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28"/>
  <workbookPr/>
  <mc:AlternateContent xmlns:mc="http://schemas.openxmlformats.org/markup-compatibility/2006">
    <mc:Choice Requires="x15">
      <x15ac:absPath xmlns:x15ac="http://schemas.microsoft.com/office/spreadsheetml/2010/11/ac" url="https://hansonprosvc.sharepoint.com/sites/PRJ-NEFLClimateActionPlan/Shared Documents/General/08 Implementation Strategies/Palm Coast Wastewater Efficiency/"/>
    </mc:Choice>
  </mc:AlternateContent>
  <xr:revisionPtr revIDLastSave="4333" documentId="8_{A2DFCB9C-271A-4796-AEC1-974270A44B8F}" xr6:coauthVersionLast="47" xr6:coauthVersionMax="47" xr10:uidLastSave="{8BEB853B-5F57-4202-89B1-6EA28886EA0F}"/>
  <bookViews>
    <workbookView xWindow="-108" yWindow="-108" windowWidth="23256" windowHeight="12576" firstSheet="5" activeTab="4" xr2:uid="{5DE86C10-6D8E-4C8E-82D8-DDE7DBC2587C}"/>
  </bookViews>
  <sheets>
    <sheet name="Pump Station Energy Reductions" sheetId="7" r:id="rId1"/>
    <sheet name="Tank Truck Reduction Calcs" sheetId="27" r:id="rId2"/>
    <sheet name="Costs &amp; Summary" sheetId="30" r:id="rId3"/>
    <sheet name="CO2e Emission Rates" sheetId="29" r:id="rId4"/>
    <sheet name="39-1" sheetId="16" r:id="rId5"/>
    <sheet name="MPS-B Compare" sheetId="28" r:id="rId6"/>
    <sheet name="22-2 COMPARISON " sheetId="17" r:id="rId7"/>
    <sheet name="57-4" sheetId="31" r:id="rId8"/>
    <sheet name="57-1" sheetId="34" r:id="rId9"/>
    <sheet name="57-2" sheetId="33" r:id="rId10"/>
    <sheet name="57-3" sheetId="32" r:id="rId11"/>
    <sheet name="CP-1" sheetId="18" r:id="rId12"/>
    <sheet name="19-1" sheetId="19" r:id="rId13"/>
    <sheet name="20-1" sheetId="20" r:id="rId14"/>
    <sheet name="20-2" sheetId="21" r:id="rId15"/>
    <sheet name="24-2 MPS" sheetId="23" r:id="rId16"/>
    <sheet name="32-2 MPS" sheetId="22" r:id="rId17"/>
    <sheet name="OKR MPS" sheetId="25" r:id="rId18"/>
  </sheets>
  <definedNames>
    <definedName name="_xlnm.Print_Area" localSheetId="0">'Pump Station Energy Reductions'!$A$1:$J$48</definedName>
    <definedName name="_xlnm.Print_Area" localSheetId="5">'MPS-B Compare'!$A:$H</definedName>
    <definedName name="_xlnm.Print_Area" localSheetId="6">'22-2 COMPARISON '!$A:$H</definedName>
    <definedName name="_xlnm.Print_Area" localSheetId="9">'57-2'!$A:$H</definedName>
    <definedName name="_xlnm.Print_Area" localSheetId="11">'CP-1'!$A:$H</definedName>
    <definedName name="_xlnm.Print_Area" localSheetId="12">'19-1'!$A:$H</definedName>
    <definedName name="_xlnm.Print_Area" localSheetId="13">'20-1'!$A:$H</definedName>
    <definedName name="_xlnm.Print_Area" localSheetId="14">'20-2'!$A:$H</definedName>
    <definedName name="_xlnm.Print_Area" localSheetId="15">'24-2 MPS'!$A:$H</definedName>
    <definedName name="_xlnm.Print_Area" localSheetId="16">'32-2 MPS'!$A:$H</definedName>
    <definedName name="_xlnm.Print_Area" localSheetId="17">'OKR MPS'!$A:$H</definedName>
    <definedName name="_xlnm.Print_Area" localSheetId="10">'57-3'!$A:$H</definedName>
    <definedName name="_xlnm.Print_Area" localSheetId="8">'57-1'!$A:$H</definedName>
    <definedName name="_xlnm.Print_Area" localSheetId="7">'57-4'!$A:$H</definedName>
    <definedName name="_xlnm.Print_Area" localSheetId="4">'39-1'!$A:$H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9" i="7" l="1"/>
  <c r="J39" i="7"/>
  <c r="D39" i="7"/>
  <c r="F39" i="7"/>
  <c r="C39" i="7"/>
  <c r="E39" i="7"/>
  <c r="G39" i="7"/>
  <c r="H39" i="7"/>
  <c r="B39" i="7"/>
  <c r="A39" i="7"/>
  <c r="G82" i="27"/>
  <c r="J30" i="30"/>
  <c r="I30" i="30"/>
  <c r="B22" i="7"/>
  <c r="B21" i="7"/>
  <c r="B20" i="7"/>
  <c r="B19" i="7"/>
  <c r="B18" i="7"/>
  <c r="B26" i="7"/>
  <c r="B25" i="7"/>
  <c r="B15" i="7"/>
  <c r="B23" i="7"/>
  <c r="B24" i="7"/>
  <c r="E369" i="33"/>
  <c r="D369" i="33"/>
  <c r="E370" i="33"/>
  <c r="D370" i="33"/>
  <c r="E370" i="34"/>
  <c r="D370" i="34"/>
  <c r="E369" i="34"/>
  <c r="D369" i="34"/>
  <c r="D370" i="32"/>
  <c r="D369" i="32"/>
  <c r="E369" i="32"/>
  <c r="E370" i="32"/>
  <c r="E369" i="31"/>
  <c r="D369" i="31"/>
  <c r="E370" i="31"/>
  <c r="D370" i="31"/>
  <c r="P5" i="16" l="1"/>
  <c r="P6" i="16"/>
  <c r="P7" i="16"/>
  <c r="P8" i="16"/>
  <c r="P9" i="16"/>
  <c r="P10" i="16"/>
  <c r="P11" i="16"/>
  <c r="P12" i="16"/>
  <c r="P13" i="16"/>
  <c r="P14" i="16"/>
  <c r="P15" i="16"/>
  <c r="P16" i="16"/>
  <c r="P17" i="16"/>
  <c r="P18" i="16"/>
  <c r="P19" i="16"/>
  <c r="P20" i="16"/>
  <c r="P21" i="16"/>
  <c r="P22" i="16"/>
  <c r="P23" i="16"/>
  <c r="P24" i="16"/>
  <c r="P25" i="16"/>
  <c r="P26" i="16"/>
  <c r="P27" i="16"/>
  <c r="P28" i="16"/>
  <c r="P29" i="16"/>
  <c r="P30" i="16"/>
  <c r="P31" i="16"/>
  <c r="P32" i="16"/>
  <c r="P33" i="16"/>
  <c r="P34" i="16"/>
  <c r="P35" i="16"/>
  <c r="P36" i="16"/>
  <c r="P37" i="16"/>
  <c r="P38" i="16"/>
  <c r="P39" i="16"/>
  <c r="P40" i="16"/>
  <c r="P41" i="16"/>
  <c r="P42" i="16"/>
  <c r="P43" i="16"/>
  <c r="P44" i="16"/>
  <c r="P45" i="16"/>
  <c r="P46" i="16"/>
  <c r="P47" i="16"/>
  <c r="P48" i="16"/>
  <c r="P49" i="16"/>
  <c r="P50" i="16"/>
  <c r="P51" i="16"/>
  <c r="P52" i="16"/>
  <c r="P53" i="16"/>
  <c r="P54" i="16"/>
  <c r="P55" i="16"/>
  <c r="P56" i="16"/>
  <c r="P57" i="16"/>
  <c r="P58" i="16"/>
  <c r="P59" i="16"/>
  <c r="P60" i="16"/>
  <c r="P61" i="16"/>
  <c r="P62" i="16"/>
  <c r="P63" i="16"/>
  <c r="P64" i="16"/>
  <c r="P65" i="16"/>
  <c r="P66" i="16"/>
  <c r="P67" i="16"/>
  <c r="P68" i="16"/>
  <c r="P69" i="16"/>
  <c r="P70" i="16"/>
  <c r="P71" i="16"/>
  <c r="P72" i="16"/>
  <c r="P73" i="16"/>
  <c r="P74" i="16"/>
  <c r="P75" i="16"/>
  <c r="P76" i="16"/>
  <c r="P77" i="16"/>
  <c r="P78" i="16"/>
  <c r="P79" i="16"/>
  <c r="P80" i="16"/>
  <c r="P81" i="16"/>
  <c r="P82" i="16"/>
  <c r="P83" i="16"/>
  <c r="P84" i="16"/>
  <c r="P85" i="16"/>
  <c r="P86" i="16"/>
  <c r="P87" i="16"/>
  <c r="P88" i="16"/>
  <c r="P89" i="16"/>
  <c r="P90" i="16"/>
  <c r="P91" i="16"/>
  <c r="P92" i="16"/>
  <c r="P93" i="16"/>
  <c r="P94" i="16"/>
  <c r="P95" i="16"/>
  <c r="P96" i="16"/>
  <c r="P97" i="16"/>
  <c r="P98" i="16"/>
  <c r="P99" i="16"/>
  <c r="P100" i="16"/>
  <c r="P101" i="16"/>
  <c r="P102" i="16"/>
  <c r="P103" i="16"/>
  <c r="P104" i="16"/>
  <c r="P105" i="16"/>
  <c r="P106" i="16"/>
  <c r="P107" i="16"/>
  <c r="P108" i="16"/>
  <c r="P109" i="16"/>
  <c r="P110" i="16"/>
  <c r="P111" i="16"/>
  <c r="P112" i="16"/>
  <c r="P113" i="16"/>
  <c r="P114" i="16"/>
  <c r="P115" i="16"/>
  <c r="P116" i="16"/>
  <c r="P117" i="16"/>
  <c r="P118" i="16"/>
  <c r="P119" i="16"/>
  <c r="P120" i="16"/>
  <c r="P121" i="16"/>
  <c r="P122" i="16"/>
  <c r="P123" i="16"/>
  <c r="P124" i="16"/>
  <c r="P125" i="16"/>
  <c r="P126" i="16"/>
  <c r="P127" i="16"/>
  <c r="P128" i="16"/>
  <c r="P129" i="16"/>
  <c r="P130" i="16"/>
  <c r="P131" i="16"/>
  <c r="P132" i="16"/>
  <c r="P133" i="16"/>
  <c r="P134" i="16"/>
  <c r="P135" i="16"/>
  <c r="P136" i="16"/>
  <c r="P137" i="16"/>
  <c r="P138" i="16"/>
  <c r="P139" i="16"/>
  <c r="P140" i="16"/>
  <c r="P141" i="16"/>
  <c r="P142" i="16"/>
  <c r="P143" i="16"/>
  <c r="P144" i="16"/>
  <c r="P145" i="16"/>
  <c r="P146" i="16"/>
  <c r="P147" i="16"/>
  <c r="P148" i="16"/>
  <c r="P149" i="16"/>
  <c r="P150" i="16"/>
  <c r="P151" i="16"/>
  <c r="P152" i="16"/>
  <c r="P153" i="16"/>
  <c r="P154" i="16"/>
  <c r="P155" i="16"/>
  <c r="P156" i="16"/>
  <c r="P157" i="16"/>
  <c r="P158" i="16"/>
  <c r="P159" i="16"/>
  <c r="P160" i="16"/>
  <c r="P161" i="16"/>
  <c r="P162" i="16"/>
  <c r="P163" i="16"/>
  <c r="P164" i="16"/>
  <c r="P165" i="16"/>
  <c r="P166" i="16"/>
  <c r="P167" i="16"/>
  <c r="P168" i="16"/>
  <c r="P169" i="16"/>
  <c r="P170" i="16"/>
  <c r="P171" i="16"/>
  <c r="P172" i="16"/>
  <c r="P173" i="16"/>
  <c r="P174" i="16"/>
  <c r="P175" i="16"/>
  <c r="P176" i="16"/>
  <c r="P177" i="16"/>
  <c r="P178" i="16"/>
  <c r="P179" i="16"/>
  <c r="P180" i="16"/>
  <c r="P181" i="16"/>
  <c r="P182" i="16"/>
  <c r="P183" i="16"/>
  <c r="P184" i="16"/>
  <c r="P185" i="16"/>
  <c r="P186" i="16"/>
  <c r="P187" i="16"/>
  <c r="P188" i="16"/>
  <c r="P189" i="16"/>
  <c r="P190" i="16"/>
  <c r="P191" i="16"/>
  <c r="P192" i="16"/>
  <c r="P193" i="16"/>
  <c r="P194" i="16"/>
  <c r="P195" i="16"/>
  <c r="P196" i="16"/>
  <c r="P197" i="16"/>
  <c r="P198" i="16"/>
  <c r="P199" i="16"/>
  <c r="P200" i="16"/>
  <c r="P201" i="16"/>
  <c r="P202" i="16"/>
  <c r="P203" i="16"/>
  <c r="P204" i="16"/>
  <c r="P205" i="16"/>
  <c r="P206" i="16"/>
  <c r="P207" i="16"/>
  <c r="P208" i="16"/>
  <c r="P209" i="16"/>
  <c r="P210" i="16"/>
  <c r="P211" i="16"/>
  <c r="P212" i="16"/>
  <c r="P213" i="16"/>
  <c r="P214" i="16"/>
  <c r="P215" i="16"/>
  <c r="P216" i="16"/>
  <c r="P217" i="16"/>
  <c r="P218" i="16"/>
  <c r="P219" i="16"/>
  <c r="P220" i="16"/>
  <c r="P221" i="16"/>
  <c r="P222" i="16"/>
  <c r="P223" i="16"/>
  <c r="P224" i="16"/>
  <c r="P225" i="16"/>
  <c r="P226" i="16"/>
  <c r="P227" i="16"/>
  <c r="P228" i="16"/>
  <c r="P229" i="16"/>
  <c r="P230" i="16"/>
  <c r="P231" i="16"/>
  <c r="P232" i="16"/>
  <c r="P233" i="16"/>
  <c r="P234" i="16"/>
  <c r="P235" i="16"/>
  <c r="P236" i="16"/>
  <c r="P237" i="16"/>
  <c r="P238" i="16"/>
  <c r="P239" i="16"/>
  <c r="P240" i="16"/>
  <c r="P241" i="16"/>
  <c r="P242" i="16"/>
  <c r="P243" i="16"/>
  <c r="P244" i="16"/>
  <c r="P245" i="16"/>
  <c r="P246" i="16"/>
  <c r="P247" i="16"/>
  <c r="P248" i="16"/>
  <c r="P249" i="16"/>
  <c r="P250" i="16"/>
  <c r="P251" i="16"/>
  <c r="P252" i="16"/>
  <c r="P253" i="16"/>
  <c r="P254" i="16"/>
  <c r="P255" i="16"/>
  <c r="P256" i="16"/>
  <c r="P257" i="16"/>
  <c r="P258" i="16"/>
  <c r="P259" i="16"/>
  <c r="P260" i="16"/>
  <c r="P261" i="16"/>
  <c r="P262" i="16"/>
  <c r="P263" i="16"/>
  <c r="P264" i="16"/>
  <c r="P265" i="16"/>
  <c r="P266" i="16"/>
  <c r="P267" i="16"/>
  <c r="P268" i="16"/>
  <c r="P269" i="16"/>
  <c r="P270" i="16"/>
  <c r="P271" i="16"/>
  <c r="P272" i="16"/>
  <c r="P273" i="16"/>
  <c r="P274" i="16"/>
  <c r="P275" i="16"/>
  <c r="P276" i="16"/>
  <c r="P277" i="16"/>
  <c r="P278" i="16"/>
  <c r="P279" i="16"/>
  <c r="P280" i="16"/>
  <c r="P281" i="16"/>
  <c r="P282" i="16"/>
  <c r="P283" i="16"/>
  <c r="P284" i="16"/>
  <c r="P285" i="16"/>
  <c r="P286" i="16"/>
  <c r="P287" i="16"/>
  <c r="P288" i="16"/>
  <c r="P289" i="16"/>
  <c r="P290" i="16"/>
  <c r="P291" i="16"/>
  <c r="P292" i="16"/>
  <c r="P293" i="16"/>
  <c r="P294" i="16"/>
  <c r="P295" i="16"/>
  <c r="P296" i="16"/>
  <c r="P297" i="16"/>
  <c r="P298" i="16"/>
  <c r="P299" i="16"/>
  <c r="P300" i="16"/>
  <c r="P301" i="16"/>
  <c r="P302" i="16"/>
  <c r="P303" i="16"/>
  <c r="P304" i="16"/>
  <c r="P305" i="16"/>
  <c r="P306" i="16"/>
  <c r="P307" i="16"/>
  <c r="P308" i="16"/>
  <c r="P309" i="16"/>
  <c r="P310" i="16"/>
  <c r="P311" i="16"/>
  <c r="P312" i="16"/>
  <c r="P313" i="16"/>
  <c r="P314" i="16"/>
  <c r="P315" i="16"/>
  <c r="P316" i="16"/>
  <c r="P317" i="16"/>
  <c r="P318" i="16"/>
  <c r="P319" i="16"/>
  <c r="P320" i="16"/>
  <c r="P321" i="16"/>
  <c r="P322" i="16"/>
  <c r="P323" i="16"/>
  <c r="P324" i="16"/>
  <c r="P325" i="16"/>
  <c r="P326" i="16"/>
  <c r="P327" i="16"/>
  <c r="P328" i="16"/>
  <c r="P329" i="16"/>
  <c r="P330" i="16"/>
  <c r="P331" i="16"/>
  <c r="P332" i="16"/>
  <c r="P333" i="16"/>
  <c r="P334" i="16"/>
  <c r="P335" i="16"/>
  <c r="P336" i="16"/>
  <c r="P337" i="16"/>
  <c r="P338" i="16"/>
  <c r="P339" i="16"/>
  <c r="P340" i="16"/>
  <c r="P341" i="16"/>
  <c r="P342" i="16"/>
  <c r="P343" i="16"/>
  <c r="P344" i="16"/>
  <c r="P345" i="16"/>
  <c r="P346" i="16"/>
  <c r="P347" i="16"/>
  <c r="P348" i="16"/>
  <c r="P349" i="16"/>
  <c r="P350" i="16"/>
  <c r="P351" i="16"/>
  <c r="P352" i="16"/>
  <c r="P353" i="16"/>
  <c r="P354" i="16"/>
  <c r="P355" i="16"/>
  <c r="P356" i="16"/>
  <c r="P357" i="16"/>
  <c r="P358" i="16"/>
  <c r="P359" i="16"/>
  <c r="P360" i="16"/>
  <c r="P361" i="16"/>
  <c r="P362" i="16"/>
  <c r="P363" i="16"/>
  <c r="P364" i="16"/>
  <c r="P365" i="16"/>
  <c r="P366" i="16"/>
  <c r="P367" i="16"/>
  <c r="P368" i="16"/>
  <c r="P4" i="16"/>
  <c r="C10" i="7"/>
  <c r="E4" i="7"/>
  <c r="F4" i="7"/>
  <c r="E5" i="7"/>
  <c r="F5" i="7"/>
  <c r="E6" i="7"/>
  <c r="F6" i="7"/>
  <c r="E32" i="7"/>
  <c r="F32" i="7"/>
  <c r="E34" i="7"/>
  <c r="F34" i="7"/>
  <c r="I34" i="7"/>
  <c r="H34" i="7"/>
  <c r="G34" i="7"/>
  <c r="D34" i="7"/>
  <c r="C34" i="7"/>
  <c r="I32" i="7"/>
  <c r="H32" i="7"/>
  <c r="G32" i="7"/>
  <c r="D32" i="7"/>
  <c r="C32" i="7"/>
  <c r="F5" i="27"/>
  <c r="H374" i="16"/>
  <c r="D374" i="16"/>
  <c r="D370" i="22"/>
  <c r="E370" i="22"/>
  <c r="D370" i="23"/>
  <c r="E370" i="23"/>
  <c r="D370" i="21"/>
  <c r="E370" i="21"/>
  <c r="D370" i="20"/>
  <c r="E370" i="20"/>
  <c r="D370" i="19"/>
  <c r="B17" i="7" s="1"/>
  <c r="E370" i="19"/>
  <c r="D370" i="18"/>
  <c r="B16" i="7" s="1"/>
  <c r="E370" i="18"/>
  <c r="D374" i="17"/>
  <c r="E374" i="17"/>
  <c r="E374" i="16"/>
  <c r="D374" i="28"/>
  <c r="E374" i="28"/>
  <c r="D370" i="25"/>
  <c r="E370" i="25"/>
  <c r="C12" i="7"/>
  <c r="C11" i="7"/>
  <c r="G77" i="27"/>
  <c r="D371" i="28"/>
  <c r="E371" i="28"/>
  <c r="D372" i="28"/>
  <c r="E372" i="28"/>
  <c r="D373" i="28"/>
  <c r="E373" i="28"/>
  <c r="D373" i="17"/>
  <c r="D372" i="17"/>
  <c r="E372" i="17"/>
  <c r="E373" i="17"/>
  <c r="D373" i="16"/>
  <c r="D370" i="16"/>
  <c r="D372" i="16"/>
  <c r="D371" i="16"/>
  <c r="E373" i="16"/>
  <c r="E372" i="16"/>
  <c r="E369" i="28"/>
  <c r="D370" i="28"/>
  <c r="D369" i="28"/>
  <c r="E370" i="28"/>
  <c r="P369" i="16" l="1"/>
  <c r="D11" i="7"/>
  <c r="G5" i="7"/>
  <c r="E10" i="7"/>
  <c r="C15" i="7" s="1"/>
  <c r="D10" i="7"/>
  <c r="H5" i="7"/>
  <c r="G4" i="7"/>
  <c r="H4" i="7"/>
  <c r="E15" i="7" l="1"/>
  <c r="G15" i="7" s="1"/>
  <c r="C23" i="7"/>
  <c r="E23" i="7" s="1"/>
  <c r="G23" i="7" s="1"/>
  <c r="I4" i="7"/>
  <c r="D15" i="7" s="1"/>
  <c r="D23" i="7" s="1"/>
  <c r="F23" i="7" s="1"/>
  <c r="H23" i="7" s="1"/>
  <c r="D16" i="7" l="1"/>
  <c r="F15" i="7"/>
  <c r="H15" i="7" s="1"/>
  <c r="F16" i="7"/>
  <c r="H16" i="7" s="1"/>
  <c r="E369" i="25"/>
  <c r="D369" i="25"/>
  <c r="E369" i="22"/>
  <c r="D369" i="22"/>
  <c r="E369" i="23"/>
  <c r="D369" i="23"/>
  <c r="E369" i="21"/>
  <c r="D369" i="21"/>
  <c r="D369" i="20"/>
  <c r="E369" i="20"/>
  <c r="E369" i="19"/>
  <c r="D369" i="19"/>
  <c r="E369" i="18"/>
  <c r="D369" i="18"/>
  <c r="E369" i="17"/>
  <c r="D369" i="16"/>
  <c r="D369" i="17"/>
  <c r="D370" i="17"/>
  <c r="E370" i="17"/>
  <c r="D371" i="17"/>
  <c r="E371" i="17"/>
  <c r="E371" i="16"/>
  <c r="H371" i="16"/>
  <c r="E370" i="16"/>
  <c r="E369" i="16"/>
  <c r="M246" i="16"/>
  <c r="N215" i="16"/>
  <c r="M184" i="16"/>
  <c r="N184" i="16"/>
  <c r="M34" i="16"/>
  <c r="M337" i="16"/>
  <c r="N337" i="16"/>
  <c r="M368" i="16"/>
  <c r="N368" i="16"/>
  <c r="M307" i="16"/>
  <c r="N307" i="16"/>
  <c r="M276" i="16"/>
  <c r="N276" i="16"/>
  <c r="N246" i="16"/>
  <c r="M215" i="16"/>
  <c r="M154" i="16"/>
  <c r="N154" i="16"/>
  <c r="M123" i="16"/>
  <c r="N123" i="16"/>
  <c r="M93" i="16"/>
  <c r="N93" i="16"/>
  <c r="M62" i="16"/>
  <c r="N62" i="16"/>
  <c r="N34" i="16"/>
  <c r="F70" i="27"/>
  <c r="F63" i="27"/>
  <c r="F61" i="27"/>
  <c r="F60" i="27"/>
  <c r="F62" i="27"/>
  <c r="F59" i="27"/>
  <c r="F49" i="27"/>
  <c r="F37" i="27"/>
  <c r="F36" i="27"/>
  <c r="F31" i="27"/>
  <c r="F24" i="27"/>
  <c r="F17" i="27"/>
  <c r="F12" i="27"/>
  <c r="F11" i="27"/>
  <c r="F10" i="27"/>
  <c r="F8" i="27"/>
  <c r="F6" i="27"/>
  <c r="D17" i="7" l="1"/>
  <c r="D24" i="7"/>
  <c r="F72" i="27"/>
  <c r="G74" i="27" s="1"/>
  <c r="G76" i="27" s="1"/>
  <c r="G78" i="27" s="1"/>
  <c r="G79" i="27" l="1"/>
  <c r="G80" i="27" s="1"/>
  <c r="G81" i="27"/>
  <c r="D25" i="7"/>
  <c r="F24" i="7"/>
  <c r="H24" i="7" s="1"/>
  <c r="F17" i="7"/>
  <c r="H17" i="7" s="1"/>
  <c r="D18" i="7"/>
  <c r="C16" i="7"/>
  <c r="C17" i="7"/>
  <c r="G83" i="27" l="1"/>
  <c r="B7" i="30" s="1"/>
  <c r="D19" i="7"/>
  <c r="F18" i="7"/>
  <c r="H18" i="7" s="1"/>
  <c r="E16" i="7"/>
  <c r="G16" i="7" s="1"/>
  <c r="C24" i="7"/>
  <c r="D26" i="7"/>
  <c r="F26" i="7" s="1"/>
  <c r="H26" i="7" s="1"/>
  <c r="F25" i="7"/>
  <c r="H25" i="7" s="1"/>
  <c r="C30" i="30"/>
  <c r="E7" i="30"/>
  <c r="E19" i="30"/>
  <c r="B19" i="30"/>
  <c r="K24" i="30"/>
  <c r="I87" i="27" s="1"/>
  <c r="K14" i="30"/>
  <c r="F7" i="30"/>
  <c r="C7" i="30"/>
  <c r="J7" i="30" s="1"/>
  <c r="J24" i="30"/>
  <c r="J14" i="30"/>
  <c r="I19" i="30"/>
  <c r="B14" i="30"/>
  <c r="D19" i="30"/>
  <c r="I24" i="30"/>
  <c r="I14" i="30"/>
  <c r="H14" i="30"/>
  <c r="J19" i="30"/>
  <c r="G19" i="30"/>
  <c r="H24" i="30"/>
  <c r="H19" i="30"/>
  <c r="C14" i="30"/>
  <c r="K19" i="30"/>
  <c r="G14" i="30"/>
  <c r="D14" i="30"/>
  <c r="D7" i="30"/>
  <c r="K7" i="30" s="1"/>
  <c r="I86" i="27" s="1"/>
  <c r="F14" i="30"/>
  <c r="F19" i="30"/>
  <c r="C19" i="30"/>
  <c r="E14" i="30"/>
  <c r="G7" i="30"/>
  <c r="H7" i="30"/>
  <c r="I7" i="30"/>
  <c r="C18" i="7"/>
  <c r="E17" i="7"/>
  <c r="G17" i="7" s="1"/>
  <c r="C25" i="7" l="1"/>
  <c r="E24" i="7"/>
  <c r="G24" i="7" s="1"/>
  <c r="F19" i="7"/>
  <c r="H19" i="7" s="1"/>
  <c r="D20" i="7"/>
  <c r="D30" i="30"/>
  <c r="C19" i="7"/>
  <c r="E18" i="7"/>
  <c r="G18" i="7" s="1"/>
  <c r="D21" i="7" l="1"/>
  <c r="F20" i="7"/>
  <c r="H20" i="7" s="1"/>
  <c r="E25" i="7"/>
  <c r="G25" i="7" s="1"/>
  <c r="C26" i="7"/>
  <c r="E26" i="7" s="1"/>
  <c r="G26" i="7" s="1"/>
  <c r="C20" i="7"/>
  <c r="E19" i="7"/>
  <c r="G19" i="7" s="1"/>
  <c r="F21" i="7" l="1"/>
  <c r="H21" i="7" s="1"/>
  <c r="D22" i="7"/>
  <c r="F22" i="7" s="1"/>
  <c r="H22" i="7" s="1"/>
  <c r="H27" i="7" s="1"/>
  <c r="H28" i="7" s="1"/>
  <c r="B30" i="30" s="1"/>
  <c r="F30" i="30" s="1"/>
  <c r="H30" i="30" s="1"/>
  <c r="L30" i="30" s="1"/>
  <c r="C21" i="7"/>
  <c r="E21" i="7" s="1"/>
  <c r="G21" i="7" s="1"/>
  <c r="E20" i="7"/>
  <c r="G20" i="7" s="1"/>
  <c r="G6" i="30" l="1"/>
  <c r="G8" i="30" s="1"/>
  <c r="B45" i="7"/>
  <c r="C18" i="30" s="1"/>
  <c r="C20" i="30" s="1"/>
  <c r="E6" i="30"/>
  <c r="E8" i="30" s="1"/>
  <c r="C6" i="30"/>
  <c r="C8" i="30" s="1"/>
  <c r="F45" i="7"/>
  <c r="G18" i="30" s="1"/>
  <c r="G20" i="30" s="1"/>
  <c r="J45" i="7"/>
  <c r="K18" i="30" s="1"/>
  <c r="K20" i="30" s="1"/>
  <c r="H48" i="7"/>
  <c r="I23" i="30" s="1"/>
  <c r="I25" i="30" s="1"/>
  <c r="J42" i="7"/>
  <c r="K13" i="30" s="1"/>
  <c r="K15" i="30" s="1"/>
  <c r="H45" i="7"/>
  <c r="I18" i="30" s="1"/>
  <c r="I20" i="30" s="1"/>
  <c r="H42" i="7"/>
  <c r="I13" i="30" s="1"/>
  <c r="I15" i="30" s="1"/>
  <c r="D45" i="7"/>
  <c r="E18" i="30" s="1"/>
  <c r="E20" i="30" s="1"/>
  <c r="D42" i="7"/>
  <c r="E13" i="30" s="1"/>
  <c r="E15" i="30" s="1"/>
  <c r="B42" i="7"/>
  <c r="C13" i="30" s="1"/>
  <c r="C15" i="30" s="1"/>
  <c r="F42" i="7"/>
  <c r="G13" i="30" s="1"/>
  <c r="G15" i="30" s="1"/>
  <c r="C22" i="7"/>
  <c r="E22" i="7" s="1"/>
  <c r="G22" i="7" s="1"/>
  <c r="G27" i="7" s="1"/>
  <c r="G28" i="7" l="1"/>
  <c r="A30" i="30" s="1"/>
  <c r="E30" i="30" s="1"/>
  <c r="G30" i="30" s="1"/>
  <c r="K30" i="30" s="1"/>
  <c r="J48" i="7"/>
  <c r="K23" i="30" s="1"/>
  <c r="K25" i="30" s="1"/>
  <c r="D35" i="30" s="1"/>
  <c r="I6" i="30"/>
  <c r="I8" i="30" s="1"/>
  <c r="K6" i="30"/>
  <c r="K8" i="30" s="1"/>
  <c r="B35" i="30" s="1"/>
  <c r="F35" i="30" s="1"/>
  <c r="G42" i="7"/>
  <c r="H13" i="30" s="1"/>
  <c r="H15" i="30" s="1"/>
  <c r="I42" i="7"/>
  <c r="J13" i="30" s="1"/>
  <c r="J15" i="30" s="1"/>
  <c r="E42" i="7"/>
  <c r="F13" i="30" s="1"/>
  <c r="F15" i="30" s="1"/>
  <c r="C42" i="7"/>
  <c r="D13" i="30" s="1"/>
  <c r="D15" i="30" s="1"/>
  <c r="A42" i="7"/>
  <c r="B13" i="30" s="1"/>
  <c r="B15" i="30" s="1"/>
  <c r="E45" i="7"/>
  <c r="F18" i="30" s="1"/>
  <c r="F20" i="30" s="1"/>
  <c r="A45" i="7"/>
  <c r="B18" i="30" s="1"/>
  <c r="B20" i="30" s="1"/>
  <c r="I45" i="7"/>
  <c r="J18" i="30" s="1"/>
  <c r="J20" i="30" s="1"/>
  <c r="C45" i="7"/>
  <c r="D18" i="30" s="1"/>
  <c r="D20" i="30" s="1"/>
  <c r="G48" i="7"/>
  <c r="H23" i="30" s="1"/>
  <c r="H25" i="30" s="1"/>
  <c r="F6" i="30"/>
  <c r="F8" i="30" s="1"/>
  <c r="D6" i="30"/>
  <c r="D8" i="30" s="1"/>
  <c r="B6" i="30" l="1"/>
  <c r="B8" i="30" s="1"/>
  <c r="G45" i="7"/>
  <c r="H18" i="30" s="1"/>
  <c r="H20" i="30" s="1"/>
  <c r="H6" i="30"/>
  <c r="H8" i="30" s="1"/>
  <c r="I48" i="7" l="1"/>
  <c r="J23" i="30" s="1"/>
  <c r="J25" i="30" s="1"/>
  <c r="C35" i="30" s="1"/>
  <c r="J6" i="30"/>
  <c r="J8" i="30" s="1"/>
  <c r="A35" i="30" s="1"/>
  <c r="E35" i="3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Amanda Polematidis</author>
  </authors>
  <commentList>
    <comment ref="I28" authorId="0" shapeId="0" xr:uid="{9A9D6816-8E21-4C7D-BBC9-BC515BF08FA8}">
      <text>
        <r>
          <rPr>
            <b/>
            <sz val="9"/>
            <color indexed="81"/>
            <rFont val="Tahoma"/>
            <family val="2"/>
          </rPr>
          <t>Amanda Polematidis:</t>
        </r>
        <r>
          <rPr>
            <sz val="9"/>
            <color indexed="81"/>
            <rFont val="Tahoma"/>
            <family val="2"/>
          </rPr>
          <t xml:space="preserve">
Total cost to be the award cost, not the construction costs.  $9.9999M
</t>
        </r>
      </text>
    </comment>
  </commentList>
</comments>
</file>

<file path=xl/sharedStrings.xml><?xml version="1.0" encoding="utf-8"?>
<sst xmlns="http://schemas.openxmlformats.org/spreadsheetml/2006/main" count="15339" uniqueCount="562">
  <si>
    <t>Palm Coast Pump Station Energy Reduction Calculations</t>
  </si>
  <si>
    <t>Pump Station ID</t>
  </si>
  <si>
    <r>
      <t>Yearly Daily Average Energy Use, E</t>
    </r>
    <r>
      <rPr>
        <b/>
        <vertAlign val="subscript"/>
        <sz val="11"/>
        <color rgb="FFFFFFFF"/>
        <rFont val="Arial"/>
      </rPr>
      <t>Y</t>
    </r>
    <r>
      <rPr>
        <b/>
        <sz val="11"/>
        <color rgb="FFFFFFFF"/>
        <rFont val="Arial"/>
      </rPr>
      <t xml:space="preserve"> 
(kWh/day)</t>
    </r>
  </si>
  <si>
    <t>Yearly Daily Average  Energy Use w/out Spike Events, EY-S
(kWh/day)</t>
  </si>
  <si>
    <r>
      <t>Spike Event Daily Average  Energy Use, E</t>
    </r>
    <r>
      <rPr>
        <b/>
        <vertAlign val="subscript"/>
        <sz val="11"/>
        <color rgb="FFFFFFFF"/>
        <rFont val="Arial"/>
      </rPr>
      <t xml:space="preserve">S
</t>
    </r>
    <r>
      <rPr>
        <b/>
        <sz val="11"/>
        <color rgb="FFFFFFFF"/>
        <rFont val="Arial"/>
      </rPr>
      <t>(kWh/day)</t>
    </r>
  </si>
  <si>
    <r>
      <t>Percent of Energy Increase during Spike Events from Yearly Daily Ave.,
S</t>
    </r>
    <r>
      <rPr>
        <b/>
        <vertAlign val="subscript"/>
        <sz val="11"/>
        <color rgb="FFFFFFFF"/>
        <rFont val="Arial"/>
      </rPr>
      <t>Y</t>
    </r>
    <r>
      <rPr>
        <b/>
        <sz val="11"/>
        <color rgb="FFFFFFFF"/>
        <rFont val="Arial"/>
      </rPr>
      <t xml:space="preserve"> = E</t>
    </r>
    <r>
      <rPr>
        <b/>
        <vertAlign val="subscript"/>
        <sz val="11"/>
        <color rgb="FFFFFFFF"/>
        <rFont val="Arial"/>
      </rPr>
      <t>S</t>
    </r>
    <r>
      <rPr>
        <b/>
        <sz val="11"/>
        <color rgb="FFFFFFFF"/>
        <rFont val="Arial"/>
      </rPr>
      <t xml:space="preserve"> / E</t>
    </r>
    <r>
      <rPr>
        <b/>
        <vertAlign val="subscript"/>
        <sz val="11"/>
        <color rgb="FFFFFFFF"/>
        <rFont val="Arial"/>
      </rPr>
      <t>Y</t>
    </r>
  </si>
  <si>
    <r>
      <t>Percent of Energy Increase during Spike Events from Yearly Daily Ave. w/out Spike Events,
S</t>
    </r>
    <r>
      <rPr>
        <b/>
        <vertAlign val="subscript"/>
        <sz val="11"/>
        <color rgb="FFFFFFFF"/>
        <rFont val="Arial"/>
      </rPr>
      <t>Y-S</t>
    </r>
    <r>
      <rPr>
        <b/>
        <sz val="11"/>
        <color rgb="FFFFFFFF"/>
        <rFont val="Arial"/>
      </rPr>
      <t xml:space="preserve"> = E</t>
    </r>
    <r>
      <rPr>
        <b/>
        <vertAlign val="subscript"/>
        <sz val="11"/>
        <color rgb="FFFFFFFF"/>
        <rFont val="Arial"/>
      </rPr>
      <t>S</t>
    </r>
    <r>
      <rPr>
        <b/>
        <sz val="11"/>
        <color rgb="FFFFFFFF"/>
        <rFont val="Arial"/>
      </rPr>
      <t xml:space="preserve"> / E</t>
    </r>
    <r>
      <rPr>
        <b/>
        <vertAlign val="subscript"/>
        <sz val="11"/>
        <color rgb="FFFFFFFF"/>
        <rFont val="Arial"/>
      </rPr>
      <t>Y-S</t>
    </r>
  </si>
  <si>
    <r>
      <t>Comparison Pump % Difference from 39-1 
(Yearly), 
D</t>
    </r>
    <r>
      <rPr>
        <b/>
        <vertAlign val="subscript"/>
        <sz val="11"/>
        <color rgb="FFFFFFFF"/>
        <rFont val="Arial"/>
      </rPr>
      <t>Y</t>
    </r>
    <r>
      <rPr>
        <b/>
        <sz val="11"/>
        <color rgb="FFFFFFFF"/>
        <rFont val="Arial"/>
      </rPr>
      <t xml:space="preserve"> = S</t>
    </r>
    <r>
      <rPr>
        <b/>
        <vertAlign val="subscript"/>
        <sz val="11"/>
        <color rgb="FFFFFFFF"/>
        <rFont val="Arial"/>
      </rPr>
      <t>Y39-1</t>
    </r>
    <r>
      <rPr>
        <b/>
        <sz val="11"/>
        <color rgb="FFFFFFFF"/>
        <rFont val="Arial"/>
      </rPr>
      <t xml:space="preserve"> - S</t>
    </r>
    <r>
      <rPr>
        <b/>
        <vertAlign val="subscript"/>
        <sz val="11"/>
        <color rgb="FFFFFFFF"/>
        <rFont val="Arial"/>
      </rPr>
      <t>Y22-2</t>
    </r>
  </si>
  <si>
    <r>
      <t>Comparison Pump % Difference from 39-1 (Yearly w/out Spike Events),
D</t>
    </r>
    <r>
      <rPr>
        <b/>
        <vertAlign val="subscript"/>
        <sz val="11"/>
        <color rgb="FFFFFFFF"/>
        <rFont val="Arial"/>
      </rPr>
      <t>Y-S</t>
    </r>
    <r>
      <rPr>
        <b/>
        <sz val="11"/>
        <color rgb="FFFFFFFF"/>
        <rFont val="Arial"/>
      </rPr>
      <t xml:space="preserve"> = S</t>
    </r>
    <r>
      <rPr>
        <b/>
        <vertAlign val="subscript"/>
        <sz val="11"/>
        <color rgb="FFFFFFFF"/>
        <rFont val="Arial"/>
      </rPr>
      <t>Y-S,39-1</t>
    </r>
    <r>
      <rPr>
        <b/>
        <sz val="11"/>
        <color rgb="FFFFFFFF"/>
        <rFont val="Arial"/>
      </rPr>
      <t xml:space="preserve"> - S</t>
    </r>
    <r>
      <rPr>
        <b/>
        <vertAlign val="subscript"/>
        <sz val="11"/>
        <color rgb="FFFFFFFF"/>
        <rFont val="Arial"/>
      </rPr>
      <t>Y-S,22-2</t>
    </r>
  </si>
  <si>
    <r>
      <t>Percent Energy Usage Reduction Upper Range Target,
P</t>
    </r>
    <r>
      <rPr>
        <b/>
        <vertAlign val="subscript"/>
        <sz val="11"/>
        <color rgb="FFFFFFFF"/>
        <rFont val="Arial"/>
      </rPr>
      <t>U</t>
    </r>
    <r>
      <rPr>
        <b/>
        <sz val="11"/>
        <color rgb="FFFFFFFF"/>
        <rFont val="Arial"/>
      </rPr>
      <t xml:space="preserve"> = Average of D</t>
    </r>
    <r>
      <rPr>
        <b/>
        <vertAlign val="subscript"/>
        <sz val="11"/>
        <color rgb="FFFFFFFF"/>
        <rFont val="Arial"/>
      </rPr>
      <t>Y</t>
    </r>
    <r>
      <rPr>
        <b/>
        <sz val="11"/>
        <color rgb="FFFFFFFF"/>
        <rFont val="Arial"/>
      </rPr>
      <t xml:space="preserve"> &amp; D</t>
    </r>
    <r>
      <rPr>
        <b/>
        <vertAlign val="subscript"/>
        <sz val="11"/>
        <color rgb="FFFFFFFF"/>
        <rFont val="Arial"/>
      </rPr>
      <t>Y-S</t>
    </r>
  </si>
  <si>
    <t>22-2*</t>
  </si>
  <si>
    <t>MPS-B*</t>
  </si>
  <si>
    <t>39-1</t>
  </si>
  <si>
    <t>N/A</t>
  </si>
  <si>
    <t>* Pumps used for comparison (pumps servicing drainage areas with new existing drainage systems where it is assumed to have little to no groundwater intrusion).</t>
  </si>
  <si>
    <r>
      <rPr>
        <b/>
        <sz val="11"/>
        <color rgb="FFFFFFFF"/>
        <rFont val="Arial"/>
      </rPr>
      <t>Dryer Months' Daily Average Energy Use, E</t>
    </r>
    <r>
      <rPr>
        <b/>
        <vertAlign val="subscript"/>
        <sz val="11"/>
        <color rgb="FFFFFFFF"/>
        <rFont val="Arial"/>
      </rPr>
      <t>D</t>
    </r>
    <r>
      <rPr>
        <b/>
        <sz val="11"/>
        <color rgb="FFFFFFFF"/>
        <rFont val="Arial"/>
      </rPr>
      <t xml:space="preserve"> 
(kWh/day)</t>
    </r>
  </si>
  <si>
    <r>
      <t>Wetter Months Daily Average Energy use w/Out Spike Events, E</t>
    </r>
    <r>
      <rPr>
        <b/>
        <vertAlign val="subscript"/>
        <sz val="11"/>
        <color theme="0"/>
        <rFont val="Arial"/>
      </rPr>
      <t>W-S</t>
    </r>
    <r>
      <rPr>
        <b/>
        <sz val="11"/>
        <color theme="0"/>
        <rFont val="Arial"/>
      </rPr>
      <t xml:space="preserve">  (kWh/day)</t>
    </r>
  </si>
  <si>
    <r>
      <rPr>
        <b/>
        <sz val="11"/>
        <color rgb="FFFFFFFF"/>
        <rFont val="Arial"/>
      </rPr>
      <t>Percent of Energy Increase during Wet Months w/Out Spike Events from Dry Months,
S</t>
    </r>
    <r>
      <rPr>
        <b/>
        <vertAlign val="subscript"/>
        <sz val="11"/>
        <color rgb="FFFFFFFF"/>
        <rFont val="Arial"/>
      </rPr>
      <t>W</t>
    </r>
    <r>
      <rPr>
        <b/>
        <sz val="11"/>
        <color rgb="FFFFFFFF"/>
        <rFont val="Arial"/>
      </rPr>
      <t xml:space="preserve"> = E</t>
    </r>
    <r>
      <rPr>
        <b/>
        <vertAlign val="subscript"/>
        <sz val="11"/>
        <color rgb="FFFFFFFF"/>
        <rFont val="Arial"/>
      </rPr>
      <t>W-S</t>
    </r>
    <r>
      <rPr>
        <b/>
        <sz val="11"/>
        <color rgb="FFFFFFFF"/>
        <rFont val="Arial"/>
      </rPr>
      <t xml:space="preserve"> / E</t>
    </r>
    <r>
      <rPr>
        <b/>
        <vertAlign val="subscript"/>
        <sz val="11"/>
        <color rgb="FFFFFFFF"/>
        <rFont val="Arial"/>
      </rPr>
      <t>D</t>
    </r>
  </si>
  <si>
    <r>
      <rPr>
        <b/>
        <sz val="11"/>
        <color rgb="FFFFFFFF"/>
        <rFont val="Arial"/>
      </rPr>
      <t>Comparison Pump % Difference from 39-1,
D</t>
    </r>
    <r>
      <rPr>
        <b/>
        <vertAlign val="subscript"/>
        <sz val="11"/>
        <color rgb="FFFFFFFF"/>
        <rFont val="Arial"/>
      </rPr>
      <t>W</t>
    </r>
    <r>
      <rPr>
        <b/>
        <sz val="11"/>
        <color rgb="FFFFFFFF"/>
        <rFont val="Arial"/>
      </rPr>
      <t xml:space="preserve"> = S</t>
    </r>
    <r>
      <rPr>
        <b/>
        <vertAlign val="subscript"/>
        <sz val="11"/>
        <color rgb="FFFFFFFF"/>
        <rFont val="Arial"/>
      </rPr>
      <t>W39-1</t>
    </r>
    <r>
      <rPr>
        <b/>
        <sz val="11"/>
        <color rgb="FFFFFFFF"/>
        <rFont val="Arial"/>
      </rPr>
      <t xml:space="preserve"> - S</t>
    </r>
    <r>
      <rPr>
        <b/>
        <vertAlign val="subscript"/>
        <sz val="11"/>
        <color rgb="FFFFFFFF"/>
        <rFont val="Arial"/>
      </rPr>
      <t>W</t>
    </r>
  </si>
  <si>
    <r>
      <t>Percent Energy Usage Reduction Lower Range Target,
P</t>
    </r>
    <r>
      <rPr>
        <b/>
        <vertAlign val="subscript"/>
        <sz val="11"/>
        <color rgb="FFFFFFFF"/>
        <rFont val="Arial"/>
      </rPr>
      <t>L</t>
    </r>
    <r>
      <rPr>
        <b/>
        <sz val="11"/>
        <color rgb="FFFFFFFF"/>
        <rFont val="Arial"/>
      </rPr>
      <t xml:space="preserve"> = Average of D</t>
    </r>
    <r>
      <rPr>
        <b/>
        <vertAlign val="subscript"/>
        <sz val="11"/>
        <color rgb="FFFFFFFF"/>
        <rFont val="Arial"/>
      </rPr>
      <t>W</t>
    </r>
  </si>
  <si>
    <r>
      <t>Wet Months Average Energy Use, E</t>
    </r>
    <r>
      <rPr>
        <b/>
        <vertAlign val="subscript"/>
        <sz val="11"/>
        <color rgb="FFFFFFFF"/>
        <rFont val="Arial"/>
      </rPr>
      <t>W</t>
    </r>
    <r>
      <rPr>
        <b/>
        <sz val="11"/>
        <color rgb="FFFFFFFF"/>
        <rFont val="Arial"/>
      </rPr>
      <t xml:space="preserve"> 
(kWh/day)</t>
    </r>
  </si>
  <si>
    <r>
      <t>Percent Energy Usage Reduction Lower Range Target, P</t>
    </r>
    <r>
      <rPr>
        <b/>
        <vertAlign val="subscript"/>
        <sz val="11"/>
        <color theme="0"/>
        <rFont val="Arial"/>
      </rPr>
      <t>L</t>
    </r>
  </si>
  <si>
    <r>
      <t>Percent Energy Usage Reduction Upper Range Target, P</t>
    </r>
    <r>
      <rPr>
        <b/>
        <vertAlign val="subscript"/>
        <sz val="11"/>
        <color theme="0"/>
        <rFont val="Arial"/>
      </rPr>
      <t>U</t>
    </r>
  </si>
  <si>
    <r>
      <t>Energy Reduction (Lower Range), R</t>
    </r>
    <r>
      <rPr>
        <b/>
        <vertAlign val="subscript"/>
        <sz val="11"/>
        <color rgb="FFFFFFFF"/>
        <rFont val="Arial"/>
      </rPr>
      <t>LD</t>
    </r>
    <r>
      <rPr>
        <b/>
        <sz val="11"/>
        <color rgb="FFFFFFFF"/>
        <rFont val="Arial"/>
      </rPr>
      <t xml:space="preserve"> 
(kWh/day)</t>
    </r>
  </si>
  <si>
    <r>
      <t>Energy Reduction (Upper Range), R</t>
    </r>
    <r>
      <rPr>
        <b/>
        <vertAlign val="subscript"/>
        <sz val="11"/>
        <color rgb="FFFFFFFF"/>
        <rFont val="Arial"/>
      </rPr>
      <t>UD</t>
    </r>
    <r>
      <rPr>
        <b/>
        <sz val="11"/>
        <color rgb="FFFFFFFF"/>
        <rFont val="Arial"/>
      </rPr>
      <t xml:space="preserve"> 
(kWh/day)</t>
    </r>
  </si>
  <si>
    <r>
      <t>Energy Reduction (Lower Range), R</t>
    </r>
    <r>
      <rPr>
        <b/>
        <vertAlign val="subscript"/>
        <sz val="11"/>
        <color rgb="FFFFFFFF"/>
        <rFont val="Arial"/>
      </rPr>
      <t>LY</t>
    </r>
    <r>
      <rPr>
        <b/>
        <sz val="11"/>
        <color rgb="FFFFFFFF"/>
        <rFont val="Arial"/>
      </rPr>
      <t xml:space="preserve"> 
(KWh/year)</t>
    </r>
  </si>
  <si>
    <r>
      <t>Energy Reduction (Upper Range), R</t>
    </r>
    <r>
      <rPr>
        <b/>
        <vertAlign val="subscript"/>
        <sz val="11"/>
        <color theme="0"/>
        <rFont val="Arial"/>
      </rPr>
      <t>UY</t>
    </r>
    <r>
      <rPr>
        <b/>
        <sz val="11"/>
        <color theme="0"/>
        <rFont val="Arial"/>
      </rPr>
      <t xml:space="preserve"> (kWh/year)</t>
    </r>
  </si>
  <si>
    <t>CP-1**</t>
  </si>
  <si>
    <t>19-1**</t>
  </si>
  <si>
    <t>20-1**</t>
  </si>
  <si>
    <t>20-2**</t>
  </si>
  <si>
    <t>32-2**</t>
  </si>
  <si>
    <t>24-2**</t>
  </si>
  <si>
    <t>OKR Master**</t>
  </si>
  <si>
    <t>57-4</t>
  </si>
  <si>
    <t>57-1**</t>
  </si>
  <si>
    <t>57-2**</t>
  </si>
  <si>
    <t>57-3**</t>
  </si>
  <si>
    <t>Totals:</t>
  </si>
  <si>
    <t>Cost Reductions:</t>
  </si>
  <si>
    <t>** Pump Stations impacted by flow reductions to Pump Stations 39-1 and 54-4.</t>
  </si>
  <si>
    <r>
      <t>NREL Projected CO</t>
    </r>
    <r>
      <rPr>
        <b/>
        <u/>
        <vertAlign val="subscript"/>
        <sz val="11"/>
        <color rgb="FFFFFFFF"/>
        <rFont val="Arial"/>
      </rPr>
      <t>2</t>
    </r>
    <r>
      <rPr>
        <b/>
        <u/>
        <sz val="11"/>
        <color rgb="FFFFFFFF"/>
        <rFont val="Arial"/>
      </rPr>
      <t>e Emissions Rates</t>
    </r>
  </si>
  <si>
    <t>Year</t>
  </si>
  <si>
    <t>MT CO2e / KWh</t>
  </si>
  <si>
    <r>
      <t>Average Yearly MT CO</t>
    </r>
    <r>
      <rPr>
        <b/>
        <vertAlign val="subscript"/>
        <sz val="11"/>
        <color theme="0"/>
        <rFont val="Arial"/>
      </rPr>
      <t>2</t>
    </r>
    <r>
      <rPr>
        <b/>
        <sz val="11"/>
        <color theme="0"/>
        <rFont val="Arial"/>
      </rPr>
      <t>e Reduction</t>
    </r>
  </si>
  <si>
    <t>2026 - 2027</t>
  </si>
  <si>
    <t>2028 - 2029</t>
  </si>
  <si>
    <t>Total by 2030</t>
  </si>
  <si>
    <t>Lower</t>
  </si>
  <si>
    <t>Upper</t>
  </si>
  <si>
    <t>2032 - 2033</t>
  </si>
  <si>
    <t>2034 - 2035</t>
  </si>
  <si>
    <t>2036 - 2037</t>
  </si>
  <si>
    <t>2038 - 2039</t>
  </si>
  <si>
    <t>2040 - 2041</t>
  </si>
  <si>
    <t>2042 - 2043</t>
  </si>
  <si>
    <t>2044 - 2045</t>
  </si>
  <si>
    <t>2046 - 2047</t>
  </si>
  <si>
    <t>2048 - 2049</t>
  </si>
  <si>
    <t>Total by 2050</t>
  </si>
  <si>
    <t>Palm Coast Pump Truck Diesel Reduction Calculations</t>
  </si>
  <si>
    <t>Additional Days Trucks Deployment (Dry Season)</t>
  </si>
  <si>
    <t>Date</t>
  </si>
  <si>
    <t xml:space="preserve">Company </t>
  </si>
  <si>
    <t># of Trucks</t>
  </si>
  <si>
    <t>Time (City)</t>
  </si>
  <si>
    <t>Time (Hr)</t>
  </si>
  <si>
    <t>Total Hr/Day</t>
  </si>
  <si>
    <t>Costs</t>
  </si>
  <si>
    <t>Rainfall</t>
  </si>
  <si>
    <t>Invoice/Order Number</t>
  </si>
  <si>
    <t>All Daytona Septic Tank Service</t>
  </si>
  <si>
    <t xml:space="preserve">.09" </t>
  </si>
  <si>
    <t xml:space="preserve">1.94" </t>
  </si>
  <si>
    <t>1"</t>
  </si>
  <si>
    <t>.05"</t>
  </si>
  <si>
    <t>Brownies</t>
  </si>
  <si>
    <t>i119303</t>
  </si>
  <si>
    <t>i119302</t>
  </si>
  <si>
    <t>i119305</t>
  </si>
  <si>
    <t xml:space="preserve">Environmental Control Systems Inc DBA </t>
  </si>
  <si>
    <t>2.81"</t>
  </si>
  <si>
    <t>.04"</t>
  </si>
  <si>
    <t>2.39"</t>
  </si>
  <si>
    <t>0.16"</t>
  </si>
  <si>
    <t>2.10"</t>
  </si>
  <si>
    <t>.66"</t>
  </si>
  <si>
    <t>.11"</t>
  </si>
  <si>
    <t>4.04"</t>
  </si>
  <si>
    <t>Average Total Hours Per Day:</t>
  </si>
  <si>
    <t>Average Total Pumping Time for all Trucks per Day (Hours/Day)</t>
  </si>
  <si>
    <t>Avereage Pump Truck Fuel Usage per Hour (Gallons/Hour/Truck)</t>
  </si>
  <si>
    <t xml:space="preserve">Average Pump Truck Fuel Usage for all Trucks per day (GPD) </t>
  </si>
  <si>
    <t>Average Number of Days of Truck Deployment per Year (Days/Year)</t>
  </si>
  <si>
    <t>Average Total Gallons of Diesel Fuel Used per Year by all Trucks (GPY)</t>
  </si>
  <si>
    <t>Approx. Gallons of Fuel Saved by PS 39-1 Service Area Improvements per Year (10% of Total by Land Area) (GPY)</t>
  </si>
  <si>
    <t>Approx. Cost Savings due to Fuel Saved by PS 39-1 Service Area Improvements per Year ($/Year) (Use $4.25/gallon)</t>
  </si>
  <si>
    <r>
      <t>Approx. Grams of CO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e Reduction per Year</t>
    </r>
  </si>
  <si>
    <r>
      <t>Total MT CO</t>
    </r>
    <r>
      <rPr>
        <vertAlign val="subscript"/>
        <sz val="11"/>
        <color theme="0"/>
        <rFont val="Arial"/>
        <family val="2"/>
      </rPr>
      <t>2</t>
    </r>
    <r>
      <rPr>
        <sz val="11"/>
        <color theme="0"/>
        <rFont val="Arial"/>
        <family val="2"/>
      </rPr>
      <t>e Reduction per Year</t>
    </r>
  </si>
  <si>
    <r>
      <t>MT CO</t>
    </r>
    <r>
      <rPr>
        <vertAlign val="subscript"/>
        <sz val="11"/>
        <color rgb="FFFFFFFF"/>
        <rFont val="Arial"/>
        <family val="2"/>
      </rPr>
      <t>2</t>
    </r>
    <r>
      <rPr>
        <sz val="11"/>
        <color rgb="FFFFFFFF"/>
        <rFont val="Arial"/>
        <family val="2"/>
      </rPr>
      <t>e Reduction for 39-1 per Year (10% of Total by Land Area)</t>
    </r>
  </si>
  <si>
    <t>Equation:</t>
  </si>
  <si>
    <t>Palm Coast Pump Truck Diesel GHG Reduction</t>
  </si>
  <si>
    <r>
      <t>10,180 grams of CO</t>
    </r>
    <r>
      <rPr>
        <b/>
        <vertAlign val="subscript"/>
        <sz val="10"/>
        <color rgb="FF1B1B1B"/>
        <rFont val="Arial"/>
        <family val="2"/>
      </rPr>
      <t>2</t>
    </r>
    <r>
      <rPr>
        <b/>
        <sz val="10"/>
        <color rgb="FF1B1B1B"/>
        <rFont val="Arial"/>
        <family val="2"/>
      </rPr>
      <t>/gallon of diesel = 10.180 × 10-3 metric tons CO2/gallon of diesel</t>
    </r>
  </si>
  <si>
    <r>
      <t>2025 - 2030 MT CO</t>
    </r>
    <r>
      <rPr>
        <vertAlign val="subscript"/>
        <sz val="11"/>
        <color theme="0"/>
        <rFont val="Arial"/>
        <family val="2"/>
      </rPr>
      <t>2</t>
    </r>
    <r>
      <rPr>
        <sz val="11"/>
        <color theme="0"/>
        <rFont val="Arial"/>
        <family val="2"/>
      </rPr>
      <t>e Reduction</t>
    </r>
  </si>
  <si>
    <r>
      <t>2025 - 2050 MT CO</t>
    </r>
    <r>
      <rPr>
        <vertAlign val="subscript"/>
        <sz val="11"/>
        <color theme="0"/>
        <rFont val="Arial"/>
        <family val="2"/>
      </rPr>
      <t>2</t>
    </r>
    <r>
      <rPr>
        <sz val="11"/>
        <color theme="0"/>
        <rFont val="Arial"/>
        <family val="2"/>
      </rPr>
      <t>e Reduction</t>
    </r>
  </si>
  <si>
    <t>03/13/2023</t>
  </si>
  <si>
    <t>03/14/2023</t>
  </si>
  <si>
    <t>04/09/2023</t>
  </si>
  <si>
    <t>04/10/2023</t>
  </si>
  <si>
    <t>04/11/2023</t>
  </si>
  <si>
    <t>04/13/2023</t>
  </si>
  <si>
    <t>04/14/2023</t>
  </si>
  <si>
    <t>04/15/2023</t>
  </si>
  <si>
    <t>04/16/2023</t>
  </si>
  <si>
    <t>04/28/2023</t>
  </si>
  <si>
    <t>04/29/2023</t>
  </si>
  <si>
    <t>04/30/2023</t>
  </si>
  <si>
    <t>05/18/2023</t>
  </si>
  <si>
    <t>05/22/2023</t>
  </si>
  <si>
    <t>05/23/2023</t>
  </si>
  <si>
    <t>05/24/2023</t>
  </si>
  <si>
    <t>06/07/2023</t>
  </si>
  <si>
    <t>06/08/2023</t>
  </si>
  <si>
    <t>06/09/2023</t>
  </si>
  <si>
    <t>06/10/2023</t>
  </si>
  <si>
    <t>06/11/2023</t>
  </si>
  <si>
    <t>06/12/2023</t>
  </si>
  <si>
    <t>06/16/2023</t>
  </si>
  <si>
    <t>06/17/2023</t>
  </si>
  <si>
    <t>06/18/2023</t>
  </si>
  <si>
    <t>06/19/2023</t>
  </si>
  <si>
    <t>06/20/2023</t>
  </si>
  <si>
    <t>06/21/2023</t>
  </si>
  <si>
    <t>06/22/2023</t>
  </si>
  <si>
    <t>06/23/2023</t>
  </si>
  <si>
    <t>06/24/2023</t>
  </si>
  <si>
    <t>06/25/2023</t>
  </si>
  <si>
    <t>06/29/2023</t>
  </si>
  <si>
    <t>07/11/2023</t>
  </si>
  <si>
    <t>07/15/2023</t>
  </si>
  <si>
    <t>07/16/2023</t>
  </si>
  <si>
    <t>07/17/2023</t>
  </si>
  <si>
    <t>07/18/2023</t>
  </si>
  <si>
    <t>07/19/2023</t>
  </si>
  <si>
    <t>07/23/2023</t>
  </si>
  <si>
    <t>07/24/2023</t>
  </si>
  <si>
    <t>07/25/2023</t>
  </si>
  <si>
    <t>07/28/2023</t>
  </si>
  <si>
    <t>07/30/2023</t>
  </si>
  <si>
    <t xml:space="preserve">Trace Value </t>
  </si>
  <si>
    <t>07/31/2023</t>
  </si>
  <si>
    <t>08/01/2023</t>
  </si>
  <si>
    <t>08/05/2023</t>
  </si>
  <si>
    <t>08/06/2023</t>
  </si>
  <si>
    <t>08/07/2023</t>
  </si>
  <si>
    <t>08/08/2023</t>
  </si>
  <si>
    <t>08/18/2023</t>
  </si>
  <si>
    <t>08/19/2023</t>
  </si>
  <si>
    <t>08/24/2023</t>
  </si>
  <si>
    <t>08/30/2023</t>
  </si>
  <si>
    <t>09/08/2023</t>
  </si>
  <si>
    <t>09/13/2023</t>
  </si>
  <si>
    <t>09/14/2023</t>
  </si>
  <si>
    <t>09/12/2023</t>
  </si>
  <si>
    <t>Trace Value</t>
  </si>
  <si>
    <t>Numbers of Days</t>
  </si>
  <si>
    <t>=</t>
  </si>
  <si>
    <r>
      <t>Palm Coast Wastewater Efficiency Summary of CO</t>
    </r>
    <r>
      <rPr>
        <vertAlign val="subscript"/>
        <sz val="18"/>
        <color rgb="FF000000"/>
        <rFont val="Arial Black"/>
      </rPr>
      <t>2</t>
    </r>
    <r>
      <rPr>
        <sz val="18"/>
        <color rgb="FF000000"/>
        <rFont val="Arial Black"/>
      </rPr>
      <t>e Reduction Calculations</t>
    </r>
  </si>
  <si>
    <r>
      <t>Average Yearly MT CO</t>
    </r>
    <r>
      <rPr>
        <vertAlign val="subscript"/>
        <sz val="11"/>
        <color theme="0"/>
        <rFont val="Arial Black"/>
      </rPr>
      <t>2</t>
    </r>
    <r>
      <rPr>
        <sz val="11"/>
        <color theme="0"/>
        <rFont val="Arial Black"/>
      </rPr>
      <t>e Reduction</t>
    </r>
  </si>
  <si>
    <t>Year:</t>
  </si>
  <si>
    <t>Range:</t>
  </si>
  <si>
    <t>Pump Stations:</t>
  </si>
  <si>
    <t>Pump Trucks:</t>
  </si>
  <si>
    <t>Improvement's Costs and Savings</t>
  </si>
  <si>
    <t>Ave. Yearly Pump Station Energy Cost Reduction ($/year)</t>
  </si>
  <si>
    <t>Ave. Pump Truck Diesel Cost Reduction ($/year)</t>
  </si>
  <si>
    <t>Approx. Total Yearly Cost Reduction ($/year)</t>
  </si>
  <si>
    <t>Approx. Total 2030 Cost Reduction ($)</t>
  </si>
  <si>
    <t>Approx. Total Cost of Improvements</t>
  </si>
  <si>
    <t>Difference ($)</t>
  </si>
  <si>
    <r>
      <t>CO</t>
    </r>
    <r>
      <rPr>
        <vertAlign val="subscript"/>
        <sz val="11"/>
        <color theme="1"/>
        <rFont val="Arial Black"/>
      </rPr>
      <t>2</t>
    </r>
    <r>
      <rPr>
        <sz val="11"/>
        <color theme="1"/>
        <rFont val="Arial Black"/>
      </rPr>
      <t>e Reduction Summary Table</t>
    </r>
  </si>
  <si>
    <r>
      <t>Total MT CO</t>
    </r>
    <r>
      <rPr>
        <b/>
        <vertAlign val="subscript"/>
        <sz val="11"/>
        <color theme="0"/>
        <rFont val="Arial Black"/>
      </rPr>
      <t>2</t>
    </r>
    <r>
      <rPr>
        <b/>
        <sz val="11"/>
        <color theme="0"/>
        <rFont val="Arial Black"/>
      </rPr>
      <t>e Reduction by 2030</t>
    </r>
  </si>
  <si>
    <r>
      <t>Total MT CO</t>
    </r>
    <r>
      <rPr>
        <b/>
        <vertAlign val="subscript"/>
        <sz val="11"/>
        <color theme="0"/>
        <rFont val="Arial Black"/>
      </rPr>
      <t>2</t>
    </r>
    <r>
      <rPr>
        <b/>
        <sz val="11"/>
        <color theme="0"/>
        <rFont val="Arial Black"/>
      </rPr>
      <t>e Reduction by 2050</t>
    </r>
  </si>
  <si>
    <r>
      <t>Cost per MT CO</t>
    </r>
    <r>
      <rPr>
        <b/>
        <vertAlign val="subscript"/>
        <sz val="11"/>
        <color theme="0"/>
        <rFont val="Arial Black"/>
      </rPr>
      <t>2</t>
    </r>
    <r>
      <rPr>
        <b/>
        <sz val="11"/>
        <color theme="0"/>
        <rFont val="Arial Black"/>
      </rPr>
      <t>e Removed by 2030</t>
    </r>
  </si>
  <si>
    <t>MT CO2e / MWh</t>
  </si>
  <si>
    <t>2030 Avg</t>
  </si>
  <si>
    <t>2050 Avg</t>
  </si>
  <si>
    <t>Daily Billed Information (PS 39-1: 2023 Reading Data)</t>
  </si>
  <si>
    <t>Bill Account</t>
  </si>
  <si>
    <t>Meter Number</t>
  </si>
  <si>
    <t>Consumption Recorded (kWh/day)</t>
  </si>
  <si>
    <t>Estimated Cost ($/day)</t>
  </si>
  <si>
    <t>Avg. High Temperature (°F)</t>
  </si>
  <si>
    <t>Avg. Low Temperature (°F)</t>
  </si>
  <si>
    <t>Rain Recorded by NOAA (inches)</t>
  </si>
  <si>
    <t>3036943474</t>
  </si>
  <si>
    <t>KJ32732</t>
  </si>
  <si>
    <t>01/01/2023</t>
  </si>
  <si>
    <t>01/02/2023</t>
  </si>
  <si>
    <t>01/03/2023</t>
  </si>
  <si>
    <t>01/04/2023</t>
  </si>
  <si>
    <t>01/05/2023</t>
  </si>
  <si>
    <t>01/06/2023</t>
  </si>
  <si>
    <t>01/07/2023</t>
  </si>
  <si>
    <t>01/08/2023</t>
  </si>
  <si>
    <t>01/09/2023</t>
  </si>
  <si>
    <t>01/10/2023</t>
  </si>
  <si>
    <t>01/11/2023</t>
  </si>
  <si>
    <t>01/12/2023</t>
  </si>
  <si>
    <t>01/13/2023</t>
  </si>
  <si>
    <t>01/14/2023</t>
  </si>
  <si>
    <t>01/15/2023</t>
  </si>
  <si>
    <t>01/16/2023</t>
  </si>
  <si>
    <t>01/17/2023</t>
  </si>
  <si>
    <t>01/18/2023</t>
  </si>
  <si>
    <t>01/19/2023</t>
  </si>
  <si>
    <t>01/20/2023</t>
  </si>
  <si>
    <t>01/21/2023</t>
  </si>
  <si>
    <t xml:space="preserve">T </t>
  </si>
  <si>
    <t>01/22/2023</t>
  </si>
  <si>
    <t>01/23/2023</t>
  </si>
  <si>
    <t>01/24/2023</t>
  </si>
  <si>
    <t>01/25/2023</t>
  </si>
  <si>
    <t>01/26/2023</t>
  </si>
  <si>
    <t>01/27/2023</t>
  </si>
  <si>
    <t>01/28/2023</t>
  </si>
  <si>
    <t>01/29/2023</t>
  </si>
  <si>
    <t>01/30/2023</t>
  </si>
  <si>
    <t>kWh/day</t>
  </si>
  <si>
    <t>$/day</t>
  </si>
  <si>
    <t>01/31/2023</t>
  </si>
  <si>
    <t>Example Dry Month Daily Averages:</t>
  </si>
  <si>
    <t>02/01/2023</t>
  </si>
  <si>
    <t>02/02/2023</t>
  </si>
  <si>
    <t>02/03/2023</t>
  </si>
  <si>
    <t>02/04/2023</t>
  </si>
  <si>
    <t>02/05/2023</t>
  </si>
  <si>
    <t>02/06/2023</t>
  </si>
  <si>
    <t>02/07/2023</t>
  </si>
  <si>
    <t>02/08/2023</t>
  </si>
  <si>
    <t>02/09/2023</t>
  </si>
  <si>
    <t>02/10/2023</t>
  </si>
  <si>
    <t>02/11/2023</t>
  </si>
  <si>
    <t>02/12/2023</t>
  </si>
  <si>
    <t>02/13/2023</t>
  </si>
  <si>
    <t>02/14/2023</t>
  </si>
  <si>
    <t>02/15/2023</t>
  </si>
  <si>
    <t>02/16/2023</t>
  </si>
  <si>
    <t>02/17/2023</t>
  </si>
  <si>
    <t>02/18/2023</t>
  </si>
  <si>
    <t>02/19/2023</t>
  </si>
  <si>
    <t>02/20/2023</t>
  </si>
  <si>
    <t>02/21/2023</t>
  </si>
  <si>
    <t>02/22/2023</t>
  </si>
  <si>
    <t>02/23/2023</t>
  </si>
  <si>
    <t>02/24/2023</t>
  </si>
  <si>
    <t>02/25/2023</t>
  </si>
  <si>
    <t>02/26/2023</t>
  </si>
  <si>
    <t>02/27/2023</t>
  </si>
  <si>
    <t>02/28/2023</t>
  </si>
  <si>
    <t>Month Daily Averages:</t>
  </si>
  <si>
    <t>03/01/2023</t>
  </si>
  <si>
    <t>03/02/2023</t>
  </si>
  <si>
    <t>03/03/2023</t>
  </si>
  <si>
    <t>03/04/2023</t>
  </si>
  <si>
    <t>03/05/2023</t>
  </si>
  <si>
    <t>03/06/2023</t>
  </si>
  <si>
    <t>03/07/2023</t>
  </si>
  <si>
    <t>03/08/2023</t>
  </si>
  <si>
    <t>03/09/2023</t>
  </si>
  <si>
    <t>03/10/2023</t>
  </si>
  <si>
    <t>03/11/2023</t>
  </si>
  <si>
    <t>03/12/2023</t>
  </si>
  <si>
    <t>03/15/2023</t>
  </si>
  <si>
    <t>03/16/2023</t>
  </si>
  <si>
    <t>03/17/2023</t>
  </si>
  <si>
    <t>03/18/2023</t>
  </si>
  <si>
    <t>03/19/2023</t>
  </si>
  <si>
    <t>03/20/2023</t>
  </si>
  <si>
    <t>03/21/2023</t>
  </si>
  <si>
    <t>03/22/2023</t>
  </si>
  <si>
    <t>03/23/2023</t>
  </si>
  <si>
    <t>03/24/2023</t>
  </si>
  <si>
    <t>03/25/2023</t>
  </si>
  <si>
    <t>03/26/2023</t>
  </si>
  <si>
    <t>03/27/2023</t>
  </si>
  <si>
    <t>03/28/2023</t>
  </si>
  <si>
    <t>03/29/2023</t>
  </si>
  <si>
    <t>03/30/2023</t>
  </si>
  <si>
    <t>03/31/2023</t>
  </si>
  <si>
    <t>04/01/2023</t>
  </si>
  <si>
    <t>04/02/2023</t>
  </si>
  <si>
    <t>04/03/2023</t>
  </si>
  <si>
    <t>04/04/2023</t>
  </si>
  <si>
    <t>04/05/2023</t>
  </si>
  <si>
    <t>04/06/2023</t>
  </si>
  <si>
    <t>04/07/2023</t>
  </si>
  <si>
    <t>04/08/2023</t>
  </si>
  <si>
    <t>04/12/2023</t>
  </si>
  <si>
    <t>04/17/2023</t>
  </si>
  <si>
    <t>04/18/2023</t>
  </si>
  <si>
    <t>04/19/2023</t>
  </si>
  <si>
    <t>04/20/2023</t>
  </si>
  <si>
    <t>04/21/2023</t>
  </si>
  <si>
    <t>04/22/2023</t>
  </si>
  <si>
    <t>04/23/2023</t>
  </si>
  <si>
    <t>04/24/2023</t>
  </si>
  <si>
    <t>04/25/2023</t>
  </si>
  <si>
    <t>04/26/2023</t>
  </si>
  <si>
    <t>04/27/2023</t>
  </si>
  <si>
    <t>05/01/2023</t>
  </si>
  <si>
    <t>05/02/2023</t>
  </si>
  <si>
    <t>05/03/2023</t>
  </si>
  <si>
    <t>05/04/2023</t>
  </si>
  <si>
    <t>05/05/2023</t>
  </si>
  <si>
    <t>05/06/2023</t>
  </si>
  <si>
    <t>05/07/2023</t>
  </si>
  <si>
    <t>05/08/2023</t>
  </si>
  <si>
    <t>05/09/2023</t>
  </si>
  <si>
    <t>05/10/2023</t>
  </si>
  <si>
    <t>05/11/2023</t>
  </si>
  <si>
    <t>05/12/2023</t>
  </si>
  <si>
    <t>05/13/2023</t>
  </si>
  <si>
    <t>05/14/2023</t>
  </si>
  <si>
    <t>05/15/2023</t>
  </si>
  <si>
    <t>05/16/2023</t>
  </si>
  <si>
    <t>05/17/2023</t>
  </si>
  <si>
    <t>05/19/2023</t>
  </si>
  <si>
    <t>05/20/2023</t>
  </si>
  <si>
    <t>05/21/2023</t>
  </si>
  <si>
    <t>05/25/2023</t>
  </si>
  <si>
    <t>05/26/2023</t>
  </si>
  <si>
    <t>05/27/2023</t>
  </si>
  <si>
    <t>05/28/2023</t>
  </si>
  <si>
    <t>05/29/2023</t>
  </si>
  <si>
    <t>05/30/2023</t>
  </si>
  <si>
    <t>05/31/2023</t>
  </si>
  <si>
    <t>06/01/2023</t>
  </si>
  <si>
    <t>06/02/2023</t>
  </si>
  <si>
    <t>06/03/2023</t>
  </si>
  <si>
    <t>06/04/2023</t>
  </si>
  <si>
    <t>06/05/2023</t>
  </si>
  <si>
    <t>06/06/2023</t>
  </si>
  <si>
    <t>06/13/2023</t>
  </si>
  <si>
    <t>06/14/2023</t>
  </si>
  <si>
    <t>06/15/2023</t>
  </si>
  <si>
    <t>06/26/2023</t>
  </si>
  <si>
    <t>06/27/2023</t>
  </si>
  <si>
    <t>06/28/2023</t>
  </si>
  <si>
    <t>06/30/2023</t>
  </si>
  <si>
    <t>07/01/2023</t>
  </si>
  <si>
    <t>07/02/2023</t>
  </si>
  <si>
    <t>07/03/2023</t>
  </si>
  <si>
    <t>07/04/2023</t>
  </si>
  <si>
    <t>07/05/2023</t>
  </si>
  <si>
    <t>07/06/2023</t>
  </si>
  <si>
    <t>07/07/2023</t>
  </si>
  <si>
    <t>07/08/2023</t>
  </si>
  <si>
    <t>07/09/2023</t>
  </si>
  <si>
    <t>07/10/2023</t>
  </si>
  <si>
    <t>07/12/2023</t>
  </si>
  <si>
    <t>07/13/2023</t>
  </si>
  <si>
    <t>07/14/2023</t>
  </si>
  <si>
    <t>07/20/2023</t>
  </si>
  <si>
    <t>07/21/2023</t>
  </si>
  <si>
    <t>07/22/2023</t>
  </si>
  <si>
    <t>07/26/2023</t>
  </si>
  <si>
    <t>07/27/2023</t>
  </si>
  <si>
    <t>07/29/2023</t>
  </si>
  <si>
    <t>08/02/2023</t>
  </si>
  <si>
    <t>08/03/2023</t>
  </si>
  <si>
    <t>08/04/2023</t>
  </si>
  <si>
    <t>08/09/2023</t>
  </si>
  <si>
    <t>08/10/2023</t>
  </si>
  <si>
    <t>08/11/2023</t>
  </si>
  <si>
    <t>08/12/2023</t>
  </si>
  <si>
    <t>08/13/2023</t>
  </si>
  <si>
    <t>08/14/2023</t>
  </si>
  <si>
    <t>08/15/2023</t>
  </si>
  <si>
    <t>08/16/2023</t>
  </si>
  <si>
    <t>08/17/2023</t>
  </si>
  <si>
    <t>08/20/2023</t>
  </si>
  <si>
    <t>08/21/2023</t>
  </si>
  <si>
    <t>08/22/2023</t>
  </si>
  <si>
    <t>08/23/2023</t>
  </si>
  <si>
    <t>08/25/2023</t>
  </si>
  <si>
    <t>08/26/2023</t>
  </si>
  <si>
    <t>08/27/2023</t>
  </si>
  <si>
    <t>08/28/2023</t>
  </si>
  <si>
    <t>08/29/2023</t>
  </si>
  <si>
    <t>08/31/2023</t>
  </si>
  <si>
    <t>09/01/2023</t>
  </si>
  <si>
    <t>09/02/2023</t>
  </si>
  <si>
    <t>09/03/2023</t>
  </si>
  <si>
    <t>09/04/2023</t>
  </si>
  <si>
    <t>09/05/2023</t>
  </si>
  <si>
    <t>09/06/2023</t>
  </si>
  <si>
    <t>09/07/2023</t>
  </si>
  <si>
    <t>09/09/2023</t>
  </si>
  <si>
    <t>09/10/2023</t>
  </si>
  <si>
    <t>09/11/2023</t>
  </si>
  <si>
    <t>09/15/2023</t>
  </si>
  <si>
    <t>09/16/2023</t>
  </si>
  <si>
    <t>09/17/2023</t>
  </si>
  <si>
    <t>09/18/2023</t>
  </si>
  <si>
    <t>09/19/2023</t>
  </si>
  <si>
    <t>09/20/2023</t>
  </si>
  <si>
    <t>09/21/2023</t>
  </si>
  <si>
    <t>09/22/2023</t>
  </si>
  <si>
    <t>09/23/2023</t>
  </si>
  <si>
    <t>09/24/2023</t>
  </si>
  <si>
    <t>09/25/2023</t>
  </si>
  <si>
    <t>09/26/2023</t>
  </si>
  <si>
    <t>09/27/2023</t>
  </si>
  <si>
    <t>09/28/2023</t>
  </si>
  <si>
    <t>09/29/2023</t>
  </si>
  <si>
    <t>09/30/2023</t>
  </si>
  <si>
    <t>10/01/2023</t>
  </si>
  <si>
    <t>(Beginning of Wet Months)</t>
  </si>
  <si>
    <t>10/02/2023</t>
  </si>
  <si>
    <t>10/03/2023</t>
  </si>
  <si>
    <t>10/04/2023</t>
  </si>
  <si>
    <t>10/05/2023</t>
  </si>
  <si>
    <t>10/06/2023</t>
  </si>
  <si>
    <t>10/07/2023</t>
  </si>
  <si>
    <t>10/08/2023</t>
  </si>
  <si>
    <t>10/09/2023</t>
  </si>
  <si>
    <t>10/10/2023</t>
  </si>
  <si>
    <t>10/11/2023</t>
  </si>
  <si>
    <t>10/12/2023</t>
  </si>
  <si>
    <t>10/13/2023</t>
  </si>
  <si>
    <t>10/14/2023</t>
  </si>
  <si>
    <t>10/15/2023</t>
  </si>
  <si>
    <t>10/16/2023</t>
  </si>
  <si>
    <t>10/17/2023</t>
  </si>
  <si>
    <t>10/18/2023</t>
  </si>
  <si>
    <t>10/19/2023</t>
  </si>
  <si>
    <t>10/20/2023</t>
  </si>
  <si>
    <t>10/21/2023</t>
  </si>
  <si>
    <t>10/22/2023</t>
  </si>
  <si>
    <t>10/23/2023</t>
  </si>
  <si>
    <t>10/24/2023</t>
  </si>
  <si>
    <t>10/25/2023</t>
  </si>
  <si>
    <t>10/26/2023</t>
  </si>
  <si>
    <t>10/27/2023</t>
  </si>
  <si>
    <t>10/28/2023</t>
  </si>
  <si>
    <t>10/29/2023</t>
  </si>
  <si>
    <t>10/30/2023</t>
  </si>
  <si>
    <t>10/31/2023</t>
  </si>
  <si>
    <t>11/01/2023</t>
  </si>
  <si>
    <t>(Wet Month)</t>
  </si>
  <si>
    <t>11/02/2023</t>
  </si>
  <si>
    <t>11/03/2023</t>
  </si>
  <si>
    <t>11/04/2023</t>
  </si>
  <si>
    <t>11/05/2023</t>
  </si>
  <si>
    <t>11/06/2023</t>
  </si>
  <si>
    <t>11/07/2023</t>
  </si>
  <si>
    <t>11/08/2023</t>
  </si>
  <si>
    <t>11/09/2023</t>
  </si>
  <si>
    <t>11/10/2023</t>
  </si>
  <si>
    <t>11/11/2023</t>
  </si>
  <si>
    <t>11/12/2023</t>
  </si>
  <si>
    <t>11/13/2023</t>
  </si>
  <si>
    <t>11/14/2023</t>
  </si>
  <si>
    <t>11/15/2023</t>
  </si>
  <si>
    <t>11/16/2023</t>
  </si>
  <si>
    <t>11/17/2023</t>
  </si>
  <si>
    <t>11/18/2023</t>
  </si>
  <si>
    <t>11/19/2023</t>
  </si>
  <si>
    <t>11/20/2023</t>
  </si>
  <si>
    <t>11/21/2023</t>
  </si>
  <si>
    <t>11/22/2023</t>
  </si>
  <si>
    <t>11/23/2023</t>
  </si>
  <si>
    <t>11/24/2023</t>
  </si>
  <si>
    <t>11/25/2023</t>
  </si>
  <si>
    <t>11/26/2023</t>
  </si>
  <si>
    <t>11/27/2023</t>
  </si>
  <si>
    <t>11/28/2023</t>
  </si>
  <si>
    <t>11/29/2023</t>
  </si>
  <si>
    <t>11/30/2023</t>
  </si>
  <si>
    <t>12/01/2023</t>
  </si>
  <si>
    <t>12/02/2023</t>
  </si>
  <si>
    <t>12/03/2023</t>
  </si>
  <si>
    <t>12/04/2023</t>
  </si>
  <si>
    <t>12/05/2023</t>
  </si>
  <si>
    <t>12/06/2023</t>
  </si>
  <si>
    <t>12/07/2023</t>
  </si>
  <si>
    <t>12/08/2023</t>
  </si>
  <si>
    <t>12/09/2023</t>
  </si>
  <si>
    <t>12/10/2023</t>
  </si>
  <si>
    <t>12/11/2023</t>
  </si>
  <si>
    <t>12/12/2023</t>
  </si>
  <si>
    <t>12/13/2023</t>
  </si>
  <si>
    <t>12/14/2023</t>
  </si>
  <si>
    <t>12/15/2023</t>
  </si>
  <si>
    <t>12/16/2023</t>
  </si>
  <si>
    <t>12/17/2023</t>
  </si>
  <si>
    <t>12/18/2023</t>
  </si>
  <si>
    <t>12/19/2023</t>
  </si>
  <si>
    <t>12/20/2023</t>
  </si>
  <si>
    <t>12/21/2023</t>
  </si>
  <si>
    <t>12/22/2023</t>
  </si>
  <si>
    <t>12/23/2023</t>
  </si>
  <si>
    <t>12/24/2023</t>
  </si>
  <si>
    <t>12/25/2023</t>
  </si>
  <si>
    <t>12/26/2023</t>
  </si>
  <si>
    <t>12/27/2023</t>
  </si>
  <si>
    <t>12/28/2023</t>
  </si>
  <si>
    <t>12/29/2023</t>
  </si>
  <si>
    <t>12/30/2023</t>
  </si>
  <si>
    <t>12/31/2023</t>
  </si>
  <si>
    <t>Yearly Daily Average:</t>
  </si>
  <si>
    <t>(End of Wet Months)</t>
  </si>
  <si>
    <t>Average</t>
  </si>
  <si>
    <t>Yearly Daily Average (Less Spike Events):</t>
  </si>
  <si>
    <t>Spike Event Daily Average:</t>
  </si>
  <si>
    <t>Number of Spiked Days:</t>
  </si>
  <si>
    <t>Dryer Months' Daily Average (Less Spikes):</t>
  </si>
  <si>
    <t>Wetter Months' Daily Average (Less Spikes):</t>
  </si>
  <si>
    <t>Wetter Months' Daily Average:</t>
  </si>
  <si>
    <t>Daily Billed Information [PS MPS-B - 21 Florida Park Dr (Comparison Pump): 2023 Reading Data]</t>
  </si>
  <si>
    <t>Consumption Recorded  (kWh/day)</t>
  </si>
  <si>
    <t>0358748192</t>
  </si>
  <si>
    <t>KJJ0409</t>
  </si>
  <si>
    <t>Daily Billed Information [PS 22-2 - 212 Westhampton Drive (Comparison Pump): 2023 Reading Data]</t>
  </si>
  <si>
    <t>6453411123</t>
  </si>
  <si>
    <t>KJ33453</t>
  </si>
  <si>
    <t>Daily Billed Information (PS 57-4 - 122 Universal Trail: 2023 Reading Data)</t>
  </si>
  <si>
    <t>6028032529</t>
  </si>
  <si>
    <t>KNJ7680</t>
  </si>
  <si>
    <t>Daily Billed Information (PS 57-1 - 48 Utica Path: 2023 Reading Data)</t>
  </si>
  <si>
    <t>7094733081</t>
  </si>
  <si>
    <t>AC06609</t>
  </si>
  <si>
    <t>Daily Billed Information (PS 57-2 - 6 Ullian Trail: 2023 Reading Data)</t>
  </si>
  <si>
    <t>2125633178</t>
  </si>
  <si>
    <t>AC06628</t>
  </si>
  <si>
    <t>Daily Billed Information (PS 57-3 - 371 Underwood Trail: 2023 Reading Data)</t>
  </si>
  <si>
    <t>1938397534</t>
  </si>
  <si>
    <t>AC85272</t>
  </si>
  <si>
    <t>Daily Billed Information (PS CP-1: 2023 Reading Data)</t>
  </si>
  <si>
    <t>5360466410</t>
  </si>
  <si>
    <t>KJ38887</t>
  </si>
  <si>
    <t>Daily Billed Information (PS 19-1 - 3 Waters Drive: 2023 Reading Data)</t>
  </si>
  <si>
    <t>4805280049</t>
  </si>
  <si>
    <t>KJ34312</t>
  </si>
  <si>
    <t>Daily Billed Information (PS 20-1 - 316 Wellington Drive: 2023 Reading Data)</t>
  </si>
  <si>
    <t>6826650175</t>
  </si>
  <si>
    <t>KN51093</t>
  </si>
  <si>
    <t>Daily Billed Information (PS 20-2 - 92 Wellington Drive: 2023 Reading Data)</t>
  </si>
  <si>
    <t>9996767175</t>
  </si>
  <si>
    <t>KJ17787</t>
  </si>
  <si>
    <t>Daily Billed Information (PS 24-2 - 215 Pritchard Drive: 2023 Reading Data)</t>
  </si>
  <si>
    <t>4245923539</t>
  </si>
  <si>
    <t>KNJ0223</t>
  </si>
  <si>
    <t>Daily Billed Information (PS 32-2 - 92 Wellington Drive: 2023 Reading Data)</t>
  </si>
  <si>
    <t>Daily Billed Information (OKR - 1795 Old Kings Road: 2023 Reading Data)</t>
  </si>
  <si>
    <t>Avg High Temperature (°F)</t>
  </si>
  <si>
    <t>Avg Low Temperature (°F)</t>
  </si>
  <si>
    <t>4430859332</t>
  </si>
  <si>
    <t>KNJ0198</t>
  </si>
  <si>
    <t>MNJ1446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</si>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</sst>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0.0"/>
    <numFmt numFmtId="165" formatCode="&quot;$&quot;#,##0.00"/>
    <numFmt numFmtId="166" formatCode="&quot;$&quot;#,##0"/>
  </numFmts>
  <fonts count="54"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rgb="FF000000"/>
      <name val="Times New Roman"/>
      <family val="1"/>
    </font>
    <font>
      <sz val="11"/>
      <color rgb="FFFF0000"/>
      <name val="Arial"/>
      <family val="2"/>
    </font>
    <font>
      <sz val="11"/>
      <color rgb="FFFF000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name val="Calibri"/>
      <family val="2"/>
    </font>
    <font>
      <b/>
      <sz val="10"/>
      <color rgb="FF1B1B1B"/>
      <name val="Arial"/>
      <family val="2"/>
    </font>
    <font>
      <sz val="11"/>
      <color theme="0"/>
      <name val="Calibri"/>
      <family val="2"/>
      <charset val="1"/>
    </font>
    <font>
      <sz val="8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sz val="11"/>
      <color rgb="FF000000"/>
      <name val="Arial"/>
      <family val="2"/>
    </font>
    <font>
      <i/>
      <sz val="11"/>
      <color rgb="FF000000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1"/>
      <color theme="0"/>
      <name val="Arial"/>
      <family val="2"/>
    </font>
    <font>
      <sz val="18"/>
      <color theme="1"/>
      <name val="Aptos Narrow"/>
      <family val="2"/>
      <scheme val="minor"/>
    </font>
    <font>
      <sz val="11"/>
      <color rgb="FF000000"/>
      <name val="Aptos Narrow"/>
      <family val="2"/>
    </font>
    <font>
      <sz val="18"/>
      <color theme="1"/>
      <name val="Arial"/>
    </font>
    <font>
      <sz val="18"/>
      <color theme="1"/>
      <name val="Arial"/>
      <family val="2"/>
    </font>
    <font>
      <vertAlign val="subscript"/>
      <sz val="11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rgb="FFFFFFFF"/>
      <name val="Arial"/>
    </font>
    <font>
      <b/>
      <vertAlign val="subscript"/>
      <sz val="11"/>
      <color rgb="FFFFFFFF"/>
      <name val="Arial"/>
    </font>
    <font>
      <sz val="11"/>
      <color theme="1"/>
      <name val="Arial"/>
    </font>
    <font>
      <b/>
      <sz val="11"/>
      <color theme="0"/>
      <name val="Arial"/>
    </font>
    <font>
      <sz val="11"/>
      <color rgb="FF000000"/>
      <name val="Arial"/>
    </font>
    <font>
      <sz val="8"/>
      <color rgb="FF000000"/>
      <name val="Arial"/>
    </font>
    <font>
      <sz val="11"/>
      <color rgb="FFFF0000"/>
      <name val="Arial"/>
    </font>
    <font>
      <b/>
      <vertAlign val="subscript"/>
      <sz val="11"/>
      <color theme="0"/>
      <name val="Arial"/>
    </font>
    <font>
      <b/>
      <sz val="11"/>
      <color theme="1"/>
      <name val="Arial"/>
    </font>
    <font>
      <sz val="8"/>
      <color theme="1"/>
      <name val="Arial"/>
    </font>
    <font>
      <b/>
      <u/>
      <sz val="11"/>
      <color rgb="FFFFFFFF"/>
      <name val="Arial"/>
    </font>
    <font>
      <b/>
      <u/>
      <vertAlign val="subscript"/>
      <sz val="11"/>
      <color rgb="FFFFFFFF"/>
      <name val="Arial"/>
    </font>
    <font>
      <b/>
      <i/>
      <sz val="11"/>
      <color rgb="FF000000"/>
      <name val="Arial"/>
    </font>
    <font>
      <b/>
      <sz val="11"/>
      <color rgb="FF000000"/>
      <name val="Arial"/>
    </font>
    <font>
      <i/>
      <sz val="11"/>
      <color rgb="FF000000"/>
      <name val="Arial"/>
    </font>
    <font>
      <b/>
      <vertAlign val="subscript"/>
      <sz val="10"/>
      <color rgb="FF1B1B1B"/>
      <name val="Arial"/>
      <family val="2"/>
    </font>
    <font>
      <sz val="12"/>
      <color theme="0"/>
      <name val="Arial"/>
      <family val="2"/>
    </font>
    <font>
      <sz val="11"/>
      <color theme="0"/>
      <name val="Arial"/>
      <family val="2"/>
    </font>
    <font>
      <vertAlign val="subscript"/>
      <sz val="11"/>
      <color theme="0"/>
      <name val="Arial"/>
      <family val="2"/>
    </font>
    <font>
      <sz val="11"/>
      <color rgb="FFFFFFFF"/>
      <name val="Arial"/>
      <family val="2"/>
    </font>
    <font>
      <vertAlign val="subscript"/>
      <sz val="11"/>
      <color rgb="FFFFFFFF"/>
      <name val="Arial"/>
      <family val="2"/>
    </font>
    <font>
      <sz val="11"/>
      <name val="Arial"/>
      <family val="2"/>
    </font>
    <font>
      <sz val="18"/>
      <color rgb="FF000000"/>
      <name val="Arial Black"/>
    </font>
    <font>
      <vertAlign val="subscript"/>
      <sz val="18"/>
      <color rgb="FF000000"/>
      <name val="Arial Black"/>
    </font>
    <font>
      <sz val="11"/>
      <color theme="1"/>
      <name val="Arial Black"/>
    </font>
    <font>
      <b/>
      <sz val="11"/>
      <color theme="0"/>
      <name val="Arial Black"/>
    </font>
    <font>
      <b/>
      <vertAlign val="subscript"/>
      <sz val="11"/>
      <color theme="0"/>
      <name val="Arial Black"/>
    </font>
    <font>
      <b/>
      <sz val="11"/>
      <color theme="1"/>
      <name val="Arial Black"/>
    </font>
    <font>
      <vertAlign val="subscript"/>
      <sz val="11"/>
      <color theme="1"/>
      <name val="Arial Black"/>
    </font>
    <font>
      <sz val="11"/>
      <color theme="0"/>
      <name val="Arial Black"/>
    </font>
    <font>
      <vertAlign val="subscript"/>
      <sz val="11"/>
      <color theme="0"/>
      <name val="Arial Black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F4762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C0E4F5"/>
        <bgColor rgb="FF000000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theme="4" tint="0.79998168889431442"/>
      </patternFill>
    </fill>
    <fill>
      <patternFill patternType="solid">
        <fgColor rgb="FFC0E6F5"/>
        <bgColor rgb="FFC0E6F5"/>
      </patternFill>
    </fill>
    <fill>
      <patternFill patternType="solid">
        <fgColor rgb="FFFFFF00"/>
        <bgColor rgb="FF000000"/>
      </patternFill>
    </fill>
    <fill>
      <patternFill patternType="solid">
        <fgColor theme="7" tint="0.79998168889431442"/>
        <bgColor indexed="64"/>
      </patternFill>
    </fill>
  </fills>
  <borders count="1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medium">
        <color indexed="64"/>
      </right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indexed="64"/>
      </left>
      <right/>
      <top style="thin">
        <color theme="4" tint="0.39997558519241921"/>
      </top>
      <bottom style="medium">
        <color indexed="64"/>
      </bottom>
      <diagonal/>
    </border>
    <border>
      <left/>
      <right/>
      <top style="thin">
        <color theme="4" tint="0.39997558519241921"/>
      </top>
      <bottom style="medium">
        <color indexed="64"/>
      </bottom>
      <diagonal/>
    </border>
    <border>
      <left/>
      <right style="medium">
        <color indexed="64"/>
      </right>
      <top style="thin">
        <color theme="4" tint="0.3999755851924192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medium">
        <color indexed="64"/>
      </right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medium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3" fillId="0" borderId="0"/>
    <xf numFmtId="44" fontId="6" fillId="0" borderId="0" applyFont="0" applyFill="0" applyBorder="0" applyAlignment="0" applyProtection="0"/>
  </cellStyleXfs>
  <cellXfs count="48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0" xfId="0" applyFill="1"/>
    <xf numFmtId="0" fontId="0" fillId="0" borderId="0" xfId="0" applyAlignment="1">
      <alignment wrapText="1"/>
    </xf>
    <xf numFmtId="165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0" fillId="0" borderId="0" xfId="0" applyNumberFormat="1"/>
    <xf numFmtId="0" fontId="0" fillId="0" borderId="0" xfId="0" applyAlignment="1">
      <alignment horizontal="left" vertical="center"/>
    </xf>
    <xf numFmtId="2" fontId="0" fillId="0" borderId="0" xfId="0" applyNumberFormat="1" applyAlignment="1">
      <alignment horizontal="left"/>
    </xf>
    <xf numFmtId="164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0" fillId="3" borderId="0" xfId="0" applyFill="1"/>
    <xf numFmtId="0" fontId="0" fillId="3" borderId="0" xfId="0" applyFill="1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165" fontId="0" fillId="3" borderId="0" xfId="0" applyNumberFormat="1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9" fontId="0" fillId="0" borderId="0" xfId="0" applyNumberFormat="1"/>
    <xf numFmtId="0" fontId="5" fillId="0" borderId="0" xfId="0" applyFont="1"/>
    <xf numFmtId="165" fontId="0" fillId="0" borderId="0" xfId="0" applyNumberFormat="1"/>
    <xf numFmtId="9" fontId="12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1" fillId="7" borderId="37" xfId="0" applyFont="1" applyFill="1" applyBorder="1" applyAlignment="1">
      <alignment horizontal="center"/>
    </xf>
    <xf numFmtId="0" fontId="11" fillId="7" borderId="38" xfId="0" applyFont="1" applyFill="1" applyBorder="1" applyAlignment="1">
      <alignment horizontal="center"/>
    </xf>
    <xf numFmtId="0" fontId="11" fillId="7" borderId="39" xfId="0" applyFont="1" applyFill="1" applyBorder="1" applyAlignment="1">
      <alignment horizontal="center"/>
    </xf>
    <xf numFmtId="0" fontId="13" fillId="0" borderId="40" xfId="0" applyFont="1" applyBorder="1" applyAlignment="1">
      <alignment horizontal="center"/>
    </xf>
    <xf numFmtId="0" fontId="14" fillId="0" borderId="41" xfId="0" applyFont="1" applyBorder="1"/>
    <xf numFmtId="0" fontId="14" fillId="0" borderId="42" xfId="0" applyFont="1" applyBorder="1"/>
    <xf numFmtId="0" fontId="13" fillId="0" borderId="43" xfId="0" applyFont="1" applyBorder="1" applyAlignment="1">
      <alignment horizontal="center"/>
    </xf>
    <xf numFmtId="0" fontId="14" fillId="0" borderId="44" xfId="0" applyFont="1" applyBorder="1"/>
    <xf numFmtId="0" fontId="14" fillId="0" borderId="45" xfId="0" applyFont="1" applyBorder="1"/>
    <xf numFmtId="0" fontId="13" fillId="0" borderId="46" xfId="0" applyFont="1" applyBorder="1" applyAlignment="1">
      <alignment horizontal="center"/>
    </xf>
    <xf numFmtId="0" fontId="14" fillId="0" borderId="47" xfId="0" applyFont="1" applyBorder="1"/>
    <xf numFmtId="0" fontId="14" fillId="0" borderId="48" xfId="0" applyFont="1" applyBorder="1"/>
    <xf numFmtId="0" fontId="13" fillId="8" borderId="49" xfId="0" applyFont="1" applyFill="1" applyBorder="1" applyAlignment="1">
      <alignment horizontal="center"/>
    </xf>
    <xf numFmtId="0" fontId="14" fillId="8" borderId="50" xfId="0" applyFont="1" applyFill="1" applyBorder="1"/>
    <xf numFmtId="0" fontId="14" fillId="8" borderId="51" xfId="0" applyFont="1" applyFill="1" applyBorder="1"/>
    <xf numFmtId="0" fontId="13" fillId="8" borderId="52" xfId="0" applyFont="1" applyFill="1" applyBorder="1" applyAlignment="1">
      <alignment horizontal="center"/>
    </xf>
    <xf numFmtId="0" fontId="14" fillId="8" borderId="53" xfId="0" applyFont="1" applyFill="1" applyBorder="1"/>
    <xf numFmtId="0" fontId="14" fillId="8" borderId="54" xfId="0" applyFont="1" applyFill="1" applyBorder="1"/>
    <xf numFmtId="0" fontId="0" fillId="0" borderId="1" xfId="0" applyBorder="1" applyAlignment="1">
      <alignment horizontal="right"/>
    </xf>
    <xf numFmtId="0" fontId="0" fillId="0" borderId="0" xfId="0" applyAlignment="1">
      <alignment vertical="center"/>
    </xf>
    <xf numFmtId="0" fontId="16" fillId="0" borderId="0" xfId="0" applyFont="1" applyAlignment="1">
      <alignment horizontal="center"/>
    </xf>
    <xf numFmtId="0" fontId="16" fillId="0" borderId="0" xfId="0" applyFont="1"/>
    <xf numFmtId="0" fontId="18" fillId="0" borderId="0" xfId="0" applyFont="1"/>
    <xf numFmtId="0" fontId="7" fillId="0" borderId="0" xfId="0" applyFont="1" applyAlignment="1">
      <alignment horizontal="left" vertical="center"/>
    </xf>
    <xf numFmtId="0" fontId="23" fillId="9" borderId="27" xfId="0" applyFont="1" applyFill="1" applyBorder="1" applyAlignment="1">
      <alignment horizontal="center" vertical="center" wrapText="1"/>
    </xf>
    <xf numFmtId="0" fontId="23" fillId="9" borderId="28" xfId="0" applyFont="1" applyFill="1" applyBorder="1" applyAlignment="1">
      <alignment horizontal="center" vertical="center" wrapText="1"/>
    </xf>
    <xf numFmtId="0" fontId="23" fillId="9" borderId="70" xfId="0" applyFont="1" applyFill="1" applyBorder="1" applyAlignment="1">
      <alignment horizontal="center" vertical="center" wrapText="1"/>
    </xf>
    <xf numFmtId="0" fontId="23" fillId="9" borderId="66" xfId="0" applyFont="1" applyFill="1" applyBorder="1" applyAlignment="1">
      <alignment horizontal="center" vertical="center" wrapText="1"/>
    </xf>
    <xf numFmtId="0" fontId="23" fillId="9" borderId="109" xfId="0" applyFont="1" applyFill="1" applyBorder="1" applyAlignment="1">
      <alignment horizontal="center" vertical="center" wrapText="1"/>
    </xf>
    <xf numFmtId="0" fontId="23" fillId="9" borderId="7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5" fillId="0" borderId="0" xfId="0" applyFont="1"/>
    <xf numFmtId="0" fontId="26" fillId="9" borderId="9" xfId="0" applyFont="1" applyFill="1" applyBorder="1" applyAlignment="1">
      <alignment horizontal="center" vertical="center" wrapText="1"/>
    </xf>
    <xf numFmtId="0" fontId="26" fillId="9" borderId="27" xfId="0" applyFont="1" applyFill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9" fontId="27" fillId="0" borderId="30" xfId="0" applyNumberFormat="1" applyFont="1" applyBorder="1" applyAlignment="1">
      <alignment horizontal="center" vertical="center" wrapText="1"/>
    </xf>
    <xf numFmtId="9" fontId="27" fillId="0" borderId="33" xfId="0" applyNumberFormat="1" applyFont="1" applyBorder="1" applyAlignment="1">
      <alignment horizontal="center" vertical="center" wrapText="1"/>
    </xf>
    <xf numFmtId="9" fontId="25" fillId="0" borderId="33" xfId="0" applyNumberFormat="1" applyFont="1" applyBorder="1" applyAlignment="1">
      <alignment horizontal="center" vertical="center" wrapText="1"/>
    </xf>
    <xf numFmtId="9" fontId="25" fillId="0" borderId="35" xfId="0" applyNumberFormat="1" applyFont="1" applyBorder="1" applyAlignment="1">
      <alignment horizontal="center" vertical="center" wrapText="1"/>
    </xf>
    <xf numFmtId="0" fontId="27" fillId="0" borderId="31" xfId="0" applyFont="1" applyBorder="1" applyAlignment="1">
      <alignment horizontal="center" vertical="center" wrapText="1"/>
    </xf>
    <xf numFmtId="0" fontId="27" fillId="0" borderId="34" xfId="0" applyFont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9" fontId="27" fillId="0" borderId="7" xfId="0" applyNumberFormat="1" applyFont="1" applyBorder="1" applyAlignment="1">
      <alignment horizontal="center" vertical="center" wrapText="1"/>
    </xf>
    <xf numFmtId="9" fontId="27" fillId="0" borderId="36" xfId="0" applyNumberFormat="1" applyFont="1" applyBorder="1" applyAlignment="1">
      <alignment horizontal="center" vertical="center" wrapText="1"/>
    </xf>
    <xf numFmtId="9" fontId="25" fillId="0" borderId="34" xfId="0" applyNumberFormat="1" applyFont="1" applyBorder="1" applyAlignment="1">
      <alignment horizontal="center" vertical="center" wrapText="1"/>
    </xf>
    <xf numFmtId="9" fontId="25" fillId="0" borderId="18" xfId="0" applyNumberFormat="1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 wrapText="1"/>
    </xf>
    <xf numFmtId="9" fontId="27" fillId="0" borderId="34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left"/>
    </xf>
    <xf numFmtId="0" fontId="27" fillId="0" borderId="0" xfId="0" applyFont="1" applyAlignment="1">
      <alignment wrapText="1"/>
    </xf>
    <xf numFmtId="9" fontId="27" fillId="0" borderId="0" xfId="0" applyNumberFormat="1" applyFont="1" applyAlignment="1">
      <alignment wrapText="1"/>
    </xf>
    <xf numFmtId="0" fontId="29" fillId="0" borderId="0" xfId="0" applyFont="1" applyAlignment="1">
      <alignment wrapText="1"/>
    </xf>
    <xf numFmtId="0" fontId="27" fillId="0" borderId="29" xfId="0" applyFont="1" applyBorder="1" applyAlignment="1">
      <alignment horizontal="center" vertical="center" wrapText="1"/>
    </xf>
    <xf numFmtId="9" fontId="25" fillId="0" borderId="1" xfId="0" applyNumberFormat="1" applyFont="1" applyBorder="1" applyAlignment="1">
      <alignment horizontal="center"/>
    </xf>
    <xf numFmtId="0" fontId="27" fillId="0" borderId="31" xfId="0" applyFont="1" applyBorder="1" applyAlignment="1">
      <alignment horizontal="center" vertical="center"/>
    </xf>
    <xf numFmtId="9" fontId="25" fillId="0" borderId="7" xfId="0" applyNumberFormat="1" applyFont="1" applyBorder="1" applyAlignment="1">
      <alignment horizontal="center"/>
    </xf>
    <xf numFmtId="0" fontId="27" fillId="0" borderId="15" xfId="0" applyFont="1" applyBorder="1" applyAlignment="1">
      <alignment horizontal="center" vertical="center" wrapText="1"/>
    </xf>
    <xf numFmtId="0" fontId="25" fillId="0" borderId="108" xfId="0" applyFont="1" applyBorder="1" applyAlignment="1">
      <alignment horizontal="center"/>
    </xf>
    <xf numFmtId="0" fontId="26" fillId="9" borderId="66" xfId="0" applyFont="1" applyFill="1" applyBorder="1" applyAlignment="1">
      <alignment horizontal="center" vertical="center" wrapText="1"/>
    </xf>
    <xf numFmtId="0" fontId="26" fillId="9" borderId="109" xfId="0" applyFont="1" applyFill="1" applyBorder="1" applyAlignment="1">
      <alignment horizontal="center" vertical="center" wrapText="1"/>
    </xf>
    <xf numFmtId="0" fontId="26" fillId="9" borderId="71" xfId="0" applyFont="1" applyFill="1" applyBorder="1" applyAlignment="1">
      <alignment horizontal="center" vertical="center" wrapText="1"/>
    </xf>
    <xf numFmtId="0" fontId="25" fillId="4" borderId="14" xfId="0" applyFont="1" applyFill="1" applyBorder="1" applyAlignment="1">
      <alignment horizontal="center"/>
    </xf>
    <xf numFmtId="4" fontId="25" fillId="0" borderId="63" xfId="0" applyNumberFormat="1" applyFont="1" applyBorder="1" applyAlignment="1">
      <alignment horizontal="center" vertical="center" wrapText="1"/>
    </xf>
    <xf numFmtId="9" fontId="25" fillId="0" borderId="56" xfId="0" applyNumberFormat="1" applyFont="1" applyBorder="1" applyAlignment="1">
      <alignment horizontal="center" vertical="center" wrapText="1"/>
    </xf>
    <xf numFmtId="9" fontId="25" fillId="0" borderId="2" xfId="0" applyNumberFormat="1" applyFont="1" applyBorder="1" applyAlignment="1">
      <alignment horizontal="center" vertical="center" wrapText="1"/>
    </xf>
    <xf numFmtId="2" fontId="25" fillId="0" borderId="14" xfId="0" applyNumberFormat="1" applyFont="1" applyBorder="1" applyAlignment="1">
      <alignment horizontal="center" vertical="center" wrapText="1"/>
    </xf>
    <xf numFmtId="2" fontId="25" fillId="0" borderId="2" xfId="0" applyNumberFormat="1" applyFont="1" applyBorder="1" applyAlignment="1">
      <alignment horizontal="center" vertical="center" wrapText="1"/>
    </xf>
    <xf numFmtId="3" fontId="25" fillId="0" borderId="14" xfId="0" applyNumberFormat="1" applyFont="1" applyBorder="1" applyAlignment="1">
      <alignment horizontal="center" vertical="center"/>
    </xf>
    <xf numFmtId="3" fontId="25" fillId="0" borderId="2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center"/>
    </xf>
    <xf numFmtId="4" fontId="25" fillId="0" borderId="12" xfId="0" applyNumberFormat="1" applyFont="1" applyBorder="1" applyAlignment="1">
      <alignment horizontal="center" vertical="center" wrapText="1"/>
    </xf>
    <xf numFmtId="9" fontId="25" fillId="0" borderId="96" xfId="0" applyNumberFormat="1" applyFont="1" applyBorder="1" applyAlignment="1">
      <alignment horizontal="center" vertical="center" wrapText="1"/>
    </xf>
    <xf numFmtId="9" fontId="25" fillId="0" borderId="4" xfId="0" applyNumberFormat="1" applyFont="1" applyBorder="1" applyAlignment="1">
      <alignment horizontal="center" vertical="center" wrapText="1"/>
    </xf>
    <xf numFmtId="2" fontId="25" fillId="0" borderId="3" xfId="0" applyNumberFormat="1" applyFont="1" applyBorder="1" applyAlignment="1">
      <alignment horizontal="center" vertical="center" wrapText="1"/>
    </xf>
    <xf numFmtId="2" fontId="25" fillId="0" borderId="4" xfId="0" applyNumberFormat="1" applyFont="1" applyBorder="1" applyAlignment="1">
      <alignment horizontal="center" vertical="center" wrapText="1"/>
    </xf>
    <xf numFmtId="3" fontId="25" fillId="0" borderId="3" xfId="0" applyNumberFormat="1" applyFont="1" applyBorder="1" applyAlignment="1">
      <alignment horizontal="center" vertical="center"/>
    </xf>
    <xf numFmtId="3" fontId="25" fillId="0" borderId="4" xfId="0" applyNumberFormat="1" applyFont="1" applyBorder="1" applyAlignment="1">
      <alignment horizontal="center" vertical="center"/>
    </xf>
    <xf numFmtId="0" fontId="25" fillId="0" borderId="15" xfId="0" applyFont="1" applyBorder="1" applyAlignment="1">
      <alignment horizontal="center"/>
    </xf>
    <xf numFmtId="4" fontId="25" fillId="0" borderId="13" xfId="0" applyNumberFormat="1" applyFont="1" applyBorder="1" applyAlignment="1">
      <alignment horizontal="center" vertical="center" wrapText="1"/>
    </xf>
    <xf numFmtId="9" fontId="25" fillId="0" borderId="115" xfId="0" applyNumberFormat="1" applyFont="1" applyBorder="1" applyAlignment="1">
      <alignment horizontal="center" vertical="center" wrapText="1"/>
    </xf>
    <xf numFmtId="9" fontId="25" fillId="0" borderId="8" xfId="0" applyNumberFormat="1" applyFont="1" applyBorder="1" applyAlignment="1">
      <alignment horizontal="center" vertical="center" wrapText="1"/>
    </xf>
    <xf numFmtId="2" fontId="25" fillId="0" borderId="15" xfId="0" applyNumberFormat="1" applyFont="1" applyBorder="1" applyAlignment="1">
      <alignment horizontal="center" vertical="center" wrapText="1"/>
    </xf>
    <xf numFmtId="2" fontId="25" fillId="0" borderId="8" xfId="0" applyNumberFormat="1" applyFont="1" applyBorder="1" applyAlignment="1">
      <alignment horizontal="center" vertical="center" wrapText="1"/>
    </xf>
    <xf numFmtId="3" fontId="25" fillId="0" borderId="15" xfId="0" applyNumberFormat="1" applyFont="1" applyBorder="1" applyAlignment="1">
      <alignment horizontal="center" vertical="center"/>
    </xf>
    <xf numFmtId="3" fontId="25" fillId="0" borderId="8" xfId="0" applyNumberFormat="1" applyFont="1" applyBorder="1" applyAlignment="1">
      <alignment horizontal="center" vertical="center"/>
    </xf>
    <xf numFmtId="0" fontId="25" fillId="4" borderId="83" xfId="0" applyFont="1" applyFill="1" applyBorder="1" applyAlignment="1">
      <alignment horizontal="center"/>
    </xf>
    <xf numFmtId="4" fontId="25" fillId="0" borderId="85" xfId="0" applyNumberFormat="1" applyFont="1" applyBorder="1" applyAlignment="1">
      <alignment horizontal="center" vertical="center" wrapText="1"/>
    </xf>
    <xf numFmtId="9" fontId="25" fillId="0" borderId="95" xfId="0" applyNumberFormat="1" applyFont="1" applyBorder="1" applyAlignment="1">
      <alignment horizontal="center" vertical="center" wrapText="1"/>
    </xf>
    <xf numFmtId="9" fontId="25" fillId="0" borderId="84" xfId="0" applyNumberFormat="1" applyFont="1" applyBorder="1" applyAlignment="1">
      <alignment horizontal="center" vertical="center" wrapText="1"/>
    </xf>
    <xf numFmtId="2" fontId="25" fillId="0" borderId="83" xfId="0" applyNumberFormat="1" applyFont="1" applyBorder="1" applyAlignment="1">
      <alignment horizontal="center" vertical="center" wrapText="1"/>
    </xf>
    <xf numFmtId="2" fontId="25" fillId="0" borderId="84" xfId="0" applyNumberFormat="1" applyFont="1" applyBorder="1" applyAlignment="1">
      <alignment horizontal="center" vertical="center" wrapText="1"/>
    </xf>
    <xf numFmtId="3" fontId="25" fillId="0" borderId="83" xfId="0" applyNumberFormat="1" applyFont="1" applyBorder="1" applyAlignment="1">
      <alignment horizontal="center" vertical="center"/>
    </xf>
    <xf numFmtId="3" fontId="25" fillId="0" borderId="84" xfId="0" applyNumberFormat="1" applyFont="1" applyBorder="1" applyAlignment="1">
      <alignment horizontal="center" vertical="center"/>
    </xf>
    <xf numFmtId="4" fontId="25" fillId="0" borderId="0" xfId="0" applyNumberFormat="1" applyFont="1" applyAlignment="1">
      <alignment horizontal="center" vertical="center" wrapText="1"/>
    </xf>
    <xf numFmtId="4" fontId="25" fillId="0" borderId="17" xfId="0" applyNumberFormat="1" applyFont="1" applyBorder="1" applyAlignment="1">
      <alignment horizontal="center" vertical="center" wrapText="1"/>
    </xf>
    <xf numFmtId="3" fontId="31" fillId="3" borderId="26" xfId="0" applyNumberFormat="1" applyFont="1" applyFill="1" applyBorder="1" applyAlignment="1">
      <alignment horizontal="center" vertical="center" wrapText="1"/>
    </xf>
    <xf numFmtId="3" fontId="31" fillId="3" borderId="112" xfId="0" applyNumberFormat="1" applyFont="1" applyFill="1" applyBorder="1" applyAlignment="1">
      <alignment horizontal="center" vertical="center" wrapText="1"/>
    </xf>
    <xf numFmtId="4" fontId="25" fillId="0" borderId="64" xfId="0" applyNumberFormat="1" applyFont="1" applyBorder="1" applyAlignment="1">
      <alignment horizontal="center" vertical="center" wrapText="1"/>
    </xf>
    <xf numFmtId="166" fontId="25" fillId="0" borderId="108" xfId="0" applyNumberFormat="1" applyFont="1" applyBorder="1" applyAlignment="1">
      <alignment horizontal="center" vertical="center" wrapText="1"/>
    </xf>
    <xf numFmtId="166" fontId="25" fillId="0" borderId="11" xfId="0" applyNumberFormat="1" applyFont="1" applyBorder="1" applyAlignment="1">
      <alignment horizontal="center" vertical="center" wrapText="1"/>
    </xf>
    <xf numFmtId="4" fontId="32" fillId="0" borderId="0" xfId="0" applyNumberFormat="1" applyFont="1" applyAlignment="1">
      <alignment horizontal="left" vertical="center"/>
    </xf>
    <xf numFmtId="4" fontId="25" fillId="0" borderId="0" xfId="0" applyNumberFormat="1" applyFont="1" applyAlignment="1">
      <alignment vertical="center" wrapText="1"/>
    </xf>
    <xf numFmtId="4" fontId="31" fillId="3" borderId="0" xfId="0" applyNumberFormat="1" applyFont="1" applyFill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35" fillId="6" borderId="61" xfId="0" applyFont="1" applyFill="1" applyBorder="1" applyAlignment="1">
      <alignment horizontal="center"/>
    </xf>
    <xf numFmtId="0" fontId="36" fillId="6" borderId="61" xfId="0" applyFont="1" applyFill="1" applyBorder="1" applyAlignment="1">
      <alignment horizontal="center"/>
    </xf>
    <xf numFmtId="0" fontId="36" fillId="6" borderId="2" xfId="0" applyFont="1" applyFill="1" applyBorder="1" applyAlignment="1">
      <alignment horizontal="center"/>
    </xf>
    <xf numFmtId="0" fontId="37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35" fillId="6" borderId="1" xfId="0" applyFont="1" applyFill="1" applyBorder="1" applyAlignment="1">
      <alignment horizontal="center" vertical="center"/>
    </xf>
    <xf numFmtId="0" fontId="36" fillId="6" borderId="1" xfId="0" applyFont="1" applyFill="1" applyBorder="1" applyAlignment="1">
      <alignment horizontal="center" vertical="center"/>
    </xf>
    <xf numFmtId="0" fontId="36" fillId="6" borderId="4" xfId="0" applyFont="1" applyFill="1" applyBorder="1" applyAlignment="1">
      <alignment horizontal="center" vertical="center"/>
    </xf>
    <xf numFmtId="0" fontId="37" fillId="0" borderId="7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55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31" fillId="0" borderId="55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2" fontId="25" fillId="0" borderId="13" xfId="0" applyNumberFormat="1" applyFont="1" applyBorder="1" applyAlignment="1">
      <alignment horizontal="center" vertical="center" wrapText="1"/>
    </xf>
    <xf numFmtId="2" fontId="25" fillId="0" borderId="36" xfId="0" applyNumberFormat="1" applyFont="1" applyBorder="1" applyAlignment="1">
      <alignment horizontal="center" vertical="center" wrapText="1"/>
    </xf>
    <xf numFmtId="2" fontId="31" fillId="0" borderId="36" xfId="0" applyNumberFormat="1" applyFont="1" applyBorder="1" applyAlignment="1">
      <alignment horizontal="center"/>
    </xf>
    <xf numFmtId="2" fontId="31" fillId="0" borderId="8" xfId="0" applyNumberFormat="1" applyFont="1" applyBorder="1" applyAlignment="1">
      <alignment horizontal="center"/>
    </xf>
    <xf numFmtId="2" fontId="25" fillId="0" borderId="65" xfId="0" applyNumberFormat="1" applyFont="1" applyBorder="1" applyAlignment="1">
      <alignment horizontal="center" vertical="center" wrapText="1"/>
    </xf>
    <xf numFmtId="2" fontId="25" fillId="0" borderId="62" xfId="0" applyNumberFormat="1" applyFont="1" applyBorder="1" applyAlignment="1">
      <alignment horizontal="center" vertical="center" wrapText="1"/>
    </xf>
    <xf numFmtId="2" fontId="25" fillId="0" borderId="77" xfId="0" applyNumberFormat="1" applyFont="1" applyBorder="1" applyAlignment="1">
      <alignment horizontal="center" vertical="center" wrapText="1"/>
    </xf>
    <xf numFmtId="0" fontId="23" fillId="9" borderId="9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" fontId="1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6" fontId="1" fillId="0" borderId="55" xfId="0" applyNumberFormat="1" applyFont="1" applyBorder="1" applyAlignment="1">
      <alignment horizontal="center" vertical="center"/>
    </xf>
    <xf numFmtId="6" fontId="1" fillId="0" borderId="55" xfId="2" applyNumberFormat="1" applyFont="1" applyBorder="1" applyAlignment="1">
      <alignment horizontal="center" vertical="center"/>
    </xf>
    <xf numFmtId="44" fontId="1" fillId="0" borderId="55" xfId="2" applyFont="1" applyBorder="1" applyAlignment="1">
      <alignment horizontal="center" vertical="center"/>
    </xf>
    <xf numFmtId="0" fontId="15" fillId="9" borderId="12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117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18" xfId="0" applyFont="1" applyBorder="1" applyAlignment="1">
      <alignment horizontal="center" vertical="center"/>
    </xf>
    <xf numFmtId="1" fontId="1" fillId="0" borderId="118" xfId="0" applyNumberFormat="1" applyFont="1" applyBorder="1" applyAlignment="1">
      <alignment horizontal="center" vertical="center"/>
    </xf>
    <xf numFmtId="3" fontId="1" fillId="0" borderId="118" xfId="0" applyNumberFormat="1" applyFont="1" applyBorder="1" applyAlignment="1">
      <alignment horizontal="center" vertical="center"/>
    </xf>
    <xf numFmtId="166" fontId="1" fillId="0" borderId="118" xfId="0" applyNumberFormat="1" applyFont="1" applyBorder="1" applyAlignment="1">
      <alignment horizontal="center" vertical="center"/>
    </xf>
    <xf numFmtId="1" fontId="40" fillId="9" borderId="119" xfId="0" applyNumberFormat="1" applyFont="1" applyFill="1" applyBorder="1" applyAlignment="1">
      <alignment horizontal="center" vertical="center"/>
    </xf>
    <xf numFmtId="1" fontId="15" fillId="9" borderId="121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4" borderId="5" xfId="0" applyFont="1" applyFill="1" applyBorder="1"/>
    <xf numFmtId="0" fontId="1" fillId="4" borderId="25" xfId="0" applyFont="1" applyFill="1" applyBorder="1"/>
    <xf numFmtId="0" fontId="1" fillId="4" borderId="6" xfId="0" applyFont="1" applyFill="1" applyBorder="1"/>
    <xf numFmtId="0" fontId="1" fillId="0" borderId="67" xfId="0" applyFont="1" applyBorder="1" applyAlignment="1">
      <alignment horizontal="center" vertical="center"/>
    </xf>
    <xf numFmtId="0" fontId="1" fillId="0" borderId="68" xfId="0" applyFont="1" applyBorder="1" applyAlignment="1">
      <alignment horizontal="center" vertical="center"/>
    </xf>
    <xf numFmtId="165" fontId="1" fillId="0" borderId="68" xfId="0" applyNumberFormat="1" applyFont="1" applyBorder="1" applyAlignment="1">
      <alignment horizontal="right" vertical="center"/>
    </xf>
    <xf numFmtId="0" fontId="1" fillId="0" borderId="6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165" fontId="1" fillId="0" borderId="16" xfId="0" applyNumberFormat="1" applyFont="1" applyBorder="1" applyAlignment="1">
      <alignment horizontal="right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165" fontId="1" fillId="0" borderId="23" xfId="0" applyNumberFormat="1" applyFont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165" fontId="1" fillId="0" borderId="18" xfId="0" applyNumberFormat="1" applyFont="1" applyBorder="1" applyAlignment="1">
      <alignment horizontal="right" vertical="center"/>
    </xf>
    <xf numFmtId="0" fontId="1" fillId="0" borderId="19" xfId="0" applyFont="1" applyBorder="1" applyAlignment="1">
      <alignment horizontal="center" vertical="center"/>
    </xf>
    <xf numFmtId="0" fontId="40" fillId="9" borderId="17" xfId="0" applyFont="1" applyFill="1" applyBorder="1" applyAlignment="1">
      <alignment horizontal="left" vertical="center"/>
    </xf>
    <xf numFmtId="0" fontId="40" fillId="9" borderId="18" xfId="0" applyFont="1" applyFill="1" applyBorder="1" applyAlignment="1">
      <alignment vertical="center"/>
    </xf>
    <xf numFmtId="0" fontId="40" fillId="9" borderId="18" xfId="0" quotePrefix="1" applyFont="1" applyFill="1" applyBorder="1" applyAlignment="1">
      <alignment horizontal="right" vertical="center"/>
    </xf>
    <xf numFmtId="0" fontId="15" fillId="10" borderId="19" xfId="0" applyFont="1" applyFill="1" applyBorder="1" applyAlignment="1">
      <alignment horizontal="center" vertical="center"/>
    </xf>
    <xf numFmtId="0" fontId="1" fillId="0" borderId="18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1" fontId="44" fillId="3" borderId="45" xfId="0" applyNumberFormat="1" applyFont="1" applyFill="1" applyBorder="1" applyAlignment="1">
      <alignment horizontal="center" vertical="center"/>
    </xf>
    <xf numFmtId="1" fontId="44" fillId="3" borderId="54" xfId="0" applyNumberFormat="1" applyFont="1" applyFill="1" applyBorder="1" applyAlignment="1">
      <alignment horizontal="center" vertical="center"/>
    </xf>
    <xf numFmtId="0" fontId="47" fillId="0" borderId="0" xfId="0" applyFont="1"/>
    <xf numFmtId="0" fontId="47" fillId="0" borderId="0" xfId="0" applyFont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47" fillId="0" borderId="72" xfId="0" applyFont="1" applyBorder="1"/>
    <xf numFmtId="0" fontId="47" fillId="0" borderId="73" xfId="0" applyFont="1" applyBorder="1"/>
    <xf numFmtId="0" fontId="47" fillId="0" borderId="55" xfId="0" applyFont="1" applyBorder="1" applyAlignment="1">
      <alignment horizontal="center" vertical="center" wrapText="1"/>
    </xf>
    <xf numFmtId="0" fontId="47" fillId="0" borderId="12" xfId="0" applyFont="1" applyBorder="1" applyAlignment="1">
      <alignment horizontal="center" vertical="center" wrapText="1"/>
    </xf>
    <xf numFmtId="0" fontId="47" fillId="0" borderId="3" xfId="0" applyFont="1" applyBorder="1" applyAlignment="1">
      <alignment horizontal="center" vertical="center" wrapText="1"/>
    </xf>
    <xf numFmtId="0" fontId="47" fillId="0" borderId="4" xfId="0" applyFont="1" applyBorder="1" applyAlignment="1">
      <alignment horizontal="center" vertical="center" wrapText="1"/>
    </xf>
    <xf numFmtId="1" fontId="47" fillId="0" borderId="55" xfId="0" applyNumberFormat="1" applyFont="1" applyBorder="1" applyAlignment="1">
      <alignment horizontal="center" vertical="center" wrapText="1"/>
    </xf>
    <xf numFmtId="1" fontId="47" fillId="0" borderId="12" xfId="0" applyNumberFormat="1" applyFont="1" applyBorder="1" applyAlignment="1">
      <alignment horizontal="center" vertical="center" wrapText="1"/>
    </xf>
    <xf numFmtId="1" fontId="47" fillId="0" borderId="3" xfId="0" applyNumberFormat="1" applyFont="1" applyBorder="1" applyAlignment="1">
      <alignment horizontal="center" vertical="center" wrapText="1"/>
    </xf>
    <xf numFmtId="1" fontId="47" fillId="0" borderId="4" xfId="0" applyNumberFormat="1" applyFont="1" applyBorder="1" applyAlignment="1">
      <alignment horizontal="center" vertical="center" wrapText="1"/>
    </xf>
    <xf numFmtId="3" fontId="47" fillId="0" borderId="3" xfId="0" applyNumberFormat="1" applyFont="1" applyBorder="1" applyAlignment="1">
      <alignment horizontal="center" vertical="center" wrapText="1"/>
    </xf>
    <xf numFmtId="3" fontId="47" fillId="0" borderId="4" xfId="0" applyNumberFormat="1" applyFont="1" applyBorder="1" applyAlignment="1">
      <alignment horizontal="center" vertical="center" wrapText="1"/>
    </xf>
    <xf numFmtId="0" fontId="47" fillId="0" borderId="76" xfId="0" applyFont="1" applyBorder="1"/>
    <xf numFmtId="1" fontId="47" fillId="0" borderId="77" xfId="0" applyNumberFormat="1" applyFont="1" applyBorder="1" applyAlignment="1">
      <alignment horizontal="center" vertical="center" wrapText="1"/>
    </xf>
    <xf numFmtId="1" fontId="47" fillId="0" borderId="78" xfId="0" applyNumberFormat="1" applyFont="1" applyBorder="1" applyAlignment="1">
      <alignment horizontal="center" vertical="center" wrapText="1"/>
    </xf>
    <xf numFmtId="1" fontId="47" fillId="0" borderId="65" xfId="0" applyNumberFormat="1" applyFont="1" applyBorder="1" applyAlignment="1">
      <alignment horizontal="center" vertical="center" wrapText="1"/>
    </xf>
    <xf numFmtId="1" fontId="47" fillId="0" borderId="62" xfId="0" applyNumberFormat="1" applyFont="1" applyBorder="1" applyAlignment="1">
      <alignment horizontal="center" vertical="center" wrapText="1"/>
    </xf>
    <xf numFmtId="3" fontId="47" fillId="0" borderId="113" xfId="0" applyNumberFormat="1" applyFont="1" applyBorder="1" applyAlignment="1">
      <alignment horizontal="center" vertical="center" wrapText="1"/>
    </xf>
    <xf numFmtId="3" fontId="47" fillId="0" borderId="114" xfId="0" applyNumberFormat="1" applyFont="1" applyBorder="1" applyAlignment="1">
      <alignment horizontal="center" vertical="center" wrapText="1"/>
    </xf>
    <xf numFmtId="1" fontId="47" fillId="0" borderId="74" xfId="0" applyNumberFormat="1" applyFont="1" applyBorder="1" applyAlignment="1">
      <alignment horizontal="left" vertical="center" wrapText="1"/>
    </xf>
    <xf numFmtId="1" fontId="47" fillId="0" borderId="75" xfId="0" applyNumberFormat="1" applyFont="1" applyBorder="1" applyAlignment="1">
      <alignment horizontal="center" vertical="center" wrapText="1"/>
    </xf>
    <xf numFmtId="1" fontId="47" fillId="0" borderId="98" xfId="0" applyNumberFormat="1" applyFont="1" applyBorder="1" applyAlignment="1">
      <alignment horizontal="center" vertical="center" wrapText="1"/>
    </xf>
    <xf numFmtId="1" fontId="47" fillId="0" borderId="94" xfId="0" applyNumberFormat="1" applyFont="1" applyBorder="1" applyAlignment="1">
      <alignment horizontal="center" vertical="center" wrapText="1"/>
    </xf>
    <xf numFmtId="1" fontId="47" fillId="0" borderId="92" xfId="0" applyNumberFormat="1" applyFont="1" applyBorder="1" applyAlignment="1">
      <alignment horizontal="center" vertical="center" wrapText="1"/>
    </xf>
    <xf numFmtId="3" fontId="50" fillId="13" borderId="31" xfId="0" applyNumberFormat="1" applyFont="1" applyFill="1" applyBorder="1" applyAlignment="1">
      <alignment horizontal="center" vertical="center" wrapText="1"/>
    </xf>
    <xf numFmtId="3" fontId="50" fillId="13" borderId="112" xfId="0" applyNumberFormat="1" applyFont="1" applyFill="1" applyBorder="1" applyAlignment="1">
      <alignment horizontal="center" vertical="center" wrapText="1"/>
    </xf>
    <xf numFmtId="1" fontId="47" fillId="0" borderId="0" xfId="0" applyNumberFormat="1" applyFont="1"/>
    <xf numFmtId="0" fontId="47" fillId="0" borderId="86" xfId="0" applyFont="1" applyBorder="1"/>
    <xf numFmtId="0" fontId="47" fillId="0" borderId="88" xfId="0" applyFont="1" applyBorder="1"/>
    <xf numFmtId="1" fontId="47" fillId="0" borderId="99" xfId="0" applyNumberFormat="1" applyFont="1" applyBorder="1" applyAlignment="1">
      <alignment horizontal="center" vertical="center" wrapText="1"/>
    </xf>
    <xf numFmtId="1" fontId="47" fillId="0" borderId="87" xfId="0" applyNumberFormat="1" applyFont="1" applyBorder="1" applyAlignment="1">
      <alignment horizontal="center" vertical="center" wrapText="1"/>
    </xf>
    <xf numFmtId="0" fontId="47" fillId="0" borderId="89" xfId="0" applyFont="1" applyBorder="1"/>
    <xf numFmtId="1" fontId="47" fillId="0" borderId="90" xfId="0" applyNumberFormat="1" applyFont="1" applyBorder="1" applyAlignment="1">
      <alignment horizontal="left" vertical="center" wrapText="1"/>
    </xf>
    <xf numFmtId="1" fontId="47" fillId="0" borderId="106" xfId="0" applyNumberFormat="1" applyFont="1" applyBorder="1" applyAlignment="1">
      <alignment horizontal="center" vertical="center" wrapText="1"/>
    </xf>
    <xf numFmtId="1" fontId="47" fillId="0" borderId="107" xfId="0" applyNumberFormat="1" applyFont="1" applyBorder="1" applyAlignment="1">
      <alignment horizontal="center" vertical="center" wrapText="1"/>
    </xf>
    <xf numFmtId="1" fontId="47" fillId="0" borderId="102" xfId="0" applyNumberFormat="1" applyFont="1" applyBorder="1" applyAlignment="1">
      <alignment horizontal="center" vertical="center" wrapText="1"/>
    </xf>
    <xf numFmtId="1" fontId="47" fillId="0" borderId="101" xfId="0" applyNumberFormat="1" applyFont="1" applyBorder="1" applyAlignment="1">
      <alignment horizontal="center" vertical="center" wrapText="1"/>
    </xf>
    <xf numFmtId="0" fontId="47" fillId="0" borderId="104" xfId="0" applyFont="1" applyBorder="1"/>
    <xf numFmtId="0" fontId="47" fillId="0" borderId="96" xfId="0" applyFont="1" applyBorder="1"/>
    <xf numFmtId="0" fontId="47" fillId="0" borderId="105" xfId="0" applyFont="1" applyBorder="1"/>
    <xf numFmtId="1" fontId="47" fillId="0" borderId="103" xfId="0" applyNumberFormat="1" applyFont="1" applyBorder="1" applyAlignment="1">
      <alignment horizontal="left" vertical="center" wrapText="1"/>
    </xf>
    <xf numFmtId="1" fontId="47" fillId="0" borderId="97" xfId="0" applyNumberFormat="1" applyFont="1" applyBorder="1" applyAlignment="1">
      <alignment horizontal="center" vertical="center" wrapText="1"/>
    </xf>
    <xf numFmtId="1" fontId="47" fillId="0" borderId="91" xfId="0" applyNumberFormat="1" applyFont="1" applyBorder="1" applyAlignment="1">
      <alignment horizontal="center" vertical="center" wrapText="1"/>
    </xf>
    <xf numFmtId="1" fontId="47" fillId="0" borderId="0" xfId="0" applyNumberFormat="1" applyFont="1" applyAlignment="1">
      <alignment horizontal="left" vertical="center" wrapText="1"/>
    </xf>
    <xf numFmtId="1" fontId="47" fillId="0" borderId="0" xfId="0" applyNumberFormat="1" applyFont="1" applyAlignment="1">
      <alignment horizontal="center" vertical="center" wrapText="1"/>
    </xf>
    <xf numFmtId="3" fontId="47" fillId="0" borderId="96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47" fillId="0" borderId="65" xfId="0" applyNumberFormat="1" applyFont="1" applyBorder="1" applyAlignment="1">
      <alignment horizontal="center" vertical="center" wrapText="1"/>
    </xf>
    <xf numFmtId="3" fontId="47" fillId="0" borderId="78" xfId="0" applyNumberFormat="1" applyFont="1" applyBorder="1" applyAlignment="1">
      <alignment horizontal="center" vertical="center" wrapText="1"/>
    </xf>
    <xf numFmtId="3" fontId="47" fillId="0" borderId="62" xfId="0" applyNumberFormat="1" applyFont="1" applyBorder="1" applyAlignment="1">
      <alignment horizontal="center" vertical="center" wrapText="1"/>
    </xf>
    <xf numFmtId="3" fontId="47" fillId="0" borderId="10" xfId="0" applyNumberFormat="1" applyFont="1" applyBorder="1" applyAlignment="1">
      <alignment horizontal="center" vertical="center" wrapText="1"/>
    </xf>
    <xf numFmtId="3" fontId="47" fillId="0" borderId="59" xfId="0" applyNumberFormat="1" applyFont="1" applyBorder="1" applyAlignment="1">
      <alignment horizontal="center" vertical="center" wrapText="1"/>
    </xf>
    <xf numFmtId="3" fontId="50" fillId="13" borderId="10" xfId="0" applyNumberFormat="1" applyFont="1" applyFill="1" applyBorder="1" applyAlignment="1">
      <alignment horizontal="center" vertical="center" wrapText="1"/>
    </xf>
    <xf numFmtId="3" fontId="50" fillId="13" borderId="11" xfId="0" applyNumberFormat="1" applyFont="1" applyFill="1" applyBorder="1" applyAlignment="1">
      <alignment horizontal="center" vertical="center" wrapText="1"/>
    </xf>
    <xf numFmtId="166" fontId="47" fillId="0" borderId="15" xfId="0" applyNumberFormat="1" applyFont="1" applyBorder="1" applyAlignment="1">
      <alignment horizontal="center" vertical="center" wrapText="1"/>
    </xf>
    <xf numFmtId="166" fontId="47" fillId="0" borderId="8" xfId="0" applyNumberFormat="1" applyFont="1" applyBorder="1" applyAlignment="1">
      <alignment horizontal="center" vertical="center" wrapText="1"/>
    </xf>
    <xf numFmtId="166" fontId="47" fillId="0" borderId="36" xfId="0" applyNumberFormat="1" applyFont="1" applyBorder="1" applyAlignment="1">
      <alignment horizontal="center"/>
    </xf>
    <xf numFmtId="166" fontId="47" fillId="0" borderId="13" xfId="0" applyNumberFormat="1" applyFont="1" applyBorder="1" applyAlignment="1">
      <alignment horizontal="center"/>
    </xf>
    <xf numFmtId="166" fontId="47" fillId="0" borderId="15" xfId="0" applyNumberFormat="1" applyFont="1" applyBorder="1" applyAlignment="1">
      <alignment horizontal="center"/>
    </xf>
    <xf numFmtId="166" fontId="47" fillId="0" borderId="8" xfId="0" applyNumberFormat="1" applyFont="1" applyBorder="1" applyAlignment="1">
      <alignment horizontal="center"/>
    </xf>
    <xf numFmtId="166" fontId="47" fillId="0" borderId="36" xfId="0" applyNumberFormat="1" applyFont="1" applyBorder="1" applyAlignment="1">
      <alignment horizontal="center" vertical="center" wrapText="1"/>
    </xf>
    <xf numFmtId="0" fontId="47" fillId="0" borderId="96" xfId="0" applyFont="1" applyBorder="1" applyAlignment="1">
      <alignment horizontal="center" vertical="center" wrapText="1"/>
    </xf>
    <xf numFmtId="3" fontId="47" fillId="3" borderId="17" xfId="0" applyNumberFormat="1" applyFont="1" applyFill="1" applyBorder="1" applyAlignment="1">
      <alignment horizontal="center" vertical="center" wrapText="1"/>
    </xf>
    <xf numFmtId="3" fontId="47" fillId="3" borderId="112" xfId="0" applyNumberFormat="1" applyFont="1" applyFill="1" applyBorder="1" applyAlignment="1">
      <alignment horizontal="center" vertical="center" wrapText="1"/>
    </xf>
    <xf numFmtId="166" fontId="47" fillId="3" borderId="17" xfId="0" applyNumberFormat="1" applyFont="1" applyFill="1" applyBorder="1" applyAlignment="1">
      <alignment horizontal="center" vertical="center" wrapText="1"/>
    </xf>
    <xf numFmtId="166" fontId="47" fillId="3" borderId="8" xfId="0" applyNumberFormat="1" applyFont="1" applyFill="1" applyBorder="1" applyAlignment="1">
      <alignment horizontal="center" vertical="center" wrapText="1"/>
    </xf>
    <xf numFmtId="0" fontId="0" fillId="0" borderId="132" xfId="0" applyBorder="1" applyAlignment="1">
      <alignment horizontal="center" vertical="center" wrapText="1"/>
    </xf>
    <xf numFmtId="165" fontId="0" fillId="0" borderId="132" xfId="0" applyNumberFormat="1" applyBorder="1" applyAlignment="1">
      <alignment horizontal="center" vertical="center" wrapText="1"/>
    </xf>
    <xf numFmtId="0" fontId="0" fillId="0" borderId="134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25" fillId="0" borderId="135" xfId="0" applyFont="1" applyBorder="1" applyAlignment="1">
      <alignment horizontal="center" vertical="center"/>
    </xf>
    <xf numFmtId="0" fontId="25" fillId="0" borderId="116" xfId="0" applyFont="1" applyBorder="1" applyAlignment="1">
      <alignment horizontal="center" vertical="center"/>
    </xf>
    <xf numFmtId="165" fontId="25" fillId="0" borderId="116" xfId="0" applyNumberFormat="1" applyFont="1" applyBorder="1" applyAlignment="1">
      <alignment horizontal="center" vertical="center"/>
    </xf>
    <xf numFmtId="0" fontId="25" fillId="0" borderId="44" xfId="0" applyFont="1" applyBorder="1" applyAlignment="1">
      <alignment horizontal="center" vertical="center"/>
    </xf>
    <xf numFmtId="0" fontId="25" fillId="2" borderId="135" xfId="0" applyFont="1" applyFill="1" applyBorder="1" applyAlignment="1">
      <alignment horizontal="center" vertical="center"/>
    </xf>
    <xf numFmtId="0" fontId="25" fillId="2" borderId="116" xfId="0" applyFont="1" applyFill="1" applyBorder="1" applyAlignment="1">
      <alignment horizontal="center" vertical="center"/>
    </xf>
    <xf numFmtId="165" fontId="25" fillId="2" borderId="116" xfId="0" applyNumberFormat="1" applyFont="1" applyFill="1" applyBorder="1" applyAlignment="1">
      <alignment horizontal="center" vertical="center"/>
    </xf>
    <xf numFmtId="0" fontId="25" fillId="2" borderId="44" xfId="0" applyFont="1" applyFill="1" applyBorder="1" applyAlignment="1">
      <alignment horizontal="center" vertical="center"/>
    </xf>
    <xf numFmtId="0" fontId="25" fillId="0" borderId="44" xfId="0" applyFont="1" applyBorder="1" applyAlignment="1">
      <alignment horizontal="center" vertical="center" wrapText="1"/>
    </xf>
    <xf numFmtId="0" fontId="25" fillId="2" borderId="44" xfId="0" applyFont="1" applyFill="1" applyBorder="1" applyAlignment="1">
      <alignment horizontal="center" vertical="center" wrapText="1"/>
    </xf>
    <xf numFmtId="0" fontId="25" fillId="0" borderId="136" xfId="0" applyFont="1" applyBorder="1" applyAlignment="1">
      <alignment horizontal="center" vertical="center"/>
    </xf>
    <xf numFmtId="0" fontId="25" fillId="0" borderId="133" xfId="0" applyFont="1" applyBorder="1" applyAlignment="1">
      <alignment horizontal="center" vertical="center"/>
    </xf>
    <xf numFmtId="165" fontId="25" fillId="0" borderId="133" xfId="0" applyNumberFormat="1" applyFont="1" applyBorder="1" applyAlignment="1">
      <alignment horizontal="center" vertical="center"/>
    </xf>
    <xf numFmtId="0" fontId="25" fillId="0" borderId="47" xfId="0" applyFont="1" applyBorder="1" applyAlignment="1">
      <alignment horizontal="center" vertical="center" wrapText="1"/>
    </xf>
    <xf numFmtId="0" fontId="25" fillId="0" borderId="43" xfId="0" applyFont="1" applyBorder="1" applyAlignment="1">
      <alignment horizontal="center" vertical="center"/>
    </xf>
    <xf numFmtId="0" fontId="25" fillId="0" borderId="45" xfId="0" applyFont="1" applyBorder="1" applyAlignment="1">
      <alignment horizontal="center" vertical="center"/>
    </xf>
    <xf numFmtId="0" fontId="25" fillId="0" borderId="45" xfId="0" applyFont="1" applyBorder="1" applyAlignment="1">
      <alignment horizontal="center" vertical="center" wrapText="1"/>
    </xf>
    <xf numFmtId="0" fontId="25" fillId="2" borderId="43" xfId="0" applyFont="1" applyFill="1" applyBorder="1" applyAlignment="1">
      <alignment horizontal="center" vertical="center"/>
    </xf>
    <xf numFmtId="0" fontId="25" fillId="2" borderId="45" xfId="0" applyFont="1" applyFill="1" applyBorder="1" applyAlignment="1">
      <alignment horizontal="center" vertical="center" wrapText="1"/>
    </xf>
    <xf numFmtId="14" fontId="25" fillId="2" borderId="116" xfId="0" applyNumberFormat="1" applyFont="1" applyFill="1" applyBorder="1" applyAlignment="1">
      <alignment horizontal="center" vertical="center"/>
    </xf>
    <xf numFmtId="14" fontId="25" fillId="0" borderId="116" xfId="0" applyNumberFormat="1" applyFont="1" applyBorder="1" applyAlignment="1">
      <alignment horizontal="center" vertical="center"/>
    </xf>
    <xf numFmtId="0" fontId="25" fillId="0" borderId="52" xfId="0" applyFont="1" applyBorder="1" applyAlignment="1">
      <alignment horizontal="center" vertical="center"/>
    </xf>
    <xf numFmtId="0" fontId="25" fillId="0" borderId="53" xfId="0" applyFont="1" applyBorder="1" applyAlignment="1">
      <alignment horizontal="center" vertical="center"/>
    </xf>
    <xf numFmtId="14" fontId="25" fillId="0" borderId="53" xfId="0" applyNumberFormat="1" applyFont="1" applyBorder="1" applyAlignment="1">
      <alignment horizontal="center" vertical="center"/>
    </xf>
    <xf numFmtId="0" fontId="25" fillId="0" borderId="54" xfId="0" applyFont="1" applyBorder="1" applyAlignment="1">
      <alignment horizontal="center" vertical="center" wrapText="1"/>
    </xf>
    <xf numFmtId="0" fontId="25" fillId="0" borderId="0" xfId="0" applyFont="1" applyAlignment="1">
      <alignment horizontal="right" vertical="center"/>
    </xf>
    <xf numFmtId="2" fontId="25" fillId="0" borderId="0" xfId="0" applyNumberFormat="1" applyFont="1" applyAlignment="1">
      <alignment horizontal="center" vertical="center"/>
    </xf>
    <xf numFmtId="165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0" fillId="0" borderId="116" xfId="0" applyBorder="1" applyAlignment="1">
      <alignment horizontal="center" vertical="center"/>
    </xf>
    <xf numFmtId="165" fontId="0" fillId="0" borderId="116" xfId="0" applyNumberFormat="1" applyBorder="1" applyAlignment="1">
      <alignment horizontal="center" vertical="center"/>
    </xf>
    <xf numFmtId="0" fontId="0" fillId="2" borderId="116" xfId="0" applyFill="1" applyBorder="1" applyAlignment="1">
      <alignment horizontal="center" vertical="center"/>
    </xf>
    <xf numFmtId="165" fontId="0" fillId="2" borderId="116" xfId="0" applyNumberFormat="1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5" xfId="0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165" fontId="0" fillId="0" borderId="53" xfId="0" applyNumberFormat="1" applyBorder="1" applyAlignment="1">
      <alignment horizontal="center" vertical="center"/>
    </xf>
    <xf numFmtId="0" fontId="0" fillId="0" borderId="54" xfId="0" applyBorder="1" applyAlignment="1">
      <alignment horizontal="center" vertical="center" wrapText="1"/>
    </xf>
    <xf numFmtId="0" fontId="0" fillId="0" borderId="116" xfId="0" applyBorder="1" applyAlignment="1">
      <alignment horizontal="center" vertical="center" wrapText="1"/>
    </xf>
    <xf numFmtId="165" fontId="0" fillId="0" borderId="116" xfId="0" applyNumberFormat="1" applyBorder="1" applyAlignment="1">
      <alignment horizontal="center" vertical="center" wrapText="1"/>
    </xf>
    <xf numFmtId="0" fontId="0" fillId="2" borderId="116" xfId="0" applyFill="1" applyBorder="1" applyAlignment="1">
      <alignment horizontal="center" vertical="center" wrapText="1"/>
    </xf>
    <xf numFmtId="165" fontId="0" fillId="2" borderId="116" xfId="0" applyNumberForma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165" fontId="0" fillId="0" borderId="53" xfId="0" applyNumberFormat="1" applyBorder="1" applyAlignment="1">
      <alignment horizontal="center" vertical="center" wrapText="1"/>
    </xf>
    <xf numFmtId="0" fontId="0" fillId="0" borderId="133" xfId="0" applyBorder="1" applyAlignment="1">
      <alignment horizontal="center" vertical="center" wrapText="1"/>
    </xf>
    <xf numFmtId="165" fontId="0" fillId="0" borderId="133" xfId="0" applyNumberFormat="1" applyBorder="1" applyAlignment="1">
      <alignment horizontal="center" vertical="center" wrapText="1"/>
    </xf>
    <xf numFmtId="0" fontId="0" fillId="0" borderId="135" xfId="0" applyBorder="1" applyAlignment="1">
      <alignment horizontal="center" vertical="center" wrapText="1"/>
    </xf>
    <xf numFmtId="0" fontId="0" fillId="2" borderId="135" xfId="0" applyFill="1" applyBorder="1" applyAlignment="1">
      <alignment horizontal="center" vertical="center" wrapText="1"/>
    </xf>
    <xf numFmtId="0" fontId="0" fillId="0" borderId="136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2" borderId="44" xfId="0" applyFill="1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133" xfId="0" applyBorder="1" applyAlignment="1">
      <alignment horizontal="center" vertical="center"/>
    </xf>
    <xf numFmtId="165" fontId="0" fillId="0" borderId="133" xfId="0" applyNumberFormat="1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2" borderId="135" xfId="0" applyFill="1" applyBorder="1" applyAlignment="1">
      <alignment horizontal="center" vertical="center"/>
    </xf>
    <xf numFmtId="0" fontId="0" fillId="0" borderId="136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165" fontId="0" fillId="0" borderId="38" xfId="0" applyNumberFormat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2" borderId="45" xfId="0" applyFill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165" fontId="0" fillId="0" borderId="132" xfId="0" applyNumberForma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17" fillId="11" borderId="116" xfId="0" applyFont="1" applyFill="1" applyBorder="1" applyAlignment="1">
      <alignment horizontal="center" vertical="center"/>
    </xf>
    <xf numFmtId="14" fontId="17" fillId="11" borderId="116" xfId="0" applyNumberFormat="1" applyFont="1" applyFill="1" applyBorder="1" applyAlignment="1">
      <alignment horizontal="center" vertical="center"/>
    </xf>
    <xf numFmtId="8" fontId="17" fillId="11" borderId="116" xfId="0" applyNumberFormat="1" applyFont="1" applyFill="1" applyBorder="1" applyAlignment="1">
      <alignment horizontal="center" vertical="center"/>
    </xf>
    <xf numFmtId="0" fontId="17" fillId="0" borderId="116" xfId="0" applyFont="1" applyBorder="1" applyAlignment="1">
      <alignment horizontal="center" vertical="center"/>
    </xf>
    <xf numFmtId="14" fontId="17" fillId="0" borderId="116" xfId="0" applyNumberFormat="1" applyFont="1" applyBorder="1" applyAlignment="1">
      <alignment horizontal="center" vertical="center"/>
    </xf>
    <xf numFmtId="8" fontId="17" fillId="0" borderId="116" xfId="0" applyNumberFormat="1" applyFont="1" applyBorder="1" applyAlignment="1">
      <alignment horizontal="center" vertical="center"/>
    </xf>
    <xf numFmtId="0" fontId="17" fillId="12" borderId="116" xfId="0" applyFont="1" applyFill="1" applyBorder="1" applyAlignment="1">
      <alignment horizontal="center" vertical="center"/>
    </xf>
    <xf numFmtId="14" fontId="17" fillId="12" borderId="116" xfId="0" applyNumberFormat="1" applyFont="1" applyFill="1" applyBorder="1" applyAlignment="1">
      <alignment horizontal="center" vertical="center"/>
    </xf>
    <xf numFmtId="8" fontId="17" fillId="12" borderId="116" xfId="0" applyNumberFormat="1" applyFont="1" applyFill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0" fontId="17" fillId="0" borderId="45" xfId="0" applyFont="1" applyBorder="1" applyAlignment="1">
      <alignment horizontal="center" vertical="center"/>
    </xf>
    <xf numFmtId="0" fontId="17" fillId="11" borderId="43" xfId="0" applyFont="1" applyFill="1" applyBorder="1" applyAlignment="1">
      <alignment horizontal="center" vertical="center"/>
    </xf>
    <xf numFmtId="0" fontId="17" fillId="11" borderId="45" xfId="0" applyFont="1" applyFill="1" applyBorder="1" applyAlignment="1">
      <alignment horizontal="center" vertical="center"/>
    </xf>
    <xf numFmtId="0" fontId="17" fillId="12" borderId="43" xfId="0" applyFont="1" applyFill="1" applyBorder="1" applyAlignment="1">
      <alignment horizontal="center" vertical="center"/>
    </xf>
    <xf numFmtId="0" fontId="17" fillId="12" borderId="45" xfId="0" applyFont="1" applyFill="1" applyBorder="1" applyAlignment="1">
      <alignment horizontal="center" vertical="center"/>
    </xf>
    <xf numFmtId="0" fontId="17" fillId="0" borderId="45" xfId="0" applyFont="1" applyBorder="1" applyAlignment="1">
      <alignment horizontal="center" vertical="center" wrapText="1"/>
    </xf>
    <xf numFmtId="0" fontId="17" fillId="12" borderId="45" xfId="0" applyFont="1" applyFill="1" applyBorder="1" applyAlignment="1">
      <alignment horizontal="center" vertical="center" wrapText="1"/>
    </xf>
    <xf numFmtId="0" fontId="17" fillId="11" borderId="45" xfId="0" applyFont="1" applyFill="1" applyBorder="1" applyAlignment="1">
      <alignment horizontal="center" vertical="center" wrapText="1"/>
    </xf>
    <xf numFmtId="0" fontId="17" fillId="11" borderId="52" xfId="0" applyFont="1" applyFill="1" applyBorder="1" applyAlignment="1">
      <alignment horizontal="center" vertical="center"/>
    </xf>
    <xf numFmtId="0" fontId="17" fillId="11" borderId="53" xfId="0" applyFont="1" applyFill="1" applyBorder="1" applyAlignment="1">
      <alignment horizontal="center" vertical="center"/>
    </xf>
    <xf numFmtId="14" fontId="17" fillId="11" borderId="53" xfId="0" applyNumberFormat="1" applyFont="1" applyFill="1" applyBorder="1" applyAlignment="1">
      <alignment horizontal="center" vertical="center"/>
    </xf>
    <xf numFmtId="8" fontId="17" fillId="11" borderId="53" xfId="0" applyNumberFormat="1" applyFont="1" applyFill="1" applyBorder="1" applyAlignment="1">
      <alignment horizontal="center" vertical="center"/>
    </xf>
    <xf numFmtId="0" fontId="17" fillId="11" borderId="54" xfId="0" applyFont="1" applyFill="1" applyBorder="1" applyAlignment="1">
      <alignment horizontal="center" vertical="center" wrapText="1"/>
    </xf>
    <xf numFmtId="0" fontId="17" fillId="11" borderId="40" xfId="0" applyFont="1" applyFill="1" applyBorder="1" applyAlignment="1">
      <alignment horizontal="center" vertical="center"/>
    </xf>
    <xf numFmtId="0" fontId="17" fillId="11" borderId="132" xfId="0" applyFont="1" applyFill="1" applyBorder="1" applyAlignment="1">
      <alignment horizontal="center" vertical="center"/>
    </xf>
    <xf numFmtId="14" fontId="17" fillId="11" borderId="132" xfId="0" applyNumberFormat="1" applyFont="1" applyFill="1" applyBorder="1" applyAlignment="1">
      <alignment horizontal="center" vertical="center"/>
    </xf>
    <xf numFmtId="8" fontId="17" fillId="11" borderId="132" xfId="0" applyNumberFormat="1" applyFont="1" applyFill="1" applyBorder="1" applyAlignment="1">
      <alignment horizontal="center" vertical="center"/>
    </xf>
    <xf numFmtId="0" fontId="17" fillId="11" borderId="42" xfId="0" applyFont="1" applyFill="1" applyBorder="1" applyAlignment="1">
      <alignment horizontal="center" vertical="center"/>
    </xf>
    <xf numFmtId="14" fontId="0" fillId="0" borderId="116" xfId="0" applyNumberFormat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9" fillId="0" borderId="37" xfId="0" applyFont="1" applyBorder="1" applyAlignment="1">
      <alignment horizontal="center" vertical="center" wrapText="1"/>
    </xf>
    <xf numFmtId="2" fontId="0" fillId="0" borderId="38" xfId="0" applyNumberFormat="1" applyBorder="1" applyAlignment="1">
      <alignment horizontal="center" vertical="center" wrapText="1"/>
    </xf>
    <xf numFmtId="0" fontId="25" fillId="0" borderId="40" xfId="0" applyFont="1" applyBorder="1" applyAlignment="1">
      <alignment horizontal="center" vertical="center"/>
    </xf>
    <xf numFmtId="0" fontId="25" fillId="0" borderId="132" xfId="0" applyFont="1" applyBorder="1" applyAlignment="1">
      <alignment horizontal="center" vertical="center"/>
    </xf>
    <xf numFmtId="0" fontId="25" fillId="0" borderId="42" xfId="0" applyFont="1" applyBorder="1" applyAlignment="1">
      <alignment horizontal="center" vertical="center"/>
    </xf>
    <xf numFmtId="0" fontId="31" fillId="0" borderId="93" xfId="0" applyFont="1" applyBorder="1" applyAlignment="1">
      <alignment horizontal="center"/>
    </xf>
    <xf numFmtId="0" fontId="31" fillId="0" borderId="2" xfId="0" applyFont="1" applyBorder="1" applyAlignment="1">
      <alignment horizontal="center"/>
    </xf>
    <xf numFmtId="0" fontId="25" fillId="0" borderId="14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25" fillId="0" borderId="3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55" xfId="0" applyFont="1" applyBorder="1" applyAlignment="1">
      <alignment horizontal="center" vertical="center" wrapText="1"/>
    </xf>
    <xf numFmtId="0" fontId="25" fillId="0" borderId="55" xfId="0" applyFont="1" applyBorder="1" applyAlignment="1">
      <alignment horizontal="center"/>
    </xf>
    <xf numFmtId="0" fontId="25" fillId="0" borderId="4" xfId="0" applyFont="1" applyBorder="1" applyAlignment="1">
      <alignment horizontal="center"/>
    </xf>
    <xf numFmtId="4" fontId="25" fillId="0" borderId="0" xfId="0" applyNumberFormat="1" applyFont="1" applyAlignment="1">
      <alignment horizontal="center" vertical="center" wrapText="1"/>
    </xf>
    <xf numFmtId="9" fontId="25" fillId="0" borderId="32" xfId="0" applyNumberFormat="1" applyFont="1" applyBorder="1" applyAlignment="1">
      <alignment horizontal="center" vertical="center" wrapText="1"/>
    </xf>
    <xf numFmtId="9" fontId="25" fillId="0" borderId="60" xfId="0" applyNumberFormat="1" applyFont="1" applyBorder="1" applyAlignment="1">
      <alignment horizontal="center" vertical="center" wrapText="1"/>
    </xf>
    <xf numFmtId="9" fontId="25" fillId="0" borderId="80" xfId="0" applyNumberFormat="1" applyFont="1" applyBorder="1" applyAlignment="1">
      <alignment horizontal="center" vertical="center" wrapText="1"/>
    </xf>
    <xf numFmtId="9" fontId="25" fillId="0" borderId="82" xfId="0" applyNumberFormat="1" applyFont="1" applyBorder="1" applyAlignment="1">
      <alignment horizontal="center" vertical="center" wrapText="1"/>
    </xf>
    <xf numFmtId="0" fontId="25" fillId="0" borderId="59" xfId="0" applyFont="1" applyBorder="1" applyAlignment="1">
      <alignment horizontal="center" vertical="center" wrapText="1"/>
    </xf>
    <xf numFmtId="0" fontId="25" fillId="0" borderId="81" xfId="0" applyFont="1" applyBorder="1" applyAlignment="1">
      <alignment horizontal="center" vertical="center" wrapText="1"/>
    </xf>
    <xf numFmtId="0" fontId="33" fillId="5" borderId="66" xfId="0" applyFont="1" applyFill="1" applyBorder="1" applyAlignment="1">
      <alignment horizontal="center" vertical="center" wrapText="1"/>
    </xf>
    <xf numFmtId="0" fontId="33" fillId="5" borderId="65" xfId="0" applyFont="1" applyFill="1" applyBorder="1" applyAlignment="1">
      <alignment horizontal="center" vertical="center" wrapText="1"/>
    </xf>
    <xf numFmtId="0" fontId="33" fillId="5" borderId="15" xfId="0" applyFont="1" applyFill="1" applyBorder="1" applyAlignment="1">
      <alignment horizontal="center" vertical="center" wrapText="1"/>
    </xf>
    <xf numFmtId="0" fontId="26" fillId="9" borderId="14" xfId="0" applyFont="1" applyFill="1" applyBorder="1" applyAlignment="1">
      <alignment horizontal="center" vertical="center" wrapText="1"/>
    </xf>
    <xf numFmtId="0" fontId="26" fillId="9" borderId="61" xfId="0" applyFont="1" applyFill="1" applyBorder="1" applyAlignment="1">
      <alignment horizontal="center" vertical="center" wrapText="1"/>
    </xf>
    <xf numFmtId="0" fontId="26" fillId="9" borderId="70" xfId="0" applyFont="1" applyFill="1" applyBorder="1" applyAlignment="1">
      <alignment horizontal="center" vertical="center" wrapText="1"/>
    </xf>
    <xf numFmtId="0" fontId="26" fillId="9" borderId="2" xfId="0" applyFont="1" applyFill="1" applyBorder="1" applyAlignment="1">
      <alignment horizontal="center" vertical="center" wrapText="1"/>
    </xf>
    <xf numFmtId="0" fontId="31" fillId="0" borderId="55" xfId="0" applyFont="1" applyBorder="1" applyAlignment="1">
      <alignment horizontal="center"/>
    </xf>
    <xf numFmtId="0" fontId="31" fillId="0" borderId="4" xfId="0" applyFont="1" applyBorder="1" applyAlignment="1">
      <alignment horizontal="center"/>
    </xf>
    <xf numFmtId="1" fontId="40" fillId="9" borderId="43" xfId="0" applyNumberFormat="1" applyFont="1" applyFill="1" applyBorder="1" applyAlignment="1">
      <alignment horizontal="center" vertical="center"/>
    </xf>
    <xf numFmtId="1" fontId="40" fillId="9" borderId="116" xfId="0" applyNumberFormat="1" applyFont="1" applyFill="1" applyBorder="1" applyAlignment="1">
      <alignment horizontal="center" vertical="center"/>
    </xf>
    <xf numFmtId="1" fontId="40" fillId="9" borderId="52" xfId="0" applyNumberFormat="1" applyFont="1" applyFill="1" applyBorder="1" applyAlignment="1">
      <alignment horizontal="center" vertical="center"/>
    </xf>
    <xf numFmtId="1" fontId="40" fillId="9" borderId="53" xfId="0" applyNumberFormat="1" applyFont="1" applyFill="1" applyBorder="1" applyAlignment="1">
      <alignment horizontal="center" vertical="center"/>
    </xf>
    <xf numFmtId="0" fontId="42" fillId="9" borderId="130" xfId="0" applyFont="1" applyFill="1" applyBorder="1" applyAlignment="1">
      <alignment horizontal="left" vertical="center"/>
    </xf>
    <xf numFmtId="0" fontId="42" fillId="9" borderId="125" xfId="0" applyFont="1" applyFill="1" applyBorder="1" applyAlignment="1">
      <alignment horizontal="left" vertical="center"/>
    </xf>
    <xf numFmtId="0" fontId="42" fillId="9" borderId="131" xfId="0" applyFont="1" applyFill="1" applyBorder="1" applyAlignment="1">
      <alignment horizontal="left" vertical="center"/>
    </xf>
    <xf numFmtId="0" fontId="39" fillId="9" borderId="56" xfId="0" applyFont="1" applyFill="1" applyBorder="1" applyAlignment="1">
      <alignment horizontal="center"/>
    </xf>
    <xf numFmtId="0" fontId="39" fillId="9" borderId="57" xfId="0" applyFont="1" applyFill="1" applyBorder="1" applyAlignment="1">
      <alignment horizontal="center"/>
    </xf>
    <xf numFmtId="0" fontId="39" fillId="9" borderId="58" xfId="0" applyFont="1" applyFill="1" applyBorder="1" applyAlignment="1">
      <alignment horizontal="center"/>
    </xf>
    <xf numFmtId="0" fontId="1" fillId="0" borderId="124" xfId="0" applyFont="1" applyBorder="1" applyAlignment="1">
      <alignment horizontal="center" vertical="center"/>
    </xf>
    <xf numFmtId="0" fontId="1" fillId="0" borderId="125" xfId="0" applyFont="1" applyBorder="1" applyAlignment="1">
      <alignment horizontal="center" vertical="center"/>
    </xf>
    <xf numFmtId="0" fontId="1" fillId="0" borderId="12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/>
    </xf>
    <xf numFmtId="0" fontId="2" fillId="0" borderId="50" xfId="0" applyFont="1" applyBorder="1" applyAlignment="1">
      <alignment horizontal="center"/>
    </xf>
    <xf numFmtId="0" fontId="2" fillId="0" borderId="51" xfId="0" applyFont="1" applyBorder="1" applyAlignment="1">
      <alignment horizontal="center"/>
    </xf>
    <xf numFmtId="0" fontId="19" fillId="0" borderId="0" xfId="0" applyFont="1" applyAlignment="1">
      <alignment horizontal="center" vertical="center"/>
    </xf>
    <xf numFmtId="0" fontId="1" fillId="0" borderId="122" xfId="0" applyFont="1" applyBorder="1" applyAlignment="1">
      <alignment horizontal="right" vertical="center"/>
    </xf>
    <xf numFmtId="0" fontId="1" fillId="0" borderId="123" xfId="0" applyFont="1" applyBorder="1" applyAlignment="1">
      <alignment horizontal="right" vertical="center"/>
    </xf>
    <xf numFmtId="0" fontId="40" fillId="9" borderId="1" xfId="0" applyFont="1" applyFill="1" applyBorder="1" applyAlignment="1">
      <alignment horizontal="center" vertical="center"/>
    </xf>
    <xf numFmtId="0" fontId="1" fillId="0" borderId="49" xfId="0" applyFont="1" applyBorder="1" applyAlignment="1">
      <alignment horizontal="left" vertical="center"/>
    </xf>
    <xf numFmtId="0" fontId="1" fillId="0" borderId="50" xfId="0" applyFont="1" applyBorder="1" applyAlignment="1">
      <alignment horizontal="left" vertical="center"/>
    </xf>
    <xf numFmtId="0" fontId="1" fillId="0" borderId="43" xfId="0" applyFont="1" applyBorder="1" applyAlignment="1">
      <alignment horizontal="left" vertical="center"/>
    </xf>
    <xf numFmtId="0" fontId="1" fillId="0" borderId="116" xfId="0" applyFont="1" applyBorder="1" applyAlignment="1">
      <alignment horizontal="left" vertical="center"/>
    </xf>
    <xf numFmtId="0" fontId="8" fillId="4" borderId="17" xfId="0" applyFont="1" applyFill="1" applyBorder="1" applyAlignment="1">
      <alignment horizontal="center"/>
    </xf>
    <xf numFmtId="0" fontId="8" fillId="4" borderId="18" xfId="0" applyFont="1" applyFill="1" applyBorder="1" applyAlignment="1">
      <alignment horizontal="center"/>
    </xf>
    <xf numFmtId="0" fontId="8" fillId="4" borderId="19" xfId="0" applyFont="1" applyFill="1" applyBorder="1" applyAlignment="1">
      <alignment horizontal="center"/>
    </xf>
    <xf numFmtId="0" fontId="40" fillId="9" borderId="127" xfId="0" applyFont="1" applyFill="1" applyBorder="1" applyAlignment="1">
      <alignment horizontal="left" vertical="center"/>
    </xf>
    <xf numFmtId="0" fontId="40" fillId="9" borderId="128" xfId="0" applyFont="1" applyFill="1" applyBorder="1" applyAlignment="1">
      <alignment horizontal="left" vertical="center"/>
    </xf>
    <xf numFmtId="0" fontId="40" fillId="9" borderId="129" xfId="0" applyFont="1" applyFill="1" applyBorder="1" applyAlignment="1">
      <alignment horizontal="left" vertical="center"/>
    </xf>
    <xf numFmtId="1" fontId="48" fillId="9" borderId="109" xfId="0" applyNumberFormat="1" applyFont="1" applyFill="1" applyBorder="1" applyAlignment="1">
      <alignment horizontal="center" vertical="center" wrapText="1"/>
    </xf>
    <xf numFmtId="1" fontId="48" fillId="9" borderId="110" xfId="0" applyNumberFormat="1" applyFont="1" applyFill="1" applyBorder="1" applyAlignment="1">
      <alignment horizontal="center" vertical="center" wrapText="1"/>
    </xf>
    <xf numFmtId="1" fontId="48" fillId="9" borderId="111" xfId="0" applyNumberFormat="1" applyFont="1" applyFill="1" applyBorder="1" applyAlignment="1">
      <alignment horizontal="center" vertical="center" wrapText="1"/>
    </xf>
    <xf numFmtId="1" fontId="48" fillId="9" borderId="0" xfId="0" applyNumberFormat="1" applyFont="1" applyFill="1" applyAlignment="1">
      <alignment horizontal="center" vertical="center" wrapText="1"/>
    </xf>
    <xf numFmtId="1" fontId="48" fillId="9" borderId="5" xfId="0" applyNumberFormat="1" applyFont="1" applyFill="1" applyBorder="1" applyAlignment="1">
      <alignment horizontal="center" vertical="center" wrapText="1"/>
    </xf>
    <xf numFmtId="1" fontId="48" fillId="9" borderId="6" xfId="0" applyNumberFormat="1" applyFont="1" applyFill="1" applyBorder="1" applyAlignment="1">
      <alignment horizontal="center" vertical="center" wrapText="1"/>
    </xf>
    <xf numFmtId="0" fontId="47" fillId="0" borderId="18" xfId="0" applyFont="1" applyBorder="1" applyAlignment="1">
      <alignment horizontal="center"/>
    </xf>
    <xf numFmtId="0" fontId="52" fillId="9" borderId="14" xfId="0" applyFont="1" applyFill="1" applyBorder="1" applyAlignment="1">
      <alignment horizontal="center" vertical="center" wrapText="1"/>
    </xf>
    <xf numFmtId="0" fontId="52" fillId="9" borderId="2" xfId="0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center" wrapText="1"/>
    </xf>
    <xf numFmtId="0" fontId="50" fillId="13" borderId="56" xfId="0" applyFont="1" applyFill="1" applyBorder="1" applyAlignment="1">
      <alignment horizontal="center"/>
    </xf>
    <xf numFmtId="0" fontId="50" fillId="13" borderId="58" xfId="0" applyFont="1" applyFill="1" applyBorder="1" applyAlignment="1">
      <alignment horizontal="center"/>
    </xf>
    <xf numFmtId="0" fontId="47" fillId="0" borderId="95" xfId="0" applyFont="1" applyBorder="1" applyAlignment="1">
      <alignment horizontal="center" vertical="center" wrapText="1"/>
    </xf>
    <xf numFmtId="0" fontId="47" fillId="0" borderId="100" xfId="0" applyFont="1" applyBorder="1" applyAlignment="1">
      <alignment horizontal="center" vertical="center" wrapText="1"/>
    </xf>
    <xf numFmtId="0" fontId="52" fillId="9" borderId="93" xfId="0" applyFont="1" applyFill="1" applyBorder="1" applyAlignment="1">
      <alignment horizontal="center" vertical="center" wrapText="1"/>
    </xf>
    <xf numFmtId="0" fontId="50" fillId="0" borderId="18" xfId="0" applyFont="1" applyBorder="1" applyAlignment="1">
      <alignment horizontal="center" vertical="center" wrapText="1"/>
    </xf>
    <xf numFmtId="0" fontId="52" fillId="9" borderId="63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center"/>
    </xf>
    <xf numFmtId="0" fontId="47" fillId="0" borderId="56" xfId="0" applyFont="1" applyBorder="1" applyAlignment="1">
      <alignment horizontal="center" vertical="center" wrapText="1"/>
    </xf>
    <xf numFmtId="0" fontId="47" fillId="0" borderId="57" xfId="0" applyFont="1" applyBorder="1" applyAlignment="1">
      <alignment horizontal="center" vertical="center" wrapText="1"/>
    </xf>
    <xf numFmtId="0" fontId="52" fillId="9" borderId="66" xfId="0" applyFont="1" applyFill="1" applyBorder="1" applyAlignment="1">
      <alignment horizontal="center" vertical="center" wrapText="1"/>
    </xf>
    <xf numFmtId="0" fontId="52" fillId="9" borderId="61" xfId="0" applyFont="1" applyFill="1" applyBorder="1" applyAlignment="1">
      <alignment horizontal="center" vertical="center" wrapText="1"/>
    </xf>
    <xf numFmtId="0" fontId="52" fillId="9" borderId="70" xfId="0" applyFont="1" applyFill="1" applyBorder="1" applyAlignment="1">
      <alignment horizontal="center" vertical="center" wrapText="1"/>
    </xf>
    <xf numFmtId="0" fontId="52" fillId="9" borderId="71" xfId="0" applyFont="1" applyFill="1" applyBorder="1" applyAlignment="1">
      <alignment horizontal="center" vertical="center" wrapText="1"/>
    </xf>
    <xf numFmtId="0" fontId="47" fillId="0" borderId="79" xfId="0" applyFont="1" applyBorder="1" applyAlignment="1">
      <alignment horizontal="center" vertical="center" wrapText="1"/>
    </xf>
    <xf numFmtId="0" fontId="47" fillId="0" borderId="99" xfId="0" applyFont="1" applyBorder="1" applyAlignment="1">
      <alignment horizontal="center" vertical="center" wrapText="1"/>
    </xf>
    <xf numFmtId="0" fontId="47" fillId="0" borderId="58" xfId="0" applyFont="1" applyBorder="1" applyAlignment="1">
      <alignment horizontal="center" vertical="center" wrapText="1"/>
    </xf>
    <xf numFmtId="0" fontId="52" fillId="9" borderId="5" xfId="0" applyFont="1" applyFill="1" applyBorder="1" applyAlignment="1">
      <alignment horizontal="center" vertical="center" wrapText="1"/>
    </xf>
    <xf numFmtId="0" fontId="52" fillId="9" borderId="25" xfId="0" applyFont="1" applyFill="1" applyBorder="1" applyAlignment="1">
      <alignment horizontal="center" vertical="center" wrapText="1"/>
    </xf>
    <xf numFmtId="0" fontId="52" fillId="9" borderId="6" xfId="0" applyFont="1" applyFill="1" applyBorder="1" applyAlignment="1">
      <alignment horizontal="center" vertical="center" wrapText="1"/>
    </xf>
  </cellXfs>
  <cellStyles count="3">
    <cellStyle name="Currency" xfId="2" builtinId="4"/>
    <cellStyle name="Normal" xfId="0" builtinId="0"/>
    <cellStyle name="Normal 2" xfId="1" xr:uid="{1BE5B62A-109C-485E-BF47-19146EF56933}"/>
  </cellStyles>
  <dxfs count="160"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>
        <bottom style="medium">
          <color rgb="FF000000"/>
        </bottom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>
        <bottom style="medium">
          <color rgb="FF000000"/>
        </bottom>
      </border>
    </dxf>
    <dxf>
      <alignment horizontal="center" vertical="center" textRotation="0" indent="0" justifyLastLine="0" shrinkToFit="0" readingOrder="0"/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numFmt numFmtId="165" formatCode="&quot;$&quot;#,##0.00"/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>
        <bottom style="medium">
          <color rgb="FF000000"/>
        </bottom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numFmt numFmtId="165" formatCode="&quot;$&quot;#,##0.00"/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>
        <bottom style="medium">
          <color rgb="FF000000"/>
        </bottom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numFmt numFmtId="165" formatCode="&quot;$&quot;#,##0.00"/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>
        <bottom style="medium">
          <color rgb="FF000000"/>
        </bottom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numFmt numFmtId="165" formatCode="&quot;$&quot;#,##0.00"/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>
        <bottom style="medium">
          <color rgb="FF000000"/>
        </bottom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numFmt numFmtId="165" formatCode="&quot;$&quot;#,##0.00"/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>
        <bottom style="medium">
          <color rgb="FF000000"/>
        </bottom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numFmt numFmtId="165" formatCode="&quot;$&quot;#,##0.00"/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>
        <bottom style="medium">
          <color rgb="FF000000"/>
        </bottom>
      </border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/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numFmt numFmtId="165" formatCode="&quot;$&quot;#,##0.00"/>
      <alignment horizontal="center" vertical="center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indent="0" justifyLastLine="0" shrinkToFit="0" readingOrder="0"/>
      <border>
        <left/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alignment horizontal="center" vertical="center" textRotation="0" indent="0" justifyLastLine="0" shrinkToFit="0" readingOrder="0"/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/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numFmt numFmtId="165" formatCode="&quot;$&quot;#,##0.00"/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1" indent="0" justifyLastLine="0" shrinkToFit="0" readingOrder="0"/>
      <border>
        <left/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numFmt numFmtId="165" formatCode="&quot;$&quot;#,##0.00"/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>
        <bottom style="medium">
          <color rgb="FF000000"/>
        </bottom>
      </border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numFmt numFmtId="165" formatCode="&quot;$&quot;#,##0.00"/>
      <alignment horizontal="center" vertical="center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center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>
        <bottom style="medium">
          <color rgb="FF000000"/>
        </bottom>
      </border>
    </dxf>
    <dxf>
      <alignment horizontal="center" vertical="center" textRotation="0" indent="0" justifyLastLine="0" shrinkToFit="0" readingOrder="0"/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 style="thin">
          <color rgb="FF000000"/>
        </horizontal>
      </border>
    </dxf>
    <dxf>
      <font>
        <name val="Arial"/>
      </font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name val="Arial"/>
      </font>
      <alignment horizontal="center" vertical="center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name val="Arial"/>
      </font>
      <alignment horizontal="center" vertical="center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name val="Arial"/>
      </font>
      <alignment horizontal="center" vertical="center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name val="Arial"/>
      </font>
      <alignment horizontal="center" vertical="center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name val="Arial"/>
      </font>
      <numFmt numFmtId="19" formatCode="m/d/yyyy"/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name val="Arial"/>
      </font>
      <alignment horizontal="center" vertical="center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name val="Arial"/>
      </font>
      <alignment horizontal="center" vertical="center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>
        <bottom style="medium">
          <color rgb="FF000000"/>
        </bottom>
      </border>
    </dxf>
    <dxf>
      <font>
        <name val="Arial"/>
      </font>
      <alignment horizontal="center" vertical="center" textRotation="0" indent="0" justifyLastLine="0" shrinkToFit="0" readingOrder="0"/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 style="thin">
          <color rgb="FF000000"/>
        </horizontal>
      </border>
    </dxf>
    <dxf>
      <font>
        <name val="Arial"/>
      </font>
      <alignment horizontal="center" vertical="center" textRotation="0" wrapText="1" indent="0" justifyLastLine="0" shrinkToFit="0" readingOrder="0"/>
      <border>
        <left style="thin">
          <color rgb="FF000000"/>
        </left>
        <right/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name val="Arial"/>
      </font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name val="Arial"/>
      </font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name val="Arial"/>
      </font>
      <numFmt numFmtId="165" formatCode="&quot;$&quot;#,##0.00"/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name val="Arial"/>
      </font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name val="Arial"/>
      </font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name val="Arial"/>
      </font>
      <alignment horizontal="center" vertical="center" textRotation="0" wrapText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name val="Arial"/>
      </font>
      <alignment horizontal="center" vertical="center" textRotation="0" wrapText="0" indent="0" justifyLastLine="0" shrinkToFit="0" readingOrder="0"/>
      <border>
        <left/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name val="Arial"/>
      </font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 style="thin">
          <color rgb="FF000000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18</xdr:row>
      <xdr:rowOff>9525</xdr:rowOff>
    </xdr:from>
    <xdr:to>
      <xdr:col>18</xdr:col>
      <xdr:colOff>276225</xdr:colOff>
      <xdr:row>46</xdr:row>
      <xdr:rowOff>30480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8A71FD4-733D-7E9F-09E2-F7B368F1FC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95650"/>
          <a:ext cx="12039600" cy="50882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153DCA2-A15D-4A4A-AFE5-42DAE7AE0B5B}" name="Table3" displayName="Table3" ref="A3:H368" totalsRowShown="0" headerRowDxfId="159" dataDxfId="158" headerRowBorderDxfId="156" tableBorderDxfId="157" totalsRowBorderDxfId="155">
  <autoFilter ref="A3:H368" xr:uid="{0153DCA2-A15D-4A4A-AFE5-42DAE7AE0B5B}"/>
  <sortState xmlns:xlrd2="http://schemas.microsoft.com/office/spreadsheetml/2017/richdata2" ref="A4:H368">
    <sortCondition ref="C3:C368"/>
  </sortState>
  <tableColumns count="8">
    <tableColumn id="1" xr3:uid="{00A91A17-C338-43B8-89EB-C18B519375F5}" name="Bill Account" dataDxfId="154"/>
    <tableColumn id="2" xr3:uid="{142C0D2D-1B4E-4799-AF2E-59C11EE04A61}" name="Meter Number" dataDxfId="153"/>
    <tableColumn id="3" xr3:uid="{E5CC79FA-38FC-4283-A941-886CFCF6FFE4}" name="Date" dataDxfId="152"/>
    <tableColumn id="4" xr3:uid="{C974AF11-B4E7-48BE-9338-9FDE75F7D6B6}" name="Consumption Recorded (kWh/day)" dataDxfId="151"/>
    <tableColumn id="5" xr3:uid="{5AE21921-EA38-41AF-A69A-6E744440C994}" name="Estimated Cost ($/day)" dataDxfId="150"/>
    <tableColumn id="6" xr3:uid="{07E26C80-D7C0-402E-9F70-2C6556F733E5}" name="Avg. High Temperature (°F)" dataDxfId="149"/>
    <tableColumn id="7" xr3:uid="{7AAA209A-8EEA-4578-B6F8-8EE113260B15}" name="Avg. Low Temperature (°F)" dataDxfId="148"/>
    <tableColumn id="8" xr3:uid="{76A4B317-CA61-49C7-98E9-A153D772EEEA}" name="Rain Recorded by NOAA (inches)" dataDxfId="147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E246505-C8C1-4253-BA4E-8A3CA4E99B6F}" name="Table7" displayName="Table7" ref="A3:H368" totalsRowShown="0" headerRowDxfId="54" dataDxfId="53" headerRowBorderDxfId="52">
  <autoFilter ref="A3:H368" xr:uid="{0E246505-C8C1-4253-BA4E-8A3CA4E99B6F}"/>
  <tableColumns count="8">
    <tableColumn id="1" xr3:uid="{29ABC895-F72B-4CC7-92A4-B09A357950BE}" name="Bill Account" dataDxfId="51"/>
    <tableColumn id="2" xr3:uid="{C7C45746-DBD2-4BE2-9CF2-AFAE767F050D}" name="Meter Number" dataDxfId="50"/>
    <tableColumn id="3" xr3:uid="{CFD83450-F31E-4D7E-AD6F-6261BB7E94BA}" name="Date" dataDxfId="49"/>
    <tableColumn id="4" xr3:uid="{E73654F3-5D24-40C7-84EE-9BA29A651A11}" name="Consumption Recorded (kWh/day)" dataDxfId="48"/>
    <tableColumn id="5" xr3:uid="{2C216352-C878-4E58-A64E-14524F35CD6E}" name="Estimated Cost ($/day)" dataDxfId="47"/>
    <tableColumn id="6" xr3:uid="{318FDDC3-2281-4AE0-80B8-11122B6DFEE1}" name="Avg. High Temperature (°F)" dataDxfId="46"/>
    <tableColumn id="7" xr3:uid="{212AC535-216E-40E4-A4C6-B4B044154697}" name="Avg. Low Temperature (°F)" dataDxfId="45"/>
    <tableColumn id="8" xr3:uid="{B9A7A967-68B3-4C6D-A824-7BEAC19EAC42}" name="Rain Recorded by NOAA (inches)" dataDxfId="44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819B2AC-110D-4B8F-9352-62211CEA3F7B}" name="Table8" displayName="Table8" ref="A3:H368" totalsRowShown="0" headerRowDxfId="43" dataDxfId="42" headerRowBorderDxfId="41">
  <autoFilter ref="A3:H368" xr:uid="{6819B2AC-110D-4B8F-9352-62211CEA3F7B}"/>
  <tableColumns count="8">
    <tableColumn id="1" xr3:uid="{22B68690-B093-4B65-9454-C04FCC1FBFB3}" name="Bill Account" dataDxfId="40"/>
    <tableColumn id="2" xr3:uid="{8EE689B0-5520-4284-982A-ADC5B8592A03}" name="Meter Number" dataDxfId="39"/>
    <tableColumn id="3" xr3:uid="{125961B6-29D2-45A6-88F8-17CAEFBCB49C}" name="Date" dataDxfId="38"/>
    <tableColumn id="4" xr3:uid="{F7FDE803-512B-4E18-9362-78E28A5DF3FA}" name="Consumption Recorded (kWh/day)" dataDxfId="37"/>
    <tableColumn id="5" xr3:uid="{7B751709-BD82-4D93-98EE-D58356D4DD4F}" name="Estimated Cost ($/day)" dataDxfId="36"/>
    <tableColumn id="6" xr3:uid="{52809BF4-B37A-427D-B851-9DB1B2DFE09B}" name="Avg. High Temperature (°F)" dataDxfId="35"/>
    <tableColumn id="7" xr3:uid="{03FA4E51-5E08-49AB-A0DF-30F4D487F7C1}" name="Avg. Low Temperature (°F)" dataDxfId="34"/>
    <tableColumn id="8" xr3:uid="{822A85A2-2950-43CE-8CAD-1FAB69B21A95}" name="Rain Recorded by NOAA (inches)" dataDxfId="3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9E2E0D22-5660-4F72-AAB3-02C0B3C83D5F}" name="Table9" displayName="Table9" ref="A3:H368" totalsRowShown="0" headerRowDxfId="32" dataDxfId="31" headerRowBorderDxfId="30">
  <autoFilter ref="A3:H368" xr:uid="{9E2E0D22-5660-4F72-AAB3-02C0B3C83D5F}"/>
  <tableColumns count="8">
    <tableColumn id="1" xr3:uid="{F764E654-8630-4661-9C04-145CC4A684A3}" name="Bill Account" dataDxfId="29"/>
    <tableColumn id="2" xr3:uid="{602323BA-964B-48D1-AC17-C4F5AE43984A}" name="Meter Number" dataDxfId="28"/>
    <tableColumn id="3" xr3:uid="{43BF1727-8E7E-41A4-8BD5-6260786EF57B}" name="Date" dataDxfId="27"/>
    <tableColumn id="4" xr3:uid="{5F6CCE64-192C-42FC-AA3C-F6373D448BF5}" name="Consumption Recorded (kWh/day)" dataDxfId="26"/>
    <tableColumn id="5" xr3:uid="{29DDCE1C-3F7A-4EAD-B0D4-42711DC4FF1E}" name="Estimated Cost ($/day)" dataDxfId="25"/>
    <tableColumn id="6" xr3:uid="{5A334234-BBE5-4142-A3DA-8096C5197013}" name="Avg. High Temperature (°F)" dataDxfId="24"/>
    <tableColumn id="7" xr3:uid="{D658853C-4C7F-4447-BF7A-362DB51A4239}" name="Avg. Low Temperature (°F)" dataDxfId="23"/>
    <tableColumn id="8" xr3:uid="{85D1B884-EA3A-4A06-8BDF-AA5FE5147112}" name="Rain Recorded by NOAA (inches)" dataDxfId="22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C3527EF8-36BC-45A7-8F82-E0DAA21FDA25}" name="Table10" displayName="Table10" ref="A3:H368" totalsRowShown="0" headerRowDxfId="21" dataDxfId="20" headerRowBorderDxfId="19">
  <autoFilter ref="A3:H368" xr:uid="{C3527EF8-36BC-45A7-8F82-E0DAA21FDA25}"/>
  <tableColumns count="8">
    <tableColumn id="1" xr3:uid="{2A99D622-3962-4696-9AD4-1AA42F554698}" name="Bill Account" dataDxfId="18"/>
    <tableColumn id="2" xr3:uid="{44532849-6954-45E4-A573-89D1456CB63E}" name="Meter Number" dataDxfId="17"/>
    <tableColumn id="3" xr3:uid="{9F5FE719-C279-43B3-8433-6B6DEC3A8EFD}" name="Date" dataDxfId="16"/>
    <tableColumn id="4" xr3:uid="{AE8D2DE1-9EDE-406B-8305-EB7D4288214B}" name="Consumption Recorded (kWh/day)" dataDxfId="15"/>
    <tableColumn id="5" xr3:uid="{B86A8963-2CA2-4F77-9D14-6616E97395DE}" name="Estimated Cost ($/day)" dataDxfId="14"/>
    <tableColumn id="6" xr3:uid="{2353BBBB-DB1B-4F89-BA86-ABE6CEEF718D}" name="Avg. High Temperature (°F)" dataDxfId="13"/>
    <tableColumn id="7" xr3:uid="{2EB6CA8D-81DF-4C66-B565-EDC5A44FB8E6}" name="Avg. Low Temperature (°F)" dataDxfId="12"/>
    <tableColumn id="8" xr3:uid="{60ED5E67-B9E7-4A37-83E2-49013E17BDA1}" name="Rain Recorded by NOAA (inches)" dataDxfId="11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14F60ED-6869-4302-BED8-C67F7ABFCE43}" name="Table1" displayName="Table1" ref="A3:H368" totalsRowShown="0" headerRowDxfId="10" dataDxfId="9" headerRowBorderDxfId="8">
  <autoFilter ref="A3:H368" xr:uid="{014F60ED-6869-4302-BED8-C67F7ABFCE43}"/>
  <tableColumns count="8">
    <tableColumn id="1" xr3:uid="{0B70C40D-9CE6-49B4-AC13-61FA94A3A24A}" name="Bill Account" dataDxfId="7"/>
    <tableColumn id="2" xr3:uid="{D42585CA-F524-47D6-9CA4-4A1C9E34DBE4}" name="Meter Number" dataDxfId="6"/>
    <tableColumn id="3" xr3:uid="{DE0364D0-F538-4B99-B53B-41C1659B9868}" name="Date" dataDxfId="5"/>
    <tableColumn id="4" xr3:uid="{9421329C-2947-4E5E-B167-C299C8A7E859}" name="Consumption Recorded (kWh/day)" dataDxfId="4"/>
    <tableColumn id="5" xr3:uid="{F1B8CF4B-CE3B-467A-ADEA-6F23CD197852}" name="Estimated Cost ($/day)" dataDxfId="3"/>
    <tableColumn id="8" xr3:uid="{6F961C51-C7A2-47E6-9A08-E460C7F939AC}" name="Avg High Temperature (°F)" dataDxfId="2"/>
    <tableColumn id="9" xr3:uid="{4D0A5462-232D-4956-AADF-88C7DA57019C}" name="Avg Low Temperature (°F)" dataDxfId="1"/>
    <tableColumn id="10" xr3:uid="{3DBFA8BA-4483-4D4C-AD19-386E157ED13A}" name="Rain Recorded by NOAA (inches)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5570084-516C-4213-ACA8-2FCBD3792F34}" name="Table2" displayName="Table2" ref="A3:H368" totalsRowShown="0" headerRowDxfId="146" dataDxfId="145" headerRowBorderDxfId="144">
  <autoFilter ref="A3:H368" xr:uid="{35570084-516C-4213-ACA8-2FCBD3792F34}"/>
  <tableColumns count="8">
    <tableColumn id="1" xr3:uid="{4A519E27-0052-4723-8DE4-63ECC757BBA6}" name="Bill Account" dataDxfId="143"/>
    <tableColumn id="2" xr3:uid="{C235E40D-A4FF-4BCF-BCEF-CC6FDDF1ADC1}" name="Meter Number" dataDxfId="142"/>
    <tableColumn id="3" xr3:uid="{C6284986-52E8-436C-85F6-79EB9F266985}" name="Date" dataDxfId="141"/>
    <tableColumn id="4" xr3:uid="{0996D809-1E97-4AA3-BC08-2E2FDC7E64E4}" name="Consumption Recorded  (kWh/day)" dataDxfId="140"/>
    <tableColumn id="5" xr3:uid="{B180A0D3-B5F9-44A5-8236-9F4B7D0E790F}" name="Estimated Cost ($/day)" dataDxfId="139"/>
    <tableColumn id="6" xr3:uid="{4773F413-92AC-4C54-B3FE-F6D9279391BD}" name="Avg. High Temperature (°F)" dataDxfId="138"/>
    <tableColumn id="7" xr3:uid="{B6A58A09-BB38-456B-AD78-3D99F57B4EA4}" name="Avg. Low Temperature (°F)" dataDxfId="137"/>
    <tableColumn id="8" xr3:uid="{A6DD0DBE-0A92-4270-A3EF-499A570F9DB9}" name="Rain Recorded by NOAA (inches)" dataDxfId="13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7D1C691-6EC0-4400-B722-4B300BC04B3F}" name="Table4" displayName="Table4" ref="A3:H368" totalsRowShown="0" headerRowDxfId="135" dataDxfId="134" headerRowBorderDxfId="133">
  <autoFilter ref="A3:H368" xr:uid="{F7D1C691-6EC0-4400-B722-4B300BC04B3F}"/>
  <tableColumns count="8">
    <tableColumn id="1" xr3:uid="{E956284A-D5A7-4948-904E-6C6733F4EB6C}" name="Bill Account" dataDxfId="132"/>
    <tableColumn id="2" xr3:uid="{43937420-BD4C-48B6-A0E0-F1D5A593523D}" name="Meter Number" dataDxfId="131"/>
    <tableColumn id="3" xr3:uid="{B3029E11-4C66-4631-93FA-CE3CB738B6BA}" name="Date" dataDxfId="130"/>
    <tableColumn id="4" xr3:uid="{9E05AD88-4C22-40AE-B53A-850E50FA6C84}" name="Consumption Recorded (kWh/day)" dataDxfId="129"/>
    <tableColumn id="5" xr3:uid="{B78F1C75-5C0B-4B68-B2F2-293DBFF4F9CE}" name="Estimated Cost ($/day)" dataDxfId="128"/>
    <tableColumn id="6" xr3:uid="{39EE61DA-19FF-4F85-91D2-727BFC034B28}" name="Avg. High Temperature (°F)" dataDxfId="127"/>
    <tableColumn id="7" xr3:uid="{405587A1-694A-4BAA-81A2-77521F093442}" name="Avg. Low Temperature (°F)" dataDxfId="126"/>
    <tableColumn id="8" xr3:uid="{AFF81B42-1F92-42A9-97E3-414E19D90684}" name="Rain Recorded by NOAA (inches)" dataDxfId="12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1BAB1427-FD39-4DCF-96A0-BCE8BE864A48}" name="Table11" displayName="Table11" ref="A3:H368" totalsRowShown="0" headerRowDxfId="124" dataDxfId="123" headerRowBorderDxfId="122">
  <autoFilter ref="A3:H368" xr:uid="{1BAB1427-FD39-4DCF-96A0-BCE8BE864A48}"/>
  <tableColumns count="8">
    <tableColumn id="1" xr3:uid="{1A7E3BEB-1164-4542-A4AD-B13AFE42E7E9}" name="Bill Account" dataDxfId="121"/>
    <tableColumn id="2" xr3:uid="{A1DB874A-96E1-4BC3-9612-50E73D0D211B}" name="Meter Number" dataDxfId="120"/>
    <tableColumn id="3" xr3:uid="{892CDAF9-46E3-436E-B66A-0E4E2AB13B4B}" name="Date" dataDxfId="119"/>
    <tableColumn id="4" xr3:uid="{83BA3481-DCEF-4FBA-AF61-020892EB31B6}" name="Consumption Recorded (kWh/day)" dataDxfId="118"/>
    <tableColumn id="5" xr3:uid="{522C98E7-6AB3-45EE-9AF3-64FA1A41ED24}" name="Estimated Cost ($/day)" dataDxfId="117"/>
    <tableColumn id="6" xr3:uid="{2BCFC540-D06E-4A93-A8BA-E41AB312A284}" name="Avg. High Temperature (°F)" dataDxfId="116"/>
    <tableColumn id="7" xr3:uid="{DF7A8A62-D9ED-4B18-B24E-E9A78C9ECE16}" name="Avg. Low Temperature (°F)" dataDxfId="115"/>
    <tableColumn id="8" xr3:uid="{E1F82DBF-1581-4704-8618-7AC7EAE7D7E6}" name="Rain Recorded by NOAA (inches)" dataDxfId="11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C36F70F9-B9DD-4E2A-A260-BCB1F87A4F48}" name="Table14" displayName="Table14" ref="A3:H368" totalsRowShown="0" headerRowDxfId="113" dataDxfId="112" headerRowBorderDxfId="110" tableBorderDxfId="111" totalsRowBorderDxfId="109">
  <autoFilter ref="A3:H368" xr:uid="{C36F70F9-B9DD-4E2A-A260-BCB1F87A4F48}"/>
  <tableColumns count="8">
    <tableColumn id="1" xr3:uid="{EE74AC9E-6A01-466B-AE8B-77ECEE235DFD}" name="Bill Account" dataDxfId="108"/>
    <tableColumn id="2" xr3:uid="{FEF5BA15-C675-4A6A-BF5F-6FF11E8DBF54}" name="Meter Number" dataDxfId="107"/>
    <tableColumn id="3" xr3:uid="{160A28A8-7629-45CC-98BF-E7B248352CA1}" name="Date" dataDxfId="106"/>
    <tableColumn id="4" xr3:uid="{0AEE69F4-8DD4-4FE7-B827-1EA9EE347952}" name="Consumption Recorded (kWh/day)" dataDxfId="105"/>
    <tableColumn id="5" xr3:uid="{E3DA0CE9-EE77-4D6D-BAAC-D5384AF90EC1}" name="Estimated Cost ($/day)" dataDxfId="104"/>
    <tableColumn id="6" xr3:uid="{23C3DCA4-F532-4354-92DD-925C7ECEDC63}" name="Avg. High Temperature (°F)" dataDxfId="103"/>
    <tableColumn id="7" xr3:uid="{8F283FCC-5207-43FC-89DC-BFE54AEB5A5F}" name="Avg. Low Temperature (°F)" dataDxfId="102"/>
    <tableColumn id="8" xr3:uid="{15A43F60-B5F6-4161-BA11-DCCDD1AA2D48}" name="Rain Recorded by NOAA (inches)" dataDxfId="10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890AD21-F814-42FF-883C-46B28C6DCD66}" name="Table13" displayName="Table13" ref="A3:H368" totalsRowShown="0" headerRowDxfId="100" dataDxfId="99" headerRowBorderDxfId="97" tableBorderDxfId="98" totalsRowBorderDxfId="96">
  <autoFilter ref="A3:H368" xr:uid="{0890AD21-F814-42FF-883C-46B28C6DCD66}"/>
  <tableColumns count="8">
    <tableColumn id="1" xr3:uid="{3C085B58-5F87-4BBE-B11A-B80D111070DA}" name="Bill Account" dataDxfId="95"/>
    <tableColumn id="2" xr3:uid="{0FDDE246-987D-43EF-84FB-EEBD75B22E72}" name="Meter Number" dataDxfId="94"/>
    <tableColumn id="3" xr3:uid="{75084644-ACD8-4D3F-9099-698DD08AE66D}" name="Date" dataDxfId="93"/>
    <tableColumn id="4" xr3:uid="{6AB80965-552F-4332-ADA3-B92B3CA7F72B}" name="Consumption Recorded (kWh/day)" dataDxfId="92"/>
    <tableColumn id="5" xr3:uid="{70D7FCAB-98E0-4122-B44A-8272540AF2D1}" name="Estimated Cost ($/day)" dataDxfId="91"/>
    <tableColumn id="6" xr3:uid="{06EA4982-76DB-4286-BAF0-D7F4CAAF0E87}" name="Avg. High Temperature (°F)" dataDxfId="90"/>
    <tableColumn id="7" xr3:uid="{649B259F-F3D6-4330-A33F-3A009A72EBFE}" name="Avg. Low Temperature (°F)" dataDxfId="89"/>
    <tableColumn id="8" xr3:uid="{0370CA0A-FEA9-4587-AA25-F27FC7CA3A76}" name="Rain Recorded by NOAA (inches)" dataDxfId="8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C1BF83E9-EEE8-47B2-821E-16385579E1E8}" name="Table12" displayName="Table12" ref="A3:H368" totalsRowShown="0" headerRowDxfId="87" dataDxfId="86" headerRowBorderDxfId="85">
  <autoFilter ref="A3:H368" xr:uid="{C1BF83E9-EEE8-47B2-821E-16385579E1E8}"/>
  <tableColumns count="8">
    <tableColumn id="1" xr3:uid="{B485ABA7-0216-4151-A689-D67EB1FA5A26}" name="Bill Account" dataDxfId="84"/>
    <tableColumn id="2" xr3:uid="{0F25AE4B-13CE-4DAF-8A5D-5483170EE2A1}" name="Meter Number" dataDxfId="83"/>
    <tableColumn id="3" xr3:uid="{BB0BD014-CB37-43D1-984C-6B151C55F58F}" name="Date" dataDxfId="82"/>
    <tableColumn id="4" xr3:uid="{84A819F2-1FFF-4E3A-9FA6-B89EE42F8DA7}" name="Consumption Recorded (kWh/day)" dataDxfId="81"/>
    <tableColumn id="5" xr3:uid="{D633F26B-2E4B-4305-A46E-3117FCB080D9}" name="Estimated Cost ($/day)" dataDxfId="80"/>
    <tableColumn id="6" xr3:uid="{0ED06232-485F-4FEC-B3DE-CD197800F302}" name="Avg. High Temperature (°F)" dataDxfId="79"/>
    <tableColumn id="7" xr3:uid="{C7C3E7A1-6A11-4CD8-BD47-D26F5CA77E3B}" name="Avg. Low Temperature (°F)" dataDxfId="78"/>
    <tableColumn id="8" xr3:uid="{DC3C53D5-72FC-423C-BADE-037AEED5AF42}" name="Rain Recorded by NOAA (inches)" dataDxfId="77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6CE5403-6D0E-4646-850B-28484EF58845}" name="Table5" displayName="Table5" ref="A3:H368" totalsRowShown="0" headerRowDxfId="76" dataDxfId="75" headerRowBorderDxfId="74">
  <autoFilter ref="A3:H368" xr:uid="{B6CE5403-6D0E-4646-850B-28484EF58845}"/>
  <tableColumns count="8">
    <tableColumn id="1" xr3:uid="{8CEA95BC-8DA7-4717-A1CF-9D5452F93E94}" name="Bill Account" dataDxfId="73"/>
    <tableColumn id="2" xr3:uid="{278D3138-2CA8-4C54-BD9D-A568B963ADF8}" name="Meter Number" dataDxfId="72"/>
    <tableColumn id="3" xr3:uid="{33A8798B-A8AB-4BCC-84F9-73A28A25BD71}" name="Date" dataDxfId="71"/>
    <tableColumn id="4" xr3:uid="{30A2E384-5181-4AD1-A390-4FC98E75299A}" name="Consumption Recorded (kWh/day)" dataDxfId="70"/>
    <tableColumn id="5" xr3:uid="{55D65E6D-932E-4688-8DBA-E4E6B4E19D5F}" name="Estimated Cost ($/day)" dataDxfId="69"/>
    <tableColumn id="6" xr3:uid="{A2D036F0-2C29-4B0E-8CBE-097022E971A7}" name="Avg. High Temperature (°F)" dataDxfId="68"/>
    <tableColumn id="7" xr3:uid="{E60B7602-E259-4EF7-BC90-FF589E72255D}" name="Avg. Low Temperature (°F)" dataDxfId="67"/>
    <tableColumn id="8" xr3:uid="{245F316F-64B5-4D5D-962F-7A4185015576}" name="Rain Recorded by NOAA (inches)" dataDxfId="66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00AAE48-923D-4DB7-A12B-A7C87667E2BF}" name="Table6" displayName="Table6" ref="A3:H368" totalsRowShown="0" headerRowDxfId="65" dataDxfId="64" headerRowBorderDxfId="63">
  <autoFilter ref="A3:H368" xr:uid="{700AAE48-923D-4DB7-A12B-A7C87667E2BF}"/>
  <tableColumns count="8">
    <tableColumn id="1" xr3:uid="{EEEE5737-8340-43E5-A5CE-EACC5A019383}" name="Bill Account" dataDxfId="62"/>
    <tableColumn id="2" xr3:uid="{06D7ADFE-2BB6-47CF-B1E5-A5AC1F2224C6}" name="Meter Number" dataDxfId="61"/>
    <tableColumn id="3" xr3:uid="{CBD4C4F5-2CBF-4895-81DF-3A3E20375A7F}" name="Date" dataDxfId="60"/>
    <tableColumn id="4" xr3:uid="{0D81863B-31B3-4D99-A0BF-88CB9142BBEB}" name="Consumption Recorded (kWh/day)" dataDxfId="59"/>
    <tableColumn id="5" xr3:uid="{ACA1FA50-2A79-40F0-B6CC-B9088BFDE5AE}" name="Estimated Cost ($/day)" dataDxfId="58"/>
    <tableColumn id="6" xr3:uid="{106FBCDA-3ED7-427A-880B-D06A64F77F13}" name="Avg. High Temperature (°F)" dataDxfId="57"/>
    <tableColumn id="7" xr3:uid="{077516EF-5D18-416F-9946-1E8309D1392A}" name="Avg. Low Temperature (°F)" dataDxfId="56"/>
    <tableColumn id="8" xr3:uid="{F1AE1135-5146-4AF1-9ADB-A805D962D648}" name="Rain Recorded by NOAA (inches)" dataDxfId="5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B1720-A800-4829-9ABD-EDAB401B48E4}">
  <dimension ref="A1:N48"/>
  <sheetViews>
    <sheetView view="pageBreakPreview" topLeftCell="A35" zoomScale="60" zoomScaleNormal="100" workbookViewId="0">
      <selection activeCell="B47" sqref="B47"/>
    </sheetView>
  </sheetViews>
  <sheetFormatPr defaultRowHeight="14.45"/>
  <cols>
    <col min="1" max="1" width="14.28515625" style="1" customWidth="1"/>
    <col min="2" max="2" width="19.7109375" style="1" customWidth="1"/>
    <col min="3" max="3" width="18.42578125" style="1" customWidth="1"/>
    <col min="4" max="4" width="18.7109375" style="1" customWidth="1"/>
    <col min="5" max="5" width="17.28515625" style="1" customWidth="1"/>
    <col min="6" max="6" width="19.42578125" style="1" customWidth="1"/>
    <col min="7" max="7" width="17" style="1" customWidth="1"/>
    <col min="8" max="8" width="22.28515625" customWidth="1"/>
    <col min="9" max="9" width="17.7109375" bestFit="1" customWidth="1"/>
    <col min="10" max="10" width="14.5703125" customWidth="1"/>
    <col min="11" max="12" width="15.42578125" customWidth="1"/>
    <col min="13" max="13" width="22.42578125" customWidth="1"/>
    <col min="14" max="14" width="12.7109375" customWidth="1"/>
    <col min="15" max="15" width="13.7109375" customWidth="1"/>
    <col min="16" max="16" width="16.28515625" customWidth="1"/>
    <col min="17" max="17" width="11.28515625" customWidth="1"/>
    <col min="18" max="18" width="11.7109375" customWidth="1"/>
    <col min="19" max="19" width="15" customWidth="1"/>
  </cols>
  <sheetData>
    <row r="1" spans="1:14" ht="22.9">
      <c r="A1" s="399" t="s">
        <v>0</v>
      </c>
      <c r="B1" s="399"/>
      <c r="C1" s="399"/>
      <c r="D1" s="399"/>
      <c r="E1" s="399"/>
      <c r="F1" s="399"/>
      <c r="G1" s="399"/>
      <c r="H1" s="399"/>
      <c r="I1" s="399"/>
      <c r="J1" s="399"/>
      <c r="K1" s="49"/>
      <c r="L1" s="49"/>
      <c r="M1" s="49"/>
    </row>
    <row r="2" spans="1:14">
      <c r="A2" s="57"/>
      <c r="B2" s="57"/>
      <c r="C2" s="57"/>
      <c r="D2" s="57"/>
      <c r="E2" s="57"/>
      <c r="F2" s="57"/>
      <c r="G2" s="57"/>
      <c r="H2" s="58"/>
      <c r="I2" s="58"/>
      <c r="J2" s="58"/>
    </row>
    <row r="3" spans="1:14" ht="127.15" customHeight="1">
      <c r="A3" s="59" t="s">
        <v>1</v>
      </c>
      <c r="B3" s="51" t="s">
        <v>2</v>
      </c>
      <c r="C3" s="60" t="s">
        <v>3</v>
      </c>
      <c r="D3" s="51" t="s">
        <v>4</v>
      </c>
      <c r="E3" s="51" t="s">
        <v>5</v>
      </c>
      <c r="F3" s="51" t="s">
        <v>6</v>
      </c>
      <c r="G3" s="51" t="s">
        <v>7</v>
      </c>
      <c r="H3" s="51" t="s">
        <v>8</v>
      </c>
      <c r="I3" s="52" t="s">
        <v>9</v>
      </c>
      <c r="J3" s="58"/>
      <c r="N3" s="21"/>
    </row>
    <row r="4" spans="1:14">
      <c r="A4" s="61" t="s">
        <v>10</v>
      </c>
      <c r="B4" s="62">
        <v>34.14</v>
      </c>
      <c r="C4" s="62">
        <v>31.39</v>
      </c>
      <c r="D4" s="63">
        <v>51.89</v>
      </c>
      <c r="E4" s="64">
        <f>$D$4/B4</f>
        <v>1.5199179847686</v>
      </c>
      <c r="F4" s="65">
        <f>$D$4/C4</f>
        <v>1.6530742274609749</v>
      </c>
      <c r="G4" s="66">
        <f>E6-E4</f>
        <v>0.21190688044950146</v>
      </c>
      <c r="H4" s="67">
        <f>F6-F4</f>
        <v>0.30039485942744304</v>
      </c>
      <c r="I4" s="409">
        <f>AVERAGE(G4:H5)</f>
        <v>0.24588648502213417</v>
      </c>
      <c r="J4" s="58"/>
    </row>
    <row r="5" spans="1:14">
      <c r="A5" s="68" t="s">
        <v>11</v>
      </c>
      <c r="B5" s="69">
        <v>299.75</v>
      </c>
      <c r="C5" s="69">
        <v>274.77999999999997</v>
      </c>
      <c r="D5" s="70">
        <v>460.77</v>
      </c>
      <c r="E5" s="71">
        <f>$D$5/B5</f>
        <v>1.5371809841534612</v>
      </c>
      <c r="F5" s="72">
        <f>$D$5/C5</f>
        <v>1.676868767741466</v>
      </c>
      <c r="G5" s="73">
        <f>E6-E5</f>
        <v>0.19464388106464026</v>
      </c>
      <c r="H5" s="74">
        <f>F6-F5</f>
        <v>0.27660031914695193</v>
      </c>
      <c r="I5" s="409"/>
      <c r="J5" s="58"/>
    </row>
    <row r="6" spans="1:14">
      <c r="A6" s="75" t="s">
        <v>12</v>
      </c>
      <c r="B6" s="76">
        <v>122.42</v>
      </c>
      <c r="C6" s="76">
        <v>108.53</v>
      </c>
      <c r="D6" s="76">
        <v>212.01</v>
      </c>
      <c r="E6" s="77">
        <f>D6/B6</f>
        <v>1.7318248652181014</v>
      </c>
      <c r="F6" s="77">
        <f>D6/C6</f>
        <v>1.9534690868884179</v>
      </c>
      <c r="G6" s="411" t="s">
        <v>13</v>
      </c>
      <c r="H6" s="412"/>
      <c r="I6" s="410"/>
      <c r="J6" s="58"/>
    </row>
    <row r="7" spans="1:14">
      <c r="A7" s="78" t="s">
        <v>14</v>
      </c>
      <c r="B7" s="79"/>
      <c r="C7" s="79"/>
      <c r="D7" s="79"/>
      <c r="E7" s="80"/>
      <c r="F7" s="80"/>
      <c r="G7" s="81"/>
      <c r="H7" s="81"/>
      <c r="I7" s="79"/>
      <c r="J7" s="79"/>
      <c r="K7" s="23"/>
      <c r="L7" s="24"/>
      <c r="M7" s="25"/>
    </row>
    <row r="8" spans="1:14">
      <c r="A8" s="78"/>
      <c r="B8" s="79"/>
      <c r="C8" s="79"/>
      <c r="D8" s="79"/>
      <c r="E8" s="80"/>
      <c r="F8" s="80"/>
      <c r="G8" s="81"/>
      <c r="H8" s="81"/>
      <c r="I8" s="79"/>
      <c r="J8" s="79"/>
      <c r="K8" s="23"/>
      <c r="L8" s="24"/>
      <c r="M8" s="25"/>
    </row>
    <row r="9" spans="1:14" ht="101.45">
      <c r="A9" s="159" t="s">
        <v>15</v>
      </c>
      <c r="B9" s="60" t="s">
        <v>16</v>
      </c>
      <c r="C9" s="51" t="s">
        <v>17</v>
      </c>
      <c r="D9" s="53" t="s">
        <v>18</v>
      </c>
      <c r="E9" s="52" t="s">
        <v>19</v>
      </c>
      <c r="F9" s="80"/>
      <c r="G9" s="57"/>
      <c r="H9" s="81"/>
      <c r="I9" s="79"/>
      <c r="J9" s="79"/>
      <c r="K9" s="23"/>
      <c r="L9" s="24"/>
      <c r="M9" s="25"/>
    </row>
    <row r="10" spans="1:14">
      <c r="A10" s="82">
        <v>29.94</v>
      </c>
      <c r="B10" s="62">
        <v>35.32</v>
      </c>
      <c r="C10" s="65">
        <f>B10/A10</f>
        <v>1.179692718770875</v>
      </c>
      <c r="D10" s="83">
        <f>C12-C10</f>
        <v>4.5874130329985219E-2</v>
      </c>
      <c r="E10" s="407">
        <f>C12-AVERAGE(C10:C11)</f>
        <v>0.10307717761351198</v>
      </c>
      <c r="F10" s="80"/>
      <c r="G10" s="81"/>
      <c r="H10" s="81"/>
      <c r="I10" s="79"/>
      <c r="J10" s="79"/>
      <c r="K10" s="23"/>
      <c r="L10" s="24"/>
      <c r="M10" s="25"/>
    </row>
    <row r="11" spans="1:14">
      <c r="A11" s="84">
        <v>270.04000000000002</v>
      </c>
      <c r="B11" s="69">
        <v>287.67</v>
      </c>
      <c r="C11" s="77">
        <f>B11/A11</f>
        <v>1.0652866242038217</v>
      </c>
      <c r="D11" s="85">
        <f>C12-C11</f>
        <v>0.16028022489703853</v>
      </c>
      <c r="E11" s="407"/>
      <c r="F11" s="80"/>
      <c r="G11" s="81"/>
      <c r="H11" s="81"/>
      <c r="I11" s="79"/>
      <c r="J11" s="79"/>
      <c r="K11" s="23"/>
      <c r="L11" s="24"/>
      <c r="M11" s="25"/>
    </row>
    <row r="12" spans="1:14">
      <c r="A12" s="86">
        <v>102.32</v>
      </c>
      <c r="B12" s="76">
        <v>125.4</v>
      </c>
      <c r="C12" s="72">
        <f>B12/A12</f>
        <v>1.2255668491008602</v>
      </c>
      <c r="D12" s="87" t="s">
        <v>13</v>
      </c>
      <c r="E12" s="408"/>
      <c r="F12" s="80"/>
      <c r="G12" s="81"/>
      <c r="H12" s="81"/>
      <c r="I12" s="79"/>
      <c r="J12" s="79"/>
      <c r="K12" s="23"/>
      <c r="L12" s="24"/>
      <c r="M12" s="25"/>
    </row>
    <row r="13" spans="1:14">
      <c r="A13" s="57"/>
      <c r="B13" s="57"/>
      <c r="C13" s="57"/>
      <c r="D13" s="57"/>
      <c r="E13" s="57"/>
      <c r="F13" s="57"/>
      <c r="G13" s="57"/>
      <c r="H13" s="58"/>
      <c r="I13" s="58"/>
      <c r="J13" s="58"/>
      <c r="K13" s="25"/>
      <c r="L13" s="25"/>
      <c r="M13" s="25"/>
    </row>
    <row r="14" spans="1:14" ht="71.45">
      <c r="A14" s="88" t="s">
        <v>1</v>
      </c>
      <c r="B14" s="55" t="s">
        <v>20</v>
      </c>
      <c r="C14" s="89" t="s">
        <v>21</v>
      </c>
      <c r="D14" s="89" t="s">
        <v>22</v>
      </c>
      <c r="E14" s="54" t="s">
        <v>23</v>
      </c>
      <c r="F14" s="56" t="s">
        <v>24</v>
      </c>
      <c r="G14" s="54" t="s">
        <v>25</v>
      </c>
      <c r="H14" s="90" t="s">
        <v>26</v>
      </c>
      <c r="I14" s="58"/>
      <c r="J14" s="58"/>
    </row>
    <row r="15" spans="1:14">
      <c r="A15" s="91" t="s">
        <v>12</v>
      </c>
      <c r="B15" s="92">
        <f>'39-1'!D374</f>
        <v>157.2104918032787</v>
      </c>
      <c r="C15" s="93">
        <f>E10</f>
        <v>0.10307717761351198</v>
      </c>
      <c r="D15" s="94">
        <f>I4</f>
        <v>0.24588648502213417</v>
      </c>
      <c r="E15" s="95">
        <f t="shared" ref="E15:F21" si="0">$B15*C15</f>
        <v>16.20481378631413</v>
      </c>
      <c r="F15" s="96">
        <f t="shared" si="0"/>
        <v>38.655935238109237</v>
      </c>
      <c r="G15" s="97">
        <f>E15*'39-1'!$H$374</f>
        <v>1976.9872819303239</v>
      </c>
      <c r="H15" s="98">
        <f>F15*'39-1'!$H$374</f>
        <v>4716.0240990493267</v>
      </c>
      <c r="I15" s="58"/>
      <c r="J15" s="58"/>
    </row>
    <row r="16" spans="1:14">
      <c r="A16" s="99" t="s">
        <v>27</v>
      </c>
      <c r="B16" s="100">
        <f>'CP-1'!D370</f>
        <v>33.498032786885233</v>
      </c>
      <c r="C16" s="101">
        <f>C15/2</f>
        <v>5.1538588806755992E-2</v>
      </c>
      <c r="D16" s="102">
        <f>D15/2</f>
        <v>0.12294324251106709</v>
      </c>
      <c r="E16" s="103">
        <f t="shared" si="0"/>
        <v>1.7264413376385084</v>
      </c>
      <c r="F16" s="104">
        <f t="shared" si="0"/>
        <v>4.118356768561708</v>
      </c>
      <c r="G16" s="105">
        <f>E16*'39-1'!$H$374</f>
        <v>210.62584319189801</v>
      </c>
      <c r="H16" s="106">
        <f>F16*'39-1'!$H$374</f>
        <v>502.43952576452836</v>
      </c>
      <c r="I16" s="58"/>
      <c r="J16" s="58"/>
    </row>
    <row r="17" spans="1:10">
      <c r="A17" s="99" t="s">
        <v>28</v>
      </c>
      <c r="B17" s="100">
        <f>'19-1'!D370</f>
        <v>113.1244262295082</v>
      </c>
      <c r="C17" s="101">
        <f t="shared" ref="C17:D21" si="1">C16</f>
        <v>5.1538588806755992E-2</v>
      </c>
      <c r="D17" s="102">
        <f t="shared" si="1"/>
        <v>0.12294324251106709</v>
      </c>
      <c r="E17" s="103">
        <f t="shared" si="0"/>
        <v>5.8302732874428251</v>
      </c>
      <c r="F17" s="104">
        <f t="shared" si="0"/>
        <v>13.907883767859746</v>
      </c>
      <c r="G17" s="105">
        <f>E17*'39-1'!$H$374</f>
        <v>711.29334106802469</v>
      </c>
      <c r="H17" s="106">
        <f>F17*'39-1'!$H$374</f>
        <v>1696.761819678889</v>
      </c>
      <c r="I17" s="58"/>
      <c r="J17" s="58"/>
    </row>
    <row r="18" spans="1:10">
      <c r="A18" s="99" t="s">
        <v>29</v>
      </c>
      <c r="B18" s="100">
        <f>'20-1'!D370</f>
        <v>219.49401639344262</v>
      </c>
      <c r="C18" s="101">
        <f t="shared" si="1"/>
        <v>5.1538588806755992E-2</v>
      </c>
      <c r="D18" s="102">
        <f t="shared" si="1"/>
        <v>0.12294324251106709</v>
      </c>
      <c r="E18" s="103">
        <f t="shared" si="0"/>
        <v>11.312411856444998</v>
      </c>
      <c r="F18" s="104">
        <f t="shared" si="0"/>
        <v>26.985306087187151</v>
      </c>
      <c r="G18" s="105">
        <f>E18*'39-1'!$H$374</f>
        <v>1380.1142464862896</v>
      </c>
      <c r="H18" s="106">
        <f>F18*'39-1'!$H$374</f>
        <v>3292.2073426368324</v>
      </c>
      <c r="I18" s="58"/>
      <c r="J18" s="58"/>
    </row>
    <row r="19" spans="1:10">
      <c r="A19" s="99" t="s">
        <v>30</v>
      </c>
      <c r="B19" s="100">
        <f>'20-2'!D370</f>
        <v>81.412950819672133</v>
      </c>
      <c r="C19" s="101">
        <f t="shared" si="1"/>
        <v>5.1538588806755992E-2</v>
      </c>
      <c r="D19" s="102">
        <f t="shared" si="1"/>
        <v>0.12294324251106709</v>
      </c>
      <c r="E19" s="103">
        <f t="shared" si="0"/>
        <v>4.1959085958397306</v>
      </c>
      <c r="F19" s="104">
        <f t="shared" si="0"/>
        <v>10.00917215616453</v>
      </c>
      <c r="G19" s="105">
        <f>E19*'39-1'!$H$374</f>
        <v>511.90084869244714</v>
      </c>
      <c r="H19" s="106">
        <f>F19*'39-1'!$H$374</f>
        <v>1221.1190030520727</v>
      </c>
      <c r="I19" s="57"/>
      <c r="J19" s="58"/>
    </row>
    <row r="20" spans="1:10">
      <c r="A20" s="99" t="s">
        <v>31</v>
      </c>
      <c r="B20" s="100">
        <f>'32-2 MPS'!D370</f>
        <v>81.412950819672133</v>
      </c>
      <c r="C20" s="101">
        <f t="shared" si="1"/>
        <v>5.1538588806755992E-2</v>
      </c>
      <c r="D20" s="102">
        <f t="shared" si="1"/>
        <v>0.12294324251106709</v>
      </c>
      <c r="E20" s="103">
        <f t="shared" si="0"/>
        <v>4.1959085958397306</v>
      </c>
      <c r="F20" s="104">
        <f t="shared" si="0"/>
        <v>10.00917215616453</v>
      </c>
      <c r="G20" s="105">
        <f>E20*'39-1'!$H$374</f>
        <v>511.90084869244714</v>
      </c>
      <c r="H20" s="106">
        <f>F20*'39-1'!$H$374</f>
        <v>1221.1190030520727</v>
      </c>
      <c r="I20" s="57"/>
      <c r="J20" s="58"/>
    </row>
    <row r="21" spans="1:10">
      <c r="A21" s="99" t="s">
        <v>32</v>
      </c>
      <c r="B21" s="100">
        <f>'24-2 MPS'!D370</f>
        <v>817.37655737704881</v>
      </c>
      <c r="C21" s="101">
        <f t="shared" si="1"/>
        <v>5.1538588806755992E-2</v>
      </c>
      <c r="D21" s="102">
        <f t="shared" si="1"/>
        <v>0.12294324251106709</v>
      </c>
      <c r="E21" s="103">
        <f t="shared" si="0"/>
        <v>42.126434290937517</v>
      </c>
      <c r="F21" s="104">
        <f t="shared" si="0"/>
        <v>100.49092431646766</v>
      </c>
      <c r="G21" s="105">
        <f>E21*'39-1'!$H$374</f>
        <v>5139.4249834943776</v>
      </c>
      <c r="H21" s="106">
        <f>F21*'39-1'!$H$374</f>
        <v>12259.892766609053</v>
      </c>
      <c r="I21" s="57"/>
      <c r="J21" s="58"/>
    </row>
    <row r="22" spans="1:10">
      <c r="A22" s="107" t="s">
        <v>33</v>
      </c>
      <c r="B22" s="108">
        <f>'OKR MPS'!D370</f>
        <v>553.10258333333343</v>
      </c>
      <c r="C22" s="109">
        <f>C21</f>
        <v>5.1538588806755992E-2</v>
      </c>
      <c r="D22" s="110">
        <f>D21</f>
        <v>0.12294324251106709</v>
      </c>
      <c r="E22" s="111">
        <f t="shared" ref="E22:F26" si="2">$B22*C22</f>
        <v>28.506126610371162</v>
      </c>
      <c r="F22" s="112">
        <f t="shared" si="2"/>
        <v>68.000225036247699</v>
      </c>
      <c r="G22" s="113">
        <f>E22*'39-1'!$H$374</f>
        <v>3477.7474464652819</v>
      </c>
      <c r="H22" s="114">
        <f>F22*'39-1'!$H$374</f>
        <v>8296.0274544222193</v>
      </c>
      <c r="I22" s="57"/>
      <c r="J22" s="58"/>
    </row>
    <row r="23" spans="1:10">
      <c r="A23" s="115" t="s">
        <v>34</v>
      </c>
      <c r="B23" s="116">
        <f>'57-4'!D370</f>
        <v>342.98590163934432</v>
      </c>
      <c r="C23" s="117">
        <f>C15</f>
        <v>0.10307717761351198</v>
      </c>
      <c r="D23" s="118">
        <f>D15</f>
        <v>0.24588648502213417</v>
      </c>
      <c r="E23" s="119">
        <f t="shared" si="2"/>
        <v>35.354018702209245</v>
      </c>
      <c r="F23" s="120">
        <f t="shared" si="2"/>
        <v>84.335597766245826</v>
      </c>
      <c r="G23" s="121">
        <f>E23*'39-1'!$H$374</f>
        <v>4313.1902816695283</v>
      </c>
      <c r="H23" s="122">
        <f>F23*'39-1'!$H$374</f>
        <v>10288.94292748199</v>
      </c>
      <c r="I23" s="58"/>
      <c r="J23" s="58"/>
    </row>
    <row r="24" spans="1:10">
      <c r="A24" s="99" t="s">
        <v>35</v>
      </c>
      <c r="B24" s="100">
        <f>'57-1'!D370</f>
        <v>11.361885245901641</v>
      </c>
      <c r="C24" s="101">
        <f>C16</f>
        <v>5.1538588806755992E-2</v>
      </c>
      <c r="D24" s="102">
        <f>D16</f>
        <v>0.12294324251106709</v>
      </c>
      <c r="E24" s="103">
        <f t="shared" si="2"/>
        <v>0.58557553175807242</v>
      </c>
      <c r="F24" s="104">
        <f t="shared" si="2"/>
        <v>1.3968670131698007</v>
      </c>
      <c r="G24" s="105">
        <f>E24*'39-1'!$H$374</f>
        <v>71.440214874484838</v>
      </c>
      <c r="H24" s="106">
        <f>F24*'39-1'!$H$374</f>
        <v>170.41777560671568</v>
      </c>
      <c r="I24" s="58"/>
      <c r="J24" s="58"/>
    </row>
    <row r="25" spans="1:10">
      <c r="A25" s="99" t="s">
        <v>36</v>
      </c>
      <c r="B25" s="100">
        <f>'57-2'!D370</f>
        <v>29.410819672131154</v>
      </c>
      <c r="C25" s="101">
        <f>C24</f>
        <v>5.1538588806755992E-2</v>
      </c>
      <c r="D25" s="102">
        <f>D24</f>
        <v>0.12294324251106709</v>
      </c>
      <c r="E25" s="103">
        <f t="shared" si="2"/>
        <v>1.5157921415516176</v>
      </c>
      <c r="F25" s="104">
        <f t="shared" si="2"/>
        <v>3.6158615354000831</v>
      </c>
      <c r="G25" s="105">
        <f>E25*'39-1'!$H$374</f>
        <v>184.92664126929733</v>
      </c>
      <c r="H25" s="106">
        <f>F25*'39-1'!$H$374</f>
        <v>441.13510731881013</v>
      </c>
      <c r="I25" s="58"/>
      <c r="J25" s="58"/>
    </row>
    <row r="26" spans="1:10">
      <c r="A26" s="107" t="s">
        <v>37</v>
      </c>
      <c r="B26" s="108">
        <f>'57-3'!D370</f>
        <v>41.901311475409834</v>
      </c>
      <c r="C26" s="109">
        <f>C25</f>
        <v>5.1538588806755992E-2</v>
      </c>
      <c r="D26" s="110">
        <f>D25</f>
        <v>0.12294324251106709</v>
      </c>
      <c r="E26" s="111">
        <f t="shared" si="2"/>
        <v>2.1595344625949537</v>
      </c>
      <c r="F26" s="112">
        <f t="shared" si="2"/>
        <v>5.1514830982530695</v>
      </c>
      <c r="G26" s="113">
        <f>E26*'39-1'!$H$374</f>
        <v>263.46320443658436</v>
      </c>
      <c r="H26" s="114">
        <f>F26*'39-1'!$H$374</f>
        <v>628.48093798687444</v>
      </c>
      <c r="I26" s="58"/>
      <c r="J26" s="58"/>
    </row>
    <row r="27" spans="1:10">
      <c r="A27" s="406"/>
      <c r="B27" s="406"/>
      <c r="C27" s="406"/>
      <c r="D27" s="406"/>
      <c r="E27" s="406"/>
      <c r="F27" s="124" t="s">
        <v>38</v>
      </c>
      <c r="G27" s="125">
        <f>SUM(G15:G26)</f>
        <v>18753.015182270981</v>
      </c>
      <c r="H27" s="126">
        <f>SUM(H15:H26)</f>
        <v>44734.56776265939</v>
      </c>
      <c r="I27" s="58"/>
      <c r="J27" s="58"/>
    </row>
    <row r="28" spans="1:10">
      <c r="A28" s="123"/>
      <c r="B28" s="123"/>
      <c r="C28" s="123"/>
      <c r="D28" s="123"/>
      <c r="E28" s="123"/>
      <c r="F28" s="127" t="s">
        <v>39</v>
      </c>
      <c r="G28" s="128">
        <f>G27*'39-1'!$P$369</f>
        <v>2507.3370546095634</v>
      </c>
      <c r="H28" s="129">
        <f>H27*'39-1'!$P$369</f>
        <v>5981.1522724782035</v>
      </c>
      <c r="I28" s="58"/>
      <c r="J28" s="58"/>
    </row>
    <row r="29" spans="1:10">
      <c r="A29" s="130" t="s">
        <v>40</v>
      </c>
      <c r="B29" s="123"/>
      <c r="C29" s="123"/>
      <c r="D29" s="123"/>
      <c r="E29" s="131"/>
      <c r="F29" s="131"/>
      <c r="G29" s="131"/>
      <c r="H29" s="131"/>
      <c r="I29" s="132"/>
      <c r="J29" s="132"/>
    </row>
    <row r="30" spans="1:10">
      <c r="A30" s="133"/>
      <c r="B30" s="133"/>
      <c r="C30" s="133"/>
      <c r="D30" s="133"/>
      <c r="E30" s="133"/>
      <c r="F30" s="57"/>
      <c r="G30" s="58"/>
      <c r="H30" s="58"/>
      <c r="I30" s="58"/>
      <c r="J30" s="58"/>
    </row>
    <row r="31" spans="1:10">
      <c r="A31" s="413" t="s">
        <v>41</v>
      </c>
      <c r="B31" s="134" t="s">
        <v>42</v>
      </c>
      <c r="C31" s="135">
        <v>2024</v>
      </c>
      <c r="D31" s="135">
        <v>2026</v>
      </c>
      <c r="E31" s="135">
        <v>2028</v>
      </c>
      <c r="F31" s="135">
        <v>2030</v>
      </c>
      <c r="G31" s="135">
        <v>2032</v>
      </c>
      <c r="H31" s="135">
        <v>2034</v>
      </c>
      <c r="I31" s="136">
        <v>2036</v>
      </c>
      <c r="J31" s="58"/>
    </row>
    <row r="32" spans="1:10" ht="15" customHeight="1">
      <c r="A32" s="414"/>
      <c r="B32" s="137" t="s">
        <v>43</v>
      </c>
      <c r="C32" s="138">
        <f>'CO2e Emission Rates'!C2</f>
        <v>3.6792299999999998E-4</v>
      </c>
      <c r="D32" s="138">
        <f>'CO2e Emission Rates'!C3</f>
        <v>3.3509499999999999E-4</v>
      </c>
      <c r="E32" s="138">
        <f>'CO2e Emission Rates'!C4</f>
        <v>2.7803499999999999E-4</v>
      </c>
      <c r="F32" s="138">
        <f>'CO2e Emission Rates'!C5</f>
        <v>2.3902299999999999E-4</v>
      </c>
      <c r="G32" s="138">
        <f>'CO2e Emission Rates'!C6</f>
        <v>2.4177199999999999E-4</v>
      </c>
      <c r="H32" s="138">
        <f>'CO2e Emission Rates'!C7</f>
        <v>2.0164799999999999E-4</v>
      </c>
      <c r="I32" s="139">
        <f>'CO2e Emission Rates'!C8</f>
        <v>1.9661200000000001E-4</v>
      </c>
      <c r="J32" s="58"/>
    </row>
    <row r="33" spans="1:10">
      <c r="A33" s="414"/>
      <c r="B33" s="140" t="s">
        <v>42</v>
      </c>
      <c r="C33" s="141">
        <v>2038</v>
      </c>
      <c r="D33" s="141">
        <v>2040</v>
      </c>
      <c r="E33" s="141">
        <v>2042</v>
      </c>
      <c r="F33" s="141">
        <v>2044</v>
      </c>
      <c r="G33" s="141">
        <v>2046</v>
      </c>
      <c r="H33" s="141">
        <v>2048</v>
      </c>
      <c r="I33" s="142">
        <v>2050</v>
      </c>
      <c r="J33" s="58"/>
    </row>
    <row r="34" spans="1:10" s="1" customFormat="1" ht="30" customHeight="1">
      <c r="A34" s="415"/>
      <c r="B34" s="143" t="s">
        <v>43</v>
      </c>
      <c r="C34" s="144">
        <f>'CO2e Emission Rates'!C9</f>
        <v>1.87527E-4</v>
      </c>
      <c r="D34" s="144">
        <f>'CO2e Emission Rates'!C10</f>
        <v>1.90175E-4</v>
      </c>
      <c r="E34" s="144">
        <f>'CO2e Emission Rates'!C11</f>
        <v>1.75327E-4</v>
      </c>
      <c r="F34" s="144">
        <f>'CO2e Emission Rates'!C12</f>
        <v>1.7369299999999999E-4</v>
      </c>
      <c r="G34" s="144">
        <f>'CO2e Emission Rates'!C13</f>
        <v>1.69393E-4</v>
      </c>
      <c r="H34" s="144">
        <f>'CO2e Emission Rates'!C14</f>
        <v>1.59197E-4</v>
      </c>
      <c r="I34" s="145">
        <f>'CO2e Emission Rates'!C15</f>
        <v>1.55699E-4</v>
      </c>
      <c r="J34" s="57"/>
    </row>
    <row r="35" spans="1:10" s="1" customFormat="1" ht="14.25" customHeight="1">
      <c r="A35" s="133"/>
      <c r="B35" s="133"/>
      <c r="C35" s="133"/>
      <c r="D35" s="133"/>
      <c r="E35" s="133"/>
      <c r="F35" s="57"/>
      <c r="G35" s="58"/>
      <c r="H35" s="58"/>
      <c r="I35" s="58"/>
      <c r="J35" s="57"/>
    </row>
    <row r="36" spans="1:10" s="1" customFormat="1" ht="14.45" customHeight="1">
      <c r="A36" s="416" t="s">
        <v>44</v>
      </c>
      <c r="B36" s="417"/>
      <c r="C36" s="418"/>
      <c r="D36" s="418"/>
      <c r="E36" s="417"/>
      <c r="F36" s="417"/>
      <c r="G36" s="418"/>
      <c r="H36" s="418"/>
      <c r="I36" s="417"/>
      <c r="J36" s="419"/>
    </row>
    <row r="37" spans="1:10">
      <c r="A37" s="400">
        <v>2025</v>
      </c>
      <c r="B37" s="401"/>
      <c r="C37" s="397" t="s">
        <v>45</v>
      </c>
      <c r="D37" s="398"/>
      <c r="E37" s="403" t="s">
        <v>46</v>
      </c>
      <c r="F37" s="401"/>
      <c r="G37" s="397">
        <v>2030</v>
      </c>
      <c r="H37" s="398"/>
      <c r="I37" s="420" t="s">
        <v>47</v>
      </c>
      <c r="J37" s="421"/>
    </row>
    <row r="38" spans="1:10">
      <c r="A38" s="146" t="s">
        <v>48</v>
      </c>
      <c r="B38" s="147" t="s">
        <v>49</v>
      </c>
      <c r="C38" s="146" t="s">
        <v>48</v>
      </c>
      <c r="D38" s="149" t="s">
        <v>49</v>
      </c>
      <c r="E38" s="148" t="s">
        <v>48</v>
      </c>
      <c r="F38" s="147" t="s">
        <v>49</v>
      </c>
      <c r="G38" s="146" t="s">
        <v>48</v>
      </c>
      <c r="H38" s="149" t="s">
        <v>49</v>
      </c>
      <c r="I38" s="150" t="s">
        <v>48</v>
      </c>
      <c r="J38" s="151" t="s">
        <v>49</v>
      </c>
    </row>
    <row r="39" spans="1:10" ht="15">
      <c r="A39" s="111">
        <f>$C$32*$G$27</f>
        <v>6.8996656049066862</v>
      </c>
      <c r="B39" s="152">
        <f>$C$32*$H$27</f>
        <v>16.458876374940928</v>
      </c>
      <c r="C39" s="111">
        <f>$D$32*$G$27</f>
        <v>6.2840416225030946</v>
      </c>
      <c r="D39" s="112">
        <f>$D$32*$H$27</f>
        <v>14.990329984428348</v>
      </c>
      <c r="E39" s="153">
        <f>$E$32*$G$27</f>
        <v>5.2139945762027118</v>
      </c>
      <c r="F39" s="152">
        <f>$E$32*$H$27</f>
        <v>12.437775547891002</v>
      </c>
      <c r="G39" s="111">
        <f>$F$32*$G$27</f>
        <v>4.4824019479119563</v>
      </c>
      <c r="H39" s="112">
        <f>$F$32*$H$27</f>
        <v>10.692590590334135</v>
      </c>
      <c r="I39" s="154">
        <f>G39+E39*2+C39*2+A39</f>
        <v>34.378139950230256</v>
      </c>
      <c r="J39" s="155">
        <f>H39+2*F39+2*D39+2*B39</f>
        <v>98.466554404854691</v>
      </c>
    </row>
    <row r="40" spans="1:10">
      <c r="A40" s="400">
        <v>2031</v>
      </c>
      <c r="B40" s="401"/>
      <c r="C40" s="400" t="s">
        <v>50</v>
      </c>
      <c r="D40" s="402"/>
      <c r="E40" s="403" t="s">
        <v>51</v>
      </c>
      <c r="F40" s="401"/>
      <c r="G40" s="400" t="s">
        <v>52</v>
      </c>
      <c r="H40" s="402"/>
      <c r="I40" s="404" t="s">
        <v>53</v>
      </c>
      <c r="J40" s="405"/>
    </row>
    <row r="41" spans="1:10">
      <c r="A41" s="146" t="s">
        <v>48</v>
      </c>
      <c r="B41" s="147" t="s">
        <v>49</v>
      </c>
      <c r="C41" s="146" t="s">
        <v>48</v>
      </c>
      <c r="D41" s="149" t="s">
        <v>49</v>
      </c>
      <c r="E41" s="148" t="s">
        <v>48</v>
      </c>
      <c r="F41" s="147" t="s">
        <v>49</v>
      </c>
      <c r="G41" s="146" t="s">
        <v>48</v>
      </c>
      <c r="H41" s="149" t="s">
        <v>49</v>
      </c>
      <c r="I41" s="148" t="s">
        <v>48</v>
      </c>
      <c r="J41" s="149" t="s">
        <v>49</v>
      </c>
    </row>
    <row r="42" spans="1:10">
      <c r="A42" s="111">
        <f>$F$32*$G$27</f>
        <v>4.4824019479119563</v>
      </c>
      <c r="B42" s="152">
        <f>$F$32*$H$27</f>
        <v>10.692590590334135</v>
      </c>
      <c r="C42" s="111">
        <f>$G$32*$G$27</f>
        <v>4.5339539866480196</v>
      </c>
      <c r="D42" s="112">
        <f>$G$32*$H$27</f>
        <v>10.815565917113686</v>
      </c>
      <c r="E42" s="153">
        <f>$H$32*$G$27</f>
        <v>3.7815080054745787</v>
      </c>
      <c r="F42" s="152">
        <f>$H$32*$H$27</f>
        <v>9.02063612020474</v>
      </c>
      <c r="G42" s="111">
        <f>$I$32*$G$27</f>
        <v>3.6870678210166625</v>
      </c>
      <c r="H42" s="112">
        <f>$I$32*$H$27</f>
        <v>8.795352836951988</v>
      </c>
      <c r="I42" s="153">
        <f>$C$34*$G$27</f>
        <v>3.5166966780857303</v>
      </c>
      <c r="J42" s="112">
        <f>$C$34*$H$27</f>
        <v>8.3889392888282277</v>
      </c>
    </row>
    <row r="43" spans="1:10">
      <c r="A43" s="400" t="s">
        <v>54</v>
      </c>
      <c r="B43" s="401"/>
      <c r="C43" s="400" t="s">
        <v>55</v>
      </c>
      <c r="D43" s="402"/>
      <c r="E43" s="403" t="s">
        <v>56</v>
      </c>
      <c r="F43" s="401"/>
      <c r="G43" s="400" t="s">
        <v>57</v>
      </c>
      <c r="H43" s="402"/>
      <c r="I43" s="404" t="s">
        <v>58</v>
      </c>
      <c r="J43" s="405"/>
    </row>
    <row r="44" spans="1:10">
      <c r="A44" s="146" t="s">
        <v>48</v>
      </c>
      <c r="B44" s="147" t="s">
        <v>49</v>
      </c>
      <c r="C44" s="146" t="s">
        <v>48</v>
      </c>
      <c r="D44" s="149" t="s">
        <v>49</v>
      </c>
      <c r="E44" s="148" t="s">
        <v>48</v>
      </c>
      <c r="F44" s="147" t="s">
        <v>49</v>
      </c>
      <c r="G44" s="146" t="s">
        <v>48</v>
      </c>
      <c r="H44" s="149" t="s">
        <v>49</v>
      </c>
      <c r="I44" s="148" t="s">
        <v>48</v>
      </c>
      <c r="J44" s="149" t="s">
        <v>49</v>
      </c>
    </row>
    <row r="45" spans="1:10">
      <c r="A45" s="111">
        <f>$D$34*$G$27</f>
        <v>3.5663546622883837</v>
      </c>
      <c r="B45" s="152">
        <f>$D$34*$H$27</f>
        <v>8.5073964242637494</v>
      </c>
      <c r="C45" s="111">
        <f>$E$34*$G$27</f>
        <v>3.2879098928620243</v>
      </c>
      <c r="D45" s="112">
        <f>$E$34*$H$27</f>
        <v>7.8431775621237829</v>
      </c>
      <c r="E45" s="153">
        <f>$F$34*$G$27</f>
        <v>3.2572674660541936</v>
      </c>
      <c r="F45" s="152">
        <f>$F$34*$H$27</f>
        <v>7.7700812783995969</v>
      </c>
      <c r="G45" s="156">
        <f>$G$34*$G$27</f>
        <v>3.1766295007704284</v>
      </c>
      <c r="H45" s="157">
        <f>$G$34*$H$27</f>
        <v>7.5777226370201616</v>
      </c>
      <c r="I45" s="158">
        <f>$H$34*$G$27</f>
        <v>2.9854237579719936</v>
      </c>
      <c r="J45" s="157">
        <f>$H$34*$H$27</f>
        <v>7.1216089841120871</v>
      </c>
    </row>
    <row r="46" spans="1:10">
      <c r="A46" s="57"/>
      <c r="B46" s="57"/>
      <c r="C46" s="57"/>
      <c r="D46" s="57"/>
      <c r="E46" s="57"/>
      <c r="F46" s="57"/>
      <c r="G46" s="397">
        <v>2050</v>
      </c>
      <c r="H46" s="398"/>
      <c r="I46" s="395" t="s">
        <v>59</v>
      </c>
      <c r="J46" s="396"/>
    </row>
    <row r="47" spans="1:10">
      <c r="A47" s="57"/>
      <c r="B47" s="57"/>
      <c r="C47" s="57"/>
      <c r="D47" s="57"/>
      <c r="E47" s="57"/>
      <c r="F47" s="57"/>
      <c r="G47" s="146" t="s">
        <v>48</v>
      </c>
      <c r="H47" s="149" t="s">
        <v>49</v>
      </c>
      <c r="I47" s="150" t="s">
        <v>48</v>
      </c>
      <c r="J47" s="151" t="s">
        <v>49</v>
      </c>
    </row>
    <row r="48" spans="1:10">
      <c r="A48" s="57"/>
      <c r="B48" s="57"/>
      <c r="C48" s="57"/>
      <c r="D48" s="57"/>
      <c r="E48" s="57"/>
      <c r="F48" s="57"/>
      <c r="G48" s="111">
        <f>$I$34*$G$27</f>
        <v>2.9198257108644095</v>
      </c>
      <c r="H48" s="112">
        <f>$I$34*$H$27</f>
        <v>6.9651274660783047</v>
      </c>
      <c r="I48" s="154">
        <f>I39+A42+2*C42+2*E42+2*G42+2*I42+2*A45+2*C45+2*E45+2*G45+2*I45+G48</f>
        <v>105.36599115135067</v>
      </c>
      <c r="J48" s="155">
        <f>J39+B42+2*D42+2*F42+2*H42+2*J42+2*B45+2*D45+2*F45+2*H45+2*J45+H48</f>
        <v>267.80523455930319</v>
      </c>
    </row>
  </sheetData>
  <mergeCells count="24">
    <mergeCell ref="I4:I6"/>
    <mergeCell ref="G6:H6"/>
    <mergeCell ref="A31:A34"/>
    <mergeCell ref="C37:D37"/>
    <mergeCell ref="E37:F37"/>
    <mergeCell ref="G37:H37"/>
    <mergeCell ref="A36:J36"/>
    <mergeCell ref="I37:J37"/>
    <mergeCell ref="I46:J46"/>
    <mergeCell ref="G46:H46"/>
    <mergeCell ref="A1:J1"/>
    <mergeCell ref="A43:B43"/>
    <mergeCell ref="C43:D43"/>
    <mergeCell ref="E43:F43"/>
    <mergeCell ref="G43:H43"/>
    <mergeCell ref="I43:J43"/>
    <mergeCell ref="A40:B40"/>
    <mergeCell ref="C40:D40"/>
    <mergeCell ref="E40:F40"/>
    <mergeCell ref="G40:H40"/>
    <mergeCell ref="I40:J40"/>
    <mergeCell ref="A27:E27"/>
    <mergeCell ref="E10:E12"/>
    <mergeCell ref="A37:B37"/>
  </mergeCells>
  <pageMargins left="0.25" right="0.25" top="0.75" bottom="0.75" header="0.3" footer="0.3"/>
  <pageSetup scale="74" fitToHeight="2" orientation="landscape" r:id="rId1"/>
  <headerFooter>
    <oddHeader>&amp;C&amp;20City of Palm Coast Wastewater Efficiency Calcs</oddHeader>
  </headerFooter>
  <rowBreaks count="1" manualBreakCount="1">
    <brk id="13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13363-3728-4853-A000-3A7AC1908F85}">
  <sheetPr>
    <pageSetUpPr fitToPage="1"/>
  </sheetPr>
  <dimension ref="A1:N370"/>
  <sheetViews>
    <sheetView workbookViewId="0">
      <pane ySplit="3" topLeftCell="A368" activePane="bottomLeft" state="frozen"/>
      <selection pane="bottomLeft" activeCell="H381" sqref="H381"/>
    </sheetView>
  </sheetViews>
  <sheetFormatPr defaultRowHeight="14.45"/>
  <cols>
    <col min="1" max="1" width="13" customWidth="1"/>
    <col min="2" max="2" width="10.7109375" customWidth="1"/>
    <col min="3" max="3" width="12.5703125" customWidth="1"/>
    <col min="4" max="4" width="16.28515625" customWidth="1"/>
    <col min="5" max="5" width="10" customWidth="1"/>
    <col min="6" max="6" width="12.7109375" customWidth="1"/>
    <col min="7" max="7" width="12" customWidth="1"/>
    <col min="8" max="8" width="14.42578125" customWidth="1"/>
  </cols>
  <sheetData>
    <row r="1" spans="1:14">
      <c r="A1" s="50" t="s">
        <v>533</v>
      </c>
      <c r="B1" s="2"/>
      <c r="C1" s="2"/>
      <c r="D1" s="2"/>
      <c r="E1" s="7"/>
      <c r="F1" s="2"/>
      <c r="G1" s="2"/>
      <c r="H1" s="2"/>
      <c r="J1" s="15"/>
      <c r="K1" s="15"/>
      <c r="L1" s="15"/>
      <c r="M1" s="15"/>
      <c r="N1" s="15"/>
    </row>
    <row r="2" spans="1:14" ht="15">
      <c r="A2" s="8"/>
      <c r="B2" s="2"/>
      <c r="C2" s="2"/>
      <c r="D2" s="2"/>
      <c r="E2" s="7"/>
      <c r="F2" s="2"/>
      <c r="G2" s="2"/>
      <c r="H2" s="2"/>
      <c r="J2" s="15"/>
      <c r="K2" s="15"/>
      <c r="L2" s="15"/>
      <c r="M2" s="15"/>
      <c r="N2" s="15"/>
    </row>
    <row r="3" spans="1:14" ht="43.5">
      <c r="A3" s="282" t="s">
        <v>188</v>
      </c>
      <c r="B3" s="280" t="s">
        <v>189</v>
      </c>
      <c r="C3" s="280" t="s">
        <v>62</v>
      </c>
      <c r="D3" s="280" t="s">
        <v>190</v>
      </c>
      <c r="E3" s="280" t="s">
        <v>191</v>
      </c>
      <c r="F3" s="280" t="s">
        <v>192</v>
      </c>
      <c r="G3" s="280" t="s">
        <v>193</v>
      </c>
      <c r="H3" s="283" t="s">
        <v>194</v>
      </c>
      <c r="J3" s="6"/>
    </row>
    <row r="4" spans="1:14" ht="15">
      <c r="A4" s="347" t="s">
        <v>534</v>
      </c>
      <c r="B4" s="313" t="s">
        <v>535</v>
      </c>
      <c r="C4" s="313" t="s">
        <v>197</v>
      </c>
      <c r="D4" s="313">
        <v>23.71</v>
      </c>
      <c r="E4" s="314">
        <v>3.27</v>
      </c>
      <c r="F4" s="313">
        <v>79</v>
      </c>
      <c r="G4" s="313">
        <v>58</v>
      </c>
      <c r="H4" s="350">
        <v>0.04</v>
      </c>
    </row>
    <row r="5" spans="1:14" ht="15">
      <c r="A5" s="347" t="s">
        <v>534</v>
      </c>
      <c r="B5" s="313" t="s">
        <v>535</v>
      </c>
      <c r="C5" s="313" t="s">
        <v>198</v>
      </c>
      <c r="D5" s="313">
        <v>24.04</v>
      </c>
      <c r="E5" s="314">
        <v>3.31</v>
      </c>
      <c r="F5" s="313">
        <v>78</v>
      </c>
      <c r="G5" s="313">
        <v>53</v>
      </c>
      <c r="H5" s="350">
        <v>0</v>
      </c>
    </row>
    <row r="6" spans="1:14" ht="15">
      <c r="A6" s="347" t="s">
        <v>534</v>
      </c>
      <c r="B6" s="313" t="s">
        <v>535</v>
      </c>
      <c r="C6" s="313" t="s">
        <v>199</v>
      </c>
      <c r="D6" s="313">
        <v>24.62</v>
      </c>
      <c r="E6" s="314">
        <v>3.38</v>
      </c>
      <c r="F6" s="313">
        <v>81</v>
      </c>
      <c r="G6" s="313">
        <v>51</v>
      </c>
      <c r="H6" s="350">
        <v>0</v>
      </c>
    </row>
    <row r="7" spans="1:14" ht="15">
      <c r="A7" s="347" t="s">
        <v>534</v>
      </c>
      <c r="B7" s="313" t="s">
        <v>535</v>
      </c>
      <c r="C7" s="313" t="s">
        <v>200</v>
      </c>
      <c r="D7" s="313">
        <v>23.45</v>
      </c>
      <c r="E7" s="314">
        <v>3.24</v>
      </c>
      <c r="F7" s="313">
        <v>83</v>
      </c>
      <c r="G7" s="313">
        <v>57</v>
      </c>
      <c r="H7" s="350">
        <v>0</v>
      </c>
    </row>
    <row r="8" spans="1:14" ht="15">
      <c r="A8" s="347" t="s">
        <v>534</v>
      </c>
      <c r="B8" s="313" t="s">
        <v>535</v>
      </c>
      <c r="C8" s="313" t="s">
        <v>201</v>
      </c>
      <c r="D8" s="313">
        <v>24.44</v>
      </c>
      <c r="E8" s="314">
        <v>3.35</v>
      </c>
      <c r="F8" s="313">
        <v>77</v>
      </c>
      <c r="G8" s="313">
        <v>46</v>
      </c>
      <c r="H8" s="350">
        <v>0.04</v>
      </c>
    </row>
    <row r="9" spans="1:14" ht="15">
      <c r="A9" s="347" t="s">
        <v>534</v>
      </c>
      <c r="B9" s="313" t="s">
        <v>535</v>
      </c>
      <c r="C9" s="313" t="s">
        <v>202</v>
      </c>
      <c r="D9" s="313">
        <v>26.72</v>
      </c>
      <c r="E9" s="314">
        <v>3.77</v>
      </c>
      <c r="F9" s="313">
        <v>68</v>
      </c>
      <c r="G9" s="313">
        <v>41</v>
      </c>
      <c r="H9" s="350">
        <v>0</v>
      </c>
    </row>
    <row r="10" spans="1:14" ht="15">
      <c r="A10" s="347" t="s">
        <v>534</v>
      </c>
      <c r="B10" s="313" t="s">
        <v>535</v>
      </c>
      <c r="C10" s="313" t="s">
        <v>203</v>
      </c>
      <c r="D10" s="313">
        <v>26.56</v>
      </c>
      <c r="E10" s="314">
        <v>3.75</v>
      </c>
      <c r="F10" s="313">
        <v>70</v>
      </c>
      <c r="G10" s="313">
        <v>38</v>
      </c>
      <c r="H10" s="350">
        <v>0</v>
      </c>
    </row>
    <row r="11" spans="1:14" ht="15">
      <c r="A11" s="347" t="s">
        <v>534</v>
      </c>
      <c r="B11" s="313" t="s">
        <v>535</v>
      </c>
      <c r="C11" s="313" t="s">
        <v>204</v>
      </c>
      <c r="D11" s="313">
        <v>26.16</v>
      </c>
      <c r="E11" s="314">
        <v>3.7</v>
      </c>
      <c r="F11" s="313">
        <v>76</v>
      </c>
      <c r="G11" s="313">
        <v>42</v>
      </c>
      <c r="H11" s="350">
        <v>0</v>
      </c>
    </row>
    <row r="12" spans="1:14" ht="15">
      <c r="A12" s="347" t="s">
        <v>534</v>
      </c>
      <c r="B12" s="313" t="s">
        <v>535</v>
      </c>
      <c r="C12" s="313" t="s">
        <v>205</v>
      </c>
      <c r="D12" s="313">
        <v>23.92</v>
      </c>
      <c r="E12" s="314">
        <v>3.42</v>
      </c>
      <c r="F12" s="313">
        <v>74</v>
      </c>
      <c r="G12" s="313">
        <v>47</v>
      </c>
      <c r="H12" s="350">
        <v>0</v>
      </c>
    </row>
    <row r="13" spans="1:14" ht="15">
      <c r="A13" s="347" t="s">
        <v>534</v>
      </c>
      <c r="B13" s="313" t="s">
        <v>535</v>
      </c>
      <c r="C13" s="313" t="s">
        <v>206</v>
      </c>
      <c r="D13" s="313">
        <v>26.25</v>
      </c>
      <c r="E13" s="314">
        <v>3.71</v>
      </c>
      <c r="F13" s="313">
        <v>71</v>
      </c>
      <c r="G13" s="313">
        <v>42</v>
      </c>
      <c r="H13" s="350">
        <v>0</v>
      </c>
    </row>
    <row r="14" spans="1:14" ht="15">
      <c r="A14" s="347" t="s">
        <v>534</v>
      </c>
      <c r="B14" s="313" t="s">
        <v>535</v>
      </c>
      <c r="C14" s="313" t="s">
        <v>207</v>
      </c>
      <c r="D14" s="313">
        <v>26.7</v>
      </c>
      <c r="E14" s="314">
        <v>3.77</v>
      </c>
      <c r="F14" s="313">
        <v>73</v>
      </c>
      <c r="G14" s="313">
        <v>38</v>
      </c>
      <c r="H14" s="350">
        <v>0</v>
      </c>
    </row>
    <row r="15" spans="1:14" ht="15">
      <c r="A15" s="347" t="s">
        <v>534</v>
      </c>
      <c r="B15" s="313" t="s">
        <v>535</v>
      </c>
      <c r="C15" s="313" t="s">
        <v>208</v>
      </c>
      <c r="D15" s="313">
        <v>24.4</v>
      </c>
      <c r="E15" s="314">
        <v>3.48</v>
      </c>
      <c r="F15" s="313">
        <v>80</v>
      </c>
      <c r="G15" s="313">
        <v>44</v>
      </c>
      <c r="H15" s="350">
        <v>0</v>
      </c>
    </row>
    <row r="16" spans="1:14" ht="15">
      <c r="A16" s="347" t="s">
        <v>534</v>
      </c>
      <c r="B16" s="313" t="s">
        <v>535</v>
      </c>
      <c r="C16" s="313" t="s">
        <v>209</v>
      </c>
      <c r="D16" s="313">
        <v>26.16</v>
      </c>
      <c r="E16" s="314">
        <v>3.7</v>
      </c>
      <c r="F16" s="313">
        <v>71</v>
      </c>
      <c r="G16" s="313">
        <v>35</v>
      </c>
      <c r="H16" s="350">
        <v>0.12</v>
      </c>
    </row>
    <row r="17" spans="1:8" ht="15">
      <c r="A17" s="347" t="s">
        <v>534</v>
      </c>
      <c r="B17" s="313" t="s">
        <v>535</v>
      </c>
      <c r="C17" s="313" t="s">
        <v>210</v>
      </c>
      <c r="D17" s="313">
        <v>29.35</v>
      </c>
      <c r="E17" s="314">
        <v>4.0999999999999996</v>
      </c>
      <c r="F17" s="313">
        <v>61</v>
      </c>
      <c r="G17" s="313">
        <v>30</v>
      </c>
      <c r="H17" s="350">
        <v>0</v>
      </c>
    </row>
    <row r="18" spans="1:8" ht="15">
      <c r="A18" s="347" t="s">
        <v>534</v>
      </c>
      <c r="B18" s="313" t="s">
        <v>535</v>
      </c>
      <c r="C18" s="313" t="s">
        <v>211</v>
      </c>
      <c r="D18" s="313">
        <v>29.5</v>
      </c>
      <c r="E18" s="314">
        <v>4.12</v>
      </c>
      <c r="F18" s="313">
        <v>63</v>
      </c>
      <c r="G18" s="313">
        <v>30</v>
      </c>
      <c r="H18" s="350">
        <v>0</v>
      </c>
    </row>
    <row r="19" spans="1:8" ht="15">
      <c r="A19" s="347" t="s">
        <v>534</v>
      </c>
      <c r="B19" s="313" t="s">
        <v>535</v>
      </c>
      <c r="C19" s="313" t="s">
        <v>212</v>
      </c>
      <c r="D19" s="313">
        <v>27</v>
      </c>
      <c r="E19" s="314">
        <v>3.8</v>
      </c>
      <c r="F19" s="313">
        <v>71</v>
      </c>
      <c r="G19" s="313">
        <v>30</v>
      </c>
      <c r="H19" s="350">
        <v>0</v>
      </c>
    </row>
    <row r="20" spans="1:8" ht="15">
      <c r="A20" s="347" t="s">
        <v>534</v>
      </c>
      <c r="B20" s="313" t="s">
        <v>535</v>
      </c>
      <c r="C20" s="313" t="s">
        <v>213</v>
      </c>
      <c r="D20" s="313">
        <v>25.14</v>
      </c>
      <c r="E20" s="314">
        <v>3.57</v>
      </c>
      <c r="F20" s="313">
        <v>75</v>
      </c>
      <c r="G20" s="313">
        <v>34</v>
      </c>
      <c r="H20" s="350">
        <v>0</v>
      </c>
    </row>
    <row r="21" spans="1:8" ht="15">
      <c r="A21" s="347" t="s">
        <v>534</v>
      </c>
      <c r="B21" s="313" t="s">
        <v>535</v>
      </c>
      <c r="C21" s="313" t="s">
        <v>214</v>
      </c>
      <c r="D21" s="313">
        <v>24.39</v>
      </c>
      <c r="E21" s="314">
        <v>3.48</v>
      </c>
      <c r="F21" s="313">
        <v>79</v>
      </c>
      <c r="G21" s="313">
        <v>46</v>
      </c>
      <c r="H21" s="350" t="s">
        <v>13</v>
      </c>
    </row>
    <row r="22" spans="1:8" ht="15">
      <c r="A22" s="347" t="s">
        <v>534</v>
      </c>
      <c r="B22" s="313" t="s">
        <v>535</v>
      </c>
      <c r="C22" s="313" t="s">
        <v>215</v>
      </c>
      <c r="D22" s="313">
        <v>21.97</v>
      </c>
      <c r="E22" s="314">
        <v>3.17</v>
      </c>
      <c r="F22" s="313">
        <v>82</v>
      </c>
      <c r="G22" s="313">
        <v>54</v>
      </c>
      <c r="H22" s="350">
        <v>0</v>
      </c>
    </row>
    <row r="23" spans="1:8" ht="15">
      <c r="A23" s="347" t="s">
        <v>534</v>
      </c>
      <c r="B23" s="313" t="s">
        <v>535</v>
      </c>
      <c r="C23" s="313" t="s">
        <v>216</v>
      </c>
      <c r="D23" s="313">
        <v>22.82</v>
      </c>
      <c r="E23" s="314">
        <v>3.28</v>
      </c>
      <c r="F23" s="313">
        <v>76</v>
      </c>
      <c r="G23" s="313">
        <v>49</v>
      </c>
      <c r="H23" s="350">
        <v>0</v>
      </c>
    </row>
    <row r="24" spans="1:8" ht="15">
      <c r="A24" s="347" t="s">
        <v>534</v>
      </c>
      <c r="B24" s="313" t="s">
        <v>535</v>
      </c>
      <c r="C24" s="313" t="s">
        <v>217</v>
      </c>
      <c r="D24" s="313">
        <v>26.17</v>
      </c>
      <c r="E24" s="314">
        <v>3.7</v>
      </c>
      <c r="F24" s="313">
        <v>76</v>
      </c>
      <c r="G24" s="313">
        <v>47</v>
      </c>
      <c r="H24" s="350" t="s">
        <v>218</v>
      </c>
    </row>
    <row r="25" spans="1:8" ht="15">
      <c r="A25" s="347" t="s">
        <v>534</v>
      </c>
      <c r="B25" s="313" t="s">
        <v>535</v>
      </c>
      <c r="C25" s="313" t="s">
        <v>219</v>
      </c>
      <c r="D25" s="313">
        <v>25.67</v>
      </c>
      <c r="E25" s="314">
        <v>3.64</v>
      </c>
      <c r="F25" s="313">
        <v>82</v>
      </c>
      <c r="G25" s="313">
        <v>54</v>
      </c>
      <c r="H25" s="350">
        <v>0.33</v>
      </c>
    </row>
    <row r="26" spans="1:8" ht="15">
      <c r="A26" s="347" t="s">
        <v>534</v>
      </c>
      <c r="B26" s="313" t="s">
        <v>535</v>
      </c>
      <c r="C26" s="313" t="s">
        <v>220</v>
      </c>
      <c r="D26" s="313">
        <v>24.35</v>
      </c>
      <c r="E26" s="314">
        <v>3.47</v>
      </c>
      <c r="F26" s="313">
        <v>75</v>
      </c>
      <c r="G26" s="313">
        <v>44</v>
      </c>
      <c r="H26" s="350">
        <v>0.05</v>
      </c>
    </row>
    <row r="27" spans="1:8" ht="15">
      <c r="A27" s="347" t="s">
        <v>534</v>
      </c>
      <c r="B27" s="313" t="s">
        <v>535</v>
      </c>
      <c r="C27" s="313" t="s">
        <v>221</v>
      </c>
      <c r="D27" s="313">
        <v>25.72</v>
      </c>
      <c r="E27" s="314">
        <v>3.64</v>
      </c>
      <c r="F27" s="313">
        <v>76</v>
      </c>
      <c r="G27" s="313">
        <v>41</v>
      </c>
      <c r="H27" s="350">
        <v>0</v>
      </c>
    </row>
    <row r="28" spans="1:8" ht="15">
      <c r="A28" s="347" t="s">
        <v>534</v>
      </c>
      <c r="B28" s="313" t="s">
        <v>535</v>
      </c>
      <c r="C28" s="313" t="s">
        <v>222</v>
      </c>
      <c r="D28" s="313">
        <v>22.41</v>
      </c>
      <c r="E28" s="314">
        <v>3.23</v>
      </c>
      <c r="F28" s="313">
        <v>85</v>
      </c>
      <c r="G28" s="313">
        <v>43</v>
      </c>
      <c r="H28" s="350">
        <v>0</v>
      </c>
    </row>
    <row r="29" spans="1:8" ht="15">
      <c r="A29" s="347" t="s">
        <v>534</v>
      </c>
      <c r="B29" s="313" t="s">
        <v>535</v>
      </c>
      <c r="C29" s="313" t="s">
        <v>223</v>
      </c>
      <c r="D29" s="313">
        <v>24.42</v>
      </c>
      <c r="E29" s="314">
        <v>3.48</v>
      </c>
      <c r="F29" s="313">
        <v>72</v>
      </c>
      <c r="G29" s="313">
        <v>38</v>
      </c>
      <c r="H29" s="350">
        <v>0.09</v>
      </c>
    </row>
    <row r="30" spans="1:8" ht="15">
      <c r="A30" s="347" t="s">
        <v>534</v>
      </c>
      <c r="B30" s="313" t="s">
        <v>535</v>
      </c>
      <c r="C30" s="313" t="s">
        <v>224</v>
      </c>
      <c r="D30" s="313">
        <v>27.52</v>
      </c>
      <c r="E30" s="314">
        <v>3.87</v>
      </c>
      <c r="F30" s="313">
        <v>62</v>
      </c>
      <c r="G30" s="313">
        <v>37</v>
      </c>
      <c r="H30" s="350">
        <v>0</v>
      </c>
    </row>
    <row r="31" spans="1:8" ht="15">
      <c r="A31" s="347" t="s">
        <v>534</v>
      </c>
      <c r="B31" s="313" t="s">
        <v>535</v>
      </c>
      <c r="C31" s="313" t="s">
        <v>225</v>
      </c>
      <c r="D31" s="313">
        <v>26.1</v>
      </c>
      <c r="E31" s="314">
        <v>3.69</v>
      </c>
      <c r="F31" s="313">
        <v>69</v>
      </c>
      <c r="G31" s="313">
        <v>35</v>
      </c>
      <c r="H31" s="350">
        <v>0</v>
      </c>
    </row>
    <row r="32" spans="1:8" ht="15">
      <c r="A32" s="347" t="s">
        <v>534</v>
      </c>
      <c r="B32" s="313" t="s">
        <v>535</v>
      </c>
      <c r="C32" s="313" t="s">
        <v>226</v>
      </c>
      <c r="D32" s="313">
        <v>24.32</v>
      </c>
      <c r="E32" s="314">
        <v>3.47</v>
      </c>
      <c r="F32" s="313">
        <v>78</v>
      </c>
      <c r="G32" s="313">
        <v>55</v>
      </c>
      <c r="H32" s="350">
        <v>0</v>
      </c>
    </row>
    <row r="33" spans="1:8" ht="15">
      <c r="A33" s="347" t="s">
        <v>534</v>
      </c>
      <c r="B33" s="313" t="s">
        <v>535</v>
      </c>
      <c r="C33" s="313" t="s">
        <v>227</v>
      </c>
      <c r="D33" s="313">
        <v>21.92</v>
      </c>
      <c r="E33" s="314">
        <v>3.17</v>
      </c>
      <c r="F33" s="313">
        <v>86</v>
      </c>
      <c r="G33" s="313">
        <v>58</v>
      </c>
      <c r="H33" s="350">
        <v>0</v>
      </c>
    </row>
    <row r="34" spans="1:8" ht="15">
      <c r="A34" s="347" t="s">
        <v>534</v>
      </c>
      <c r="B34" s="313" t="s">
        <v>535</v>
      </c>
      <c r="C34" s="313" t="s">
        <v>230</v>
      </c>
      <c r="D34" s="313">
        <v>23.63</v>
      </c>
      <c r="E34" s="314">
        <v>3.38</v>
      </c>
      <c r="F34" s="313">
        <v>83</v>
      </c>
      <c r="G34" s="313">
        <v>59</v>
      </c>
      <c r="H34" s="350">
        <v>0</v>
      </c>
    </row>
    <row r="35" spans="1:8" ht="15">
      <c r="A35" s="347" t="s">
        <v>534</v>
      </c>
      <c r="B35" s="313" t="s">
        <v>535</v>
      </c>
      <c r="C35" s="313" t="s">
        <v>232</v>
      </c>
      <c r="D35" s="313">
        <v>23.6</v>
      </c>
      <c r="E35" s="314">
        <v>3.38</v>
      </c>
      <c r="F35" s="313">
        <v>82</v>
      </c>
      <c r="G35" s="313">
        <v>58</v>
      </c>
      <c r="H35" s="350">
        <v>0</v>
      </c>
    </row>
    <row r="36" spans="1:8" ht="15">
      <c r="A36" s="347" t="s">
        <v>534</v>
      </c>
      <c r="B36" s="313" t="s">
        <v>535</v>
      </c>
      <c r="C36" s="313" t="s">
        <v>233</v>
      </c>
      <c r="D36" s="313">
        <v>23.33</v>
      </c>
      <c r="E36" s="314">
        <v>3.34</v>
      </c>
      <c r="F36" s="313">
        <v>82</v>
      </c>
      <c r="G36" s="313">
        <v>57</v>
      </c>
      <c r="H36" s="350">
        <v>0</v>
      </c>
    </row>
    <row r="37" spans="1:8" ht="15">
      <c r="A37" s="347" t="s">
        <v>534</v>
      </c>
      <c r="B37" s="313" t="s">
        <v>535</v>
      </c>
      <c r="C37" s="313" t="s">
        <v>234</v>
      </c>
      <c r="D37" s="313">
        <v>26.17</v>
      </c>
      <c r="E37" s="314">
        <v>3.7</v>
      </c>
      <c r="F37" s="313">
        <v>78</v>
      </c>
      <c r="G37" s="313">
        <v>50</v>
      </c>
      <c r="H37" s="350">
        <v>0</v>
      </c>
    </row>
    <row r="38" spans="1:8" ht="15">
      <c r="A38" s="347" t="s">
        <v>534</v>
      </c>
      <c r="B38" s="313" t="s">
        <v>535</v>
      </c>
      <c r="C38" s="313" t="s">
        <v>235</v>
      </c>
      <c r="D38" s="313">
        <v>27.23</v>
      </c>
      <c r="E38" s="314">
        <v>3.81</v>
      </c>
      <c r="F38" s="313">
        <v>70</v>
      </c>
      <c r="G38" s="313">
        <v>47</v>
      </c>
      <c r="H38" s="350">
        <v>0.17</v>
      </c>
    </row>
    <row r="39" spans="1:8" ht="15">
      <c r="A39" s="347" t="s">
        <v>534</v>
      </c>
      <c r="B39" s="313" t="s">
        <v>535</v>
      </c>
      <c r="C39" s="313" t="s">
        <v>236</v>
      </c>
      <c r="D39" s="313">
        <v>27.55</v>
      </c>
      <c r="E39" s="314">
        <v>3.85</v>
      </c>
      <c r="F39" s="313">
        <v>73</v>
      </c>
      <c r="G39" s="313">
        <v>48</v>
      </c>
      <c r="H39" s="350">
        <v>0</v>
      </c>
    </row>
    <row r="40" spans="1:8" ht="15">
      <c r="A40" s="347" t="s">
        <v>534</v>
      </c>
      <c r="B40" s="313" t="s">
        <v>535</v>
      </c>
      <c r="C40" s="313" t="s">
        <v>237</v>
      </c>
      <c r="D40" s="313">
        <v>26.37</v>
      </c>
      <c r="E40" s="314">
        <v>3.7</v>
      </c>
      <c r="F40" s="313">
        <v>71</v>
      </c>
      <c r="G40" s="313">
        <v>46</v>
      </c>
      <c r="H40" s="350">
        <v>0.01</v>
      </c>
    </row>
    <row r="41" spans="1:8" ht="15">
      <c r="A41" s="347" t="s">
        <v>534</v>
      </c>
      <c r="B41" s="313" t="s">
        <v>535</v>
      </c>
      <c r="C41" s="313" t="s">
        <v>238</v>
      </c>
      <c r="D41" s="313">
        <v>26.27</v>
      </c>
      <c r="E41" s="314">
        <v>3.69</v>
      </c>
      <c r="F41" s="313">
        <v>76</v>
      </c>
      <c r="G41" s="313">
        <v>44</v>
      </c>
      <c r="H41" s="350"/>
    </row>
    <row r="42" spans="1:8" ht="15">
      <c r="A42" s="347" t="s">
        <v>534</v>
      </c>
      <c r="B42" s="313" t="s">
        <v>535</v>
      </c>
      <c r="C42" s="313" t="s">
        <v>239</v>
      </c>
      <c r="D42" s="313">
        <v>24.51</v>
      </c>
      <c r="E42" s="314">
        <v>3.47</v>
      </c>
      <c r="F42" s="313">
        <v>79</v>
      </c>
      <c r="G42" s="313">
        <v>49</v>
      </c>
      <c r="H42" s="350">
        <v>0</v>
      </c>
    </row>
    <row r="43" spans="1:8" ht="15">
      <c r="A43" s="347" t="s">
        <v>534</v>
      </c>
      <c r="B43" s="313" t="s">
        <v>535</v>
      </c>
      <c r="C43" s="313" t="s">
        <v>240</v>
      </c>
      <c r="D43" s="313">
        <v>23.43</v>
      </c>
      <c r="E43" s="314">
        <v>3.33</v>
      </c>
      <c r="F43" s="313">
        <v>83</v>
      </c>
      <c r="G43" s="313">
        <v>58</v>
      </c>
      <c r="H43" s="350">
        <v>0</v>
      </c>
    </row>
    <row r="44" spans="1:8" ht="15">
      <c r="A44" s="347" t="s">
        <v>534</v>
      </c>
      <c r="B44" s="313" t="s">
        <v>535</v>
      </c>
      <c r="C44" s="313" t="s">
        <v>241</v>
      </c>
      <c r="D44" s="313">
        <v>24.56</v>
      </c>
      <c r="E44" s="314">
        <v>3.47</v>
      </c>
      <c r="F44" s="313">
        <v>85</v>
      </c>
      <c r="G44" s="313">
        <v>46</v>
      </c>
      <c r="H44" s="350">
        <v>0.16</v>
      </c>
    </row>
    <row r="45" spans="1:8" ht="15">
      <c r="A45" s="347" t="s">
        <v>534</v>
      </c>
      <c r="B45" s="313" t="s">
        <v>535</v>
      </c>
      <c r="C45" s="313" t="s">
        <v>242</v>
      </c>
      <c r="D45" s="313">
        <v>25.32</v>
      </c>
      <c r="E45" s="314">
        <v>3.57</v>
      </c>
      <c r="F45" s="313">
        <v>79</v>
      </c>
      <c r="G45" s="313">
        <v>40</v>
      </c>
      <c r="H45" s="350">
        <v>0.56999999999999995</v>
      </c>
    </row>
    <row r="46" spans="1:8" ht="15">
      <c r="A46" s="347" t="s">
        <v>534</v>
      </c>
      <c r="B46" s="313" t="s">
        <v>535</v>
      </c>
      <c r="C46" s="313" t="s">
        <v>243</v>
      </c>
      <c r="D46" s="313">
        <v>27.25</v>
      </c>
      <c r="E46" s="314">
        <v>3.81</v>
      </c>
      <c r="F46" s="313">
        <v>71</v>
      </c>
      <c r="G46" s="313">
        <v>40</v>
      </c>
      <c r="H46" s="350">
        <v>0.12</v>
      </c>
    </row>
    <row r="47" spans="1:8" ht="15">
      <c r="A47" s="347" t="s">
        <v>534</v>
      </c>
      <c r="B47" s="313" t="s">
        <v>535</v>
      </c>
      <c r="C47" s="313" t="s">
        <v>244</v>
      </c>
      <c r="D47" s="313">
        <v>26.17</v>
      </c>
      <c r="E47" s="314">
        <v>3.67</v>
      </c>
      <c r="F47" s="313">
        <v>71</v>
      </c>
      <c r="G47" s="313">
        <v>40</v>
      </c>
      <c r="H47" s="350" t="s">
        <v>149</v>
      </c>
    </row>
    <row r="48" spans="1:8" ht="15">
      <c r="A48" s="347" t="s">
        <v>534</v>
      </c>
      <c r="B48" s="313" t="s">
        <v>535</v>
      </c>
      <c r="C48" s="313" t="s">
        <v>245</v>
      </c>
      <c r="D48" s="313">
        <v>27.19</v>
      </c>
      <c r="E48" s="314">
        <v>3.8</v>
      </c>
      <c r="F48" s="313">
        <v>75</v>
      </c>
      <c r="G48" s="313">
        <v>39</v>
      </c>
      <c r="H48" s="350">
        <v>0</v>
      </c>
    </row>
    <row r="49" spans="1:8" ht="15">
      <c r="A49" s="347" t="s">
        <v>534</v>
      </c>
      <c r="B49" s="313" t="s">
        <v>535</v>
      </c>
      <c r="C49" s="313" t="s">
        <v>246</v>
      </c>
      <c r="D49" s="313">
        <v>24.3</v>
      </c>
      <c r="E49" s="314">
        <v>3.44</v>
      </c>
      <c r="F49" s="313">
        <v>82</v>
      </c>
      <c r="G49" s="313">
        <v>50</v>
      </c>
      <c r="H49" s="350">
        <v>0</v>
      </c>
    </row>
    <row r="50" spans="1:8" ht="15">
      <c r="A50" s="347" t="s">
        <v>534</v>
      </c>
      <c r="B50" s="313" t="s">
        <v>535</v>
      </c>
      <c r="C50" s="313" t="s">
        <v>247</v>
      </c>
      <c r="D50" s="313">
        <v>23.07</v>
      </c>
      <c r="E50" s="314">
        <v>3.29</v>
      </c>
      <c r="F50" s="313">
        <v>85</v>
      </c>
      <c r="G50" s="313">
        <v>57</v>
      </c>
      <c r="H50" s="350">
        <v>0</v>
      </c>
    </row>
    <row r="51" spans="1:8" ht="15">
      <c r="A51" s="347" t="s">
        <v>534</v>
      </c>
      <c r="B51" s="313" t="s">
        <v>535</v>
      </c>
      <c r="C51" s="313" t="s">
        <v>248</v>
      </c>
      <c r="D51" s="313">
        <v>22.39</v>
      </c>
      <c r="E51" s="314">
        <v>3.2</v>
      </c>
      <c r="F51" s="313">
        <v>89</v>
      </c>
      <c r="G51" s="313">
        <v>45</v>
      </c>
      <c r="H51" s="350"/>
    </row>
    <row r="52" spans="1:8" ht="15">
      <c r="A52" s="347" t="s">
        <v>534</v>
      </c>
      <c r="B52" s="313" t="s">
        <v>535</v>
      </c>
      <c r="C52" s="313" t="s">
        <v>249</v>
      </c>
      <c r="D52" s="313">
        <v>24.81</v>
      </c>
      <c r="E52" s="314">
        <v>3.51</v>
      </c>
      <c r="F52" s="313">
        <v>67</v>
      </c>
      <c r="G52" s="313">
        <v>46</v>
      </c>
      <c r="H52" s="350">
        <v>0.04</v>
      </c>
    </row>
    <row r="53" spans="1:8" ht="15">
      <c r="A53" s="347" t="s">
        <v>534</v>
      </c>
      <c r="B53" s="313" t="s">
        <v>535</v>
      </c>
      <c r="C53" s="313" t="s">
        <v>250</v>
      </c>
      <c r="D53" s="313">
        <v>25.44</v>
      </c>
      <c r="E53" s="314">
        <v>3.58</v>
      </c>
      <c r="F53" s="313">
        <v>80</v>
      </c>
      <c r="G53" s="313">
        <v>48</v>
      </c>
      <c r="H53" s="350">
        <v>0</v>
      </c>
    </row>
    <row r="54" spans="1:8" ht="15">
      <c r="A54" s="347" t="s">
        <v>534</v>
      </c>
      <c r="B54" s="313" t="s">
        <v>535</v>
      </c>
      <c r="C54" s="313" t="s">
        <v>251</v>
      </c>
      <c r="D54" s="313">
        <v>23.63</v>
      </c>
      <c r="E54" s="314">
        <v>3.36</v>
      </c>
      <c r="F54" s="313">
        <v>82</v>
      </c>
      <c r="G54" s="313">
        <v>53</v>
      </c>
      <c r="H54" s="350">
        <v>0</v>
      </c>
    </row>
    <row r="55" spans="1:8" ht="15">
      <c r="A55" s="347" t="s">
        <v>534</v>
      </c>
      <c r="B55" s="313" t="s">
        <v>535</v>
      </c>
      <c r="C55" s="313" t="s">
        <v>252</v>
      </c>
      <c r="D55" s="313">
        <v>22.94</v>
      </c>
      <c r="E55" s="314">
        <v>3.27</v>
      </c>
      <c r="F55" s="313">
        <v>85</v>
      </c>
      <c r="G55" s="313">
        <v>57</v>
      </c>
      <c r="H55" s="350">
        <v>0</v>
      </c>
    </row>
    <row r="56" spans="1:8" ht="15">
      <c r="A56" s="347" t="s">
        <v>534</v>
      </c>
      <c r="B56" s="313" t="s">
        <v>535</v>
      </c>
      <c r="C56" s="313" t="s">
        <v>253</v>
      </c>
      <c r="D56" s="313">
        <v>22.92</v>
      </c>
      <c r="E56" s="314">
        <v>3.27</v>
      </c>
      <c r="F56" s="313">
        <v>87</v>
      </c>
      <c r="G56" s="313">
        <v>58</v>
      </c>
      <c r="H56" s="350">
        <v>0</v>
      </c>
    </row>
    <row r="57" spans="1:8" ht="15">
      <c r="A57" s="347" t="s">
        <v>534</v>
      </c>
      <c r="B57" s="313" t="s">
        <v>535</v>
      </c>
      <c r="C57" s="313" t="s">
        <v>254</v>
      </c>
      <c r="D57" s="313">
        <v>22.08</v>
      </c>
      <c r="E57" s="314">
        <v>3.17</v>
      </c>
      <c r="F57" s="313">
        <v>89</v>
      </c>
      <c r="G57" s="313">
        <v>60</v>
      </c>
      <c r="H57" s="350">
        <v>0</v>
      </c>
    </row>
    <row r="58" spans="1:8" ht="15">
      <c r="A58" s="347" t="s">
        <v>534</v>
      </c>
      <c r="B58" s="313" t="s">
        <v>535</v>
      </c>
      <c r="C58" s="313" t="s">
        <v>255</v>
      </c>
      <c r="D58" s="313">
        <v>21.48</v>
      </c>
      <c r="E58" s="314">
        <v>3.09</v>
      </c>
      <c r="F58" s="313">
        <v>87</v>
      </c>
      <c r="G58" s="313">
        <v>58</v>
      </c>
      <c r="H58" s="350">
        <v>0</v>
      </c>
    </row>
    <row r="59" spans="1:8" ht="15">
      <c r="A59" s="347" t="s">
        <v>534</v>
      </c>
      <c r="B59" s="313" t="s">
        <v>535</v>
      </c>
      <c r="C59" s="313" t="s">
        <v>256</v>
      </c>
      <c r="D59" s="313">
        <v>23.04</v>
      </c>
      <c r="E59" s="314">
        <v>3.29</v>
      </c>
      <c r="F59" s="313">
        <v>87</v>
      </c>
      <c r="G59" s="313">
        <v>58</v>
      </c>
      <c r="H59" s="350"/>
    </row>
    <row r="60" spans="1:8" ht="15">
      <c r="A60" s="347" t="s">
        <v>534</v>
      </c>
      <c r="B60" s="313" t="s">
        <v>535</v>
      </c>
      <c r="C60" s="313" t="s">
        <v>257</v>
      </c>
      <c r="D60" s="313">
        <v>24.41</v>
      </c>
      <c r="E60" s="314">
        <v>3.46</v>
      </c>
      <c r="F60" s="313">
        <v>87</v>
      </c>
      <c r="G60" s="313">
        <v>56</v>
      </c>
      <c r="H60" s="350">
        <v>0</v>
      </c>
    </row>
    <row r="61" spans="1:8" ht="15">
      <c r="A61" s="347" t="s">
        <v>534</v>
      </c>
      <c r="B61" s="313" t="s">
        <v>535</v>
      </c>
      <c r="C61" s="313" t="s">
        <v>258</v>
      </c>
      <c r="D61" s="313">
        <v>22.49</v>
      </c>
      <c r="E61" s="314">
        <v>3.22</v>
      </c>
      <c r="F61" s="313">
        <v>87</v>
      </c>
      <c r="G61" s="313">
        <v>57</v>
      </c>
      <c r="H61" s="350">
        <v>0</v>
      </c>
    </row>
    <row r="62" spans="1:8" ht="15">
      <c r="A62" s="347" t="s">
        <v>534</v>
      </c>
      <c r="B62" s="313" t="s">
        <v>535</v>
      </c>
      <c r="C62" s="313" t="s">
        <v>259</v>
      </c>
      <c r="D62" s="313">
        <v>21.44</v>
      </c>
      <c r="E62" s="314">
        <v>3.09</v>
      </c>
      <c r="F62" s="313">
        <v>87</v>
      </c>
      <c r="G62" s="313">
        <v>57</v>
      </c>
      <c r="H62" s="350">
        <v>0</v>
      </c>
    </row>
    <row r="63" spans="1:8" ht="15">
      <c r="A63" s="347" t="s">
        <v>534</v>
      </c>
      <c r="B63" s="313" t="s">
        <v>535</v>
      </c>
      <c r="C63" s="313" t="s">
        <v>261</v>
      </c>
      <c r="D63" s="313">
        <v>22.91</v>
      </c>
      <c r="E63" s="314">
        <v>3.27</v>
      </c>
      <c r="F63" s="313">
        <v>86</v>
      </c>
      <c r="G63" s="313">
        <v>58</v>
      </c>
      <c r="H63" s="350">
        <v>0</v>
      </c>
    </row>
    <row r="64" spans="1:8" ht="15">
      <c r="A64" s="347" t="s">
        <v>534</v>
      </c>
      <c r="B64" s="313" t="s">
        <v>535</v>
      </c>
      <c r="C64" s="313" t="s">
        <v>262</v>
      </c>
      <c r="D64" s="313">
        <v>22.15</v>
      </c>
      <c r="E64" s="314">
        <v>3.17</v>
      </c>
      <c r="F64" s="313">
        <v>87</v>
      </c>
      <c r="G64" s="313">
        <v>56</v>
      </c>
      <c r="H64" s="350">
        <v>0</v>
      </c>
    </row>
    <row r="65" spans="1:8" ht="15">
      <c r="A65" s="347" t="s">
        <v>534</v>
      </c>
      <c r="B65" s="313" t="s">
        <v>535</v>
      </c>
      <c r="C65" s="313" t="s">
        <v>263</v>
      </c>
      <c r="D65" s="313">
        <v>20.39</v>
      </c>
      <c r="E65" s="314">
        <v>2.96</v>
      </c>
      <c r="F65" s="313">
        <v>90</v>
      </c>
      <c r="G65" s="313">
        <v>55</v>
      </c>
      <c r="H65" s="350">
        <v>0</v>
      </c>
    </row>
    <row r="66" spans="1:8" ht="15">
      <c r="A66" s="347" t="s">
        <v>534</v>
      </c>
      <c r="B66" s="313" t="s">
        <v>535</v>
      </c>
      <c r="C66" s="313" t="s">
        <v>264</v>
      </c>
      <c r="D66" s="313">
        <v>20.93</v>
      </c>
      <c r="E66" s="314">
        <v>3.02</v>
      </c>
      <c r="F66" s="313">
        <v>88</v>
      </c>
      <c r="G66" s="313">
        <v>52</v>
      </c>
      <c r="H66" s="350">
        <v>0</v>
      </c>
    </row>
    <row r="67" spans="1:8" ht="15">
      <c r="A67" s="347" t="s">
        <v>534</v>
      </c>
      <c r="B67" s="313" t="s">
        <v>535</v>
      </c>
      <c r="C67" s="313" t="s">
        <v>265</v>
      </c>
      <c r="D67" s="313">
        <v>21.77</v>
      </c>
      <c r="E67" s="314">
        <v>3.13</v>
      </c>
      <c r="F67" s="313">
        <v>81</v>
      </c>
      <c r="G67" s="313">
        <v>54</v>
      </c>
      <c r="H67" s="350">
        <v>0.05</v>
      </c>
    </row>
    <row r="68" spans="1:8" ht="15">
      <c r="A68" s="347" t="s">
        <v>534</v>
      </c>
      <c r="B68" s="313" t="s">
        <v>535</v>
      </c>
      <c r="C68" s="313" t="s">
        <v>266</v>
      </c>
      <c r="D68" s="313">
        <v>20.82</v>
      </c>
      <c r="E68" s="314">
        <v>3.01</v>
      </c>
      <c r="F68" s="313">
        <v>84</v>
      </c>
      <c r="G68" s="313">
        <v>56</v>
      </c>
      <c r="H68" s="350">
        <v>0</v>
      </c>
    </row>
    <row r="69" spans="1:8" ht="15">
      <c r="A69" s="347" t="s">
        <v>534</v>
      </c>
      <c r="B69" s="313" t="s">
        <v>535</v>
      </c>
      <c r="C69" s="313" t="s">
        <v>267</v>
      </c>
      <c r="D69" s="313">
        <v>20.63</v>
      </c>
      <c r="E69" s="314">
        <v>3.29</v>
      </c>
      <c r="F69" s="313">
        <v>87</v>
      </c>
      <c r="G69" s="313">
        <v>56</v>
      </c>
      <c r="H69" s="350"/>
    </row>
    <row r="70" spans="1:8" ht="15">
      <c r="A70" s="347" t="s">
        <v>534</v>
      </c>
      <c r="B70" s="313" t="s">
        <v>535</v>
      </c>
      <c r="C70" s="313" t="s">
        <v>268</v>
      </c>
      <c r="D70" s="313">
        <v>20.89</v>
      </c>
      <c r="E70" s="314">
        <v>3.32</v>
      </c>
      <c r="F70" s="313">
        <v>85</v>
      </c>
      <c r="G70" s="313">
        <v>58</v>
      </c>
      <c r="H70" s="350">
        <v>0</v>
      </c>
    </row>
    <row r="71" spans="1:8" ht="15">
      <c r="A71" s="347" t="s">
        <v>534</v>
      </c>
      <c r="B71" s="313" t="s">
        <v>535</v>
      </c>
      <c r="C71" s="313" t="s">
        <v>269</v>
      </c>
      <c r="D71" s="313">
        <v>21.78</v>
      </c>
      <c r="E71" s="314">
        <v>3.45</v>
      </c>
      <c r="F71" s="313">
        <v>80</v>
      </c>
      <c r="G71" s="313">
        <v>51</v>
      </c>
      <c r="H71" s="350">
        <v>0</v>
      </c>
    </row>
    <row r="72" spans="1:8" ht="15">
      <c r="A72" s="347" t="s">
        <v>534</v>
      </c>
      <c r="B72" s="313" t="s">
        <v>535</v>
      </c>
      <c r="C72" s="313" t="s">
        <v>270</v>
      </c>
      <c r="D72" s="313">
        <v>21.9</v>
      </c>
      <c r="E72" s="314">
        <v>3.46</v>
      </c>
      <c r="F72" s="313">
        <v>85</v>
      </c>
      <c r="G72" s="313">
        <v>54</v>
      </c>
      <c r="H72" s="350"/>
    </row>
    <row r="73" spans="1:8" ht="15">
      <c r="A73" s="347" t="s">
        <v>534</v>
      </c>
      <c r="B73" s="313" t="s">
        <v>535</v>
      </c>
      <c r="C73" s="313" t="s">
        <v>271</v>
      </c>
      <c r="D73" s="313">
        <v>25.06</v>
      </c>
      <c r="E73" s="314">
        <v>3.89</v>
      </c>
      <c r="F73" s="313">
        <v>81</v>
      </c>
      <c r="G73" s="313">
        <v>51</v>
      </c>
      <c r="H73" s="350">
        <v>1.3</v>
      </c>
    </row>
    <row r="74" spans="1:8" ht="15">
      <c r="A74" s="347" t="s">
        <v>534</v>
      </c>
      <c r="B74" s="313" t="s">
        <v>535</v>
      </c>
      <c r="C74" s="313" t="s">
        <v>272</v>
      </c>
      <c r="D74" s="313">
        <v>23.27</v>
      </c>
      <c r="E74" s="314">
        <v>3.65</v>
      </c>
      <c r="F74" s="313">
        <v>86</v>
      </c>
      <c r="G74" s="313">
        <v>48</v>
      </c>
      <c r="H74" s="350">
        <v>0</v>
      </c>
    </row>
    <row r="75" spans="1:8" ht="15">
      <c r="A75" s="347" t="s">
        <v>534</v>
      </c>
      <c r="B75" s="313" t="s">
        <v>535</v>
      </c>
      <c r="C75" s="313" t="s">
        <v>105</v>
      </c>
      <c r="D75" s="313">
        <v>26.29</v>
      </c>
      <c r="E75" s="314">
        <v>4.0599999999999996</v>
      </c>
      <c r="F75" s="313">
        <v>81</v>
      </c>
      <c r="G75" s="313">
        <v>46</v>
      </c>
      <c r="H75" s="350">
        <v>1.17</v>
      </c>
    </row>
    <row r="76" spans="1:8" ht="15">
      <c r="A76" s="347" t="s">
        <v>534</v>
      </c>
      <c r="B76" s="313" t="s">
        <v>535</v>
      </c>
      <c r="C76" s="313" t="s">
        <v>106</v>
      </c>
      <c r="D76" s="313">
        <v>28.85</v>
      </c>
      <c r="E76" s="314">
        <v>4.41</v>
      </c>
      <c r="F76" s="313">
        <v>70</v>
      </c>
      <c r="G76" s="313">
        <v>43</v>
      </c>
      <c r="H76" s="350">
        <v>0.6</v>
      </c>
    </row>
    <row r="77" spans="1:8" ht="15">
      <c r="A77" s="347" t="s">
        <v>534</v>
      </c>
      <c r="B77" s="313" t="s">
        <v>535</v>
      </c>
      <c r="C77" s="313" t="s">
        <v>273</v>
      </c>
      <c r="D77" s="313">
        <v>28.63</v>
      </c>
      <c r="E77" s="314">
        <v>4.38</v>
      </c>
      <c r="F77" s="313">
        <v>68</v>
      </c>
      <c r="G77" s="313">
        <v>43</v>
      </c>
      <c r="H77" s="350">
        <v>0</v>
      </c>
    </row>
    <row r="78" spans="1:8" ht="15">
      <c r="A78" s="347" t="s">
        <v>534</v>
      </c>
      <c r="B78" s="313" t="s">
        <v>535</v>
      </c>
      <c r="C78" s="313" t="s">
        <v>274</v>
      </c>
      <c r="D78" s="313">
        <v>27.36</v>
      </c>
      <c r="E78" s="314">
        <v>4.2</v>
      </c>
      <c r="F78" s="313">
        <v>77</v>
      </c>
      <c r="G78" s="313">
        <v>37</v>
      </c>
      <c r="H78" s="350">
        <v>0</v>
      </c>
    </row>
    <row r="79" spans="1:8" ht="15">
      <c r="A79" s="347" t="s">
        <v>534</v>
      </c>
      <c r="B79" s="313" t="s">
        <v>535</v>
      </c>
      <c r="C79" s="313" t="s">
        <v>275</v>
      </c>
      <c r="D79" s="313">
        <v>24.31</v>
      </c>
      <c r="E79" s="314">
        <v>3.79</v>
      </c>
      <c r="F79" s="313">
        <v>84</v>
      </c>
      <c r="G79" s="313">
        <v>48</v>
      </c>
      <c r="H79" s="350"/>
    </row>
    <row r="80" spans="1:8" ht="15">
      <c r="A80" s="347" t="s">
        <v>534</v>
      </c>
      <c r="B80" s="313" t="s">
        <v>535</v>
      </c>
      <c r="C80" s="313" t="s">
        <v>276</v>
      </c>
      <c r="D80" s="313">
        <v>25.01</v>
      </c>
      <c r="E80" s="314">
        <v>3.89</v>
      </c>
      <c r="F80" s="313">
        <v>80</v>
      </c>
      <c r="G80" s="313">
        <v>45</v>
      </c>
      <c r="H80" s="350">
        <v>0</v>
      </c>
    </row>
    <row r="81" spans="1:8" ht="15">
      <c r="A81" s="347" t="s">
        <v>534</v>
      </c>
      <c r="B81" s="313" t="s">
        <v>535</v>
      </c>
      <c r="C81" s="313" t="s">
        <v>277</v>
      </c>
      <c r="D81" s="313">
        <v>27.83</v>
      </c>
      <c r="E81" s="314">
        <v>4.2699999999999996</v>
      </c>
      <c r="F81" s="313">
        <v>68</v>
      </c>
      <c r="G81" s="313">
        <v>43</v>
      </c>
      <c r="H81" s="350">
        <v>0.02</v>
      </c>
    </row>
    <row r="82" spans="1:8" ht="15">
      <c r="A82" s="347" t="s">
        <v>534</v>
      </c>
      <c r="B82" s="313" t="s">
        <v>535</v>
      </c>
      <c r="C82" s="313" t="s">
        <v>278</v>
      </c>
      <c r="D82" s="313">
        <v>26.7</v>
      </c>
      <c r="E82" s="314">
        <v>4.12</v>
      </c>
      <c r="F82" s="313">
        <v>69</v>
      </c>
      <c r="G82" s="313">
        <v>42</v>
      </c>
      <c r="H82" s="350">
        <v>0.02</v>
      </c>
    </row>
    <row r="83" spans="1:8" ht="15">
      <c r="A83" s="347" t="s">
        <v>534</v>
      </c>
      <c r="B83" s="313" t="s">
        <v>535</v>
      </c>
      <c r="C83" s="313" t="s">
        <v>279</v>
      </c>
      <c r="D83" s="313">
        <v>24.84</v>
      </c>
      <c r="E83" s="314">
        <v>3.86</v>
      </c>
      <c r="F83" s="313">
        <v>77</v>
      </c>
      <c r="G83" s="313">
        <v>42</v>
      </c>
      <c r="H83" s="350">
        <v>0</v>
      </c>
    </row>
    <row r="84" spans="1:8" ht="15">
      <c r="A84" s="347" t="s">
        <v>534</v>
      </c>
      <c r="B84" s="313" t="s">
        <v>535</v>
      </c>
      <c r="C84" s="313" t="s">
        <v>280</v>
      </c>
      <c r="D84" s="313">
        <v>23.92</v>
      </c>
      <c r="E84" s="314">
        <v>3.74</v>
      </c>
      <c r="F84" s="313">
        <v>80</v>
      </c>
      <c r="G84" s="313">
        <v>53</v>
      </c>
      <c r="H84" s="350">
        <v>0.08</v>
      </c>
    </row>
    <row r="85" spans="1:8" ht="15">
      <c r="A85" s="347" t="s">
        <v>534</v>
      </c>
      <c r="B85" s="313" t="s">
        <v>535</v>
      </c>
      <c r="C85" s="313" t="s">
        <v>281</v>
      </c>
      <c r="D85" s="313">
        <v>23.18</v>
      </c>
      <c r="E85" s="314">
        <v>3.64</v>
      </c>
      <c r="F85" s="313">
        <v>83</v>
      </c>
      <c r="G85" s="313">
        <v>53</v>
      </c>
      <c r="H85" s="350"/>
    </row>
    <row r="86" spans="1:8" ht="15">
      <c r="A86" s="347" t="s">
        <v>534</v>
      </c>
      <c r="B86" s="313" t="s">
        <v>535</v>
      </c>
      <c r="C86" s="313" t="s">
        <v>282</v>
      </c>
      <c r="D86" s="313">
        <v>21.65</v>
      </c>
      <c r="E86" s="314">
        <v>3.43</v>
      </c>
      <c r="F86" s="313">
        <v>86</v>
      </c>
      <c r="G86" s="313">
        <v>53</v>
      </c>
      <c r="H86" s="350">
        <v>0</v>
      </c>
    </row>
    <row r="87" spans="1:8" ht="15">
      <c r="A87" s="347" t="s">
        <v>534</v>
      </c>
      <c r="B87" s="313" t="s">
        <v>535</v>
      </c>
      <c r="C87" s="313" t="s">
        <v>283</v>
      </c>
      <c r="D87" s="313">
        <v>21.3</v>
      </c>
      <c r="E87" s="314">
        <v>3.38</v>
      </c>
      <c r="F87" s="313">
        <v>91</v>
      </c>
      <c r="G87" s="313">
        <v>60</v>
      </c>
      <c r="H87" s="350">
        <v>0</v>
      </c>
    </row>
    <row r="88" spans="1:8" ht="15">
      <c r="A88" s="347" t="s">
        <v>534</v>
      </c>
      <c r="B88" s="313" t="s">
        <v>535</v>
      </c>
      <c r="C88" s="313" t="s">
        <v>284</v>
      </c>
      <c r="D88" s="313">
        <v>21.54</v>
      </c>
      <c r="E88" s="314">
        <v>3.41</v>
      </c>
      <c r="F88" s="313">
        <v>91</v>
      </c>
      <c r="G88" s="313">
        <v>63</v>
      </c>
      <c r="H88" s="350">
        <v>0.68</v>
      </c>
    </row>
    <row r="89" spans="1:8" ht="15">
      <c r="A89" s="347" t="s">
        <v>534</v>
      </c>
      <c r="B89" s="313" t="s">
        <v>535</v>
      </c>
      <c r="C89" s="313" t="s">
        <v>285</v>
      </c>
      <c r="D89" s="313">
        <v>20.75</v>
      </c>
      <c r="E89" s="314">
        <v>3.31</v>
      </c>
      <c r="F89" s="313">
        <v>92</v>
      </c>
      <c r="G89" s="313">
        <v>62</v>
      </c>
      <c r="H89" s="350">
        <v>0</v>
      </c>
    </row>
    <row r="90" spans="1:8" ht="15">
      <c r="A90" s="347" t="s">
        <v>534</v>
      </c>
      <c r="B90" s="313" t="s">
        <v>535</v>
      </c>
      <c r="C90" s="313" t="s">
        <v>286</v>
      </c>
      <c r="D90" s="313">
        <v>21.48</v>
      </c>
      <c r="E90" s="314">
        <v>3.4</v>
      </c>
      <c r="F90" s="313">
        <v>88</v>
      </c>
      <c r="G90" s="313">
        <v>55</v>
      </c>
      <c r="H90" s="350" t="s">
        <v>164</v>
      </c>
    </row>
    <row r="91" spans="1:8" ht="15">
      <c r="A91" s="347" t="s">
        <v>534</v>
      </c>
      <c r="B91" s="313" t="s">
        <v>535</v>
      </c>
      <c r="C91" s="313" t="s">
        <v>287</v>
      </c>
      <c r="D91" s="313">
        <v>20.72</v>
      </c>
      <c r="E91" s="314">
        <v>3.3</v>
      </c>
      <c r="F91" s="313">
        <v>75</v>
      </c>
      <c r="G91" s="313">
        <v>55</v>
      </c>
      <c r="H91" s="350">
        <v>0</v>
      </c>
    </row>
    <row r="92" spans="1:8" ht="15">
      <c r="A92" s="347" t="s">
        <v>534</v>
      </c>
      <c r="B92" s="313" t="s">
        <v>535</v>
      </c>
      <c r="C92" s="313" t="s">
        <v>288</v>
      </c>
      <c r="D92" s="313">
        <v>21.52</v>
      </c>
      <c r="E92" s="314">
        <v>3.41</v>
      </c>
      <c r="F92" s="313">
        <v>79</v>
      </c>
      <c r="G92" s="313">
        <v>51</v>
      </c>
      <c r="H92" s="350">
        <v>0</v>
      </c>
    </row>
    <row r="93" spans="1:8" ht="15">
      <c r="A93" s="347" t="s">
        <v>534</v>
      </c>
      <c r="B93" s="313" t="s">
        <v>535</v>
      </c>
      <c r="C93" s="313" t="s">
        <v>289</v>
      </c>
      <c r="D93" s="313">
        <v>21.45</v>
      </c>
      <c r="E93" s="314">
        <v>3.4</v>
      </c>
      <c r="F93" s="313">
        <v>85</v>
      </c>
      <c r="G93" s="313">
        <v>55</v>
      </c>
      <c r="H93" s="350">
        <v>0</v>
      </c>
    </row>
    <row r="94" spans="1:8" ht="15">
      <c r="A94" s="347" t="s">
        <v>534</v>
      </c>
      <c r="B94" s="313" t="s">
        <v>535</v>
      </c>
      <c r="C94" s="313" t="s">
        <v>290</v>
      </c>
      <c r="D94" s="313">
        <v>20.86</v>
      </c>
      <c r="E94" s="314">
        <v>3.32</v>
      </c>
      <c r="F94" s="313">
        <v>90</v>
      </c>
      <c r="G94" s="313">
        <v>60</v>
      </c>
      <c r="H94" s="350">
        <v>0</v>
      </c>
    </row>
    <row r="95" spans="1:8" ht="15">
      <c r="A95" s="347" t="s">
        <v>534</v>
      </c>
      <c r="B95" s="313" t="s">
        <v>535</v>
      </c>
      <c r="C95" s="313" t="s">
        <v>291</v>
      </c>
      <c r="D95" s="313">
        <v>21.47</v>
      </c>
      <c r="E95" s="314">
        <v>3.4</v>
      </c>
      <c r="F95" s="313">
        <v>85</v>
      </c>
      <c r="G95" s="313">
        <v>60</v>
      </c>
      <c r="H95" s="350"/>
    </row>
    <row r="96" spans="1:8" ht="15">
      <c r="A96" s="347" t="s">
        <v>534</v>
      </c>
      <c r="B96" s="313" t="s">
        <v>535</v>
      </c>
      <c r="C96" s="313" t="s">
        <v>292</v>
      </c>
      <c r="D96" s="313">
        <v>19.53</v>
      </c>
      <c r="E96" s="314">
        <v>3.14</v>
      </c>
      <c r="F96" s="313">
        <v>86</v>
      </c>
      <c r="G96" s="313">
        <v>61</v>
      </c>
      <c r="H96" s="350">
        <v>0</v>
      </c>
    </row>
    <row r="97" spans="1:8" ht="15">
      <c r="A97" s="347" t="s">
        <v>534</v>
      </c>
      <c r="B97" s="313" t="s">
        <v>535</v>
      </c>
      <c r="C97" s="313" t="s">
        <v>293</v>
      </c>
      <c r="D97" s="313">
        <v>19.940000000000001</v>
      </c>
      <c r="E97" s="314">
        <v>3.2</v>
      </c>
      <c r="F97" s="313">
        <v>88</v>
      </c>
      <c r="G97" s="313">
        <v>60</v>
      </c>
      <c r="H97" s="350" t="s">
        <v>164</v>
      </c>
    </row>
    <row r="98" spans="1:8" ht="15">
      <c r="A98" s="347" t="s">
        <v>534</v>
      </c>
      <c r="B98" s="313" t="s">
        <v>535</v>
      </c>
      <c r="C98" s="313" t="s">
        <v>294</v>
      </c>
      <c r="D98" s="313">
        <v>19.93</v>
      </c>
      <c r="E98" s="314">
        <v>3.19</v>
      </c>
      <c r="F98" s="313">
        <v>87</v>
      </c>
      <c r="G98" s="313">
        <v>63</v>
      </c>
      <c r="H98" s="350">
        <v>0</v>
      </c>
    </row>
    <row r="99" spans="1:8" ht="15">
      <c r="A99" s="347" t="s">
        <v>534</v>
      </c>
      <c r="B99" s="313" t="s">
        <v>535</v>
      </c>
      <c r="C99" s="313" t="s">
        <v>295</v>
      </c>
      <c r="D99" s="313">
        <v>20.59</v>
      </c>
      <c r="E99" s="314">
        <v>3.21</v>
      </c>
      <c r="F99" s="313">
        <v>87</v>
      </c>
      <c r="G99" s="313">
        <v>64</v>
      </c>
      <c r="H99" s="350">
        <v>0</v>
      </c>
    </row>
    <row r="100" spans="1:8" ht="15">
      <c r="A100" s="347" t="s">
        <v>534</v>
      </c>
      <c r="B100" s="313" t="s">
        <v>535</v>
      </c>
      <c r="C100" s="313" t="s">
        <v>296</v>
      </c>
      <c r="D100" s="313">
        <v>19.809999999999999</v>
      </c>
      <c r="E100" s="314">
        <v>3.1</v>
      </c>
      <c r="F100" s="313">
        <v>85</v>
      </c>
      <c r="G100" s="313">
        <v>64</v>
      </c>
      <c r="H100" s="350"/>
    </row>
    <row r="101" spans="1:8" ht="15">
      <c r="A101" s="347" t="s">
        <v>534</v>
      </c>
      <c r="B101" s="313" t="s">
        <v>535</v>
      </c>
      <c r="C101" s="313" t="s">
        <v>297</v>
      </c>
      <c r="D101" s="313">
        <v>20.18</v>
      </c>
      <c r="E101" s="314">
        <v>3.15</v>
      </c>
      <c r="F101" s="313">
        <v>86</v>
      </c>
      <c r="G101" s="313">
        <v>62</v>
      </c>
      <c r="H101" s="350"/>
    </row>
    <row r="102" spans="1:8" ht="15">
      <c r="A102" s="347" t="s">
        <v>534</v>
      </c>
      <c r="B102" s="313" t="s">
        <v>535</v>
      </c>
      <c r="C102" s="313" t="s">
        <v>107</v>
      </c>
      <c r="D102" s="313">
        <v>22.47</v>
      </c>
      <c r="E102" s="314">
        <v>3.45</v>
      </c>
      <c r="F102" s="313">
        <v>80</v>
      </c>
      <c r="G102" s="313">
        <v>60</v>
      </c>
      <c r="H102" s="350">
        <v>0.01</v>
      </c>
    </row>
    <row r="103" spans="1:8" ht="15">
      <c r="A103" s="347" t="s">
        <v>534</v>
      </c>
      <c r="B103" s="313" t="s">
        <v>535</v>
      </c>
      <c r="C103" s="313" t="s">
        <v>108</v>
      </c>
      <c r="D103" s="313">
        <v>27.29</v>
      </c>
      <c r="E103" s="314">
        <v>4.09</v>
      </c>
      <c r="F103" s="313">
        <v>79</v>
      </c>
      <c r="G103" s="313">
        <v>58</v>
      </c>
      <c r="H103" s="350">
        <v>0.68</v>
      </c>
    </row>
    <row r="104" spans="1:8" ht="15">
      <c r="A104" s="347" t="s">
        <v>534</v>
      </c>
      <c r="B104" s="313" t="s">
        <v>535</v>
      </c>
      <c r="C104" s="313" t="s">
        <v>109</v>
      </c>
      <c r="D104" s="313">
        <v>28.68</v>
      </c>
      <c r="E104" s="314">
        <v>4.28</v>
      </c>
      <c r="F104" s="313">
        <v>78</v>
      </c>
      <c r="G104" s="313">
        <v>58</v>
      </c>
      <c r="H104" s="350">
        <v>1.38</v>
      </c>
    </row>
    <row r="105" spans="1:8" ht="15">
      <c r="A105" s="347" t="s">
        <v>534</v>
      </c>
      <c r="B105" s="313" t="s">
        <v>535</v>
      </c>
      <c r="C105" s="313" t="s">
        <v>298</v>
      </c>
      <c r="D105" s="313">
        <v>25.89</v>
      </c>
      <c r="E105" s="314">
        <v>3.91</v>
      </c>
      <c r="F105" s="313">
        <v>79</v>
      </c>
      <c r="G105" s="313">
        <v>59</v>
      </c>
      <c r="H105" s="350">
        <v>0.03</v>
      </c>
    </row>
    <row r="106" spans="1:8" ht="15">
      <c r="A106" s="347" t="s">
        <v>534</v>
      </c>
      <c r="B106" s="313" t="s">
        <v>535</v>
      </c>
      <c r="C106" s="313" t="s">
        <v>110</v>
      </c>
      <c r="D106" s="313">
        <v>25.74</v>
      </c>
      <c r="E106" s="314">
        <v>3.89</v>
      </c>
      <c r="F106" s="313">
        <v>87</v>
      </c>
      <c r="G106" s="313">
        <v>61</v>
      </c>
      <c r="H106" s="350">
        <v>7.0000000000000007E-2</v>
      </c>
    </row>
    <row r="107" spans="1:8" ht="15">
      <c r="A107" s="347" t="s">
        <v>534</v>
      </c>
      <c r="B107" s="313" t="s">
        <v>535</v>
      </c>
      <c r="C107" s="313" t="s">
        <v>111</v>
      </c>
      <c r="D107" s="313">
        <v>27.55</v>
      </c>
      <c r="E107" s="314">
        <v>4.13</v>
      </c>
      <c r="F107" s="313">
        <v>86</v>
      </c>
      <c r="G107" s="313">
        <v>59</v>
      </c>
      <c r="H107" s="350">
        <v>0.56999999999999995</v>
      </c>
    </row>
    <row r="108" spans="1:8" ht="15">
      <c r="A108" s="347" t="s">
        <v>534</v>
      </c>
      <c r="B108" s="313" t="s">
        <v>535</v>
      </c>
      <c r="C108" s="313" t="s">
        <v>112</v>
      </c>
      <c r="D108" s="313">
        <v>25.92</v>
      </c>
      <c r="E108" s="314">
        <v>3.91</v>
      </c>
      <c r="F108" s="313">
        <v>87</v>
      </c>
      <c r="G108" s="313">
        <v>60</v>
      </c>
      <c r="H108" s="350">
        <v>0.02</v>
      </c>
    </row>
    <row r="109" spans="1:8" ht="15">
      <c r="A109" s="347" t="s">
        <v>534</v>
      </c>
      <c r="B109" s="313" t="s">
        <v>535</v>
      </c>
      <c r="C109" s="313" t="s">
        <v>113</v>
      </c>
      <c r="D109" s="313">
        <v>26.33</v>
      </c>
      <c r="E109" s="314">
        <v>3.97</v>
      </c>
      <c r="F109" s="313">
        <v>88</v>
      </c>
      <c r="G109" s="313">
        <v>59</v>
      </c>
      <c r="H109" s="350">
        <v>0</v>
      </c>
    </row>
    <row r="110" spans="1:8" ht="15">
      <c r="A110" s="347" t="s">
        <v>534</v>
      </c>
      <c r="B110" s="313" t="s">
        <v>535</v>
      </c>
      <c r="C110" s="313" t="s">
        <v>299</v>
      </c>
      <c r="D110" s="313">
        <v>24.33</v>
      </c>
      <c r="E110" s="314">
        <v>3.7</v>
      </c>
      <c r="F110" s="313">
        <v>81</v>
      </c>
      <c r="G110" s="313">
        <v>50</v>
      </c>
      <c r="H110" s="350">
        <v>0.04</v>
      </c>
    </row>
    <row r="111" spans="1:8" ht="15">
      <c r="A111" s="347" t="s">
        <v>534</v>
      </c>
      <c r="B111" s="313" t="s">
        <v>535</v>
      </c>
      <c r="C111" s="313" t="s">
        <v>300</v>
      </c>
      <c r="D111" s="313">
        <v>26.51</v>
      </c>
      <c r="E111" s="314">
        <v>3.99</v>
      </c>
      <c r="F111" s="313">
        <v>81</v>
      </c>
      <c r="G111" s="313">
        <v>46</v>
      </c>
      <c r="H111" s="350">
        <v>0.02</v>
      </c>
    </row>
    <row r="112" spans="1:8" ht="15">
      <c r="A112" s="347" t="s">
        <v>534</v>
      </c>
      <c r="B112" s="313" t="s">
        <v>535</v>
      </c>
      <c r="C112" s="313" t="s">
        <v>301</v>
      </c>
      <c r="D112" s="313">
        <v>24.63</v>
      </c>
      <c r="E112" s="314">
        <v>3.74</v>
      </c>
      <c r="F112" s="313">
        <v>82</v>
      </c>
      <c r="G112" s="313">
        <v>50</v>
      </c>
      <c r="H112" s="350">
        <v>0</v>
      </c>
    </row>
    <row r="113" spans="1:8" ht="15">
      <c r="A113" s="347" t="s">
        <v>534</v>
      </c>
      <c r="B113" s="313" t="s">
        <v>535</v>
      </c>
      <c r="C113" s="313" t="s">
        <v>302</v>
      </c>
      <c r="D113" s="313">
        <v>23.62</v>
      </c>
      <c r="E113" s="314">
        <v>3.61</v>
      </c>
      <c r="F113" s="313">
        <v>84</v>
      </c>
      <c r="G113" s="313">
        <v>55</v>
      </c>
      <c r="H113" s="350">
        <v>0</v>
      </c>
    </row>
    <row r="114" spans="1:8" ht="15">
      <c r="A114" s="347" t="s">
        <v>534</v>
      </c>
      <c r="B114" s="313" t="s">
        <v>535</v>
      </c>
      <c r="C114" s="313" t="s">
        <v>303</v>
      </c>
      <c r="D114" s="313">
        <v>22.55</v>
      </c>
      <c r="E114" s="314">
        <v>3.46</v>
      </c>
      <c r="F114" s="313">
        <v>87</v>
      </c>
      <c r="G114" s="313">
        <v>59</v>
      </c>
      <c r="H114" s="350"/>
    </row>
    <row r="115" spans="1:8" ht="15">
      <c r="A115" s="347" t="s">
        <v>534</v>
      </c>
      <c r="B115" s="313" t="s">
        <v>535</v>
      </c>
      <c r="C115" s="313" t="s">
        <v>304</v>
      </c>
      <c r="D115" s="313">
        <v>22.54</v>
      </c>
      <c r="E115" s="314">
        <v>3.46</v>
      </c>
      <c r="F115" s="313">
        <v>89</v>
      </c>
      <c r="G115" s="313">
        <v>57</v>
      </c>
      <c r="H115" s="350">
        <v>0.3</v>
      </c>
    </row>
    <row r="116" spans="1:8" ht="15">
      <c r="A116" s="347" t="s">
        <v>534</v>
      </c>
      <c r="B116" s="313" t="s">
        <v>535</v>
      </c>
      <c r="C116" s="313" t="s">
        <v>305</v>
      </c>
      <c r="D116" s="313">
        <v>22.7</v>
      </c>
      <c r="E116" s="314">
        <v>3.48</v>
      </c>
      <c r="F116" s="313">
        <v>84</v>
      </c>
      <c r="G116" s="313">
        <v>53</v>
      </c>
      <c r="H116" s="350">
        <v>0.42</v>
      </c>
    </row>
    <row r="117" spans="1:8" ht="15">
      <c r="A117" s="347" t="s">
        <v>534</v>
      </c>
      <c r="B117" s="313" t="s">
        <v>535</v>
      </c>
      <c r="C117" s="313" t="s">
        <v>306</v>
      </c>
      <c r="D117" s="313">
        <v>21.47</v>
      </c>
      <c r="E117" s="314">
        <v>3.32</v>
      </c>
      <c r="F117" s="313">
        <v>80</v>
      </c>
      <c r="G117" s="313">
        <v>55</v>
      </c>
      <c r="H117" s="350">
        <v>0</v>
      </c>
    </row>
    <row r="118" spans="1:8" ht="15">
      <c r="A118" s="347" t="s">
        <v>534</v>
      </c>
      <c r="B118" s="313" t="s">
        <v>535</v>
      </c>
      <c r="C118" s="313" t="s">
        <v>307</v>
      </c>
      <c r="D118" s="313">
        <v>21.95</v>
      </c>
      <c r="E118" s="314">
        <v>3.39</v>
      </c>
      <c r="F118" s="313">
        <v>82</v>
      </c>
      <c r="G118" s="313">
        <v>61</v>
      </c>
      <c r="H118" s="350">
        <v>0.25</v>
      </c>
    </row>
    <row r="119" spans="1:8" ht="15">
      <c r="A119" s="347" t="s">
        <v>534</v>
      </c>
      <c r="B119" s="313" t="s">
        <v>535</v>
      </c>
      <c r="C119" s="313" t="s">
        <v>308</v>
      </c>
      <c r="D119" s="313">
        <v>22.07</v>
      </c>
      <c r="E119" s="314">
        <v>3.4</v>
      </c>
      <c r="F119" s="313">
        <v>84</v>
      </c>
      <c r="G119" s="313">
        <v>62</v>
      </c>
      <c r="H119" s="350">
        <v>7.0000000000000007E-2</v>
      </c>
    </row>
    <row r="120" spans="1:8" ht="15">
      <c r="A120" s="347" t="s">
        <v>534</v>
      </c>
      <c r="B120" s="313" t="s">
        <v>535</v>
      </c>
      <c r="C120" s="313" t="s">
        <v>309</v>
      </c>
      <c r="D120" s="313">
        <v>25.46</v>
      </c>
      <c r="E120" s="314">
        <v>3.85</v>
      </c>
      <c r="F120" s="313">
        <v>86</v>
      </c>
      <c r="G120" s="313">
        <v>63</v>
      </c>
      <c r="H120" s="350">
        <v>0</v>
      </c>
    </row>
    <row r="121" spans="1:8" ht="15">
      <c r="A121" s="347" t="s">
        <v>534</v>
      </c>
      <c r="B121" s="313" t="s">
        <v>535</v>
      </c>
      <c r="C121" s="313" t="s">
        <v>114</v>
      </c>
      <c r="D121" s="313">
        <v>31.22</v>
      </c>
      <c r="E121" s="314">
        <v>4.6100000000000003</v>
      </c>
      <c r="F121" s="313">
        <v>87</v>
      </c>
      <c r="G121" s="313">
        <v>62</v>
      </c>
      <c r="H121" s="350">
        <v>1.62</v>
      </c>
    </row>
    <row r="122" spans="1:8" ht="15">
      <c r="A122" s="347" t="s">
        <v>534</v>
      </c>
      <c r="B122" s="313" t="s">
        <v>535</v>
      </c>
      <c r="C122" s="313" t="s">
        <v>115</v>
      </c>
      <c r="D122" s="313">
        <v>28.3</v>
      </c>
      <c r="E122" s="314">
        <v>4.2300000000000004</v>
      </c>
      <c r="F122" s="313">
        <v>88</v>
      </c>
      <c r="G122" s="313">
        <v>62</v>
      </c>
      <c r="H122" s="350">
        <v>0</v>
      </c>
    </row>
    <row r="123" spans="1:8" ht="15">
      <c r="A123" s="347" t="s">
        <v>534</v>
      </c>
      <c r="B123" s="313" t="s">
        <v>535</v>
      </c>
      <c r="C123" s="313" t="s">
        <v>116</v>
      </c>
      <c r="D123" s="313">
        <v>31.08</v>
      </c>
      <c r="E123" s="314">
        <v>4.59</v>
      </c>
      <c r="F123" s="313">
        <v>85</v>
      </c>
      <c r="G123" s="313">
        <v>57</v>
      </c>
      <c r="H123" s="350">
        <v>0.52</v>
      </c>
    </row>
    <row r="124" spans="1:8" ht="15">
      <c r="A124" s="347" t="s">
        <v>534</v>
      </c>
      <c r="B124" s="313" t="s">
        <v>535</v>
      </c>
      <c r="C124" s="313" t="s">
        <v>310</v>
      </c>
      <c r="D124" s="313">
        <v>27.47</v>
      </c>
      <c r="E124" s="314">
        <v>4.12</v>
      </c>
      <c r="F124" s="313">
        <v>85</v>
      </c>
      <c r="G124" s="313">
        <v>56</v>
      </c>
      <c r="H124" s="350">
        <v>0</v>
      </c>
    </row>
    <row r="125" spans="1:8" ht="15">
      <c r="A125" s="347" t="s">
        <v>534</v>
      </c>
      <c r="B125" s="313" t="s">
        <v>535</v>
      </c>
      <c r="C125" s="313" t="s">
        <v>311</v>
      </c>
      <c r="D125" s="313">
        <v>26.36</v>
      </c>
      <c r="E125" s="314">
        <v>3.97</v>
      </c>
      <c r="F125" s="313">
        <v>87</v>
      </c>
      <c r="G125" s="313">
        <v>56</v>
      </c>
      <c r="H125" s="350">
        <v>0</v>
      </c>
    </row>
    <row r="126" spans="1:8" ht="15">
      <c r="A126" s="347" t="s">
        <v>534</v>
      </c>
      <c r="B126" s="313" t="s">
        <v>535</v>
      </c>
      <c r="C126" s="313" t="s">
        <v>312</v>
      </c>
      <c r="D126" s="313">
        <v>26.54</v>
      </c>
      <c r="E126" s="314">
        <v>3.99</v>
      </c>
      <c r="F126" s="313">
        <v>86</v>
      </c>
      <c r="G126" s="313">
        <v>53</v>
      </c>
      <c r="H126" s="350">
        <v>0</v>
      </c>
    </row>
    <row r="127" spans="1:8" ht="15">
      <c r="A127" s="347" t="s">
        <v>534</v>
      </c>
      <c r="B127" s="313" t="s">
        <v>535</v>
      </c>
      <c r="C127" s="313" t="s">
        <v>313</v>
      </c>
      <c r="D127" s="313">
        <v>24.72</v>
      </c>
      <c r="E127" s="314">
        <v>3.75</v>
      </c>
      <c r="F127" s="313">
        <v>84</v>
      </c>
      <c r="G127" s="313">
        <v>53</v>
      </c>
      <c r="H127" s="350">
        <v>0</v>
      </c>
    </row>
    <row r="128" spans="1:8" ht="15">
      <c r="A128" s="347" t="s">
        <v>534</v>
      </c>
      <c r="B128" s="313" t="s">
        <v>535</v>
      </c>
      <c r="C128" s="313" t="s">
        <v>314</v>
      </c>
      <c r="D128" s="313">
        <v>25.25</v>
      </c>
      <c r="E128" s="314">
        <v>3.78</v>
      </c>
      <c r="F128" s="313">
        <v>87</v>
      </c>
      <c r="G128" s="313">
        <v>57</v>
      </c>
      <c r="H128" s="350">
        <v>0</v>
      </c>
    </row>
    <row r="129" spans="1:8" ht="15">
      <c r="A129" s="347" t="s">
        <v>534</v>
      </c>
      <c r="B129" s="313" t="s">
        <v>535</v>
      </c>
      <c r="C129" s="313" t="s">
        <v>315</v>
      </c>
      <c r="D129" s="313">
        <v>25.76</v>
      </c>
      <c r="E129" s="314">
        <v>3.84</v>
      </c>
      <c r="F129" s="313">
        <v>86</v>
      </c>
      <c r="G129" s="313">
        <v>65</v>
      </c>
      <c r="H129" s="350">
        <v>0</v>
      </c>
    </row>
    <row r="130" spans="1:8" ht="15">
      <c r="A130" s="347" t="s">
        <v>534</v>
      </c>
      <c r="B130" s="313" t="s">
        <v>535</v>
      </c>
      <c r="C130" s="313" t="s">
        <v>316</v>
      </c>
      <c r="D130" s="313">
        <v>25.1</v>
      </c>
      <c r="E130" s="314">
        <v>3.76</v>
      </c>
      <c r="F130" s="313">
        <v>88</v>
      </c>
      <c r="G130" s="313">
        <v>61</v>
      </c>
      <c r="H130" s="350">
        <v>0.02</v>
      </c>
    </row>
    <row r="131" spans="1:8" ht="15">
      <c r="A131" s="347" t="s">
        <v>534</v>
      </c>
      <c r="B131" s="313" t="s">
        <v>535</v>
      </c>
      <c r="C131" s="313" t="s">
        <v>317</v>
      </c>
      <c r="D131" s="313">
        <v>22.98</v>
      </c>
      <c r="E131" s="314">
        <v>3.48</v>
      </c>
      <c r="F131" s="313">
        <v>87</v>
      </c>
      <c r="G131" s="313">
        <v>55</v>
      </c>
      <c r="H131" s="350">
        <v>0</v>
      </c>
    </row>
    <row r="132" spans="1:8" ht="15">
      <c r="A132" s="347" t="s">
        <v>534</v>
      </c>
      <c r="B132" s="313" t="s">
        <v>535</v>
      </c>
      <c r="C132" s="313" t="s">
        <v>318</v>
      </c>
      <c r="D132" s="313">
        <v>22.92</v>
      </c>
      <c r="E132" s="314">
        <v>3.47</v>
      </c>
      <c r="F132" s="313">
        <v>91</v>
      </c>
      <c r="G132" s="313">
        <v>63</v>
      </c>
      <c r="H132" s="350">
        <v>0</v>
      </c>
    </row>
    <row r="133" spans="1:8" ht="15">
      <c r="A133" s="347" t="s">
        <v>534</v>
      </c>
      <c r="B133" s="313" t="s">
        <v>535</v>
      </c>
      <c r="C133" s="313" t="s">
        <v>319</v>
      </c>
      <c r="D133" s="313">
        <v>22.15</v>
      </c>
      <c r="E133" s="314">
        <v>3.37</v>
      </c>
      <c r="F133" s="313">
        <v>92</v>
      </c>
      <c r="G133" s="313">
        <v>66</v>
      </c>
      <c r="H133" s="350">
        <v>0</v>
      </c>
    </row>
    <row r="134" spans="1:8" ht="15">
      <c r="A134" s="347" t="s">
        <v>534</v>
      </c>
      <c r="B134" s="313" t="s">
        <v>535</v>
      </c>
      <c r="C134" s="313" t="s">
        <v>320</v>
      </c>
      <c r="D134" s="313">
        <v>20.8</v>
      </c>
      <c r="E134" s="314">
        <v>3.19</v>
      </c>
      <c r="F134" s="313">
        <v>88</v>
      </c>
      <c r="G134" s="313">
        <v>67</v>
      </c>
      <c r="H134" s="350">
        <v>0.04</v>
      </c>
    </row>
    <row r="135" spans="1:8" ht="15">
      <c r="A135" s="347" t="s">
        <v>534</v>
      </c>
      <c r="B135" s="313" t="s">
        <v>535</v>
      </c>
      <c r="C135" s="313" t="s">
        <v>321</v>
      </c>
      <c r="D135" s="313">
        <v>21.55</v>
      </c>
      <c r="E135" s="314">
        <v>3.29</v>
      </c>
      <c r="F135" s="313">
        <v>86</v>
      </c>
      <c r="G135" s="313">
        <v>66</v>
      </c>
      <c r="H135" s="350">
        <v>0</v>
      </c>
    </row>
    <row r="136" spans="1:8" ht="15">
      <c r="A136" s="347" t="s">
        <v>534</v>
      </c>
      <c r="B136" s="313" t="s">
        <v>535</v>
      </c>
      <c r="C136" s="313" t="s">
        <v>322</v>
      </c>
      <c r="D136" s="313">
        <v>22.03</v>
      </c>
      <c r="E136" s="314">
        <v>3.35</v>
      </c>
      <c r="F136" s="313">
        <v>85</v>
      </c>
      <c r="G136" s="313">
        <v>64</v>
      </c>
      <c r="H136" s="350">
        <v>0</v>
      </c>
    </row>
    <row r="137" spans="1:8" ht="15">
      <c r="A137" s="347" t="s">
        <v>534</v>
      </c>
      <c r="B137" s="313" t="s">
        <v>535</v>
      </c>
      <c r="C137" s="313" t="s">
        <v>323</v>
      </c>
      <c r="D137" s="313">
        <v>21.46</v>
      </c>
      <c r="E137" s="314">
        <v>3.28</v>
      </c>
      <c r="F137" s="313">
        <v>86</v>
      </c>
      <c r="G137" s="313">
        <v>63</v>
      </c>
      <c r="H137" s="350">
        <v>0</v>
      </c>
    </row>
    <row r="138" spans="1:8" ht="15">
      <c r="A138" s="347" t="s">
        <v>534</v>
      </c>
      <c r="B138" s="313" t="s">
        <v>535</v>
      </c>
      <c r="C138" s="313" t="s">
        <v>324</v>
      </c>
      <c r="D138" s="313">
        <v>20.85</v>
      </c>
      <c r="E138" s="314">
        <v>3.2</v>
      </c>
      <c r="F138" s="313">
        <v>89</v>
      </c>
      <c r="G138" s="313">
        <v>62</v>
      </c>
      <c r="H138" s="350">
        <v>0</v>
      </c>
    </row>
    <row r="139" spans="1:8" ht="15">
      <c r="A139" s="347" t="s">
        <v>534</v>
      </c>
      <c r="B139" s="313" t="s">
        <v>535</v>
      </c>
      <c r="C139" s="313" t="s">
        <v>325</v>
      </c>
      <c r="D139" s="313">
        <v>20.14</v>
      </c>
      <c r="E139" s="314">
        <v>3.1</v>
      </c>
      <c r="F139" s="313">
        <v>88</v>
      </c>
      <c r="G139" s="313">
        <v>64</v>
      </c>
      <c r="H139" s="350">
        <v>0</v>
      </c>
    </row>
    <row r="140" spans="1:8" ht="15">
      <c r="A140" s="347" t="s">
        <v>534</v>
      </c>
      <c r="B140" s="313" t="s">
        <v>535</v>
      </c>
      <c r="C140" s="313" t="s">
        <v>326</v>
      </c>
      <c r="D140" s="313">
        <v>20.190000000000001</v>
      </c>
      <c r="E140" s="314">
        <v>3.11</v>
      </c>
      <c r="F140" s="313">
        <v>92</v>
      </c>
      <c r="G140" s="313">
        <v>67</v>
      </c>
      <c r="H140" s="350">
        <v>0</v>
      </c>
    </row>
    <row r="141" spans="1:8" ht="15">
      <c r="A141" s="347" t="s">
        <v>534</v>
      </c>
      <c r="B141" s="313" t="s">
        <v>535</v>
      </c>
      <c r="C141" s="313" t="s">
        <v>117</v>
      </c>
      <c r="D141" s="313">
        <v>20.55</v>
      </c>
      <c r="E141" s="314">
        <v>3.16</v>
      </c>
      <c r="F141" s="313">
        <v>89</v>
      </c>
      <c r="G141" s="313">
        <v>65</v>
      </c>
      <c r="H141" s="350">
        <v>1.24</v>
      </c>
    </row>
    <row r="142" spans="1:8" ht="15">
      <c r="A142" s="347" t="s">
        <v>534</v>
      </c>
      <c r="B142" s="313" t="s">
        <v>535</v>
      </c>
      <c r="C142" s="313" t="s">
        <v>327</v>
      </c>
      <c r="D142" s="313">
        <v>21.42</v>
      </c>
      <c r="E142" s="314">
        <v>3.27</v>
      </c>
      <c r="F142" s="313">
        <v>88</v>
      </c>
      <c r="G142" s="313">
        <v>66</v>
      </c>
      <c r="H142" s="350">
        <v>0.02</v>
      </c>
    </row>
    <row r="143" spans="1:8" ht="15">
      <c r="A143" s="347" t="s">
        <v>534</v>
      </c>
      <c r="B143" s="313" t="s">
        <v>535</v>
      </c>
      <c r="C143" s="313" t="s">
        <v>328</v>
      </c>
      <c r="D143" s="313">
        <v>20.39</v>
      </c>
      <c r="E143" s="314">
        <v>3.14</v>
      </c>
      <c r="F143" s="313">
        <v>88</v>
      </c>
      <c r="G143" s="313">
        <v>66</v>
      </c>
      <c r="H143" s="350">
        <v>0</v>
      </c>
    </row>
    <row r="144" spans="1:8" ht="15">
      <c r="A144" s="347" t="s">
        <v>534</v>
      </c>
      <c r="B144" s="313" t="s">
        <v>535</v>
      </c>
      <c r="C144" s="313" t="s">
        <v>329</v>
      </c>
      <c r="D144" s="313">
        <v>21.13</v>
      </c>
      <c r="E144" s="314">
        <v>3.23</v>
      </c>
      <c r="F144" s="313">
        <v>88</v>
      </c>
      <c r="G144" s="313">
        <v>67</v>
      </c>
      <c r="H144" s="350"/>
    </row>
    <row r="145" spans="1:8" ht="15">
      <c r="A145" s="347" t="s">
        <v>534</v>
      </c>
      <c r="B145" s="313" t="s">
        <v>535</v>
      </c>
      <c r="C145" s="313" t="s">
        <v>118</v>
      </c>
      <c r="D145" s="313">
        <v>24.8</v>
      </c>
      <c r="E145" s="314">
        <v>3.72</v>
      </c>
      <c r="F145" s="313">
        <v>88</v>
      </c>
      <c r="G145" s="313">
        <v>67</v>
      </c>
      <c r="H145" s="350">
        <v>0.65</v>
      </c>
    </row>
    <row r="146" spans="1:8" ht="15">
      <c r="A146" s="347" t="s">
        <v>534</v>
      </c>
      <c r="B146" s="313" t="s">
        <v>535</v>
      </c>
      <c r="C146" s="313" t="s">
        <v>119</v>
      </c>
      <c r="D146" s="313">
        <v>25.62</v>
      </c>
      <c r="E146" s="314">
        <v>3.83</v>
      </c>
      <c r="F146" s="313">
        <v>85</v>
      </c>
      <c r="G146" s="313">
        <v>67</v>
      </c>
      <c r="H146" s="350">
        <v>0.56000000000000005</v>
      </c>
    </row>
    <row r="147" spans="1:8" ht="15">
      <c r="A147" s="347" t="s">
        <v>534</v>
      </c>
      <c r="B147" s="313" t="s">
        <v>535</v>
      </c>
      <c r="C147" s="313" t="s">
        <v>120</v>
      </c>
      <c r="D147" s="313">
        <v>25.38</v>
      </c>
      <c r="E147" s="314">
        <v>3.79</v>
      </c>
      <c r="F147" s="313">
        <v>83</v>
      </c>
      <c r="G147" s="313">
        <v>66</v>
      </c>
      <c r="H147" s="350">
        <v>0.12</v>
      </c>
    </row>
    <row r="148" spans="1:8" ht="15">
      <c r="A148" s="347" t="s">
        <v>534</v>
      </c>
      <c r="B148" s="313" t="s">
        <v>535</v>
      </c>
      <c r="C148" s="313" t="s">
        <v>330</v>
      </c>
      <c r="D148" s="313">
        <v>24.89</v>
      </c>
      <c r="E148" s="314">
        <v>3.73</v>
      </c>
      <c r="F148" s="313">
        <v>83</v>
      </c>
      <c r="G148" s="313">
        <v>66</v>
      </c>
      <c r="H148" s="350">
        <v>0.16</v>
      </c>
    </row>
    <row r="149" spans="1:8" ht="15">
      <c r="A149" s="347" t="s">
        <v>534</v>
      </c>
      <c r="B149" s="313" t="s">
        <v>535</v>
      </c>
      <c r="C149" s="313" t="s">
        <v>331</v>
      </c>
      <c r="D149" s="313">
        <v>27.21</v>
      </c>
      <c r="E149" s="314">
        <v>4.04</v>
      </c>
      <c r="F149" s="313">
        <v>82</v>
      </c>
      <c r="G149" s="313">
        <v>62</v>
      </c>
      <c r="H149" s="350">
        <v>0.05</v>
      </c>
    </row>
    <row r="150" spans="1:8" ht="15">
      <c r="A150" s="347" t="s">
        <v>534</v>
      </c>
      <c r="B150" s="313" t="s">
        <v>535</v>
      </c>
      <c r="C150" s="313" t="s">
        <v>332</v>
      </c>
      <c r="D150" s="313">
        <v>27.06</v>
      </c>
      <c r="E150" s="314">
        <v>4.0199999999999996</v>
      </c>
      <c r="F150" s="313">
        <v>81</v>
      </c>
      <c r="G150" s="313">
        <v>56</v>
      </c>
      <c r="H150" s="350" t="s">
        <v>149</v>
      </c>
    </row>
    <row r="151" spans="1:8" ht="15">
      <c r="A151" s="347" t="s">
        <v>534</v>
      </c>
      <c r="B151" s="313" t="s">
        <v>535</v>
      </c>
      <c r="C151" s="313" t="s">
        <v>333</v>
      </c>
      <c r="D151" s="313">
        <v>25.65</v>
      </c>
      <c r="E151" s="314">
        <v>3.83</v>
      </c>
      <c r="F151" s="313">
        <v>85</v>
      </c>
      <c r="G151" s="313">
        <v>55</v>
      </c>
      <c r="H151" s="350">
        <v>0</v>
      </c>
    </row>
    <row r="152" spans="1:8" ht="15">
      <c r="A152" s="347" t="s">
        <v>534</v>
      </c>
      <c r="B152" s="313" t="s">
        <v>535</v>
      </c>
      <c r="C152" s="313" t="s">
        <v>334</v>
      </c>
      <c r="D152" s="313">
        <v>25.56</v>
      </c>
      <c r="E152" s="314">
        <v>3.82</v>
      </c>
      <c r="F152" s="313">
        <v>87</v>
      </c>
      <c r="G152" s="313">
        <v>60</v>
      </c>
      <c r="H152" s="350">
        <v>0</v>
      </c>
    </row>
    <row r="153" spans="1:8" ht="15">
      <c r="A153" s="347" t="s">
        <v>534</v>
      </c>
      <c r="B153" s="313" t="s">
        <v>535</v>
      </c>
      <c r="C153" s="313" t="s">
        <v>335</v>
      </c>
      <c r="D153" s="313">
        <v>24.22</v>
      </c>
      <c r="E153" s="314">
        <v>3.64</v>
      </c>
      <c r="F153" s="313">
        <v>88</v>
      </c>
      <c r="G153" s="313">
        <v>62</v>
      </c>
      <c r="H153" s="350">
        <v>0</v>
      </c>
    </row>
    <row r="154" spans="1:8" ht="15">
      <c r="A154" s="347" t="s">
        <v>534</v>
      </c>
      <c r="B154" s="313" t="s">
        <v>535</v>
      </c>
      <c r="C154" s="313" t="s">
        <v>336</v>
      </c>
      <c r="D154" s="313">
        <v>22.32</v>
      </c>
      <c r="E154" s="314">
        <v>3.39</v>
      </c>
      <c r="F154" s="313">
        <v>87</v>
      </c>
      <c r="G154" s="313">
        <v>68</v>
      </c>
      <c r="H154" s="350">
        <v>0</v>
      </c>
    </row>
    <row r="155" spans="1:8" ht="15">
      <c r="A155" s="347" t="s">
        <v>534</v>
      </c>
      <c r="B155" s="313" t="s">
        <v>535</v>
      </c>
      <c r="C155" s="313" t="s">
        <v>337</v>
      </c>
      <c r="D155" s="313">
        <v>22.69</v>
      </c>
      <c r="E155" s="314">
        <v>3.44</v>
      </c>
      <c r="F155" s="313">
        <v>85</v>
      </c>
      <c r="G155" s="313">
        <v>68</v>
      </c>
      <c r="H155" s="350">
        <v>0</v>
      </c>
    </row>
    <row r="156" spans="1:8" ht="15">
      <c r="A156" s="347" t="s">
        <v>534</v>
      </c>
      <c r="B156" s="313" t="s">
        <v>535</v>
      </c>
      <c r="C156" s="313" t="s">
        <v>338</v>
      </c>
      <c r="D156" s="313">
        <v>21.94</v>
      </c>
      <c r="E156" s="314">
        <v>3.34</v>
      </c>
      <c r="F156" s="313">
        <v>85</v>
      </c>
      <c r="G156" s="313">
        <v>67</v>
      </c>
      <c r="H156" s="350">
        <v>0</v>
      </c>
    </row>
    <row r="157" spans="1:8" ht="15">
      <c r="A157" s="347" t="s">
        <v>534</v>
      </c>
      <c r="B157" s="313" t="s">
        <v>535</v>
      </c>
      <c r="C157" s="313" t="s">
        <v>339</v>
      </c>
      <c r="D157" s="313">
        <v>21.89</v>
      </c>
      <c r="E157" s="314">
        <v>3.33</v>
      </c>
      <c r="F157" s="313">
        <v>84</v>
      </c>
      <c r="G157" s="313">
        <v>67</v>
      </c>
      <c r="H157" s="350">
        <v>0</v>
      </c>
    </row>
    <row r="158" spans="1:8" ht="15">
      <c r="A158" s="347" t="s">
        <v>534</v>
      </c>
      <c r="B158" s="313" t="s">
        <v>535</v>
      </c>
      <c r="C158" s="313" t="s">
        <v>340</v>
      </c>
      <c r="D158" s="313">
        <v>22.59</v>
      </c>
      <c r="E158" s="314">
        <v>3.43</v>
      </c>
      <c r="F158" s="313">
        <v>84</v>
      </c>
      <c r="G158" s="313">
        <v>66</v>
      </c>
      <c r="H158" s="350">
        <v>0</v>
      </c>
    </row>
    <row r="159" spans="1:8" ht="15">
      <c r="A159" s="347" t="s">
        <v>534</v>
      </c>
      <c r="B159" s="313" t="s">
        <v>535</v>
      </c>
      <c r="C159" s="313" t="s">
        <v>341</v>
      </c>
      <c r="D159" s="313">
        <v>20.76</v>
      </c>
      <c r="E159" s="314">
        <v>3.19</v>
      </c>
      <c r="F159" s="313">
        <v>84</v>
      </c>
      <c r="G159" s="313">
        <v>64</v>
      </c>
      <c r="H159" s="350">
        <v>0.3</v>
      </c>
    </row>
    <row r="160" spans="1:8" ht="15">
      <c r="A160" s="347" t="s">
        <v>534</v>
      </c>
      <c r="B160" s="313" t="s">
        <v>535</v>
      </c>
      <c r="C160" s="313" t="s">
        <v>342</v>
      </c>
      <c r="D160" s="313">
        <v>21.02</v>
      </c>
      <c r="E160" s="314">
        <v>3.16</v>
      </c>
      <c r="F160" s="313">
        <v>88</v>
      </c>
      <c r="G160" s="313">
        <v>62</v>
      </c>
      <c r="H160" s="350"/>
    </row>
    <row r="161" spans="1:8" ht="15">
      <c r="A161" s="347" t="s">
        <v>534</v>
      </c>
      <c r="B161" s="313" t="s">
        <v>535</v>
      </c>
      <c r="C161" s="313" t="s">
        <v>121</v>
      </c>
      <c r="D161" s="313">
        <v>24.71</v>
      </c>
      <c r="E161" s="314">
        <v>3.63</v>
      </c>
      <c r="F161" s="313">
        <v>91</v>
      </c>
      <c r="G161" s="313">
        <v>68</v>
      </c>
      <c r="H161" s="350">
        <v>0</v>
      </c>
    </row>
    <row r="162" spans="1:8" ht="15">
      <c r="A162" s="347" t="s">
        <v>534</v>
      </c>
      <c r="B162" s="313" t="s">
        <v>535</v>
      </c>
      <c r="C162" s="313" t="s">
        <v>122</v>
      </c>
      <c r="D162" s="313">
        <v>26.26</v>
      </c>
      <c r="E162" s="314">
        <v>3.83</v>
      </c>
      <c r="F162" s="313">
        <v>92</v>
      </c>
      <c r="G162" s="313">
        <v>68</v>
      </c>
      <c r="H162" s="350">
        <v>1.64</v>
      </c>
    </row>
    <row r="163" spans="1:8" ht="15">
      <c r="A163" s="347" t="s">
        <v>534</v>
      </c>
      <c r="B163" s="313" t="s">
        <v>535</v>
      </c>
      <c r="C163" s="313" t="s">
        <v>123</v>
      </c>
      <c r="D163" s="313">
        <v>28.67</v>
      </c>
      <c r="E163" s="314">
        <v>4.1399999999999997</v>
      </c>
      <c r="F163" s="313">
        <v>92</v>
      </c>
      <c r="G163" s="313">
        <v>68</v>
      </c>
      <c r="H163" s="350">
        <v>0</v>
      </c>
    </row>
    <row r="164" spans="1:8" ht="15">
      <c r="A164" s="347" t="s">
        <v>534</v>
      </c>
      <c r="B164" s="313" t="s">
        <v>535</v>
      </c>
      <c r="C164" s="313" t="s">
        <v>124</v>
      </c>
      <c r="D164" s="313">
        <v>27.57</v>
      </c>
      <c r="E164" s="314">
        <v>3.99</v>
      </c>
      <c r="F164" s="313">
        <v>88</v>
      </c>
      <c r="G164" s="313">
        <v>67</v>
      </c>
      <c r="H164" s="350">
        <v>0.54</v>
      </c>
    </row>
    <row r="165" spans="1:8" ht="15">
      <c r="A165" s="347" t="s">
        <v>534</v>
      </c>
      <c r="B165" s="313" t="s">
        <v>535</v>
      </c>
      <c r="C165" s="313" t="s">
        <v>125</v>
      </c>
      <c r="D165" s="313">
        <v>27.37</v>
      </c>
      <c r="E165" s="314">
        <v>3.97</v>
      </c>
      <c r="F165" s="313">
        <v>91</v>
      </c>
      <c r="G165" s="313">
        <v>69</v>
      </c>
      <c r="H165" s="350">
        <v>0.09</v>
      </c>
    </row>
    <row r="166" spans="1:8" ht="15">
      <c r="A166" s="347" t="s">
        <v>534</v>
      </c>
      <c r="B166" s="313" t="s">
        <v>535</v>
      </c>
      <c r="C166" s="313" t="s">
        <v>126</v>
      </c>
      <c r="D166" s="313">
        <v>25.18</v>
      </c>
      <c r="E166" s="314">
        <v>3.69</v>
      </c>
      <c r="F166" s="313">
        <v>94</v>
      </c>
      <c r="G166" s="313">
        <v>69</v>
      </c>
      <c r="H166" s="350">
        <v>0</v>
      </c>
    </row>
    <row r="167" spans="1:8" ht="15">
      <c r="A167" s="347" t="s">
        <v>534</v>
      </c>
      <c r="B167" s="313" t="s">
        <v>535</v>
      </c>
      <c r="C167" s="313" t="s">
        <v>343</v>
      </c>
      <c r="D167" s="313">
        <v>24.52</v>
      </c>
      <c r="E167" s="314">
        <v>3.6</v>
      </c>
      <c r="F167" s="313">
        <v>95</v>
      </c>
      <c r="G167" s="313">
        <v>71</v>
      </c>
      <c r="H167" s="350"/>
    </row>
    <row r="168" spans="1:8" ht="15">
      <c r="A168" s="347" t="s">
        <v>534</v>
      </c>
      <c r="B168" s="313" t="s">
        <v>535</v>
      </c>
      <c r="C168" s="313" t="s">
        <v>344</v>
      </c>
      <c r="D168" s="313">
        <v>24.53</v>
      </c>
      <c r="E168" s="314">
        <v>3.61</v>
      </c>
      <c r="F168" s="313">
        <v>95</v>
      </c>
      <c r="G168" s="313">
        <v>71</v>
      </c>
      <c r="H168" s="350">
        <v>0</v>
      </c>
    </row>
    <row r="169" spans="1:8" ht="15">
      <c r="A169" s="347" t="s">
        <v>534</v>
      </c>
      <c r="B169" s="313" t="s">
        <v>535</v>
      </c>
      <c r="C169" s="313" t="s">
        <v>345</v>
      </c>
      <c r="D169" s="313">
        <v>25.22</v>
      </c>
      <c r="E169" s="314">
        <v>3.69</v>
      </c>
      <c r="F169" s="313">
        <v>95</v>
      </c>
      <c r="G169" s="313">
        <v>66</v>
      </c>
      <c r="H169" s="350">
        <v>0.44</v>
      </c>
    </row>
    <row r="170" spans="1:8" ht="15">
      <c r="A170" s="347" t="s">
        <v>534</v>
      </c>
      <c r="B170" s="313" t="s">
        <v>535</v>
      </c>
      <c r="C170" s="313" t="s">
        <v>127</v>
      </c>
      <c r="D170" s="313">
        <v>26.02</v>
      </c>
      <c r="E170" s="314">
        <v>3.8</v>
      </c>
      <c r="F170" s="313">
        <v>95</v>
      </c>
      <c r="G170" s="313">
        <v>68</v>
      </c>
      <c r="H170" s="350">
        <v>0.45</v>
      </c>
    </row>
    <row r="171" spans="1:8" ht="15">
      <c r="A171" s="347" t="s">
        <v>534</v>
      </c>
      <c r="B171" s="313" t="s">
        <v>535</v>
      </c>
      <c r="C171" s="313" t="s">
        <v>128</v>
      </c>
      <c r="D171" s="313">
        <v>25.91</v>
      </c>
      <c r="E171" s="314">
        <v>3.78</v>
      </c>
      <c r="F171" s="313">
        <v>93</v>
      </c>
      <c r="G171" s="313">
        <v>68</v>
      </c>
      <c r="H171" s="350">
        <v>0.91</v>
      </c>
    </row>
    <row r="172" spans="1:8" ht="15">
      <c r="A172" s="347" t="s">
        <v>534</v>
      </c>
      <c r="B172" s="313" t="s">
        <v>535</v>
      </c>
      <c r="C172" s="313" t="s">
        <v>129</v>
      </c>
      <c r="D172" s="313">
        <v>26.09</v>
      </c>
      <c r="E172" s="314">
        <v>3.8</v>
      </c>
      <c r="F172" s="313">
        <v>94</v>
      </c>
      <c r="G172" s="313">
        <v>68</v>
      </c>
      <c r="H172" s="350">
        <v>0.28000000000000003</v>
      </c>
    </row>
    <row r="173" spans="1:8" ht="15">
      <c r="A173" s="347" t="s">
        <v>534</v>
      </c>
      <c r="B173" s="313" t="s">
        <v>535</v>
      </c>
      <c r="C173" s="313" t="s">
        <v>130</v>
      </c>
      <c r="D173" s="313">
        <v>24.26</v>
      </c>
      <c r="E173" s="314">
        <v>3.57</v>
      </c>
      <c r="F173" s="313">
        <v>93</v>
      </c>
      <c r="G173" s="313">
        <v>70</v>
      </c>
      <c r="H173" s="350">
        <v>0.63</v>
      </c>
    </row>
    <row r="174" spans="1:8" ht="15">
      <c r="A174" s="347" t="s">
        <v>534</v>
      </c>
      <c r="B174" s="313" t="s">
        <v>535</v>
      </c>
      <c r="C174" s="313" t="s">
        <v>131</v>
      </c>
      <c r="D174" s="313">
        <v>29.12</v>
      </c>
      <c r="E174" s="314">
        <v>4.1900000000000004</v>
      </c>
      <c r="F174" s="313">
        <v>91</v>
      </c>
      <c r="G174" s="313">
        <v>69</v>
      </c>
      <c r="H174" s="350">
        <v>0.46</v>
      </c>
    </row>
    <row r="175" spans="1:8" ht="15">
      <c r="A175" s="347" t="s">
        <v>534</v>
      </c>
      <c r="B175" s="313" t="s">
        <v>535</v>
      </c>
      <c r="C175" s="313" t="s">
        <v>132</v>
      </c>
      <c r="D175" s="313">
        <v>26.72</v>
      </c>
      <c r="E175" s="314">
        <v>3.89</v>
      </c>
      <c r="F175" s="313">
        <v>91</v>
      </c>
      <c r="G175" s="313">
        <v>71</v>
      </c>
      <c r="H175" s="350">
        <v>0.24</v>
      </c>
    </row>
    <row r="176" spans="1:8" ht="15">
      <c r="A176" s="347" t="s">
        <v>534</v>
      </c>
      <c r="B176" s="313" t="s">
        <v>535</v>
      </c>
      <c r="C176" s="313" t="s">
        <v>133</v>
      </c>
      <c r="D176" s="313">
        <v>26.38</v>
      </c>
      <c r="E176" s="314">
        <v>3.84</v>
      </c>
      <c r="F176" s="313">
        <v>93</v>
      </c>
      <c r="G176" s="313">
        <v>66</v>
      </c>
      <c r="H176" s="350">
        <v>0.04</v>
      </c>
    </row>
    <row r="177" spans="1:8" ht="15">
      <c r="A177" s="347" t="s">
        <v>534</v>
      </c>
      <c r="B177" s="313" t="s">
        <v>535</v>
      </c>
      <c r="C177" s="313" t="s">
        <v>134</v>
      </c>
      <c r="D177" s="313">
        <v>28.08</v>
      </c>
      <c r="E177" s="314">
        <v>4.0599999999999996</v>
      </c>
      <c r="F177" s="313">
        <v>91</v>
      </c>
      <c r="G177" s="313">
        <v>69</v>
      </c>
      <c r="H177" s="350">
        <v>0.35</v>
      </c>
    </row>
    <row r="178" spans="1:8" ht="15">
      <c r="A178" s="347" t="s">
        <v>534</v>
      </c>
      <c r="B178" s="313" t="s">
        <v>535</v>
      </c>
      <c r="C178" s="313" t="s">
        <v>135</v>
      </c>
      <c r="D178" s="313">
        <v>28.46</v>
      </c>
      <c r="E178" s="314">
        <v>4.1100000000000003</v>
      </c>
      <c r="F178" s="313">
        <v>92</v>
      </c>
      <c r="G178" s="313">
        <v>70</v>
      </c>
      <c r="H178" s="350">
        <v>0.24</v>
      </c>
    </row>
    <row r="179" spans="1:8" ht="15">
      <c r="A179" s="347" t="s">
        <v>534</v>
      </c>
      <c r="B179" s="313" t="s">
        <v>535</v>
      </c>
      <c r="C179" s="313" t="s">
        <v>136</v>
      </c>
      <c r="D179" s="313">
        <v>26.21</v>
      </c>
      <c r="E179" s="314">
        <v>3.82</v>
      </c>
      <c r="F179" s="313">
        <v>91</v>
      </c>
      <c r="G179" s="313">
        <v>70</v>
      </c>
      <c r="H179" s="350">
        <v>0.15</v>
      </c>
    </row>
    <row r="180" spans="1:8" ht="15">
      <c r="A180" s="347" t="s">
        <v>534</v>
      </c>
      <c r="B180" s="313" t="s">
        <v>535</v>
      </c>
      <c r="C180" s="313" t="s">
        <v>346</v>
      </c>
      <c r="D180" s="313">
        <v>23.87</v>
      </c>
      <c r="E180" s="314">
        <v>3.52</v>
      </c>
      <c r="F180" s="313">
        <v>94</v>
      </c>
      <c r="G180" s="313">
        <v>70</v>
      </c>
      <c r="H180" s="350">
        <v>0</v>
      </c>
    </row>
    <row r="181" spans="1:8" ht="15">
      <c r="A181" s="347" t="s">
        <v>534</v>
      </c>
      <c r="B181" s="313" t="s">
        <v>535</v>
      </c>
      <c r="C181" s="313" t="s">
        <v>347</v>
      </c>
      <c r="D181" s="313">
        <v>22.64</v>
      </c>
      <c r="E181" s="314">
        <v>3.36</v>
      </c>
      <c r="F181" s="313">
        <v>97</v>
      </c>
      <c r="G181" s="313">
        <v>71</v>
      </c>
      <c r="H181" s="350">
        <v>0</v>
      </c>
    </row>
    <row r="182" spans="1:8" ht="15">
      <c r="A182" s="347" t="s">
        <v>534</v>
      </c>
      <c r="B182" s="313" t="s">
        <v>535</v>
      </c>
      <c r="C182" s="313" t="s">
        <v>348</v>
      </c>
      <c r="D182" s="313">
        <v>24.21</v>
      </c>
      <c r="E182" s="314">
        <v>3.56</v>
      </c>
      <c r="F182" s="313">
        <v>95</v>
      </c>
      <c r="G182" s="313">
        <v>72</v>
      </c>
      <c r="H182" s="350">
        <v>0</v>
      </c>
    </row>
    <row r="183" spans="1:8" ht="15">
      <c r="A183" s="347" t="s">
        <v>534</v>
      </c>
      <c r="B183" s="313" t="s">
        <v>535</v>
      </c>
      <c r="C183" s="313" t="s">
        <v>137</v>
      </c>
      <c r="D183" s="313">
        <v>24.94</v>
      </c>
      <c r="E183" s="314">
        <v>3.66</v>
      </c>
      <c r="F183" s="313">
        <v>95</v>
      </c>
      <c r="G183" s="313">
        <v>71</v>
      </c>
      <c r="H183" s="350">
        <v>0.88</v>
      </c>
    </row>
    <row r="184" spans="1:8" ht="15">
      <c r="A184" s="347" t="s">
        <v>534</v>
      </c>
      <c r="B184" s="313" t="s">
        <v>535</v>
      </c>
      <c r="C184" s="313" t="s">
        <v>349</v>
      </c>
      <c r="D184" s="313">
        <v>23.88</v>
      </c>
      <c r="E184" s="314">
        <v>3.52</v>
      </c>
      <c r="F184" s="313">
        <v>94</v>
      </c>
      <c r="G184" s="313">
        <v>71</v>
      </c>
      <c r="H184" s="350">
        <v>0</v>
      </c>
    </row>
    <row r="185" spans="1:8" ht="15">
      <c r="A185" s="347" t="s">
        <v>534</v>
      </c>
      <c r="B185" s="313" t="s">
        <v>535</v>
      </c>
      <c r="C185" s="313" t="s">
        <v>350</v>
      </c>
      <c r="D185" s="313">
        <v>22.81</v>
      </c>
      <c r="E185" s="314">
        <v>3.39</v>
      </c>
      <c r="F185" s="313">
        <v>94</v>
      </c>
      <c r="G185" s="313">
        <v>71</v>
      </c>
      <c r="H185" s="350">
        <v>0</v>
      </c>
    </row>
    <row r="186" spans="1:8" ht="15">
      <c r="A186" s="347" t="s">
        <v>534</v>
      </c>
      <c r="B186" s="313" t="s">
        <v>535</v>
      </c>
      <c r="C186" s="313" t="s">
        <v>351</v>
      </c>
      <c r="D186" s="313">
        <v>22.47</v>
      </c>
      <c r="E186" s="314">
        <v>3.34</v>
      </c>
      <c r="F186" s="313">
        <v>95</v>
      </c>
      <c r="G186" s="313">
        <v>71</v>
      </c>
      <c r="H186" s="350">
        <v>0</v>
      </c>
    </row>
    <row r="187" spans="1:8" ht="15">
      <c r="A187" s="347" t="s">
        <v>534</v>
      </c>
      <c r="B187" s="313" t="s">
        <v>535</v>
      </c>
      <c r="C187" s="313" t="s">
        <v>352</v>
      </c>
      <c r="D187" s="313">
        <v>20.88</v>
      </c>
      <c r="E187" s="314">
        <v>3.14</v>
      </c>
      <c r="F187" s="313">
        <v>97</v>
      </c>
      <c r="G187" s="313">
        <v>72</v>
      </c>
      <c r="H187" s="350">
        <v>0</v>
      </c>
    </row>
    <row r="188" spans="1:8" ht="15">
      <c r="A188" s="347" t="s">
        <v>534</v>
      </c>
      <c r="B188" s="313" t="s">
        <v>535</v>
      </c>
      <c r="C188" s="313" t="s">
        <v>353</v>
      </c>
      <c r="D188" s="313">
        <v>22.31</v>
      </c>
      <c r="E188" s="314">
        <v>3.32</v>
      </c>
      <c r="F188" s="313">
        <v>95</v>
      </c>
      <c r="G188" s="313">
        <v>73</v>
      </c>
      <c r="H188" s="350">
        <v>0</v>
      </c>
    </row>
    <row r="189" spans="1:8" ht="15">
      <c r="A189" s="347" t="s">
        <v>534</v>
      </c>
      <c r="B189" s="313" t="s">
        <v>535</v>
      </c>
      <c r="C189" s="313" t="s">
        <v>354</v>
      </c>
      <c r="D189" s="313">
        <v>21.32</v>
      </c>
      <c r="E189" s="314">
        <v>3.2</v>
      </c>
      <c r="F189" s="313">
        <v>95</v>
      </c>
      <c r="G189" s="313">
        <v>74</v>
      </c>
      <c r="H189" s="350">
        <v>0</v>
      </c>
    </row>
    <row r="190" spans="1:8" ht="15">
      <c r="A190" s="347" t="s">
        <v>534</v>
      </c>
      <c r="B190" s="313" t="s">
        <v>535</v>
      </c>
      <c r="C190" s="313" t="s">
        <v>355</v>
      </c>
      <c r="D190" s="313">
        <v>20.399999999999999</v>
      </c>
      <c r="E190" s="314">
        <v>3.08</v>
      </c>
      <c r="F190" s="313">
        <v>96</v>
      </c>
      <c r="G190" s="313">
        <v>73</v>
      </c>
      <c r="H190" s="350">
        <v>0.04</v>
      </c>
    </row>
    <row r="191" spans="1:8" ht="15">
      <c r="A191" s="347" t="s">
        <v>534</v>
      </c>
      <c r="B191" s="313" t="s">
        <v>535</v>
      </c>
      <c r="C191" s="313" t="s">
        <v>356</v>
      </c>
      <c r="D191" s="313">
        <v>21.21</v>
      </c>
      <c r="E191" s="314">
        <v>3.2</v>
      </c>
      <c r="F191" s="313">
        <v>95</v>
      </c>
      <c r="G191" s="313">
        <v>73</v>
      </c>
      <c r="H191" s="350">
        <v>0.03</v>
      </c>
    </row>
    <row r="192" spans="1:8" ht="15">
      <c r="A192" s="347" t="s">
        <v>534</v>
      </c>
      <c r="B192" s="313" t="s">
        <v>535</v>
      </c>
      <c r="C192" s="313" t="s">
        <v>357</v>
      </c>
      <c r="D192" s="313">
        <v>21.62</v>
      </c>
      <c r="E192" s="314">
        <v>3.25</v>
      </c>
      <c r="F192" s="313">
        <v>94</v>
      </c>
      <c r="G192" s="313">
        <v>74</v>
      </c>
      <c r="H192" s="350">
        <v>0.31</v>
      </c>
    </row>
    <row r="193" spans="1:8" ht="15">
      <c r="A193" s="347" t="s">
        <v>534</v>
      </c>
      <c r="B193" s="313" t="s">
        <v>535</v>
      </c>
      <c r="C193" s="313" t="s">
        <v>358</v>
      </c>
      <c r="D193" s="313">
        <v>21.29</v>
      </c>
      <c r="E193" s="314">
        <v>3.21</v>
      </c>
      <c r="F193" s="313">
        <v>96</v>
      </c>
      <c r="G193" s="313">
        <v>74</v>
      </c>
      <c r="H193" s="350">
        <v>0.2</v>
      </c>
    </row>
    <row r="194" spans="1:8" ht="15">
      <c r="A194" s="347" t="s">
        <v>534</v>
      </c>
      <c r="B194" s="313" t="s">
        <v>535</v>
      </c>
      <c r="C194" s="313" t="s">
        <v>359</v>
      </c>
      <c r="D194" s="313">
        <v>21.37</v>
      </c>
      <c r="E194" s="314">
        <v>3.22</v>
      </c>
      <c r="F194" s="313">
        <v>96</v>
      </c>
      <c r="G194" s="313">
        <v>74</v>
      </c>
      <c r="H194" s="350">
        <v>0</v>
      </c>
    </row>
    <row r="195" spans="1:8" ht="15">
      <c r="A195" s="347" t="s">
        <v>534</v>
      </c>
      <c r="B195" s="313" t="s">
        <v>535</v>
      </c>
      <c r="C195" s="313" t="s">
        <v>138</v>
      </c>
      <c r="D195" s="313">
        <v>21.61</v>
      </c>
      <c r="E195" s="314">
        <v>3.25</v>
      </c>
      <c r="F195" s="313">
        <v>94</v>
      </c>
      <c r="G195" s="313">
        <v>73</v>
      </c>
      <c r="H195" s="350">
        <v>0.78</v>
      </c>
    </row>
    <row r="196" spans="1:8" ht="15">
      <c r="A196" s="347" t="s">
        <v>534</v>
      </c>
      <c r="B196" s="313" t="s">
        <v>535</v>
      </c>
      <c r="C196" s="313" t="s">
        <v>360</v>
      </c>
      <c r="D196" s="313">
        <v>22.12</v>
      </c>
      <c r="E196" s="314">
        <v>3.32</v>
      </c>
      <c r="F196" s="313">
        <v>94</v>
      </c>
      <c r="G196" s="313">
        <v>73</v>
      </c>
      <c r="H196" s="350">
        <v>0.1</v>
      </c>
    </row>
    <row r="197" spans="1:8" ht="15">
      <c r="A197" s="347" t="s">
        <v>534</v>
      </c>
      <c r="B197" s="313" t="s">
        <v>535</v>
      </c>
      <c r="C197" s="313" t="s">
        <v>361</v>
      </c>
      <c r="D197" s="313">
        <v>21.44</v>
      </c>
      <c r="E197" s="314">
        <v>3.23</v>
      </c>
      <c r="F197" s="313">
        <v>94</v>
      </c>
      <c r="G197" s="313">
        <v>72</v>
      </c>
      <c r="H197" s="350" t="s">
        <v>149</v>
      </c>
    </row>
    <row r="198" spans="1:8" ht="15">
      <c r="A198" s="347" t="s">
        <v>534</v>
      </c>
      <c r="B198" s="313" t="s">
        <v>535</v>
      </c>
      <c r="C198" s="313" t="s">
        <v>362</v>
      </c>
      <c r="D198" s="313">
        <v>23.7</v>
      </c>
      <c r="E198" s="314">
        <v>3.52</v>
      </c>
      <c r="F198" s="313">
        <v>95</v>
      </c>
      <c r="G198" s="313">
        <v>73</v>
      </c>
      <c r="H198" s="350">
        <v>0.33</v>
      </c>
    </row>
    <row r="199" spans="1:8" ht="15">
      <c r="A199" s="347" t="s">
        <v>534</v>
      </c>
      <c r="B199" s="313" t="s">
        <v>535</v>
      </c>
      <c r="C199" s="313" t="s">
        <v>139</v>
      </c>
      <c r="D199" s="313">
        <v>23.43</v>
      </c>
      <c r="E199" s="314">
        <v>3.49</v>
      </c>
      <c r="F199" s="313">
        <v>96</v>
      </c>
      <c r="G199" s="313">
        <v>73</v>
      </c>
      <c r="H199" s="350">
        <v>0.12</v>
      </c>
    </row>
    <row r="200" spans="1:8" ht="15">
      <c r="A200" s="347" t="s">
        <v>534</v>
      </c>
      <c r="B200" s="313" t="s">
        <v>535</v>
      </c>
      <c r="C200" s="313" t="s">
        <v>140</v>
      </c>
      <c r="D200" s="313">
        <v>25.58</v>
      </c>
      <c r="E200" s="314">
        <v>3.76</v>
      </c>
      <c r="F200" s="313">
        <v>96</v>
      </c>
      <c r="G200" s="313">
        <v>74</v>
      </c>
      <c r="H200" s="350">
        <v>0.15</v>
      </c>
    </row>
    <row r="201" spans="1:8" ht="15">
      <c r="A201" s="347" t="s">
        <v>534</v>
      </c>
      <c r="B201" s="313" t="s">
        <v>535</v>
      </c>
      <c r="C201" s="313" t="s">
        <v>141</v>
      </c>
      <c r="D201" s="313">
        <v>24.4</v>
      </c>
      <c r="E201" s="314">
        <v>3.61</v>
      </c>
      <c r="F201" s="313">
        <v>95</v>
      </c>
      <c r="G201" s="313">
        <v>74</v>
      </c>
      <c r="H201" s="350">
        <v>2.8</v>
      </c>
    </row>
    <row r="202" spans="1:8" ht="15">
      <c r="A202" s="347" t="s">
        <v>534</v>
      </c>
      <c r="B202" s="313" t="s">
        <v>535</v>
      </c>
      <c r="C202" s="313" t="s">
        <v>142</v>
      </c>
      <c r="D202" s="313">
        <v>24.68</v>
      </c>
      <c r="E202" s="314">
        <v>3.65</v>
      </c>
      <c r="F202" s="313">
        <v>95</v>
      </c>
      <c r="G202" s="313">
        <v>72</v>
      </c>
      <c r="H202" s="350">
        <v>0.22</v>
      </c>
    </row>
    <row r="203" spans="1:8" ht="15">
      <c r="A203" s="347" t="s">
        <v>534</v>
      </c>
      <c r="B203" s="313" t="s">
        <v>535</v>
      </c>
      <c r="C203" s="313" t="s">
        <v>143</v>
      </c>
      <c r="D203" s="313">
        <v>25.51</v>
      </c>
      <c r="E203" s="314">
        <v>3.75</v>
      </c>
      <c r="F203" s="313">
        <v>95</v>
      </c>
      <c r="G203" s="313">
        <v>71</v>
      </c>
      <c r="H203" s="350">
        <v>0.14000000000000001</v>
      </c>
    </row>
    <row r="204" spans="1:8" ht="15">
      <c r="A204" s="347" t="s">
        <v>534</v>
      </c>
      <c r="B204" s="313" t="s">
        <v>535</v>
      </c>
      <c r="C204" s="313" t="s">
        <v>363</v>
      </c>
      <c r="D204" s="313">
        <v>24.79</v>
      </c>
      <c r="E204" s="314">
        <v>3.66</v>
      </c>
      <c r="F204" s="313">
        <v>96</v>
      </c>
      <c r="G204" s="313">
        <v>73</v>
      </c>
      <c r="H204" s="350">
        <v>0</v>
      </c>
    </row>
    <row r="205" spans="1:8" ht="15">
      <c r="A205" s="347" t="s">
        <v>534</v>
      </c>
      <c r="B205" s="313" t="s">
        <v>535</v>
      </c>
      <c r="C205" s="313" t="s">
        <v>364</v>
      </c>
      <c r="D205" s="313">
        <v>23.04</v>
      </c>
      <c r="E205" s="314">
        <v>3.44</v>
      </c>
      <c r="F205" s="313">
        <v>99</v>
      </c>
      <c r="G205" s="313">
        <v>74</v>
      </c>
      <c r="H205" s="350">
        <v>0</v>
      </c>
    </row>
    <row r="206" spans="1:8" ht="15">
      <c r="A206" s="347" t="s">
        <v>534</v>
      </c>
      <c r="B206" s="313" t="s">
        <v>535</v>
      </c>
      <c r="C206" s="313" t="s">
        <v>365</v>
      </c>
      <c r="D206" s="313">
        <v>23.9</v>
      </c>
      <c r="E206" s="314">
        <v>3.55</v>
      </c>
      <c r="F206" s="313">
        <v>97</v>
      </c>
      <c r="G206" s="313">
        <v>75</v>
      </c>
      <c r="H206" s="350">
        <v>0</v>
      </c>
    </row>
    <row r="207" spans="1:8" ht="15">
      <c r="A207" s="347" t="s">
        <v>534</v>
      </c>
      <c r="B207" s="313" t="s">
        <v>535</v>
      </c>
      <c r="C207" s="313" t="s">
        <v>144</v>
      </c>
      <c r="D207" s="313">
        <v>26.89</v>
      </c>
      <c r="E207" s="314">
        <v>3.93</v>
      </c>
      <c r="F207" s="313">
        <v>94</v>
      </c>
      <c r="G207" s="313">
        <v>71</v>
      </c>
      <c r="H207" s="350">
        <v>0.7</v>
      </c>
    </row>
    <row r="208" spans="1:8" ht="15">
      <c r="A208" s="347" t="s">
        <v>534</v>
      </c>
      <c r="B208" s="313" t="s">
        <v>535</v>
      </c>
      <c r="C208" s="313" t="s">
        <v>145</v>
      </c>
      <c r="D208" s="313">
        <v>25.05</v>
      </c>
      <c r="E208" s="314">
        <v>3.69</v>
      </c>
      <c r="F208" s="313">
        <v>93</v>
      </c>
      <c r="G208" s="313">
        <v>73</v>
      </c>
      <c r="H208" s="350">
        <v>1.1200000000000001</v>
      </c>
    </row>
    <row r="209" spans="1:8" ht="15">
      <c r="A209" s="347" t="s">
        <v>534</v>
      </c>
      <c r="B209" s="313" t="s">
        <v>535</v>
      </c>
      <c r="C209" s="313" t="s">
        <v>146</v>
      </c>
      <c r="D209" s="313">
        <v>24.04</v>
      </c>
      <c r="E209" s="314">
        <v>3.57</v>
      </c>
      <c r="F209" s="313">
        <v>93</v>
      </c>
      <c r="G209" s="313">
        <v>73</v>
      </c>
      <c r="H209" s="350">
        <v>0.3</v>
      </c>
    </row>
    <row r="210" spans="1:8" ht="15">
      <c r="A210" s="347" t="s">
        <v>534</v>
      </c>
      <c r="B210" s="313" t="s">
        <v>535</v>
      </c>
      <c r="C210" s="313" t="s">
        <v>366</v>
      </c>
      <c r="D210" s="313">
        <v>23.76</v>
      </c>
      <c r="E210" s="314">
        <v>3.53</v>
      </c>
      <c r="F210" s="313">
        <v>92</v>
      </c>
      <c r="G210" s="313">
        <v>73</v>
      </c>
      <c r="H210" s="350">
        <v>0</v>
      </c>
    </row>
    <row r="211" spans="1:8" ht="15">
      <c r="A211" s="347" t="s">
        <v>534</v>
      </c>
      <c r="B211" s="313" t="s">
        <v>535</v>
      </c>
      <c r="C211" s="313" t="s">
        <v>367</v>
      </c>
      <c r="D211" s="313">
        <v>23.81</v>
      </c>
      <c r="E211" s="314">
        <v>3.54</v>
      </c>
      <c r="F211" s="313">
        <v>91</v>
      </c>
      <c r="G211" s="313">
        <v>73</v>
      </c>
      <c r="H211" s="350">
        <v>0</v>
      </c>
    </row>
    <row r="212" spans="1:8" ht="15">
      <c r="A212" s="347" t="s">
        <v>534</v>
      </c>
      <c r="B212" s="313" t="s">
        <v>535</v>
      </c>
      <c r="C212" s="313" t="s">
        <v>147</v>
      </c>
      <c r="D212" s="313">
        <v>24.86</v>
      </c>
      <c r="E212" s="314">
        <v>3.67</v>
      </c>
      <c r="F212" s="313">
        <v>92</v>
      </c>
      <c r="G212" s="313">
        <v>73</v>
      </c>
      <c r="H212" s="350">
        <v>1</v>
      </c>
    </row>
    <row r="213" spans="1:8" ht="15">
      <c r="A213" s="347" t="s">
        <v>534</v>
      </c>
      <c r="B213" s="313" t="s">
        <v>535</v>
      </c>
      <c r="C213" s="313" t="s">
        <v>368</v>
      </c>
      <c r="D213" s="313">
        <v>25.71</v>
      </c>
      <c r="E213" s="314">
        <v>3.78</v>
      </c>
      <c r="F213" s="313">
        <v>93</v>
      </c>
      <c r="G213" s="313">
        <v>73</v>
      </c>
      <c r="H213" s="350">
        <v>0.05</v>
      </c>
    </row>
    <row r="214" spans="1:8" ht="15">
      <c r="A214" s="347" t="s">
        <v>534</v>
      </c>
      <c r="B214" s="313" t="s">
        <v>535</v>
      </c>
      <c r="C214" s="313" t="s">
        <v>148</v>
      </c>
      <c r="D214" s="313">
        <v>27.75</v>
      </c>
      <c r="E214" s="314">
        <v>4.04</v>
      </c>
      <c r="F214" s="313">
        <v>95</v>
      </c>
      <c r="G214" s="313">
        <v>74</v>
      </c>
      <c r="H214" s="350" t="s">
        <v>149</v>
      </c>
    </row>
    <row r="215" spans="1:8" ht="15">
      <c r="A215" s="347" t="s">
        <v>534</v>
      </c>
      <c r="B215" s="313" t="s">
        <v>535</v>
      </c>
      <c r="C215" s="313" t="s">
        <v>150</v>
      </c>
      <c r="D215" s="313">
        <v>26.94</v>
      </c>
      <c r="E215" s="314">
        <v>3.94</v>
      </c>
      <c r="F215" s="313">
        <v>95</v>
      </c>
      <c r="G215" s="313">
        <v>71</v>
      </c>
      <c r="H215" s="350">
        <v>0.74</v>
      </c>
    </row>
    <row r="216" spans="1:8" ht="15">
      <c r="A216" s="347" t="s">
        <v>534</v>
      </c>
      <c r="B216" s="313" t="s">
        <v>535</v>
      </c>
      <c r="C216" s="313" t="s">
        <v>151</v>
      </c>
      <c r="D216" s="313">
        <v>26.81</v>
      </c>
      <c r="E216" s="314">
        <v>3.92</v>
      </c>
      <c r="F216" s="313">
        <v>95</v>
      </c>
      <c r="G216" s="313">
        <v>71</v>
      </c>
      <c r="H216" s="350">
        <v>0.08</v>
      </c>
    </row>
    <row r="217" spans="1:8" ht="15">
      <c r="A217" s="347" t="s">
        <v>534</v>
      </c>
      <c r="B217" s="313" t="s">
        <v>535</v>
      </c>
      <c r="C217" s="313" t="s">
        <v>369</v>
      </c>
      <c r="D217" s="313">
        <v>25.39</v>
      </c>
      <c r="E217" s="314">
        <v>3.74</v>
      </c>
      <c r="F217" s="313">
        <v>93</v>
      </c>
      <c r="G217" s="313">
        <v>74</v>
      </c>
      <c r="H217" s="350">
        <v>0</v>
      </c>
    </row>
    <row r="218" spans="1:8" ht="15">
      <c r="A218" s="347" t="s">
        <v>534</v>
      </c>
      <c r="B218" s="313" t="s">
        <v>535</v>
      </c>
      <c r="C218" s="313" t="s">
        <v>370</v>
      </c>
      <c r="D218" s="313">
        <v>23.74</v>
      </c>
      <c r="E218" s="314">
        <v>3.53</v>
      </c>
      <c r="F218" s="313">
        <v>91</v>
      </c>
      <c r="G218" s="313">
        <v>73</v>
      </c>
      <c r="H218" s="350">
        <v>0</v>
      </c>
    </row>
    <row r="219" spans="1:8" ht="15">
      <c r="A219" s="347" t="s">
        <v>534</v>
      </c>
      <c r="B219" s="313" t="s">
        <v>535</v>
      </c>
      <c r="C219" s="313" t="s">
        <v>371</v>
      </c>
      <c r="D219" s="313">
        <v>25.52</v>
      </c>
      <c r="E219" s="314">
        <v>3.75</v>
      </c>
      <c r="F219" s="313">
        <v>94</v>
      </c>
      <c r="G219" s="313">
        <v>73</v>
      </c>
      <c r="H219" s="350">
        <v>0</v>
      </c>
    </row>
    <row r="220" spans="1:8" ht="15">
      <c r="A220" s="347" t="s">
        <v>534</v>
      </c>
      <c r="B220" s="313" t="s">
        <v>535</v>
      </c>
      <c r="C220" s="313" t="s">
        <v>152</v>
      </c>
      <c r="D220" s="313">
        <v>27.46</v>
      </c>
      <c r="E220" s="314">
        <v>3.95</v>
      </c>
      <c r="F220" s="313">
        <v>94</v>
      </c>
      <c r="G220" s="313">
        <v>73</v>
      </c>
      <c r="H220" s="350">
        <v>0.17</v>
      </c>
    </row>
    <row r="221" spans="1:8" ht="15">
      <c r="A221" s="347" t="s">
        <v>534</v>
      </c>
      <c r="B221" s="313" t="s">
        <v>535</v>
      </c>
      <c r="C221" s="313" t="s">
        <v>153</v>
      </c>
      <c r="D221" s="313">
        <v>26.55</v>
      </c>
      <c r="E221" s="314">
        <v>3.84</v>
      </c>
      <c r="F221" s="313">
        <v>95</v>
      </c>
      <c r="G221" s="313">
        <v>74</v>
      </c>
      <c r="H221" s="350">
        <v>0.66</v>
      </c>
    </row>
    <row r="222" spans="1:8" ht="15">
      <c r="A222" s="347" t="s">
        <v>534</v>
      </c>
      <c r="B222" s="313" t="s">
        <v>535</v>
      </c>
      <c r="C222" s="313" t="s">
        <v>154</v>
      </c>
      <c r="D222" s="313">
        <v>25.35</v>
      </c>
      <c r="E222" s="314">
        <v>3.68</v>
      </c>
      <c r="F222" s="313">
        <v>97</v>
      </c>
      <c r="G222" s="313">
        <v>75</v>
      </c>
      <c r="H222" s="350">
        <v>0.03</v>
      </c>
    </row>
    <row r="223" spans="1:8" ht="15">
      <c r="A223" s="347" t="s">
        <v>534</v>
      </c>
      <c r="B223" s="313" t="s">
        <v>535</v>
      </c>
      <c r="C223" s="313" t="s">
        <v>155</v>
      </c>
      <c r="D223" s="313">
        <v>24.59</v>
      </c>
      <c r="E223" s="314">
        <v>3.59</v>
      </c>
      <c r="F223" s="313">
        <v>99</v>
      </c>
      <c r="G223" s="313">
        <v>75</v>
      </c>
      <c r="H223" s="350">
        <v>0</v>
      </c>
    </row>
    <row r="224" spans="1:8" ht="15">
      <c r="A224" s="347" t="s">
        <v>534</v>
      </c>
      <c r="B224" s="313" t="s">
        <v>535</v>
      </c>
      <c r="C224" s="313" t="s">
        <v>372</v>
      </c>
      <c r="D224" s="313">
        <v>26.3</v>
      </c>
      <c r="E224" s="314">
        <v>3.81</v>
      </c>
      <c r="F224" s="313">
        <v>99</v>
      </c>
      <c r="G224" s="313">
        <v>74</v>
      </c>
      <c r="H224" s="350">
        <v>0</v>
      </c>
    </row>
    <row r="225" spans="1:8" ht="15">
      <c r="A225" s="347" t="s">
        <v>534</v>
      </c>
      <c r="B225" s="313" t="s">
        <v>535</v>
      </c>
      <c r="C225" s="313" t="s">
        <v>373</v>
      </c>
      <c r="D225" s="313">
        <v>26.53</v>
      </c>
      <c r="E225" s="314">
        <v>3.84</v>
      </c>
      <c r="F225" s="313">
        <v>100</v>
      </c>
      <c r="G225" s="313">
        <v>75</v>
      </c>
      <c r="H225" s="350">
        <v>0.16</v>
      </c>
    </row>
    <row r="226" spans="1:8" ht="15">
      <c r="A226" s="347" t="s">
        <v>534</v>
      </c>
      <c r="B226" s="313" t="s">
        <v>535</v>
      </c>
      <c r="C226" s="313" t="s">
        <v>374</v>
      </c>
      <c r="D226" s="313">
        <v>27.58</v>
      </c>
      <c r="E226" s="314">
        <v>3.97</v>
      </c>
      <c r="F226" s="313">
        <v>99</v>
      </c>
      <c r="G226" s="313">
        <v>75</v>
      </c>
      <c r="H226" s="350">
        <v>0</v>
      </c>
    </row>
    <row r="227" spans="1:8" ht="15">
      <c r="A227" s="347" t="s">
        <v>534</v>
      </c>
      <c r="B227" s="313" t="s">
        <v>535</v>
      </c>
      <c r="C227" s="313" t="s">
        <v>375</v>
      </c>
      <c r="D227" s="313">
        <v>31.66</v>
      </c>
      <c r="E227" s="314">
        <v>4.49</v>
      </c>
      <c r="F227" s="313">
        <v>98</v>
      </c>
      <c r="G227" s="313">
        <v>76</v>
      </c>
      <c r="H227" s="350">
        <v>0.25</v>
      </c>
    </row>
    <row r="228" spans="1:8" ht="15">
      <c r="A228" s="347" t="s">
        <v>534</v>
      </c>
      <c r="B228" s="313" t="s">
        <v>535</v>
      </c>
      <c r="C228" s="313" t="s">
        <v>376</v>
      </c>
      <c r="D228" s="313">
        <v>29.1</v>
      </c>
      <c r="E228" s="314">
        <v>4.16</v>
      </c>
      <c r="F228" s="313">
        <v>97</v>
      </c>
      <c r="G228" s="313">
        <v>74</v>
      </c>
      <c r="H228" s="350">
        <v>0</v>
      </c>
    </row>
    <row r="229" spans="1:8" ht="15">
      <c r="A229" s="347" t="s">
        <v>534</v>
      </c>
      <c r="B229" s="313" t="s">
        <v>535</v>
      </c>
      <c r="C229" s="313" t="s">
        <v>377</v>
      </c>
      <c r="D229" s="313">
        <v>25.71</v>
      </c>
      <c r="E229" s="314">
        <v>3.73</v>
      </c>
      <c r="F229" s="313">
        <v>97</v>
      </c>
      <c r="G229" s="313">
        <v>76</v>
      </c>
      <c r="H229" s="350">
        <v>0</v>
      </c>
    </row>
    <row r="230" spans="1:8" ht="15">
      <c r="A230" s="347" t="s">
        <v>534</v>
      </c>
      <c r="B230" s="313" t="s">
        <v>535</v>
      </c>
      <c r="C230" s="313" t="s">
        <v>378</v>
      </c>
      <c r="D230" s="313">
        <v>24.95</v>
      </c>
      <c r="E230" s="314">
        <v>3.63</v>
      </c>
      <c r="F230" s="313">
        <v>97</v>
      </c>
      <c r="G230" s="313">
        <v>75</v>
      </c>
      <c r="H230" s="350">
        <v>0</v>
      </c>
    </row>
    <row r="231" spans="1:8" ht="15">
      <c r="A231" s="347" t="s">
        <v>534</v>
      </c>
      <c r="B231" s="313" t="s">
        <v>535</v>
      </c>
      <c r="C231" s="313" t="s">
        <v>379</v>
      </c>
      <c r="D231" s="313">
        <v>30.84</v>
      </c>
      <c r="E231" s="314">
        <v>4.3899999999999997</v>
      </c>
      <c r="F231" s="313">
        <v>96</v>
      </c>
      <c r="G231" s="313">
        <v>73</v>
      </c>
      <c r="H231" s="350">
        <v>0.09</v>
      </c>
    </row>
    <row r="232" spans="1:8" ht="15">
      <c r="A232" s="347" t="s">
        <v>534</v>
      </c>
      <c r="B232" s="313" t="s">
        <v>535</v>
      </c>
      <c r="C232" s="313" t="s">
        <v>380</v>
      </c>
      <c r="D232" s="313">
        <v>31.71</v>
      </c>
      <c r="E232" s="314">
        <v>4.5</v>
      </c>
      <c r="F232" s="313">
        <v>93</v>
      </c>
      <c r="G232" s="313">
        <v>72</v>
      </c>
      <c r="H232" s="350">
        <v>0.36</v>
      </c>
    </row>
    <row r="233" spans="1:8" ht="15">
      <c r="A233" s="347" t="s">
        <v>534</v>
      </c>
      <c r="B233" s="313" t="s">
        <v>535</v>
      </c>
      <c r="C233" s="313" t="s">
        <v>156</v>
      </c>
      <c r="D233" s="313">
        <v>29.85</v>
      </c>
      <c r="E233" s="314">
        <v>4.26</v>
      </c>
      <c r="F233" s="313">
        <v>93</v>
      </c>
      <c r="G233" s="313">
        <v>73</v>
      </c>
      <c r="H233" s="350">
        <v>1.0900000000000001</v>
      </c>
    </row>
    <row r="234" spans="1:8" ht="15">
      <c r="A234" s="347" t="s">
        <v>534</v>
      </c>
      <c r="B234" s="313" t="s">
        <v>535</v>
      </c>
      <c r="C234" s="313" t="s">
        <v>157</v>
      </c>
      <c r="D234" s="313">
        <v>30.56</v>
      </c>
      <c r="E234" s="314">
        <v>4.3499999999999996</v>
      </c>
      <c r="F234" s="313">
        <v>93</v>
      </c>
      <c r="G234" s="313">
        <v>72</v>
      </c>
      <c r="H234" s="350">
        <v>0.69</v>
      </c>
    </row>
    <row r="235" spans="1:8" ht="15">
      <c r="A235" s="347" t="s">
        <v>534</v>
      </c>
      <c r="B235" s="313" t="s">
        <v>535</v>
      </c>
      <c r="C235" s="313" t="s">
        <v>381</v>
      </c>
      <c r="D235" s="313">
        <v>27.95</v>
      </c>
      <c r="E235" s="314">
        <v>4.0199999999999996</v>
      </c>
      <c r="F235" s="313">
        <v>92</v>
      </c>
      <c r="G235" s="313">
        <v>75</v>
      </c>
      <c r="H235" s="350">
        <v>0</v>
      </c>
    </row>
    <row r="236" spans="1:8" ht="15">
      <c r="A236" s="347" t="s">
        <v>534</v>
      </c>
      <c r="B236" s="313" t="s">
        <v>535</v>
      </c>
      <c r="C236" s="313" t="s">
        <v>382</v>
      </c>
      <c r="D236" s="313">
        <v>25.09</v>
      </c>
      <c r="E236" s="314">
        <v>3.65</v>
      </c>
      <c r="F236" s="313">
        <v>92</v>
      </c>
      <c r="G236" s="313">
        <v>74</v>
      </c>
      <c r="H236" s="350">
        <v>0</v>
      </c>
    </row>
    <row r="237" spans="1:8" ht="15">
      <c r="A237" s="347" t="s">
        <v>534</v>
      </c>
      <c r="B237" s="313" t="s">
        <v>535</v>
      </c>
      <c r="C237" s="313" t="s">
        <v>383</v>
      </c>
      <c r="D237" s="313">
        <v>24.87</v>
      </c>
      <c r="E237" s="314">
        <v>3.62</v>
      </c>
      <c r="F237" s="313">
        <v>93</v>
      </c>
      <c r="G237" s="313">
        <v>72</v>
      </c>
      <c r="H237" s="350">
        <v>0</v>
      </c>
    </row>
    <row r="238" spans="1:8" ht="15">
      <c r="A238" s="347" t="s">
        <v>534</v>
      </c>
      <c r="B238" s="313" t="s">
        <v>535</v>
      </c>
      <c r="C238" s="313" t="s">
        <v>384</v>
      </c>
      <c r="D238" s="313">
        <v>23.85</v>
      </c>
      <c r="E238" s="314">
        <v>3.49</v>
      </c>
      <c r="F238" s="313">
        <v>93</v>
      </c>
      <c r="G238" s="313">
        <v>74</v>
      </c>
      <c r="H238" s="350">
        <v>0</v>
      </c>
    </row>
    <row r="239" spans="1:8" ht="15">
      <c r="A239" s="347" t="s">
        <v>534</v>
      </c>
      <c r="B239" s="313" t="s">
        <v>535</v>
      </c>
      <c r="C239" s="313" t="s">
        <v>158</v>
      </c>
      <c r="D239" s="313">
        <v>22.72</v>
      </c>
      <c r="E239" s="314">
        <v>3.35</v>
      </c>
      <c r="F239" s="313">
        <v>93</v>
      </c>
      <c r="G239" s="313">
        <v>74</v>
      </c>
      <c r="H239" s="350">
        <v>0.99</v>
      </c>
    </row>
    <row r="240" spans="1:8" ht="15">
      <c r="A240" s="347" t="s">
        <v>534</v>
      </c>
      <c r="B240" s="313" t="s">
        <v>535</v>
      </c>
      <c r="C240" s="313" t="s">
        <v>385</v>
      </c>
      <c r="D240" s="313">
        <v>21.93</v>
      </c>
      <c r="E240" s="314">
        <v>3.25</v>
      </c>
      <c r="F240" s="313">
        <v>92</v>
      </c>
      <c r="G240" s="313">
        <v>71</v>
      </c>
      <c r="H240" s="350">
        <v>0</v>
      </c>
    </row>
    <row r="241" spans="1:8" ht="15">
      <c r="A241" s="347" t="s">
        <v>534</v>
      </c>
      <c r="B241" s="313" t="s">
        <v>535</v>
      </c>
      <c r="C241" s="313" t="s">
        <v>386</v>
      </c>
      <c r="D241" s="313">
        <v>22.43</v>
      </c>
      <c r="E241" s="314">
        <v>3.31</v>
      </c>
      <c r="F241" s="313">
        <v>95</v>
      </c>
      <c r="G241" s="313">
        <v>73</v>
      </c>
      <c r="H241" s="350">
        <v>0</v>
      </c>
    </row>
    <row r="242" spans="1:8" ht="15">
      <c r="A242" s="347" t="s">
        <v>534</v>
      </c>
      <c r="B242" s="313" t="s">
        <v>535</v>
      </c>
      <c r="C242" s="313" t="s">
        <v>387</v>
      </c>
      <c r="D242" s="313">
        <v>22.98</v>
      </c>
      <c r="E242" s="314">
        <v>3.38</v>
      </c>
      <c r="F242" s="313">
        <v>95</v>
      </c>
      <c r="G242" s="313">
        <v>72</v>
      </c>
      <c r="H242" s="350"/>
    </row>
    <row r="243" spans="1:8" ht="15">
      <c r="A243" s="347" t="s">
        <v>534</v>
      </c>
      <c r="B243" s="313" t="s">
        <v>535</v>
      </c>
      <c r="C243" s="313" t="s">
        <v>388</v>
      </c>
      <c r="D243" s="313">
        <v>21.07</v>
      </c>
      <c r="E243" s="314">
        <v>3.14</v>
      </c>
      <c r="F243" s="313">
        <v>96</v>
      </c>
      <c r="G243" s="313">
        <v>74</v>
      </c>
      <c r="H243" s="350" t="s">
        <v>164</v>
      </c>
    </row>
    <row r="244" spans="1:8" ht="15">
      <c r="A244" s="347" t="s">
        <v>534</v>
      </c>
      <c r="B244" s="313" t="s">
        <v>535</v>
      </c>
      <c r="C244" s="313" t="s">
        <v>389</v>
      </c>
      <c r="D244" s="313">
        <v>20.62</v>
      </c>
      <c r="E244" s="314">
        <v>3.08</v>
      </c>
      <c r="F244" s="313">
        <v>95</v>
      </c>
      <c r="G244" s="313">
        <v>74</v>
      </c>
      <c r="H244" s="350">
        <v>0</v>
      </c>
    </row>
    <row r="245" spans="1:8" ht="15">
      <c r="A245" s="347" t="s">
        <v>534</v>
      </c>
      <c r="B245" s="313" t="s">
        <v>535</v>
      </c>
      <c r="C245" s="313" t="s">
        <v>159</v>
      </c>
      <c r="D245" s="313">
        <v>24.91</v>
      </c>
      <c r="E245" s="314">
        <v>3.63</v>
      </c>
      <c r="F245" s="313">
        <v>94</v>
      </c>
      <c r="G245" s="313">
        <v>74</v>
      </c>
      <c r="H245" s="350">
        <v>0.93</v>
      </c>
    </row>
    <row r="246" spans="1:8" ht="15">
      <c r="A246" s="347" t="s">
        <v>534</v>
      </c>
      <c r="B246" s="313" t="s">
        <v>535</v>
      </c>
      <c r="C246" s="313" t="s">
        <v>390</v>
      </c>
      <c r="D246" s="313">
        <v>22.58</v>
      </c>
      <c r="E246" s="314">
        <v>3.33</v>
      </c>
      <c r="F246" s="313">
        <v>94</v>
      </c>
      <c r="G246" s="313">
        <v>74</v>
      </c>
      <c r="H246" s="350">
        <v>0.05</v>
      </c>
    </row>
    <row r="247" spans="1:8" ht="15">
      <c r="A247" s="347" t="s">
        <v>534</v>
      </c>
      <c r="B247" s="313" t="s">
        <v>535</v>
      </c>
      <c r="C247" s="313" t="s">
        <v>391</v>
      </c>
      <c r="D247" s="313">
        <v>23.11</v>
      </c>
      <c r="E247" s="314">
        <v>3.4</v>
      </c>
      <c r="F247" s="313">
        <v>92</v>
      </c>
      <c r="G247" s="313">
        <v>73</v>
      </c>
      <c r="H247" s="350">
        <v>0</v>
      </c>
    </row>
    <row r="248" spans="1:8" ht="15">
      <c r="A248" s="347" t="s">
        <v>534</v>
      </c>
      <c r="B248" s="313" t="s">
        <v>535</v>
      </c>
      <c r="C248" s="313" t="s">
        <v>392</v>
      </c>
      <c r="D248" s="313">
        <v>22.53</v>
      </c>
      <c r="E248" s="314">
        <v>3.32</v>
      </c>
      <c r="F248" s="313">
        <v>91</v>
      </c>
      <c r="G248" s="313">
        <v>72</v>
      </c>
      <c r="H248" s="350"/>
    </row>
    <row r="249" spans="1:8" ht="15">
      <c r="A249" s="347" t="s">
        <v>534</v>
      </c>
      <c r="B249" s="313" t="s">
        <v>535</v>
      </c>
      <c r="C249" s="313" t="s">
        <v>393</v>
      </c>
      <c r="D249" s="313">
        <v>22.15</v>
      </c>
      <c r="E249" s="314">
        <v>3.27</v>
      </c>
      <c r="F249" s="313">
        <v>92</v>
      </c>
      <c r="G249" s="313">
        <v>71</v>
      </c>
      <c r="H249" s="350">
        <v>0.05</v>
      </c>
    </row>
    <row r="250" spans="1:8" ht="15">
      <c r="A250" s="347" t="s">
        <v>534</v>
      </c>
      <c r="B250" s="313" t="s">
        <v>535</v>
      </c>
      <c r="C250" s="313" t="s">
        <v>394</v>
      </c>
      <c r="D250" s="313">
        <v>21.74</v>
      </c>
      <c r="E250" s="314">
        <v>3.22</v>
      </c>
      <c r="F250" s="313">
        <v>90</v>
      </c>
      <c r="G250" s="313">
        <v>68</v>
      </c>
      <c r="H250" s="350">
        <v>0</v>
      </c>
    </row>
    <row r="251" spans="1:8" ht="15">
      <c r="A251" s="347" t="s">
        <v>534</v>
      </c>
      <c r="B251" s="313" t="s">
        <v>535</v>
      </c>
      <c r="C251" s="313" t="s">
        <v>395</v>
      </c>
      <c r="D251" s="313">
        <v>22.4</v>
      </c>
      <c r="E251" s="314">
        <v>3.31</v>
      </c>
      <c r="F251" s="313">
        <v>90</v>
      </c>
      <c r="G251" s="313">
        <v>64</v>
      </c>
      <c r="H251" s="350">
        <v>0</v>
      </c>
    </row>
    <row r="252" spans="1:8" ht="15">
      <c r="A252" s="347" t="s">
        <v>534</v>
      </c>
      <c r="B252" s="313" t="s">
        <v>535</v>
      </c>
      <c r="C252" s="313" t="s">
        <v>396</v>
      </c>
      <c r="D252" s="313">
        <v>20.87</v>
      </c>
      <c r="E252" s="314">
        <v>3.11</v>
      </c>
      <c r="F252" s="313">
        <v>94</v>
      </c>
      <c r="G252" s="313">
        <v>69</v>
      </c>
      <c r="H252" s="350">
        <v>0</v>
      </c>
    </row>
    <row r="253" spans="1:8" ht="15">
      <c r="A253" s="347" t="s">
        <v>534</v>
      </c>
      <c r="B253" s="313" t="s">
        <v>535</v>
      </c>
      <c r="C253" s="313" t="s">
        <v>397</v>
      </c>
      <c r="D253" s="313">
        <v>21.2</v>
      </c>
      <c r="E253" s="314">
        <v>3.22</v>
      </c>
      <c r="F253" s="313">
        <v>95</v>
      </c>
      <c r="G253" s="313">
        <v>70</v>
      </c>
      <c r="H253" s="350"/>
    </row>
    <row r="254" spans="1:8" ht="15">
      <c r="A254" s="347" t="s">
        <v>534</v>
      </c>
      <c r="B254" s="313" t="s">
        <v>535</v>
      </c>
      <c r="C254" s="313" t="s">
        <v>160</v>
      </c>
      <c r="D254" s="313">
        <v>23.72</v>
      </c>
      <c r="E254" s="314">
        <v>3.54</v>
      </c>
      <c r="F254" s="313">
        <v>95</v>
      </c>
      <c r="G254" s="313">
        <v>69</v>
      </c>
      <c r="H254" s="350">
        <v>0</v>
      </c>
    </row>
    <row r="255" spans="1:8" ht="15">
      <c r="A255" s="347" t="s">
        <v>534</v>
      </c>
      <c r="B255" s="313" t="s">
        <v>535</v>
      </c>
      <c r="C255" s="313" t="s">
        <v>398</v>
      </c>
      <c r="D255" s="313">
        <v>24.16</v>
      </c>
      <c r="E255" s="314">
        <v>3.6</v>
      </c>
      <c r="F255" s="313">
        <v>94</v>
      </c>
      <c r="G255" s="313">
        <v>64</v>
      </c>
      <c r="H255" s="350">
        <v>0.48</v>
      </c>
    </row>
    <row r="256" spans="1:8" ht="15">
      <c r="A256" s="347" t="s">
        <v>534</v>
      </c>
      <c r="B256" s="313" t="s">
        <v>535</v>
      </c>
      <c r="C256" s="313" t="s">
        <v>399</v>
      </c>
      <c r="D256" s="313">
        <v>23.73</v>
      </c>
      <c r="E256" s="314">
        <v>3.54</v>
      </c>
      <c r="F256" s="313">
        <v>93</v>
      </c>
      <c r="G256" s="313">
        <v>71</v>
      </c>
      <c r="H256" s="350" t="s">
        <v>164</v>
      </c>
    </row>
    <row r="257" spans="1:8" ht="15">
      <c r="A257" s="347" t="s">
        <v>534</v>
      </c>
      <c r="B257" s="313" t="s">
        <v>535</v>
      </c>
      <c r="C257" s="313" t="s">
        <v>400</v>
      </c>
      <c r="D257" s="313">
        <v>21.24</v>
      </c>
      <c r="E257" s="314">
        <v>3.22</v>
      </c>
      <c r="F257" s="313">
        <v>92</v>
      </c>
      <c r="G257" s="313">
        <v>72</v>
      </c>
      <c r="H257" s="350">
        <v>0</v>
      </c>
    </row>
    <row r="258" spans="1:8" ht="15">
      <c r="A258" s="347" t="s">
        <v>534</v>
      </c>
      <c r="B258" s="313" t="s">
        <v>535</v>
      </c>
      <c r="C258" s="313" t="s">
        <v>163</v>
      </c>
      <c r="D258" s="313">
        <v>22.06</v>
      </c>
      <c r="E258" s="314">
        <v>3.33</v>
      </c>
      <c r="F258" s="313">
        <v>92</v>
      </c>
      <c r="G258" s="313">
        <v>71</v>
      </c>
      <c r="H258" s="350" t="s">
        <v>164</v>
      </c>
    </row>
    <row r="259" spans="1:8" ht="15">
      <c r="A259" s="347" t="s">
        <v>534</v>
      </c>
      <c r="B259" s="313" t="s">
        <v>535</v>
      </c>
      <c r="C259" s="313" t="s">
        <v>161</v>
      </c>
      <c r="D259" s="313">
        <v>26.07</v>
      </c>
      <c r="E259" s="314">
        <v>3.84</v>
      </c>
      <c r="F259" s="313">
        <v>92</v>
      </c>
      <c r="G259" s="313">
        <v>72</v>
      </c>
      <c r="H259" s="350">
        <v>0.03</v>
      </c>
    </row>
    <row r="260" spans="1:8" ht="15">
      <c r="A260" s="347" t="s">
        <v>534</v>
      </c>
      <c r="B260" s="313" t="s">
        <v>535</v>
      </c>
      <c r="C260" s="313" t="s">
        <v>162</v>
      </c>
      <c r="D260" s="313">
        <v>25.72</v>
      </c>
      <c r="E260" s="314">
        <v>3.8</v>
      </c>
      <c r="F260" s="313">
        <v>91</v>
      </c>
      <c r="G260" s="313">
        <v>71</v>
      </c>
      <c r="H260" s="350">
        <v>0.28999999999999998</v>
      </c>
    </row>
    <row r="261" spans="1:8" ht="15">
      <c r="A261" s="347" t="s">
        <v>534</v>
      </c>
      <c r="B261" s="313" t="s">
        <v>535</v>
      </c>
      <c r="C261" s="313" t="s">
        <v>401</v>
      </c>
      <c r="D261" s="313">
        <v>23.98</v>
      </c>
      <c r="E261" s="314">
        <v>3.57</v>
      </c>
      <c r="F261" s="313">
        <v>88</v>
      </c>
      <c r="G261" s="313">
        <v>70</v>
      </c>
      <c r="H261" s="350">
        <v>0</v>
      </c>
    </row>
    <row r="262" spans="1:8" ht="15">
      <c r="A262" s="347" t="s">
        <v>534</v>
      </c>
      <c r="B262" s="313" t="s">
        <v>535</v>
      </c>
      <c r="C262" s="313" t="s">
        <v>402</v>
      </c>
      <c r="D262" s="313">
        <v>24.02</v>
      </c>
      <c r="E262" s="314">
        <v>3.58</v>
      </c>
      <c r="F262" s="313">
        <v>87</v>
      </c>
      <c r="G262" s="313">
        <v>69</v>
      </c>
      <c r="H262" s="350">
        <v>0.54</v>
      </c>
    </row>
    <row r="263" spans="1:8" ht="15">
      <c r="A263" s="347" t="s">
        <v>534</v>
      </c>
      <c r="B263" s="313" t="s">
        <v>535</v>
      </c>
      <c r="C263" s="313" t="s">
        <v>403</v>
      </c>
      <c r="D263" s="313">
        <v>24.17</v>
      </c>
      <c r="E263" s="314">
        <v>3.6</v>
      </c>
      <c r="F263" s="313">
        <v>92</v>
      </c>
      <c r="G263" s="313">
        <v>70</v>
      </c>
      <c r="H263" s="350">
        <v>0</v>
      </c>
    </row>
    <row r="264" spans="1:8" ht="15">
      <c r="A264" s="347" t="s">
        <v>534</v>
      </c>
      <c r="B264" s="313" t="s">
        <v>535</v>
      </c>
      <c r="C264" s="313" t="s">
        <v>404</v>
      </c>
      <c r="D264" s="313">
        <v>22.89</v>
      </c>
      <c r="E264" s="314">
        <v>3.43</v>
      </c>
      <c r="F264" s="313">
        <v>89</v>
      </c>
      <c r="G264" s="313">
        <v>68</v>
      </c>
      <c r="H264" s="350">
        <v>0.08</v>
      </c>
    </row>
    <row r="265" spans="1:8" ht="15">
      <c r="A265" s="347" t="s">
        <v>534</v>
      </c>
      <c r="B265" s="313" t="s">
        <v>535</v>
      </c>
      <c r="C265" s="313" t="s">
        <v>405</v>
      </c>
      <c r="D265" s="313">
        <v>22.58</v>
      </c>
      <c r="E265" s="314">
        <v>3.39</v>
      </c>
      <c r="F265" s="313">
        <v>88</v>
      </c>
      <c r="G265" s="313">
        <v>64</v>
      </c>
      <c r="H265" s="350">
        <v>0</v>
      </c>
    </row>
    <row r="266" spans="1:8" ht="15">
      <c r="A266" s="347" t="s">
        <v>534</v>
      </c>
      <c r="B266" s="313" t="s">
        <v>535</v>
      </c>
      <c r="C266" s="313" t="s">
        <v>406</v>
      </c>
      <c r="D266" s="313">
        <v>21.3</v>
      </c>
      <c r="E266" s="314">
        <v>3.23</v>
      </c>
      <c r="F266" s="313">
        <v>88</v>
      </c>
      <c r="G266" s="313">
        <v>69</v>
      </c>
      <c r="H266" s="350">
        <v>0</v>
      </c>
    </row>
    <row r="267" spans="1:8" ht="15">
      <c r="A267" s="347" t="s">
        <v>534</v>
      </c>
      <c r="B267" s="313" t="s">
        <v>535</v>
      </c>
      <c r="C267" s="313" t="s">
        <v>407</v>
      </c>
      <c r="D267" s="313">
        <v>22.27</v>
      </c>
      <c r="E267" s="314">
        <v>3.35</v>
      </c>
      <c r="F267" s="313">
        <v>87</v>
      </c>
      <c r="G267" s="313">
        <v>68</v>
      </c>
      <c r="H267" s="350">
        <v>0.08</v>
      </c>
    </row>
    <row r="268" spans="1:8" ht="15">
      <c r="A268" s="347" t="s">
        <v>534</v>
      </c>
      <c r="B268" s="313" t="s">
        <v>535</v>
      </c>
      <c r="C268" s="313" t="s">
        <v>408</v>
      </c>
      <c r="D268" s="313">
        <v>21.08</v>
      </c>
      <c r="E268" s="314">
        <v>3.2</v>
      </c>
      <c r="F268" s="313">
        <v>85</v>
      </c>
      <c r="G268" s="313">
        <v>65</v>
      </c>
      <c r="H268" s="350">
        <v>0.3</v>
      </c>
    </row>
    <row r="269" spans="1:8" ht="15">
      <c r="A269" s="347" t="s">
        <v>534</v>
      </c>
      <c r="B269" s="313" t="s">
        <v>535</v>
      </c>
      <c r="C269" s="313" t="s">
        <v>409</v>
      </c>
      <c r="D269" s="313">
        <v>22.38</v>
      </c>
      <c r="E269" s="314">
        <v>3.37</v>
      </c>
      <c r="F269" s="313">
        <v>87</v>
      </c>
      <c r="G269" s="313">
        <v>61</v>
      </c>
      <c r="H269" s="350">
        <v>0</v>
      </c>
    </row>
    <row r="270" spans="1:8" ht="15">
      <c r="A270" s="347" t="s">
        <v>534</v>
      </c>
      <c r="B270" s="313" t="s">
        <v>535</v>
      </c>
      <c r="C270" s="313" t="s">
        <v>410</v>
      </c>
      <c r="D270" s="313">
        <v>22.71</v>
      </c>
      <c r="E270" s="314">
        <v>3.41</v>
      </c>
      <c r="F270" s="313">
        <v>89</v>
      </c>
      <c r="G270" s="313">
        <v>59</v>
      </c>
      <c r="H270" s="350">
        <v>0</v>
      </c>
    </row>
    <row r="271" spans="1:8" ht="15">
      <c r="A271" s="347" t="s">
        <v>534</v>
      </c>
      <c r="B271" s="313" t="s">
        <v>535</v>
      </c>
      <c r="C271" s="313" t="s">
        <v>411</v>
      </c>
      <c r="D271" s="313">
        <v>21.54</v>
      </c>
      <c r="E271" s="314">
        <v>3.26</v>
      </c>
      <c r="F271" s="313">
        <v>90</v>
      </c>
      <c r="G271" s="313">
        <v>66</v>
      </c>
      <c r="H271" s="340">
        <v>0</v>
      </c>
    </row>
    <row r="272" spans="1:8" ht="15">
      <c r="A272" s="348" t="s">
        <v>534</v>
      </c>
      <c r="B272" s="315" t="s">
        <v>535</v>
      </c>
      <c r="C272" s="315" t="s">
        <v>412</v>
      </c>
      <c r="D272" s="315">
        <v>25</v>
      </c>
      <c r="E272" s="316">
        <v>3.71</v>
      </c>
      <c r="F272" s="315">
        <v>89</v>
      </c>
      <c r="G272" s="315">
        <v>71</v>
      </c>
      <c r="H272" s="341">
        <v>2.11</v>
      </c>
    </row>
    <row r="273" spans="1:8" ht="15">
      <c r="A273" s="348" t="s">
        <v>534</v>
      </c>
      <c r="B273" s="315" t="s">
        <v>535</v>
      </c>
      <c r="C273" s="315" t="s">
        <v>413</v>
      </c>
      <c r="D273" s="315">
        <v>30.58</v>
      </c>
      <c r="E273" s="316">
        <v>4.43</v>
      </c>
      <c r="F273" s="315">
        <v>88</v>
      </c>
      <c r="G273" s="315">
        <v>71</v>
      </c>
      <c r="H273" s="341">
        <v>0.91</v>
      </c>
    </row>
    <row r="274" spans="1:8" ht="15">
      <c r="A274" s="348" t="s">
        <v>534</v>
      </c>
      <c r="B274" s="315" t="s">
        <v>535</v>
      </c>
      <c r="C274" s="315" t="s">
        <v>414</v>
      </c>
      <c r="D274" s="315">
        <v>34.450000000000003</v>
      </c>
      <c r="E274" s="316">
        <v>4.93</v>
      </c>
      <c r="F274" s="315">
        <v>87</v>
      </c>
      <c r="G274" s="315">
        <v>71</v>
      </c>
      <c r="H274" s="341">
        <v>0.81</v>
      </c>
    </row>
    <row r="275" spans="1:8" ht="15">
      <c r="A275" s="348" t="s">
        <v>534</v>
      </c>
      <c r="B275" s="315" t="s">
        <v>535</v>
      </c>
      <c r="C275" s="315" t="s">
        <v>415</v>
      </c>
      <c r="D275" s="315">
        <v>32.479999999999997</v>
      </c>
      <c r="E275" s="316">
        <v>4.67</v>
      </c>
      <c r="F275" s="315">
        <v>85</v>
      </c>
      <c r="G275" s="315">
        <v>71</v>
      </c>
      <c r="H275" s="341">
        <v>0.02</v>
      </c>
    </row>
    <row r="276" spans="1:8" ht="15">
      <c r="A276" s="348" t="s">
        <v>534</v>
      </c>
      <c r="B276" s="315" t="s">
        <v>535</v>
      </c>
      <c r="C276" s="315" t="s">
        <v>416</v>
      </c>
      <c r="D276" s="315">
        <v>41.09</v>
      </c>
      <c r="E276" s="316">
        <v>5.78</v>
      </c>
      <c r="F276" s="315">
        <v>85</v>
      </c>
      <c r="G276" s="315">
        <v>71</v>
      </c>
      <c r="H276" s="341">
        <v>0.2</v>
      </c>
    </row>
    <row r="277" spans="1:8" ht="15">
      <c r="A277" s="348" t="s">
        <v>534</v>
      </c>
      <c r="B277" s="315" t="s">
        <v>535</v>
      </c>
      <c r="C277" s="315" t="s">
        <v>417</v>
      </c>
      <c r="D277" s="315">
        <v>40.200000000000003</v>
      </c>
      <c r="E277" s="316">
        <v>5.67</v>
      </c>
      <c r="F277" s="315">
        <v>85</v>
      </c>
      <c r="G277" s="315">
        <v>70</v>
      </c>
      <c r="H277" s="341">
        <v>2.5299999999999998</v>
      </c>
    </row>
    <row r="278" spans="1:8" ht="15">
      <c r="A278" s="348" t="s">
        <v>534</v>
      </c>
      <c r="B278" s="315" t="s">
        <v>535</v>
      </c>
      <c r="C278" s="315" t="s">
        <v>419</v>
      </c>
      <c r="D278" s="315">
        <v>35.68</v>
      </c>
      <c r="E278" s="316">
        <v>5.09</v>
      </c>
      <c r="F278" s="315">
        <v>85</v>
      </c>
      <c r="G278" s="315">
        <v>69</v>
      </c>
      <c r="H278" s="341">
        <v>0.56000000000000005</v>
      </c>
    </row>
    <row r="279" spans="1:8" ht="15">
      <c r="A279" s="348" t="s">
        <v>534</v>
      </c>
      <c r="B279" s="315" t="s">
        <v>535</v>
      </c>
      <c r="C279" s="315" t="s">
        <v>420</v>
      </c>
      <c r="D279" s="315">
        <v>33.44</v>
      </c>
      <c r="E279" s="316">
        <v>4.8</v>
      </c>
      <c r="F279" s="315">
        <v>85</v>
      </c>
      <c r="G279" s="315">
        <v>70</v>
      </c>
      <c r="H279" s="341">
        <v>0</v>
      </c>
    </row>
    <row r="280" spans="1:8" ht="15">
      <c r="A280" s="348" t="s">
        <v>534</v>
      </c>
      <c r="B280" s="315" t="s">
        <v>535</v>
      </c>
      <c r="C280" s="315" t="s">
        <v>421</v>
      </c>
      <c r="D280" s="315">
        <v>31.71</v>
      </c>
      <c r="E280" s="316">
        <v>4.57</v>
      </c>
      <c r="F280" s="315">
        <v>86</v>
      </c>
      <c r="G280" s="315">
        <v>70</v>
      </c>
      <c r="H280" s="341">
        <v>0.05</v>
      </c>
    </row>
    <row r="281" spans="1:8" ht="15">
      <c r="A281" s="347" t="s">
        <v>534</v>
      </c>
      <c r="B281" s="313" t="s">
        <v>535</v>
      </c>
      <c r="C281" s="313" t="s">
        <v>422</v>
      </c>
      <c r="D281" s="313">
        <v>29.11</v>
      </c>
      <c r="E281" s="314">
        <v>4.21</v>
      </c>
      <c r="F281" s="313">
        <v>86</v>
      </c>
      <c r="G281" s="313">
        <v>69</v>
      </c>
      <c r="H281" s="340">
        <v>0</v>
      </c>
    </row>
    <row r="282" spans="1:8" ht="15">
      <c r="A282" s="347" t="s">
        <v>534</v>
      </c>
      <c r="B282" s="313" t="s">
        <v>535</v>
      </c>
      <c r="C282" s="313" t="s">
        <v>423</v>
      </c>
      <c r="D282" s="313">
        <v>28.54</v>
      </c>
      <c r="E282" s="314">
        <v>4.13</v>
      </c>
      <c r="F282" s="313">
        <v>87</v>
      </c>
      <c r="G282" s="313">
        <v>66</v>
      </c>
      <c r="H282" s="340">
        <v>0</v>
      </c>
    </row>
    <row r="283" spans="1:8" ht="15">
      <c r="A283" s="347" t="s">
        <v>534</v>
      </c>
      <c r="B283" s="313" t="s">
        <v>535</v>
      </c>
      <c r="C283" s="313" t="s">
        <v>424</v>
      </c>
      <c r="D283" s="313">
        <v>28.13</v>
      </c>
      <c r="E283" s="314">
        <v>4.08</v>
      </c>
      <c r="F283" s="313">
        <v>90</v>
      </c>
      <c r="G283" s="313">
        <v>56</v>
      </c>
      <c r="H283" s="340">
        <v>0</v>
      </c>
    </row>
    <row r="284" spans="1:8" ht="15">
      <c r="A284" s="347" t="s">
        <v>534</v>
      </c>
      <c r="B284" s="313" t="s">
        <v>535</v>
      </c>
      <c r="C284" s="313" t="s">
        <v>425</v>
      </c>
      <c r="D284" s="313">
        <v>28.91</v>
      </c>
      <c r="E284" s="314">
        <v>4.18</v>
      </c>
      <c r="F284" s="313">
        <v>82</v>
      </c>
      <c r="G284" s="313">
        <v>53</v>
      </c>
      <c r="H284" s="340">
        <v>0</v>
      </c>
    </row>
    <row r="285" spans="1:8" ht="15">
      <c r="A285" s="347" t="s">
        <v>534</v>
      </c>
      <c r="B285" s="313" t="s">
        <v>535</v>
      </c>
      <c r="C285" s="313" t="s">
        <v>426</v>
      </c>
      <c r="D285" s="313">
        <v>26.55</v>
      </c>
      <c r="E285" s="314">
        <v>3.88</v>
      </c>
      <c r="F285" s="313">
        <v>80</v>
      </c>
      <c r="G285" s="313">
        <v>55</v>
      </c>
      <c r="H285" s="340">
        <v>0</v>
      </c>
    </row>
    <row r="286" spans="1:8" ht="15">
      <c r="A286" s="347" t="s">
        <v>534</v>
      </c>
      <c r="B286" s="313" t="s">
        <v>535</v>
      </c>
      <c r="C286" s="313" t="s">
        <v>427</v>
      </c>
      <c r="D286" s="313">
        <v>26.49</v>
      </c>
      <c r="E286" s="314">
        <v>3.87</v>
      </c>
      <c r="F286" s="313">
        <v>84</v>
      </c>
      <c r="G286" s="313">
        <v>56</v>
      </c>
      <c r="H286" s="340">
        <v>0</v>
      </c>
    </row>
    <row r="287" spans="1:8" ht="15">
      <c r="A287" s="347" t="s">
        <v>534</v>
      </c>
      <c r="B287" s="313" t="s">
        <v>535</v>
      </c>
      <c r="C287" s="313" t="s">
        <v>428</v>
      </c>
      <c r="D287" s="313">
        <v>26.91</v>
      </c>
      <c r="E287" s="314">
        <v>3.93</v>
      </c>
      <c r="F287" s="313">
        <v>84</v>
      </c>
      <c r="G287" s="313">
        <v>65</v>
      </c>
      <c r="H287" s="340">
        <v>0</v>
      </c>
    </row>
    <row r="288" spans="1:8" ht="15">
      <c r="A288" s="348" t="s">
        <v>534</v>
      </c>
      <c r="B288" s="315" t="s">
        <v>535</v>
      </c>
      <c r="C288" s="315" t="s">
        <v>429</v>
      </c>
      <c r="D288" s="315">
        <v>47.66</v>
      </c>
      <c r="E288" s="316">
        <v>6.58</v>
      </c>
      <c r="F288" s="315">
        <v>88</v>
      </c>
      <c r="G288" s="315">
        <v>72</v>
      </c>
      <c r="H288" s="341">
        <v>2.8</v>
      </c>
    </row>
    <row r="289" spans="1:8" ht="15">
      <c r="A289" s="348" t="s">
        <v>534</v>
      </c>
      <c r="B289" s="315" t="s">
        <v>535</v>
      </c>
      <c r="C289" s="315" t="s">
        <v>430</v>
      </c>
      <c r="D289" s="315">
        <v>36.96</v>
      </c>
      <c r="E289" s="316">
        <v>5.21</v>
      </c>
      <c r="F289" s="315">
        <v>89</v>
      </c>
      <c r="G289" s="315">
        <v>68</v>
      </c>
      <c r="H289" s="341">
        <v>1.67</v>
      </c>
    </row>
    <row r="290" spans="1:8" ht="15">
      <c r="A290" s="348" t="s">
        <v>534</v>
      </c>
      <c r="B290" s="315" t="s">
        <v>535</v>
      </c>
      <c r="C290" s="315" t="s">
        <v>431</v>
      </c>
      <c r="D290" s="315">
        <v>35.94</v>
      </c>
      <c r="E290" s="316">
        <v>5.08</v>
      </c>
      <c r="F290" s="315">
        <v>89</v>
      </c>
      <c r="G290" s="315">
        <v>64</v>
      </c>
      <c r="H290" s="341">
        <v>0</v>
      </c>
    </row>
    <row r="291" spans="1:8" ht="15">
      <c r="A291" s="348" t="s">
        <v>534</v>
      </c>
      <c r="B291" s="315" t="s">
        <v>535</v>
      </c>
      <c r="C291" s="315" t="s">
        <v>432</v>
      </c>
      <c r="D291" s="315">
        <v>35.53</v>
      </c>
      <c r="E291" s="316">
        <v>5.03</v>
      </c>
      <c r="F291" s="315">
        <v>82</v>
      </c>
      <c r="G291" s="315">
        <v>55</v>
      </c>
      <c r="H291" s="341">
        <v>0</v>
      </c>
    </row>
    <row r="292" spans="1:8" ht="15">
      <c r="A292" s="347" t="s">
        <v>534</v>
      </c>
      <c r="B292" s="313" t="s">
        <v>535</v>
      </c>
      <c r="C292" s="313" t="s">
        <v>433</v>
      </c>
      <c r="D292" s="313">
        <v>33.299999999999997</v>
      </c>
      <c r="E292" s="314">
        <v>4.74</v>
      </c>
      <c r="F292" s="313">
        <v>76</v>
      </c>
      <c r="G292" s="313">
        <v>50</v>
      </c>
      <c r="H292" s="340">
        <v>0</v>
      </c>
    </row>
    <row r="293" spans="1:8" ht="15">
      <c r="A293" s="347" t="s">
        <v>534</v>
      </c>
      <c r="B293" s="313" t="s">
        <v>535</v>
      </c>
      <c r="C293" s="313" t="s">
        <v>434</v>
      </c>
      <c r="D293" s="313">
        <v>33.32</v>
      </c>
      <c r="E293" s="314">
        <v>4.75</v>
      </c>
      <c r="F293" s="313">
        <v>75</v>
      </c>
      <c r="G293" s="313">
        <v>49</v>
      </c>
      <c r="H293" s="340">
        <v>0</v>
      </c>
    </row>
    <row r="294" spans="1:8" ht="15">
      <c r="A294" s="347" t="s">
        <v>534</v>
      </c>
      <c r="B294" s="313" t="s">
        <v>535</v>
      </c>
      <c r="C294" s="313" t="s">
        <v>435</v>
      </c>
      <c r="D294" s="313">
        <v>32.11</v>
      </c>
      <c r="E294" s="314">
        <v>4.59</v>
      </c>
      <c r="F294" s="313">
        <v>77</v>
      </c>
      <c r="G294" s="313">
        <v>50</v>
      </c>
      <c r="H294" s="340">
        <v>0</v>
      </c>
    </row>
    <row r="295" spans="1:8" ht="15">
      <c r="A295" s="347" t="s">
        <v>534</v>
      </c>
      <c r="B295" s="313" t="s">
        <v>535</v>
      </c>
      <c r="C295" s="313" t="s">
        <v>436</v>
      </c>
      <c r="D295" s="313">
        <v>29.42</v>
      </c>
      <c r="E295" s="314">
        <v>4.25</v>
      </c>
      <c r="F295" s="313">
        <v>81</v>
      </c>
      <c r="G295" s="313">
        <v>55</v>
      </c>
      <c r="H295" s="340">
        <v>0</v>
      </c>
    </row>
    <row r="296" spans="1:8" ht="15">
      <c r="A296" s="347" t="s">
        <v>534</v>
      </c>
      <c r="B296" s="313" t="s">
        <v>535</v>
      </c>
      <c r="C296" s="313" t="s">
        <v>437</v>
      </c>
      <c r="D296" s="313">
        <v>30.13</v>
      </c>
      <c r="E296" s="314">
        <v>4.34</v>
      </c>
      <c r="F296" s="313">
        <v>83</v>
      </c>
      <c r="G296" s="313">
        <v>55</v>
      </c>
      <c r="H296" s="340">
        <v>0</v>
      </c>
    </row>
    <row r="297" spans="1:8" ht="15">
      <c r="A297" s="347" t="s">
        <v>534</v>
      </c>
      <c r="B297" s="313" t="s">
        <v>535</v>
      </c>
      <c r="C297" s="313" t="s">
        <v>438</v>
      </c>
      <c r="D297" s="313">
        <v>28.93</v>
      </c>
      <c r="E297" s="314">
        <v>4.18</v>
      </c>
      <c r="F297" s="313">
        <v>83</v>
      </c>
      <c r="G297" s="313">
        <v>55</v>
      </c>
      <c r="H297" s="340">
        <v>0</v>
      </c>
    </row>
    <row r="298" spans="1:8" ht="15">
      <c r="A298" s="347" t="s">
        <v>534</v>
      </c>
      <c r="B298" s="313" t="s">
        <v>535</v>
      </c>
      <c r="C298" s="313" t="s">
        <v>439</v>
      </c>
      <c r="D298" s="313">
        <v>30.36</v>
      </c>
      <c r="E298" s="314">
        <v>4.37</v>
      </c>
      <c r="F298" s="313">
        <v>86</v>
      </c>
      <c r="G298" s="313">
        <v>52</v>
      </c>
      <c r="H298" s="340">
        <v>0</v>
      </c>
    </row>
    <row r="299" spans="1:8" ht="15">
      <c r="A299" s="347" t="s">
        <v>534</v>
      </c>
      <c r="B299" s="313" t="s">
        <v>535</v>
      </c>
      <c r="C299" s="313" t="s">
        <v>440</v>
      </c>
      <c r="D299" s="313">
        <v>26.82</v>
      </c>
      <c r="E299" s="314">
        <v>3.91</v>
      </c>
      <c r="F299" s="313">
        <v>83</v>
      </c>
      <c r="G299" s="313">
        <v>58</v>
      </c>
      <c r="H299" s="340">
        <v>0</v>
      </c>
    </row>
    <row r="300" spans="1:8" ht="15">
      <c r="A300" s="347" t="s">
        <v>534</v>
      </c>
      <c r="B300" s="313" t="s">
        <v>535</v>
      </c>
      <c r="C300" s="313" t="s">
        <v>441</v>
      </c>
      <c r="D300" s="313">
        <v>27.4</v>
      </c>
      <c r="E300" s="314">
        <v>3.99</v>
      </c>
      <c r="F300" s="313">
        <v>82</v>
      </c>
      <c r="G300" s="313">
        <v>67</v>
      </c>
      <c r="H300" s="340">
        <v>0</v>
      </c>
    </row>
    <row r="301" spans="1:8" ht="15">
      <c r="A301" s="347" t="s">
        <v>534</v>
      </c>
      <c r="B301" s="313" t="s">
        <v>535</v>
      </c>
      <c r="C301" s="313" t="s">
        <v>442</v>
      </c>
      <c r="D301" s="313">
        <v>26.5</v>
      </c>
      <c r="E301" s="314">
        <v>3.87</v>
      </c>
      <c r="F301" s="313">
        <v>82</v>
      </c>
      <c r="G301" s="313">
        <v>68</v>
      </c>
      <c r="H301" s="340">
        <v>0</v>
      </c>
    </row>
    <row r="302" spans="1:8" ht="15">
      <c r="A302" s="347" t="s">
        <v>534</v>
      </c>
      <c r="B302" s="313" t="s">
        <v>535</v>
      </c>
      <c r="C302" s="313" t="s">
        <v>443</v>
      </c>
      <c r="D302" s="313">
        <v>26.69</v>
      </c>
      <c r="E302" s="314">
        <v>3.9</v>
      </c>
      <c r="F302" s="313">
        <v>82</v>
      </c>
      <c r="G302" s="313">
        <v>65</v>
      </c>
      <c r="H302" s="340">
        <v>0</v>
      </c>
    </row>
    <row r="303" spans="1:8" ht="15">
      <c r="A303" s="347" t="s">
        <v>534</v>
      </c>
      <c r="B303" s="313" t="s">
        <v>535</v>
      </c>
      <c r="C303" s="313" t="s">
        <v>444</v>
      </c>
      <c r="D303" s="313">
        <v>25.95</v>
      </c>
      <c r="E303" s="314">
        <v>3.8</v>
      </c>
      <c r="F303" s="313">
        <v>83</v>
      </c>
      <c r="G303" s="313">
        <v>64</v>
      </c>
      <c r="H303" s="340">
        <v>0</v>
      </c>
    </row>
    <row r="304" spans="1:8" ht="15">
      <c r="A304" s="347" t="s">
        <v>534</v>
      </c>
      <c r="B304" s="313" t="s">
        <v>535</v>
      </c>
      <c r="C304" s="313" t="s">
        <v>445</v>
      </c>
      <c r="D304" s="313">
        <v>26.48</v>
      </c>
      <c r="E304" s="314">
        <v>3.87</v>
      </c>
      <c r="F304" s="313">
        <v>84</v>
      </c>
      <c r="G304" s="313">
        <v>62</v>
      </c>
      <c r="H304" s="340">
        <v>0</v>
      </c>
    </row>
    <row r="305" spans="1:8" ht="15">
      <c r="A305" s="347" t="s">
        <v>534</v>
      </c>
      <c r="B305" s="313" t="s">
        <v>535</v>
      </c>
      <c r="C305" s="313" t="s">
        <v>446</v>
      </c>
      <c r="D305" s="313">
        <v>27.08</v>
      </c>
      <c r="E305" s="314">
        <v>3.95</v>
      </c>
      <c r="F305" s="313">
        <v>84</v>
      </c>
      <c r="G305" s="313">
        <v>61</v>
      </c>
      <c r="H305" s="340">
        <v>0</v>
      </c>
    </row>
    <row r="306" spans="1:8" ht="15">
      <c r="A306" s="347" t="s">
        <v>534</v>
      </c>
      <c r="B306" s="313" t="s">
        <v>535</v>
      </c>
      <c r="C306" s="313" t="s">
        <v>447</v>
      </c>
      <c r="D306" s="313">
        <v>25.43</v>
      </c>
      <c r="E306" s="314">
        <v>3.74</v>
      </c>
      <c r="F306" s="313">
        <v>85</v>
      </c>
      <c r="G306" s="313">
        <v>60</v>
      </c>
      <c r="H306" s="340">
        <v>0</v>
      </c>
    </row>
    <row r="307" spans="1:8" ht="15">
      <c r="A307" s="347" t="s">
        <v>534</v>
      </c>
      <c r="B307" s="313" t="s">
        <v>535</v>
      </c>
      <c r="C307" s="313" t="s">
        <v>448</v>
      </c>
      <c r="D307" s="313">
        <v>25.65</v>
      </c>
      <c r="E307" s="314">
        <v>3.76</v>
      </c>
      <c r="F307" s="313">
        <v>84</v>
      </c>
      <c r="G307" s="313">
        <v>58</v>
      </c>
      <c r="H307" s="350">
        <v>0</v>
      </c>
    </row>
    <row r="308" spans="1:8" ht="15">
      <c r="A308" s="347" t="s">
        <v>534</v>
      </c>
      <c r="B308" s="313" t="s">
        <v>535</v>
      </c>
      <c r="C308" s="313" t="s">
        <v>449</v>
      </c>
      <c r="D308" s="313">
        <v>25.86</v>
      </c>
      <c r="E308" s="314">
        <v>3.79</v>
      </c>
      <c r="F308" s="313">
        <v>76</v>
      </c>
      <c r="G308" s="313">
        <v>53</v>
      </c>
      <c r="H308" s="340">
        <v>0</v>
      </c>
    </row>
    <row r="309" spans="1:8" ht="15">
      <c r="A309" s="347" t="s">
        <v>534</v>
      </c>
      <c r="B309" s="313" t="s">
        <v>535</v>
      </c>
      <c r="C309" s="313" t="s">
        <v>451</v>
      </c>
      <c r="D309" s="313">
        <v>25.63</v>
      </c>
      <c r="E309" s="314">
        <v>3.76</v>
      </c>
      <c r="F309" s="313">
        <v>75</v>
      </c>
      <c r="G309" s="313">
        <v>53</v>
      </c>
      <c r="H309" s="340">
        <v>0</v>
      </c>
    </row>
    <row r="310" spans="1:8" ht="15">
      <c r="A310" s="347" t="s">
        <v>534</v>
      </c>
      <c r="B310" s="313" t="s">
        <v>535</v>
      </c>
      <c r="C310" s="313" t="s">
        <v>452</v>
      </c>
      <c r="D310" s="313">
        <v>25.21</v>
      </c>
      <c r="E310" s="314">
        <v>3.71</v>
      </c>
      <c r="F310" s="313">
        <v>79</v>
      </c>
      <c r="G310" s="313">
        <v>59</v>
      </c>
      <c r="H310" s="340">
        <v>0</v>
      </c>
    </row>
    <row r="311" spans="1:8" ht="15">
      <c r="A311" s="347" t="s">
        <v>534</v>
      </c>
      <c r="B311" s="313" t="s">
        <v>535</v>
      </c>
      <c r="C311" s="313" t="s">
        <v>453</v>
      </c>
      <c r="D311" s="313">
        <v>26.5</v>
      </c>
      <c r="E311" s="314">
        <v>3.87</v>
      </c>
      <c r="F311" s="313">
        <v>79</v>
      </c>
      <c r="G311" s="313">
        <v>55</v>
      </c>
      <c r="H311" s="340">
        <v>0</v>
      </c>
    </row>
    <row r="312" spans="1:8" ht="15">
      <c r="A312" s="347" t="s">
        <v>534</v>
      </c>
      <c r="B312" s="313" t="s">
        <v>535</v>
      </c>
      <c r="C312" s="313" t="s">
        <v>454</v>
      </c>
      <c r="D312" s="313">
        <v>29.94</v>
      </c>
      <c r="E312" s="314">
        <v>4.3099999999999996</v>
      </c>
      <c r="F312" s="313">
        <v>80</v>
      </c>
      <c r="G312" s="313">
        <v>51</v>
      </c>
      <c r="H312" s="340">
        <v>0</v>
      </c>
    </row>
    <row r="313" spans="1:8" ht="15">
      <c r="A313" s="347" t="s">
        <v>534</v>
      </c>
      <c r="B313" s="313" t="s">
        <v>535</v>
      </c>
      <c r="C313" s="313" t="s">
        <v>455</v>
      </c>
      <c r="D313" s="313">
        <v>26.29</v>
      </c>
      <c r="E313" s="314">
        <v>3.84</v>
      </c>
      <c r="F313" s="313">
        <v>81</v>
      </c>
      <c r="G313" s="313">
        <v>48</v>
      </c>
      <c r="H313" s="340">
        <v>0</v>
      </c>
    </row>
    <row r="314" spans="1:8" ht="15">
      <c r="A314" s="347" t="s">
        <v>534</v>
      </c>
      <c r="B314" s="313" t="s">
        <v>535</v>
      </c>
      <c r="C314" s="313" t="s">
        <v>456</v>
      </c>
      <c r="D314" s="313">
        <v>25.43</v>
      </c>
      <c r="E314" s="314">
        <v>3.73</v>
      </c>
      <c r="F314" s="313">
        <v>83</v>
      </c>
      <c r="G314" s="313">
        <v>53</v>
      </c>
      <c r="H314" s="340">
        <v>0</v>
      </c>
    </row>
    <row r="315" spans="1:8" ht="15">
      <c r="A315" s="347" t="s">
        <v>534</v>
      </c>
      <c r="B315" s="313" t="s">
        <v>535</v>
      </c>
      <c r="C315" s="313" t="s">
        <v>457</v>
      </c>
      <c r="D315" s="313">
        <v>25.63</v>
      </c>
      <c r="E315" s="314">
        <v>3.75</v>
      </c>
      <c r="F315" s="313">
        <v>84</v>
      </c>
      <c r="G315" s="313">
        <v>50</v>
      </c>
      <c r="H315" s="340">
        <v>0</v>
      </c>
    </row>
    <row r="316" spans="1:8" ht="15">
      <c r="A316" s="347" t="s">
        <v>534</v>
      </c>
      <c r="B316" s="313" t="s">
        <v>535</v>
      </c>
      <c r="C316" s="313" t="s">
        <v>458</v>
      </c>
      <c r="D316" s="313">
        <v>25.02</v>
      </c>
      <c r="E316" s="314">
        <v>3.68</v>
      </c>
      <c r="F316" s="313">
        <v>85</v>
      </c>
      <c r="G316" s="313">
        <v>55</v>
      </c>
      <c r="H316" s="340">
        <v>0</v>
      </c>
    </row>
    <row r="317" spans="1:8" ht="15">
      <c r="A317" s="347" t="s">
        <v>534</v>
      </c>
      <c r="B317" s="313" t="s">
        <v>535</v>
      </c>
      <c r="C317" s="313" t="s">
        <v>459</v>
      </c>
      <c r="D317" s="313">
        <v>24.31</v>
      </c>
      <c r="E317" s="314">
        <v>3.58</v>
      </c>
      <c r="F317" s="313">
        <v>86</v>
      </c>
      <c r="G317" s="313">
        <v>60</v>
      </c>
      <c r="H317" s="340">
        <v>0</v>
      </c>
    </row>
    <row r="318" spans="1:8" ht="15">
      <c r="A318" s="347" t="s">
        <v>534</v>
      </c>
      <c r="B318" s="313" t="s">
        <v>535</v>
      </c>
      <c r="C318" s="313" t="s">
        <v>460</v>
      </c>
      <c r="D318" s="313">
        <v>25.58</v>
      </c>
      <c r="E318" s="314">
        <v>3.75</v>
      </c>
      <c r="F318" s="313">
        <v>83</v>
      </c>
      <c r="G318" s="313">
        <v>65</v>
      </c>
      <c r="H318" s="350">
        <v>0.33</v>
      </c>
    </row>
    <row r="319" spans="1:8" ht="15">
      <c r="A319" s="347" t="s">
        <v>534</v>
      </c>
      <c r="B319" s="313" t="s">
        <v>535</v>
      </c>
      <c r="C319" s="313" t="s">
        <v>461</v>
      </c>
      <c r="D319" s="313">
        <v>27.91</v>
      </c>
      <c r="E319" s="314">
        <v>4.05</v>
      </c>
      <c r="F319" s="313">
        <v>80</v>
      </c>
      <c r="G319" s="313">
        <v>63</v>
      </c>
      <c r="H319" s="340">
        <v>0</v>
      </c>
    </row>
    <row r="320" spans="1:8" ht="15">
      <c r="A320" s="347" t="s">
        <v>534</v>
      </c>
      <c r="B320" s="313" t="s">
        <v>535</v>
      </c>
      <c r="C320" s="313" t="s">
        <v>462</v>
      </c>
      <c r="D320" s="313">
        <v>24.3</v>
      </c>
      <c r="E320" s="314">
        <v>3.58</v>
      </c>
      <c r="F320" s="313">
        <v>77</v>
      </c>
      <c r="G320" s="313">
        <v>62</v>
      </c>
      <c r="H320" s="340">
        <v>0</v>
      </c>
    </row>
    <row r="321" spans="1:8" ht="15">
      <c r="A321" s="347" t="s">
        <v>534</v>
      </c>
      <c r="B321" s="313" t="s">
        <v>535</v>
      </c>
      <c r="C321" s="313" t="s">
        <v>463</v>
      </c>
      <c r="D321" s="313">
        <v>28.36</v>
      </c>
      <c r="E321" s="314">
        <v>4.0999999999999996</v>
      </c>
      <c r="F321" s="313">
        <v>77</v>
      </c>
      <c r="G321" s="313">
        <v>61</v>
      </c>
      <c r="H321" s="340">
        <v>0.12</v>
      </c>
    </row>
    <row r="322" spans="1:8" ht="15">
      <c r="A322" s="347" t="s">
        <v>534</v>
      </c>
      <c r="B322" s="313" t="s">
        <v>535</v>
      </c>
      <c r="C322" s="313" t="s">
        <v>464</v>
      </c>
      <c r="D322" s="313">
        <v>28.31</v>
      </c>
      <c r="E322" s="314">
        <v>4.0999999999999996</v>
      </c>
      <c r="F322" s="313">
        <v>77</v>
      </c>
      <c r="G322" s="313">
        <v>64</v>
      </c>
      <c r="H322" s="340">
        <v>0.05</v>
      </c>
    </row>
    <row r="323" spans="1:8" ht="15">
      <c r="A323" s="348" t="s">
        <v>534</v>
      </c>
      <c r="B323" s="315" t="s">
        <v>535</v>
      </c>
      <c r="C323" s="315" t="s">
        <v>465</v>
      </c>
      <c r="D323" s="315">
        <v>33.69</v>
      </c>
      <c r="E323" s="316">
        <v>4.79</v>
      </c>
      <c r="F323" s="315">
        <v>78</v>
      </c>
      <c r="G323" s="315">
        <v>62</v>
      </c>
      <c r="H323" s="341">
        <v>0.16</v>
      </c>
    </row>
    <row r="324" spans="1:8" ht="15">
      <c r="A324" s="348" t="s">
        <v>534</v>
      </c>
      <c r="B324" s="315" t="s">
        <v>535</v>
      </c>
      <c r="C324" s="315" t="s">
        <v>466</v>
      </c>
      <c r="D324" s="315">
        <v>43.14</v>
      </c>
      <c r="E324" s="316">
        <v>6</v>
      </c>
      <c r="F324" s="315">
        <v>79</v>
      </c>
      <c r="G324" s="315">
        <v>61</v>
      </c>
      <c r="H324" s="341">
        <v>2.1</v>
      </c>
    </row>
    <row r="325" spans="1:8" ht="15">
      <c r="A325" s="348" t="s">
        <v>534</v>
      </c>
      <c r="B325" s="315" t="s">
        <v>535</v>
      </c>
      <c r="C325" s="315" t="s">
        <v>467</v>
      </c>
      <c r="D325" s="315">
        <v>37.15</v>
      </c>
      <c r="E325" s="316">
        <v>5.23</v>
      </c>
      <c r="F325" s="315">
        <v>78</v>
      </c>
      <c r="G325" s="315">
        <v>55</v>
      </c>
      <c r="H325" s="341">
        <v>0.66</v>
      </c>
    </row>
    <row r="326" spans="1:8" ht="15">
      <c r="A326" s="347" t="s">
        <v>534</v>
      </c>
      <c r="B326" s="313" t="s">
        <v>535</v>
      </c>
      <c r="C326" s="313" t="s">
        <v>468</v>
      </c>
      <c r="D326" s="313">
        <v>35.1</v>
      </c>
      <c r="E326" s="314">
        <v>4.97</v>
      </c>
      <c r="F326" s="313">
        <v>80</v>
      </c>
      <c r="G326" s="313">
        <v>56</v>
      </c>
      <c r="H326" s="340">
        <v>0</v>
      </c>
    </row>
    <row r="327" spans="1:8" ht="15">
      <c r="A327" s="347" t="s">
        <v>534</v>
      </c>
      <c r="B327" s="313" t="s">
        <v>535</v>
      </c>
      <c r="C327" s="313" t="s">
        <v>469</v>
      </c>
      <c r="D327" s="313">
        <v>30.93</v>
      </c>
      <c r="E327" s="314">
        <v>4.43</v>
      </c>
      <c r="F327" s="313">
        <v>79</v>
      </c>
      <c r="G327" s="313">
        <v>59</v>
      </c>
      <c r="H327" s="340">
        <v>0.02</v>
      </c>
    </row>
    <row r="328" spans="1:8" ht="15">
      <c r="A328" s="347" t="s">
        <v>534</v>
      </c>
      <c r="B328" s="313" t="s">
        <v>535</v>
      </c>
      <c r="C328" s="313" t="s">
        <v>470</v>
      </c>
      <c r="D328" s="313">
        <v>31.09</v>
      </c>
      <c r="E328" s="314">
        <v>4.45</v>
      </c>
      <c r="F328" s="313">
        <v>81</v>
      </c>
      <c r="G328" s="313">
        <v>52</v>
      </c>
      <c r="H328" s="340">
        <v>0.02</v>
      </c>
    </row>
    <row r="329" spans="1:8" ht="15">
      <c r="A329" s="347" t="s">
        <v>534</v>
      </c>
      <c r="B329" s="313" t="s">
        <v>535</v>
      </c>
      <c r="C329" s="313" t="s">
        <v>471</v>
      </c>
      <c r="D329" s="313">
        <v>31.59</v>
      </c>
      <c r="E329" s="314">
        <v>4.5199999999999996</v>
      </c>
      <c r="F329" s="313">
        <v>81</v>
      </c>
      <c r="G329" s="313">
        <v>47</v>
      </c>
      <c r="H329" s="340">
        <v>0</v>
      </c>
    </row>
    <row r="330" spans="1:8" ht="15">
      <c r="A330" s="347" t="s">
        <v>534</v>
      </c>
      <c r="B330" s="313" t="s">
        <v>535</v>
      </c>
      <c r="C330" s="313" t="s">
        <v>472</v>
      </c>
      <c r="D330" s="313">
        <v>33.799999999999997</v>
      </c>
      <c r="E330" s="314">
        <v>4.8</v>
      </c>
      <c r="F330" s="313">
        <v>73</v>
      </c>
      <c r="G330" s="313">
        <v>48</v>
      </c>
      <c r="H330" s="340">
        <v>0.01</v>
      </c>
    </row>
    <row r="331" spans="1:8" ht="15">
      <c r="A331" s="347" t="s">
        <v>534</v>
      </c>
      <c r="B331" s="313" t="s">
        <v>535</v>
      </c>
      <c r="C331" s="313" t="s">
        <v>473</v>
      </c>
      <c r="D331" s="313">
        <v>32.6</v>
      </c>
      <c r="E331" s="314">
        <v>4.6500000000000004</v>
      </c>
      <c r="F331" s="313">
        <v>75</v>
      </c>
      <c r="G331" s="313">
        <v>52</v>
      </c>
      <c r="H331" s="340">
        <v>0.01</v>
      </c>
    </row>
    <row r="332" spans="1:8" ht="15">
      <c r="A332" s="347" t="s">
        <v>534</v>
      </c>
      <c r="B332" s="313" t="s">
        <v>535</v>
      </c>
      <c r="C332" s="313" t="s">
        <v>474</v>
      </c>
      <c r="D332" s="313">
        <v>30.85</v>
      </c>
      <c r="E332" s="314">
        <v>4.42</v>
      </c>
      <c r="F332" s="313">
        <v>75</v>
      </c>
      <c r="G332" s="313">
        <v>53</v>
      </c>
      <c r="H332" s="340">
        <v>7.0000000000000007E-2</v>
      </c>
    </row>
    <row r="333" spans="1:8" ht="15">
      <c r="A333" s="347" t="s">
        <v>534</v>
      </c>
      <c r="B333" s="313" t="s">
        <v>535</v>
      </c>
      <c r="C333" s="313" t="s">
        <v>475</v>
      </c>
      <c r="D333" s="313">
        <v>33.479999999999997</v>
      </c>
      <c r="E333" s="314">
        <v>4.76</v>
      </c>
      <c r="F333" s="313">
        <v>75</v>
      </c>
      <c r="G333" s="313">
        <v>55</v>
      </c>
      <c r="H333" s="340">
        <v>0.01</v>
      </c>
    </row>
    <row r="334" spans="1:8" ht="15">
      <c r="A334" s="347" t="s">
        <v>534</v>
      </c>
      <c r="B334" s="313" t="s">
        <v>535</v>
      </c>
      <c r="C334" s="313" t="s">
        <v>476</v>
      </c>
      <c r="D334" s="313">
        <v>33.020000000000003</v>
      </c>
      <c r="E334" s="314">
        <v>4.7</v>
      </c>
      <c r="F334" s="313">
        <v>74</v>
      </c>
      <c r="G334" s="313">
        <v>44</v>
      </c>
      <c r="H334" s="340">
        <v>0.55000000000000004</v>
      </c>
    </row>
    <row r="335" spans="1:8" ht="15">
      <c r="A335" s="347" t="s">
        <v>534</v>
      </c>
      <c r="B335" s="313" t="s">
        <v>535</v>
      </c>
      <c r="C335" s="313" t="s">
        <v>477</v>
      </c>
      <c r="D335" s="313">
        <v>34.21</v>
      </c>
      <c r="E335" s="314">
        <v>4.8499999999999996</v>
      </c>
      <c r="F335" s="313">
        <v>69</v>
      </c>
      <c r="G335" s="313">
        <v>39</v>
      </c>
      <c r="H335" s="340">
        <v>0</v>
      </c>
    </row>
    <row r="336" spans="1:8" ht="15">
      <c r="A336" s="347" t="s">
        <v>534</v>
      </c>
      <c r="B336" s="313" t="s">
        <v>535</v>
      </c>
      <c r="C336" s="313" t="s">
        <v>478</v>
      </c>
      <c r="D336" s="313">
        <v>33.11</v>
      </c>
      <c r="E336" s="314">
        <v>4.71</v>
      </c>
      <c r="F336" s="313">
        <v>68</v>
      </c>
      <c r="G336" s="313">
        <v>36</v>
      </c>
      <c r="H336" s="340">
        <v>0</v>
      </c>
    </row>
    <row r="337" spans="1:8" ht="15">
      <c r="A337" s="347" t="s">
        <v>534</v>
      </c>
      <c r="B337" s="313" t="s">
        <v>535</v>
      </c>
      <c r="C337" s="313" t="s">
        <v>479</v>
      </c>
      <c r="D337" s="313">
        <v>32.32</v>
      </c>
      <c r="E337" s="314">
        <v>4.6100000000000003</v>
      </c>
      <c r="F337" s="313">
        <v>86</v>
      </c>
      <c r="G337" s="313">
        <v>41</v>
      </c>
      <c r="H337" s="340">
        <v>0</v>
      </c>
    </row>
    <row r="338" spans="1:8" ht="15">
      <c r="A338" s="347" t="s">
        <v>534</v>
      </c>
      <c r="B338" s="313" t="s">
        <v>535</v>
      </c>
      <c r="C338" s="313" t="s">
        <v>480</v>
      </c>
      <c r="D338" s="313">
        <v>29.79</v>
      </c>
      <c r="E338" s="314">
        <v>4.29</v>
      </c>
      <c r="F338" s="313">
        <v>82</v>
      </c>
      <c r="G338" s="313">
        <v>55</v>
      </c>
      <c r="H338" s="340">
        <v>0</v>
      </c>
    </row>
    <row r="339" spans="1:8" ht="15">
      <c r="A339" s="347" t="s">
        <v>534</v>
      </c>
      <c r="B339" s="313" t="s">
        <v>535</v>
      </c>
      <c r="C339" s="313" t="s">
        <v>481</v>
      </c>
      <c r="D339" s="313">
        <v>29.19</v>
      </c>
      <c r="E339" s="314">
        <v>4.21</v>
      </c>
      <c r="F339" s="313">
        <v>83</v>
      </c>
      <c r="G339" s="313">
        <v>64</v>
      </c>
      <c r="H339" s="340">
        <v>0</v>
      </c>
    </row>
    <row r="340" spans="1:8" ht="15">
      <c r="A340" s="347" t="s">
        <v>534</v>
      </c>
      <c r="B340" s="313" t="s">
        <v>535</v>
      </c>
      <c r="C340" s="313" t="s">
        <v>482</v>
      </c>
      <c r="D340" s="313">
        <v>31.56</v>
      </c>
      <c r="E340" s="314">
        <v>4.51</v>
      </c>
      <c r="F340" s="313">
        <v>82</v>
      </c>
      <c r="G340" s="313">
        <v>62</v>
      </c>
      <c r="H340" s="340">
        <v>0.02</v>
      </c>
    </row>
    <row r="341" spans="1:8" ht="15">
      <c r="A341" s="347" t="s">
        <v>534</v>
      </c>
      <c r="B341" s="313" t="s">
        <v>535</v>
      </c>
      <c r="C341" s="313" t="s">
        <v>483</v>
      </c>
      <c r="D341" s="313">
        <v>32.92</v>
      </c>
      <c r="E341" s="314">
        <v>4.6900000000000004</v>
      </c>
      <c r="F341" s="313">
        <v>79</v>
      </c>
      <c r="G341" s="313">
        <v>51</v>
      </c>
      <c r="H341" s="340">
        <v>0.23</v>
      </c>
    </row>
    <row r="342" spans="1:8" ht="15">
      <c r="A342" s="347" t="s">
        <v>534</v>
      </c>
      <c r="B342" s="313" t="s">
        <v>535</v>
      </c>
      <c r="C342" s="313" t="s">
        <v>484</v>
      </c>
      <c r="D342" s="313">
        <v>32.590000000000003</v>
      </c>
      <c r="E342" s="314">
        <v>4.6100000000000003</v>
      </c>
      <c r="F342" s="313">
        <v>72</v>
      </c>
      <c r="G342" s="313">
        <v>47</v>
      </c>
      <c r="H342" s="340">
        <v>0</v>
      </c>
    </row>
    <row r="343" spans="1:8" ht="15">
      <c r="A343" s="347" t="s">
        <v>534</v>
      </c>
      <c r="B343" s="313" t="s">
        <v>535</v>
      </c>
      <c r="C343" s="313" t="s">
        <v>485</v>
      </c>
      <c r="D343" s="313">
        <v>32.979999999999997</v>
      </c>
      <c r="E343" s="314">
        <v>4.66</v>
      </c>
      <c r="F343" s="313">
        <v>69</v>
      </c>
      <c r="G343" s="313">
        <v>41</v>
      </c>
      <c r="H343" s="340">
        <v>0</v>
      </c>
    </row>
    <row r="344" spans="1:8" ht="15">
      <c r="A344" s="347" t="s">
        <v>534</v>
      </c>
      <c r="B344" s="313" t="s">
        <v>535</v>
      </c>
      <c r="C344" s="313" t="s">
        <v>486</v>
      </c>
      <c r="D344" s="313">
        <v>32.700000000000003</v>
      </c>
      <c r="E344" s="314">
        <v>4.62</v>
      </c>
      <c r="F344" s="313">
        <v>67</v>
      </c>
      <c r="G344" s="313">
        <v>41</v>
      </c>
      <c r="H344" s="340">
        <v>0</v>
      </c>
    </row>
    <row r="345" spans="1:8" ht="15">
      <c r="A345" s="347" t="s">
        <v>534</v>
      </c>
      <c r="B345" s="313" t="s">
        <v>535</v>
      </c>
      <c r="C345" s="313" t="s">
        <v>487</v>
      </c>
      <c r="D345" s="313">
        <v>30.85</v>
      </c>
      <c r="E345" s="314">
        <v>4.3899999999999997</v>
      </c>
      <c r="F345" s="313">
        <v>74</v>
      </c>
      <c r="G345" s="313">
        <v>47</v>
      </c>
      <c r="H345" s="340">
        <v>0</v>
      </c>
    </row>
    <row r="346" spans="1:8" ht="15">
      <c r="A346" s="347" t="s">
        <v>534</v>
      </c>
      <c r="B346" s="313" t="s">
        <v>535</v>
      </c>
      <c r="C346" s="313" t="s">
        <v>488</v>
      </c>
      <c r="D346" s="313">
        <v>29.78</v>
      </c>
      <c r="E346" s="314">
        <v>4.25</v>
      </c>
      <c r="F346" s="313">
        <v>82</v>
      </c>
      <c r="G346" s="313">
        <v>56</v>
      </c>
      <c r="H346" s="340">
        <v>0.04</v>
      </c>
    </row>
    <row r="347" spans="1:8" ht="15">
      <c r="A347" s="347" t="s">
        <v>534</v>
      </c>
      <c r="B347" s="313" t="s">
        <v>535</v>
      </c>
      <c r="C347" s="313" t="s">
        <v>489</v>
      </c>
      <c r="D347" s="313">
        <v>30.19</v>
      </c>
      <c r="E347" s="314">
        <v>4.3</v>
      </c>
      <c r="F347" s="313">
        <v>83</v>
      </c>
      <c r="G347" s="313">
        <v>44</v>
      </c>
      <c r="H347" s="340">
        <v>0</v>
      </c>
    </row>
    <row r="348" spans="1:8" ht="15">
      <c r="A348" s="347" t="s">
        <v>534</v>
      </c>
      <c r="B348" s="313" t="s">
        <v>535</v>
      </c>
      <c r="C348" s="313" t="s">
        <v>490</v>
      </c>
      <c r="D348" s="313">
        <v>30.89</v>
      </c>
      <c r="E348" s="314">
        <v>4.3899999999999997</v>
      </c>
      <c r="F348" s="313">
        <v>67</v>
      </c>
      <c r="G348" s="313">
        <v>43</v>
      </c>
      <c r="H348" s="340">
        <v>0.25</v>
      </c>
    </row>
    <row r="349" spans="1:8" ht="15">
      <c r="A349" s="347" t="s">
        <v>534</v>
      </c>
      <c r="B349" s="313" t="s">
        <v>535</v>
      </c>
      <c r="C349" s="313" t="s">
        <v>491</v>
      </c>
      <c r="D349" s="313">
        <v>30.19</v>
      </c>
      <c r="E349" s="314">
        <v>4.3</v>
      </c>
      <c r="F349" s="313">
        <v>71</v>
      </c>
      <c r="G349" s="313">
        <v>43</v>
      </c>
      <c r="H349" s="340">
        <v>0</v>
      </c>
    </row>
    <row r="350" spans="1:8" ht="15">
      <c r="A350" s="347" t="s">
        <v>534</v>
      </c>
      <c r="B350" s="313" t="s">
        <v>535</v>
      </c>
      <c r="C350" s="313" t="s">
        <v>492</v>
      </c>
      <c r="D350" s="313">
        <v>28.93</v>
      </c>
      <c r="E350" s="314">
        <v>4.1399999999999997</v>
      </c>
      <c r="F350" s="313">
        <v>73</v>
      </c>
      <c r="G350" s="313">
        <v>58</v>
      </c>
      <c r="H350" s="340">
        <v>0</v>
      </c>
    </row>
    <row r="351" spans="1:8" ht="15">
      <c r="A351" s="347" t="s">
        <v>534</v>
      </c>
      <c r="B351" s="313" t="s">
        <v>535</v>
      </c>
      <c r="C351" s="313" t="s">
        <v>493</v>
      </c>
      <c r="D351" s="313">
        <v>29.66</v>
      </c>
      <c r="E351" s="314">
        <v>4.2300000000000004</v>
      </c>
      <c r="F351" s="313">
        <v>72</v>
      </c>
      <c r="G351" s="313">
        <v>59</v>
      </c>
      <c r="H351" s="340">
        <v>0.66</v>
      </c>
    </row>
    <row r="352" spans="1:8" ht="15">
      <c r="A352" s="347" t="s">
        <v>534</v>
      </c>
      <c r="B352" s="313" t="s">
        <v>535</v>
      </c>
      <c r="C352" s="313" t="s">
        <v>494</v>
      </c>
      <c r="D352" s="313">
        <v>29.34</v>
      </c>
      <c r="E352" s="314">
        <v>4.1900000000000004</v>
      </c>
      <c r="F352" s="313">
        <v>72</v>
      </c>
      <c r="G352" s="313">
        <v>60</v>
      </c>
      <c r="H352" s="340">
        <v>7.0000000000000007E-2</v>
      </c>
    </row>
    <row r="353" spans="1:8" ht="15">
      <c r="A353" s="348" t="s">
        <v>534</v>
      </c>
      <c r="B353" s="315" t="s">
        <v>535</v>
      </c>
      <c r="C353" s="315" t="s">
        <v>495</v>
      </c>
      <c r="D353" s="315">
        <v>33.31</v>
      </c>
      <c r="E353" s="316">
        <v>4.7</v>
      </c>
      <c r="F353" s="315">
        <v>73</v>
      </c>
      <c r="G353" s="315">
        <v>58</v>
      </c>
      <c r="H353" s="341">
        <v>0.11</v>
      </c>
    </row>
    <row r="354" spans="1:8" ht="15">
      <c r="A354" s="348" t="s">
        <v>534</v>
      </c>
      <c r="B354" s="315" t="s">
        <v>535</v>
      </c>
      <c r="C354" s="315" t="s">
        <v>496</v>
      </c>
      <c r="D354" s="315">
        <v>45.15</v>
      </c>
      <c r="E354" s="316">
        <v>6.22</v>
      </c>
      <c r="F354" s="315">
        <v>74</v>
      </c>
      <c r="G354" s="315">
        <v>48</v>
      </c>
      <c r="H354" s="341">
        <v>4.04</v>
      </c>
    </row>
    <row r="355" spans="1:8" ht="15">
      <c r="A355" s="348" t="s">
        <v>534</v>
      </c>
      <c r="B355" s="315" t="s">
        <v>535</v>
      </c>
      <c r="C355" s="315" t="s">
        <v>497</v>
      </c>
      <c r="D355" s="315">
        <v>33.61</v>
      </c>
      <c r="E355" s="316">
        <v>4.74</v>
      </c>
      <c r="F355" s="315">
        <v>68</v>
      </c>
      <c r="G355" s="315">
        <v>40</v>
      </c>
      <c r="H355" s="341">
        <v>0.05</v>
      </c>
    </row>
    <row r="356" spans="1:8" ht="15">
      <c r="A356" s="348" t="s">
        <v>534</v>
      </c>
      <c r="B356" s="315" t="s">
        <v>535</v>
      </c>
      <c r="C356" s="315" t="s">
        <v>498</v>
      </c>
      <c r="D356" s="315">
        <v>37.700000000000003</v>
      </c>
      <c r="E356" s="316">
        <v>5.26</v>
      </c>
      <c r="F356" s="315">
        <v>65</v>
      </c>
      <c r="G356" s="315">
        <v>41</v>
      </c>
      <c r="H356" s="341">
        <v>0</v>
      </c>
    </row>
    <row r="357" spans="1:8" ht="15">
      <c r="A357" s="348" t="s">
        <v>534</v>
      </c>
      <c r="B357" s="315" t="s">
        <v>535</v>
      </c>
      <c r="C357" s="315" t="s">
        <v>499</v>
      </c>
      <c r="D357" s="315">
        <v>35.409999999999997</v>
      </c>
      <c r="E357" s="316">
        <v>4.97</v>
      </c>
      <c r="F357" s="315">
        <v>66</v>
      </c>
      <c r="G357" s="315">
        <v>44</v>
      </c>
      <c r="H357" s="341">
        <v>0</v>
      </c>
    </row>
    <row r="358" spans="1:8" ht="15">
      <c r="A358" s="348" t="s">
        <v>534</v>
      </c>
      <c r="B358" s="315" t="s">
        <v>535</v>
      </c>
      <c r="C358" s="315" t="s">
        <v>500</v>
      </c>
      <c r="D358" s="315">
        <v>34.51</v>
      </c>
      <c r="E358" s="316">
        <v>4.8499999999999996</v>
      </c>
      <c r="F358" s="315">
        <v>68</v>
      </c>
      <c r="G358" s="315">
        <v>46</v>
      </c>
      <c r="H358" s="341">
        <v>0</v>
      </c>
    </row>
    <row r="359" spans="1:8" ht="15">
      <c r="A359" s="348" t="s">
        <v>534</v>
      </c>
      <c r="B359" s="315" t="s">
        <v>535</v>
      </c>
      <c r="C359" s="315" t="s">
        <v>501</v>
      </c>
      <c r="D359" s="315">
        <v>33.08</v>
      </c>
      <c r="E359" s="316">
        <v>4.67</v>
      </c>
      <c r="F359" s="315">
        <v>70</v>
      </c>
      <c r="G359" s="315">
        <v>49</v>
      </c>
      <c r="H359" s="341">
        <v>0</v>
      </c>
    </row>
    <row r="360" spans="1:8" ht="15">
      <c r="A360" s="348" t="s">
        <v>534</v>
      </c>
      <c r="B360" s="315" t="s">
        <v>535</v>
      </c>
      <c r="C360" s="315" t="s">
        <v>502</v>
      </c>
      <c r="D360" s="315">
        <v>33.17</v>
      </c>
      <c r="E360" s="316">
        <v>4.68</v>
      </c>
      <c r="F360" s="315">
        <v>73</v>
      </c>
      <c r="G360" s="315">
        <v>53</v>
      </c>
      <c r="H360" s="341">
        <v>0</v>
      </c>
    </row>
    <row r="361" spans="1:8" ht="15">
      <c r="A361" s="348" t="s">
        <v>534</v>
      </c>
      <c r="B361" s="315" t="s">
        <v>535</v>
      </c>
      <c r="C361" s="315" t="s">
        <v>503</v>
      </c>
      <c r="D361" s="315">
        <v>32.69</v>
      </c>
      <c r="E361" s="316">
        <v>4.62</v>
      </c>
      <c r="F361" s="315">
        <v>73</v>
      </c>
      <c r="G361" s="315">
        <v>53</v>
      </c>
      <c r="H361" s="341">
        <v>0</v>
      </c>
    </row>
    <row r="362" spans="1:8" ht="15">
      <c r="A362" s="347" t="s">
        <v>534</v>
      </c>
      <c r="B362" s="313" t="s">
        <v>535</v>
      </c>
      <c r="C362" s="313" t="s">
        <v>504</v>
      </c>
      <c r="D362" s="313">
        <v>30.98</v>
      </c>
      <c r="E362" s="314">
        <v>4.4000000000000004</v>
      </c>
      <c r="F362" s="313">
        <v>73</v>
      </c>
      <c r="G362" s="313">
        <v>60</v>
      </c>
      <c r="H362" s="350">
        <v>0.09</v>
      </c>
    </row>
    <row r="363" spans="1:8" ht="15">
      <c r="A363" s="347" t="s">
        <v>534</v>
      </c>
      <c r="B363" s="313" t="s">
        <v>535</v>
      </c>
      <c r="C363" s="313" t="s">
        <v>505</v>
      </c>
      <c r="D363" s="313">
        <v>30.8</v>
      </c>
      <c r="E363" s="314">
        <v>4.38</v>
      </c>
      <c r="F363" s="313">
        <v>74</v>
      </c>
      <c r="G363" s="313">
        <v>54</v>
      </c>
      <c r="H363" s="340">
        <v>0.1</v>
      </c>
    </row>
    <row r="364" spans="1:8" ht="15">
      <c r="A364" s="347" t="s">
        <v>534</v>
      </c>
      <c r="B364" s="313" t="s">
        <v>535</v>
      </c>
      <c r="C364" s="313" t="s">
        <v>506</v>
      </c>
      <c r="D364" s="313">
        <v>31.33</v>
      </c>
      <c r="E364" s="314">
        <v>4.45</v>
      </c>
      <c r="F364" s="313">
        <v>71</v>
      </c>
      <c r="G364" s="313">
        <v>49</v>
      </c>
      <c r="H364" s="340">
        <v>0</v>
      </c>
    </row>
    <row r="365" spans="1:8" ht="15">
      <c r="A365" s="347" t="s">
        <v>534</v>
      </c>
      <c r="B365" s="313" t="s">
        <v>535</v>
      </c>
      <c r="C365" s="313" t="s">
        <v>507</v>
      </c>
      <c r="D365" s="313">
        <v>32.119999999999997</v>
      </c>
      <c r="E365" s="314">
        <v>4.55</v>
      </c>
      <c r="F365" s="313">
        <v>66</v>
      </c>
      <c r="G365" s="313">
        <v>44</v>
      </c>
      <c r="H365" s="340">
        <v>0.04</v>
      </c>
    </row>
    <row r="366" spans="1:8" ht="15">
      <c r="A366" s="347" t="s">
        <v>534</v>
      </c>
      <c r="B366" s="313" t="s">
        <v>535</v>
      </c>
      <c r="C366" s="313" t="s">
        <v>508</v>
      </c>
      <c r="D366" s="313">
        <v>33.299999999999997</v>
      </c>
      <c r="E366" s="314">
        <v>4.7</v>
      </c>
      <c r="F366" s="313">
        <v>55</v>
      </c>
      <c r="G366" s="313">
        <v>46</v>
      </c>
      <c r="H366" s="340">
        <v>0</v>
      </c>
    </row>
    <row r="367" spans="1:8" ht="15">
      <c r="A367" s="347" t="s">
        <v>534</v>
      </c>
      <c r="B367" s="313" t="s">
        <v>535</v>
      </c>
      <c r="C367" s="313" t="s">
        <v>509</v>
      </c>
      <c r="D367" s="313">
        <v>34.22</v>
      </c>
      <c r="E367" s="314">
        <v>4.82</v>
      </c>
      <c r="F367" s="313">
        <v>59</v>
      </c>
      <c r="G367" s="313">
        <v>37</v>
      </c>
      <c r="H367" s="340">
        <v>0</v>
      </c>
    </row>
    <row r="368" spans="1:8" ht="15">
      <c r="A368" s="349" t="s">
        <v>534</v>
      </c>
      <c r="B368" s="345" t="s">
        <v>535</v>
      </c>
      <c r="C368" s="345" t="s">
        <v>510</v>
      </c>
      <c r="D368" s="345">
        <v>34.270000000000003</v>
      </c>
      <c r="E368" s="346">
        <v>4.82</v>
      </c>
      <c r="F368" s="345">
        <v>63</v>
      </c>
      <c r="G368" s="345">
        <v>36</v>
      </c>
      <c r="H368" s="342">
        <v>0</v>
      </c>
    </row>
    <row r="369" spans="1:5" ht="15">
      <c r="A369" s="2"/>
      <c r="B369" s="2"/>
      <c r="C369" s="14" t="s">
        <v>511</v>
      </c>
      <c r="D369" s="19">
        <f>AVERAGE(D4:D368)</f>
        <v>26.042602739726032</v>
      </c>
      <c r="E369" s="7">
        <f>AVERAGE(E4:E368)</f>
        <v>3.810986301369863</v>
      </c>
    </row>
    <row r="370" spans="1:5">
      <c r="A370" s="2"/>
      <c r="B370" s="2"/>
      <c r="C370" s="14" t="s">
        <v>519</v>
      </c>
      <c r="D370" s="19">
        <f>AVERAGE(D247:D368)</f>
        <v>29.410819672131154</v>
      </c>
      <c r="E370" s="7">
        <f>AVERAGE(E247:E368)</f>
        <v>4.2381147540983628</v>
      </c>
    </row>
  </sheetData>
  <pageMargins left="0.7" right="0.7" top="0.75" bottom="0.75" header="0.3" footer="0.3"/>
  <pageSetup fitToHeight="0" orientation="portrait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3B569-8DB4-4C81-B302-7E80498A7F91}">
  <sheetPr>
    <pageSetUpPr fitToPage="1"/>
  </sheetPr>
  <dimension ref="A1:N370"/>
  <sheetViews>
    <sheetView workbookViewId="0">
      <pane ySplit="3" topLeftCell="A362" activePane="bottomLeft" state="frozen"/>
      <selection pane="bottomLeft" activeCell="H1" sqref="C1:H1048576"/>
    </sheetView>
  </sheetViews>
  <sheetFormatPr defaultRowHeight="14.45"/>
  <cols>
    <col min="1" max="1" width="14.7109375" customWidth="1"/>
    <col min="2" max="2" width="10" customWidth="1"/>
    <col min="3" max="3" width="11.42578125" customWidth="1"/>
    <col min="4" max="4" width="16.28515625" customWidth="1"/>
    <col min="5" max="5" width="10.5703125" style="22" customWidth="1"/>
    <col min="6" max="6" width="11.7109375" customWidth="1"/>
    <col min="7" max="7" width="14.28515625" customWidth="1"/>
    <col min="8" max="8" width="13.5703125" customWidth="1"/>
  </cols>
  <sheetData>
    <row r="1" spans="1:14">
      <c r="A1" s="50" t="s">
        <v>536</v>
      </c>
      <c r="B1" s="2"/>
      <c r="C1" s="2"/>
      <c r="D1" s="2"/>
      <c r="E1" s="7"/>
      <c r="F1" s="2"/>
      <c r="G1" s="2"/>
      <c r="H1" s="2"/>
      <c r="J1" s="15"/>
      <c r="K1" s="15"/>
      <c r="L1" s="15"/>
      <c r="M1" s="15"/>
      <c r="N1" s="15"/>
    </row>
    <row r="2" spans="1:14" ht="15">
      <c r="A2" s="8"/>
      <c r="B2" s="2"/>
      <c r="C2" s="2"/>
      <c r="D2" s="2"/>
      <c r="E2" s="7"/>
      <c r="F2" s="2"/>
      <c r="G2" s="2"/>
      <c r="H2" s="2"/>
      <c r="J2" s="15"/>
      <c r="K2" s="15"/>
      <c r="L2" s="15"/>
      <c r="M2" s="15"/>
      <c r="N2" s="15"/>
    </row>
    <row r="3" spans="1:14" ht="48" customHeight="1">
      <c r="A3" s="351" t="s">
        <v>188</v>
      </c>
      <c r="B3" s="352" t="s">
        <v>189</v>
      </c>
      <c r="C3" s="352" t="s">
        <v>62</v>
      </c>
      <c r="D3" s="352" t="s">
        <v>190</v>
      </c>
      <c r="E3" s="353" t="s">
        <v>191</v>
      </c>
      <c r="F3" s="352" t="s">
        <v>192</v>
      </c>
      <c r="G3" s="352" t="s">
        <v>193</v>
      </c>
      <c r="H3" s="354" t="s">
        <v>194</v>
      </c>
      <c r="J3" s="6"/>
    </row>
    <row r="4" spans="1:14" ht="29.25">
      <c r="A4" s="343" t="s">
        <v>537</v>
      </c>
      <c r="B4" s="280" t="s">
        <v>538</v>
      </c>
      <c r="C4" s="280" t="s">
        <v>197</v>
      </c>
      <c r="D4" s="280">
        <v>34.75</v>
      </c>
      <c r="E4" s="281">
        <v>4.59</v>
      </c>
      <c r="F4" s="280">
        <v>79</v>
      </c>
      <c r="G4" s="280">
        <v>58</v>
      </c>
      <c r="H4" s="344">
        <v>0.04</v>
      </c>
    </row>
    <row r="5" spans="1:14" ht="29.25">
      <c r="A5" s="330" t="s">
        <v>537</v>
      </c>
      <c r="B5" s="326" t="s">
        <v>538</v>
      </c>
      <c r="C5" s="326" t="s">
        <v>198</v>
      </c>
      <c r="D5" s="326">
        <v>34.89</v>
      </c>
      <c r="E5" s="327">
        <v>4.6100000000000003</v>
      </c>
      <c r="F5" s="326">
        <v>78</v>
      </c>
      <c r="G5" s="326">
        <v>53</v>
      </c>
      <c r="H5" s="319">
        <v>0</v>
      </c>
    </row>
    <row r="6" spans="1:14" ht="29.25">
      <c r="A6" s="330" t="s">
        <v>537</v>
      </c>
      <c r="B6" s="326" t="s">
        <v>538</v>
      </c>
      <c r="C6" s="326" t="s">
        <v>199</v>
      </c>
      <c r="D6" s="326">
        <v>34.85</v>
      </c>
      <c r="E6" s="327">
        <v>4.6100000000000003</v>
      </c>
      <c r="F6" s="326">
        <v>81</v>
      </c>
      <c r="G6" s="326">
        <v>51</v>
      </c>
      <c r="H6" s="319">
        <v>0</v>
      </c>
    </row>
    <row r="7" spans="1:14" ht="29.25">
      <c r="A7" s="330" t="s">
        <v>537</v>
      </c>
      <c r="B7" s="326" t="s">
        <v>538</v>
      </c>
      <c r="C7" s="326" t="s">
        <v>200</v>
      </c>
      <c r="D7" s="326">
        <v>33.200000000000003</v>
      </c>
      <c r="E7" s="327">
        <v>4.41</v>
      </c>
      <c r="F7" s="326">
        <v>83</v>
      </c>
      <c r="G7" s="326">
        <v>57</v>
      </c>
      <c r="H7" s="319">
        <v>0</v>
      </c>
    </row>
    <row r="8" spans="1:14" ht="29.25">
      <c r="A8" s="330" t="s">
        <v>537</v>
      </c>
      <c r="B8" s="326" t="s">
        <v>538</v>
      </c>
      <c r="C8" s="326" t="s">
        <v>201</v>
      </c>
      <c r="D8" s="326">
        <v>34.72</v>
      </c>
      <c r="E8" s="327">
        <v>4.59</v>
      </c>
      <c r="F8" s="326">
        <v>77</v>
      </c>
      <c r="G8" s="326">
        <v>46</v>
      </c>
      <c r="H8" s="319">
        <v>0.04</v>
      </c>
    </row>
    <row r="9" spans="1:14" ht="29.25">
      <c r="A9" s="330" t="s">
        <v>537</v>
      </c>
      <c r="B9" s="326" t="s">
        <v>538</v>
      </c>
      <c r="C9" s="326" t="s">
        <v>202</v>
      </c>
      <c r="D9" s="326">
        <v>36.36</v>
      </c>
      <c r="E9" s="327">
        <v>4.97</v>
      </c>
      <c r="F9" s="326">
        <v>68</v>
      </c>
      <c r="G9" s="326">
        <v>41</v>
      </c>
      <c r="H9" s="319">
        <v>0</v>
      </c>
    </row>
    <row r="10" spans="1:14" ht="29.25">
      <c r="A10" s="330" t="s">
        <v>537</v>
      </c>
      <c r="B10" s="326" t="s">
        <v>538</v>
      </c>
      <c r="C10" s="326" t="s">
        <v>203</v>
      </c>
      <c r="D10" s="326">
        <v>36.97</v>
      </c>
      <c r="E10" s="327">
        <v>5.04</v>
      </c>
      <c r="F10" s="326">
        <v>70</v>
      </c>
      <c r="G10" s="326">
        <v>38</v>
      </c>
      <c r="H10" s="319">
        <v>0</v>
      </c>
    </row>
    <row r="11" spans="1:14" ht="29.25">
      <c r="A11" s="330" t="s">
        <v>537</v>
      </c>
      <c r="B11" s="326" t="s">
        <v>538</v>
      </c>
      <c r="C11" s="326" t="s">
        <v>204</v>
      </c>
      <c r="D11" s="326">
        <v>36.82</v>
      </c>
      <c r="E11" s="327">
        <v>5.0199999999999996</v>
      </c>
      <c r="F11" s="326">
        <v>76</v>
      </c>
      <c r="G11" s="326">
        <v>42</v>
      </c>
      <c r="H11" s="319">
        <v>0</v>
      </c>
    </row>
    <row r="12" spans="1:14" ht="29.25">
      <c r="A12" s="330" t="s">
        <v>537</v>
      </c>
      <c r="B12" s="326" t="s">
        <v>538</v>
      </c>
      <c r="C12" s="326" t="s">
        <v>205</v>
      </c>
      <c r="D12" s="326">
        <v>33.57</v>
      </c>
      <c r="E12" s="327">
        <v>4.62</v>
      </c>
      <c r="F12" s="326">
        <v>74</v>
      </c>
      <c r="G12" s="326">
        <v>47</v>
      </c>
      <c r="H12" s="319">
        <v>0</v>
      </c>
    </row>
    <row r="13" spans="1:14" ht="29.25">
      <c r="A13" s="330" t="s">
        <v>537</v>
      </c>
      <c r="B13" s="326" t="s">
        <v>538</v>
      </c>
      <c r="C13" s="326" t="s">
        <v>206</v>
      </c>
      <c r="D13" s="326">
        <v>36.270000000000003</v>
      </c>
      <c r="E13" s="327">
        <v>4.96</v>
      </c>
      <c r="F13" s="326">
        <v>71</v>
      </c>
      <c r="G13" s="326">
        <v>42</v>
      </c>
      <c r="H13" s="319">
        <v>0</v>
      </c>
    </row>
    <row r="14" spans="1:14" ht="29.25">
      <c r="A14" s="330" t="s">
        <v>537</v>
      </c>
      <c r="B14" s="326" t="s">
        <v>538</v>
      </c>
      <c r="C14" s="326" t="s">
        <v>207</v>
      </c>
      <c r="D14" s="326">
        <v>35.24</v>
      </c>
      <c r="E14" s="327">
        <v>4.83</v>
      </c>
      <c r="F14" s="326">
        <v>73</v>
      </c>
      <c r="G14" s="326">
        <v>38</v>
      </c>
      <c r="H14" s="319">
        <v>0</v>
      </c>
    </row>
    <row r="15" spans="1:14" ht="29.25">
      <c r="A15" s="330" t="s">
        <v>537</v>
      </c>
      <c r="B15" s="326" t="s">
        <v>538</v>
      </c>
      <c r="C15" s="326" t="s">
        <v>208</v>
      </c>
      <c r="D15" s="326">
        <v>35.06</v>
      </c>
      <c r="E15" s="327">
        <v>4.8</v>
      </c>
      <c r="F15" s="326">
        <v>80</v>
      </c>
      <c r="G15" s="326">
        <v>44</v>
      </c>
      <c r="H15" s="319">
        <v>0</v>
      </c>
    </row>
    <row r="16" spans="1:14" ht="29.25">
      <c r="A16" s="330" t="s">
        <v>537</v>
      </c>
      <c r="B16" s="326" t="s">
        <v>538</v>
      </c>
      <c r="C16" s="326" t="s">
        <v>209</v>
      </c>
      <c r="D16" s="326">
        <v>36.69</v>
      </c>
      <c r="E16" s="327">
        <v>5.01</v>
      </c>
      <c r="F16" s="326">
        <v>71</v>
      </c>
      <c r="G16" s="326">
        <v>35</v>
      </c>
      <c r="H16" s="319">
        <v>0.12</v>
      </c>
    </row>
    <row r="17" spans="1:8" ht="29.25">
      <c r="A17" s="330" t="s">
        <v>537</v>
      </c>
      <c r="B17" s="326" t="s">
        <v>538</v>
      </c>
      <c r="C17" s="326" t="s">
        <v>210</v>
      </c>
      <c r="D17" s="326">
        <v>39.83</v>
      </c>
      <c r="E17" s="327">
        <v>5.4</v>
      </c>
      <c r="F17" s="326">
        <v>61</v>
      </c>
      <c r="G17" s="326">
        <v>30</v>
      </c>
      <c r="H17" s="319">
        <v>0</v>
      </c>
    </row>
    <row r="18" spans="1:8" ht="29.25">
      <c r="A18" s="330" t="s">
        <v>537</v>
      </c>
      <c r="B18" s="326" t="s">
        <v>538</v>
      </c>
      <c r="C18" s="326" t="s">
        <v>211</v>
      </c>
      <c r="D18" s="326">
        <v>39.11</v>
      </c>
      <c r="E18" s="327">
        <v>5.31</v>
      </c>
      <c r="F18" s="326">
        <v>63</v>
      </c>
      <c r="G18" s="326">
        <v>30</v>
      </c>
      <c r="H18" s="319">
        <v>0</v>
      </c>
    </row>
    <row r="19" spans="1:8" ht="29.25">
      <c r="A19" s="330" t="s">
        <v>537</v>
      </c>
      <c r="B19" s="326" t="s">
        <v>538</v>
      </c>
      <c r="C19" s="326" t="s">
        <v>212</v>
      </c>
      <c r="D19" s="326">
        <v>36.49</v>
      </c>
      <c r="E19" s="327">
        <v>4.9800000000000004</v>
      </c>
      <c r="F19" s="326">
        <v>71</v>
      </c>
      <c r="G19" s="326">
        <v>30</v>
      </c>
      <c r="H19" s="319">
        <v>0</v>
      </c>
    </row>
    <row r="20" spans="1:8" ht="29.25">
      <c r="A20" s="330" t="s">
        <v>537</v>
      </c>
      <c r="B20" s="326" t="s">
        <v>538</v>
      </c>
      <c r="C20" s="326" t="s">
        <v>213</v>
      </c>
      <c r="D20" s="326">
        <v>34.380000000000003</v>
      </c>
      <c r="E20" s="327">
        <v>4.72</v>
      </c>
      <c r="F20" s="326">
        <v>75</v>
      </c>
      <c r="G20" s="326">
        <v>34</v>
      </c>
      <c r="H20" s="319">
        <v>0</v>
      </c>
    </row>
    <row r="21" spans="1:8" ht="29.25">
      <c r="A21" s="330" t="s">
        <v>537</v>
      </c>
      <c r="B21" s="326" t="s">
        <v>538</v>
      </c>
      <c r="C21" s="326" t="s">
        <v>214</v>
      </c>
      <c r="D21" s="326">
        <v>34.14</v>
      </c>
      <c r="E21" s="327">
        <v>4.6900000000000004</v>
      </c>
      <c r="F21" s="326">
        <v>79</v>
      </c>
      <c r="G21" s="326">
        <v>46</v>
      </c>
      <c r="H21" s="319" t="s">
        <v>13</v>
      </c>
    </row>
    <row r="22" spans="1:8" ht="29.25">
      <c r="A22" s="330" t="s">
        <v>537</v>
      </c>
      <c r="B22" s="326" t="s">
        <v>538</v>
      </c>
      <c r="C22" s="326" t="s">
        <v>215</v>
      </c>
      <c r="D22" s="326">
        <v>31.36</v>
      </c>
      <c r="E22" s="327">
        <v>4.34</v>
      </c>
      <c r="F22" s="326">
        <v>82</v>
      </c>
      <c r="G22" s="326">
        <v>54</v>
      </c>
      <c r="H22" s="319">
        <v>0</v>
      </c>
    </row>
    <row r="23" spans="1:8" ht="29.25">
      <c r="A23" s="330" t="s">
        <v>537</v>
      </c>
      <c r="B23" s="326" t="s">
        <v>538</v>
      </c>
      <c r="C23" s="326" t="s">
        <v>216</v>
      </c>
      <c r="D23" s="326">
        <v>32</v>
      </c>
      <c r="E23" s="327">
        <v>4.42</v>
      </c>
      <c r="F23" s="326">
        <v>76</v>
      </c>
      <c r="G23" s="326">
        <v>49</v>
      </c>
      <c r="H23" s="319">
        <v>0</v>
      </c>
    </row>
    <row r="24" spans="1:8" ht="29.25">
      <c r="A24" s="330" t="s">
        <v>537</v>
      </c>
      <c r="B24" s="326" t="s">
        <v>538</v>
      </c>
      <c r="C24" s="326" t="s">
        <v>217</v>
      </c>
      <c r="D24" s="326">
        <v>35.57</v>
      </c>
      <c r="E24" s="327">
        <v>4.87</v>
      </c>
      <c r="F24" s="326">
        <v>76</v>
      </c>
      <c r="G24" s="326">
        <v>47</v>
      </c>
      <c r="H24" s="319" t="s">
        <v>218</v>
      </c>
    </row>
    <row r="25" spans="1:8" ht="29.25">
      <c r="A25" s="330" t="s">
        <v>537</v>
      </c>
      <c r="B25" s="326" t="s">
        <v>538</v>
      </c>
      <c r="C25" s="326" t="s">
        <v>219</v>
      </c>
      <c r="D25" s="326">
        <v>36.729999999999997</v>
      </c>
      <c r="E25" s="327">
        <v>5.01</v>
      </c>
      <c r="F25" s="326">
        <v>82</v>
      </c>
      <c r="G25" s="326">
        <v>54</v>
      </c>
      <c r="H25" s="319">
        <v>0.33</v>
      </c>
    </row>
    <row r="26" spans="1:8" ht="29.25">
      <c r="A26" s="330" t="s">
        <v>537</v>
      </c>
      <c r="B26" s="326" t="s">
        <v>538</v>
      </c>
      <c r="C26" s="326" t="s">
        <v>220</v>
      </c>
      <c r="D26" s="326">
        <v>36.92</v>
      </c>
      <c r="E26" s="327">
        <v>5.04</v>
      </c>
      <c r="F26" s="326">
        <v>75</v>
      </c>
      <c r="G26" s="326">
        <v>44</v>
      </c>
      <c r="H26" s="319">
        <v>0.05</v>
      </c>
    </row>
    <row r="27" spans="1:8" ht="29.25">
      <c r="A27" s="330" t="s">
        <v>537</v>
      </c>
      <c r="B27" s="326" t="s">
        <v>538</v>
      </c>
      <c r="C27" s="326" t="s">
        <v>221</v>
      </c>
      <c r="D27" s="326">
        <v>36.590000000000003</v>
      </c>
      <c r="E27" s="327">
        <v>5</v>
      </c>
      <c r="F27" s="326">
        <v>76</v>
      </c>
      <c r="G27" s="326">
        <v>41</v>
      </c>
      <c r="H27" s="319">
        <v>0</v>
      </c>
    </row>
    <row r="28" spans="1:8" ht="29.25">
      <c r="A28" s="330" t="s">
        <v>537</v>
      </c>
      <c r="B28" s="326" t="s">
        <v>538</v>
      </c>
      <c r="C28" s="326" t="s">
        <v>222</v>
      </c>
      <c r="D28" s="326">
        <v>32.729999999999997</v>
      </c>
      <c r="E28" s="327">
        <v>4.51</v>
      </c>
      <c r="F28" s="326">
        <v>85</v>
      </c>
      <c r="G28" s="326">
        <v>43</v>
      </c>
      <c r="H28" s="319">
        <v>0</v>
      </c>
    </row>
    <row r="29" spans="1:8" ht="29.25">
      <c r="A29" s="330" t="s">
        <v>537</v>
      </c>
      <c r="B29" s="326" t="s">
        <v>538</v>
      </c>
      <c r="C29" s="326" t="s">
        <v>223</v>
      </c>
      <c r="D29" s="326">
        <v>35.840000000000003</v>
      </c>
      <c r="E29" s="327">
        <v>4.9000000000000004</v>
      </c>
      <c r="F29" s="326">
        <v>72</v>
      </c>
      <c r="G29" s="326">
        <v>38</v>
      </c>
      <c r="H29" s="319">
        <v>0.09</v>
      </c>
    </row>
    <row r="30" spans="1:8" ht="29.25">
      <c r="A30" s="330" t="s">
        <v>537</v>
      </c>
      <c r="B30" s="326" t="s">
        <v>538</v>
      </c>
      <c r="C30" s="326" t="s">
        <v>224</v>
      </c>
      <c r="D30" s="326">
        <v>37.79</v>
      </c>
      <c r="E30" s="327">
        <v>5.14</v>
      </c>
      <c r="F30" s="326">
        <v>62</v>
      </c>
      <c r="G30" s="326">
        <v>37</v>
      </c>
      <c r="H30" s="319">
        <v>0</v>
      </c>
    </row>
    <row r="31" spans="1:8" ht="29.25">
      <c r="A31" s="330" t="s">
        <v>537</v>
      </c>
      <c r="B31" s="326" t="s">
        <v>538</v>
      </c>
      <c r="C31" s="326" t="s">
        <v>225</v>
      </c>
      <c r="D31" s="326">
        <v>37.72</v>
      </c>
      <c r="E31" s="327">
        <v>5.14</v>
      </c>
      <c r="F31" s="326">
        <v>69</v>
      </c>
      <c r="G31" s="326">
        <v>35</v>
      </c>
      <c r="H31" s="319">
        <v>0</v>
      </c>
    </row>
    <row r="32" spans="1:8" ht="29.25">
      <c r="A32" s="330" t="s">
        <v>537</v>
      </c>
      <c r="B32" s="326" t="s">
        <v>538</v>
      </c>
      <c r="C32" s="326" t="s">
        <v>226</v>
      </c>
      <c r="D32" s="326">
        <v>35.21</v>
      </c>
      <c r="E32" s="327">
        <v>4.82</v>
      </c>
      <c r="F32" s="326">
        <v>78</v>
      </c>
      <c r="G32" s="326">
        <v>55</v>
      </c>
      <c r="H32" s="319">
        <v>0</v>
      </c>
    </row>
    <row r="33" spans="1:8" ht="29.25">
      <c r="A33" s="330" t="s">
        <v>537</v>
      </c>
      <c r="B33" s="326" t="s">
        <v>538</v>
      </c>
      <c r="C33" s="326" t="s">
        <v>227</v>
      </c>
      <c r="D33" s="326">
        <v>31.84</v>
      </c>
      <c r="E33" s="327">
        <v>4.4000000000000004</v>
      </c>
      <c r="F33" s="326">
        <v>86</v>
      </c>
      <c r="G33" s="326">
        <v>58</v>
      </c>
      <c r="H33" s="319">
        <v>0</v>
      </c>
    </row>
    <row r="34" spans="1:8" ht="29.25">
      <c r="A34" s="330" t="s">
        <v>537</v>
      </c>
      <c r="B34" s="326" t="s">
        <v>538</v>
      </c>
      <c r="C34" s="326" t="s">
        <v>230</v>
      </c>
      <c r="D34" s="326">
        <v>33.94</v>
      </c>
      <c r="E34" s="327">
        <v>4.66</v>
      </c>
      <c r="F34" s="326">
        <v>83</v>
      </c>
      <c r="G34" s="326">
        <v>59</v>
      </c>
      <c r="H34" s="319">
        <v>0</v>
      </c>
    </row>
    <row r="35" spans="1:8" ht="29.25">
      <c r="A35" s="330" t="s">
        <v>537</v>
      </c>
      <c r="B35" s="326" t="s">
        <v>538</v>
      </c>
      <c r="C35" s="326" t="s">
        <v>232</v>
      </c>
      <c r="D35" s="326">
        <v>34.92</v>
      </c>
      <c r="E35" s="327">
        <v>4.79</v>
      </c>
      <c r="F35" s="326">
        <v>82</v>
      </c>
      <c r="G35" s="326">
        <v>58</v>
      </c>
      <c r="H35" s="319">
        <v>0</v>
      </c>
    </row>
    <row r="36" spans="1:8" ht="29.25">
      <c r="A36" s="330" t="s">
        <v>537</v>
      </c>
      <c r="B36" s="326" t="s">
        <v>538</v>
      </c>
      <c r="C36" s="326" t="s">
        <v>233</v>
      </c>
      <c r="D36" s="326">
        <v>33.68</v>
      </c>
      <c r="E36" s="327">
        <v>4.63</v>
      </c>
      <c r="F36" s="326">
        <v>82</v>
      </c>
      <c r="G36" s="326">
        <v>57</v>
      </c>
      <c r="H36" s="319">
        <v>0</v>
      </c>
    </row>
    <row r="37" spans="1:8" ht="29.25">
      <c r="A37" s="330" t="s">
        <v>537</v>
      </c>
      <c r="B37" s="326" t="s">
        <v>538</v>
      </c>
      <c r="C37" s="326" t="s">
        <v>234</v>
      </c>
      <c r="D37" s="326">
        <v>37.619999999999997</v>
      </c>
      <c r="E37" s="327">
        <v>5.12</v>
      </c>
      <c r="F37" s="326">
        <v>78</v>
      </c>
      <c r="G37" s="326">
        <v>50</v>
      </c>
      <c r="H37" s="319">
        <v>0</v>
      </c>
    </row>
    <row r="38" spans="1:8" ht="29.25">
      <c r="A38" s="330" t="s">
        <v>537</v>
      </c>
      <c r="B38" s="326" t="s">
        <v>538</v>
      </c>
      <c r="C38" s="326" t="s">
        <v>235</v>
      </c>
      <c r="D38" s="326">
        <v>38.79</v>
      </c>
      <c r="E38" s="327">
        <v>5.24</v>
      </c>
      <c r="F38" s="326">
        <v>70</v>
      </c>
      <c r="G38" s="326">
        <v>47</v>
      </c>
      <c r="H38" s="319">
        <v>0.17</v>
      </c>
    </row>
    <row r="39" spans="1:8" ht="29.25">
      <c r="A39" s="330" t="s">
        <v>537</v>
      </c>
      <c r="B39" s="326" t="s">
        <v>538</v>
      </c>
      <c r="C39" s="326" t="s">
        <v>236</v>
      </c>
      <c r="D39" s="326">
        <v>39.380000000000003</v>
      </c>
      <c r="E39" s="327">
        <v>5.32</v>
      </c>
      <c r="F39" s="326">
        <v>73</v>
      </c>
      <c r="G39" s="326">
        <v>48</v>
      </c>
      <c r="H39" s="319">
        <v>0</v>
      </c>
    </row>
    <row r="40" spans="1:8" ht="29.25">
      <c r="A40" s="330" t="s">
        <v>537</v>
      </c>
      <c r="B40" s="326" t="s">
        <v>538</v>
      </c>
      <c r="C40" s="326" t="s">
        <v>237</v>
      </c>
      <c r="D40" s="326">
        <v>36.08</v>
      </c>
      <c r="E40" s="327">
        <v>4.91</v>
      </c>
      <c r="F40" s="326">
        <v>71</v>
      </c>
      <c r="G40" s="326">
        <v>46</v>
      </c>
      <c r="H40" s="319">
        <v>0.01</v>
      </c>
    </row>
    <row r="41" spans="1:8" ht="29.25">
      <c r="A41" s="330" t="s">
        <v>537</v>
      </c>
      <c r="B41" s="326" t="s">
        <v>538</v>
      </c>
      <c r="C41" s="326" t="s">
        <v>238</v>
      </c>
      <c r="D41" s="326">
        <v>36.17</v>
      </c>
      <c r="E41" s="327">
        <v>4.92</v>
      </c>
      <c r="F41" s="326">
        <v>76</v>
      </c>
      <c r="G41" s="326">
        <v>44</v>
      </c>
      <c r="H41" s="319"/>
    </row>
    <row r="42" spans="1:8" ht="29.25">
      <c r="A42" s="330" t="s">
        <v>537</v>
      </c>
      <c r="B42" s="326" t="s">
        <v>538</v>
      </c>
      <c r="C42" s="326" t="s">
        <v>239</v>
      </c>
      <c r="D42" s="326">
        <v>34.47</v>
      </c>
      <c r="E42" s="327">
        <v>4.71</v>
      </c>
      <c r="F42" s="326">
        <v>79</v>
      </c>
      <c r="G42" s="326">
        <v>49</v>
      </c>
      <c r="H42" s="319">
        <v>0</v>
      </c>
    </row>
    <row r="43" spans="1:8" ht="29.25">
      <c r="A43" s="330" t="s">
        <v>537</v>
      </c>
      <c r="B43" s="326" t="s">
        <v>538</v>
      </c>
      <c r="C43" s="326" t="s">
        <v>240</v>
      </c>
      <c r="D43" s="326">
        <v>34.159999999999997</v>
      </c>
      <c r="E43" s="327">
        <v>4.67</v>
      </c>
      <c r="F43" s="326">
        <v>83</v>
      </c>
      <c r="G43" s="326">
        <v>58</v>
      </c>
      <c r="H43" s="319">
        <v>0</v>
      </c>
    </row>
    <row r="44" spans="1:8" ht="29.25">
      <c r="A44" s="330" t="s">
        <v>537</v>
      </c>
      <c r="B44" s="326" t="s">
        <v>538</v>
      </c>
      <c r="C44" s="326" t="s">
        <v>241</v>
      </c>
      <c r="D44" s="326">
        <v>36.770000000000003</v>
      </c>
      <c r="E44" s="327">
        <v>4.99</v>
      </c>
      <c r="F44" s="326">
        <v>85</v>
      </c>
      <c r="G44" s="326">
        <v>46</v>
      </c>
      <c r="H44" s="319">
        <v>0.16</v>
      </c>
    </row>
    <row r="45" spans="1:8" ht="29.25">
      <c r="A45" s="330" t="s">
        <v>537</v>
      </c>
      <c r="B45" s="326" t="s">
        <v>538</v>
      </c>
      <c r="C45" s="326" t="s">
        <v>242</v>
      </c>
      <c r="D45" s="326">
        <v>38.049999999999997</v>
      </c>
      <c r="E45" s="327">
        <v>5.15</v>
      </c>
      <c r="F45" s="326">
        <v>79</v>
      </c>
      <c r="G45" s="326">
        <v>40</v>
      </c>
      <c r="H45" s="319">
        <v>0.56999999999999995</v>
      </c>
    </row>
    <row r="46" spans="1:8" ht="29.25">
      <c r="A46" s="330" t="s">
        <v>537</v>
      </c>
      <c r="B46" s="326" t="s">
        <v>538</v>
      </c>
      <c r="C46" s="326" t="s">
        <v>243</v>
      </c>
      <c r="D46" s="326">
        <v>40.880000000000003</v>
      </c>
      <c r="E46" s="327">
        <v>5.5</v>
      </c>
      <c r="F46" s="326">
        <v>71</v>
      </c>
      <c r="G46" s="326">
        <v>40</v>
      </c>
      <c r="H46" s="319">
        <v>0.12</v>
      </c>
    </row>
    <row r="47" spans="1:8" ht="29.25">
      <c r="A47" s="330" t="s">
        <v>537</v>
      </c>
      <c r="B47" s="326" t="s">
        <v>538</v>
      </c>
      <c r="C47" s="326" t="s">
        <v>244</v>
      </c>
      <c r="D47" s="326">
        <v>37.270000000000003</v>
      </c>
      <c r="E47" s="327">
        <v>5.05</v>
      </c>
      <c r="F47" s="326">
        <v>71</v>
      </c>
      <c r="G47" s="326">
        <v>40</v>
      </c>
      <c r="H47" s="319" t="s">
        <v>149</v>
      </c>
    </row>
    <row r="48" spans="1:8" ht="29.25">
      <c r="A48" s="330" t="s">
        <v>537</v>
      </c>
      <c r="B48" s="326" t="s">
        <v>538</v>
      </c>
      <c r="C48" s="326" t="s">
        <v>245</v>
      </c>
      <c r="D48" s="326">
        <v>36.92</v>
      </c>
      <c r="E48" s="327">
        <v>5.01</v>
      </c>
      <c r="F48" s="326">
        <v>75</v>
      </c>
      <c r="G48" s="326">
        <v>39</v>
      </c>
      <c r="H48" s="319">
        <v>0</v>
      </c>
    </row>
    <row r="49" spans="1:8" ht="29.25">
      <c r="A49" s="330" t="s">
        <v>537</v>
      </c>
      <c r="B49" s="326" t="s">
        <v>538</v>
      </c>
      <c r="C49" s="326" t="s">
        <v>246</v>
      </c>
      <c r="D49" s="326">
        <v>35.03</v>
      </c>
      <c r="E49" s="327">
        <v>4.78</v>
      </c>
      <c r="F49" s="326">
        <v>82</v>
      </c>
      <c r="G49" s="326">
        <v>50</v>
      </c>
      <c r="H49" s="319">
        <v>0</v>
      </c>
    </row>
    <row r="50" spans="1:8" ht="29.25">
      <c r="A50" s="330" t="s">
        <v>537</v>
      </c>
      <c r="B50" s="326" t="s">
        <v>538</v>
      </c>
      <c r="C50" s="326" t="s">
        <v>247</v>
      </c>
      <c r="D50" s="326">
        <v>33.130000000000003</v>
      </c>
      <c r="E50" s="327">
        <v>4.54</v>
      </c>
      <c r="F50" s="326">
        <v>85</v>
      </c>
      <c r="G50" s="326">
        <v>57</v>
      </c>
      <c r="H50" s="319">
        <v>0</v>
      </c>
    </row>
    <row r="51" spans="1:8" ht="29.25">
      <c r="A51" s="330" t="s">
        <v>537</v>
      </c>
      <c r="B51" s="326" t="s">
        <v>538</v>
      </c>
      <c r="C51" s="326" t="s">
        <v>248</v>
      </c>
      <c r="D51" s="326">
        <v>31.91</v>
      </c>
      <c r="E51" s="327">
        <v>4.3899999999999997</v>
      </c>
      <c r="F51" s="326">
        <v>89</v>
      </c>
      <c r="G51" s="326">
        <v>45</v>
      </c>
      <c r="H51" s="319"/>
    </row>
    <row r="52" spans="1:8" ht="29.25">
      <c r="A52" s="330" t="s">
        <v>537</v>
      </c>
      <c r="B52" s="326" t="s">
        <v>538</v>
      </c>
      <c r="C52" s="326" t="s">
        <v>249</v>
      </c>
      <c r="D52" s="326">
        <v>36.950000000000003</v>
      </c>
      <c r="E52" s="327">
        <v>5.01</v>
      </c>
      <c r="F52" s="326">
        <v>67</v>
      </c>
      <c r="G52" s="326">
        <v>46</v>
      </c>
      <c r="H52" s="319">
        <v>0.04</v>
      </c>
    </row>
    <row r="53" spans="1:8" ht="29.25">
      <c r="A53" s="330" t="s">
        <v>537</v>
      </c>
      <c r="B53" s="326" t="s">
        <v>538</v>
      </c>
      <c r="C53" s="326" t="s">
        <v>250</v>
      </c>
      <c r="D53" s="326">
        <v>35.840000000000003</v>
      </c>
      <c r="E53" s="327">
        <v>4.88</v>
      </c>
      <c r="F53" s="326">
        <v>80</v>
      </c>
      <c r="G53" s="326">
        <v>48</v>
      </c>
      <c r="H53" s="319">
        <v>0</v>
      </c>
    </row>
    <row r="54" spans="1:8" ht="29.25">
      <c r="A54" s="330" t="s">
        <v>537</v>
      </c>
      <c r="B54" s="326" t="s">
        <v>538</v>
      </c>
      <c r="C54" s="326" t="s">
        <v>251</v>
      </c>
      <c r="D54" s="326">
        <v>32.9</v>
      </c>
      <c r="E54" s="327">
        <v>4.51</v>
      </c>
      <c r="F54" s="326">
        <v>82</v>
      </c>
      <c r="G54" s="326">
        <v>53</v>
      </c>
      <c r="H54" s="319">
        <v>0</v>
      </c>
    </row>
    <row r="55" spans="1:8" ht="29.25">
      <c r="A55" s="330" t="s">
        <v>537</v>
      </c>
      <c r="B55" s="326" t="s">
        <v>538</v>
      </c>
      <c r="C55" s="326" t="s">
        <v>252</v>
      </c>
      <c r="D55" s="326">
        <v>32.58</v>
      </c>
      <c r="E55" s="327">
        <v>4.47</v>
      </c>
      <c r="F55" s="326">
        <v>85</v>
      </c>
      <c r="G55" s="326">
        <v>57</v>
      </c>
      <c r="H55" s="319">
        <v>0</v>
      </c>
    </row>
    <row r="56" spans="1:8" ht="29.25">
      <c r="A56" s="330" t="s">
        <v>537</v>
      </c>
      <c r="B56" s="326" t="s">
        <v>538</v>
      </c>
      <c r="C56" s="326" t="s">
        <v>253</v>
      </c>
      <c r="D56" s="326">
        <v>32.44</v>
      </c>
      <c r="E56" s="327">
        <v>4.45</v>
      </c>
      <c r="F56" s="326">
        <v>87</v>
      </c>
      <c r="G56" s="326">
        <v>58</v>
      </c>
      <c r="H56" s="319">
        <v>0</v>
      </c>
    </row>
    <row r="57" spans="1:8" ht="29.25">
      <c r="A57" s="330" t="s">
        <v>537</v>
      </c>
      <c r="B57" s="326" t="s">
        <v>538</v>
      </c>
      <c r="C57" s="326" t="s">
        <v>254</v>
      </c>
      <c r="D57" s="326">
        <v>31.71</v>
      </c>
      <c r="E57" s="327">
        <v>4.3600000000000003</v>
      </c>
      <c r="F57" s="326">
        <v>89</v>
      </c>
      <c r="G57" s="326">
        <v>60</v>
      </c>
      <c r="H57" s="319">
        <v>0</v>
      </c>
    </row>
    <row r="58" spans="1:8" ht="29.25">
      <c r="A58" s="330" t="s">
        <v>537</v>
      </c>
      <c r="B58" s="326" t="s">
        <v>538</v>
      </c>
      <c r="C58" s="326" t="s">
        <v>255</v>
      </c>
      <c r="D58" s="326">
        <v>32.14</v>
      </c>
      <c r="E58" s="327">
        <v>4.42</v>
      </c>
      <c r="F58" s="326">
        <v>87</v>
      </c>
      <c r="G58" s="326">
        <v>58</v>
      </c>
      <c r="H58" s="319">
        <v>0</v>
      </c>
    </row>
    <row r="59" spans="1:8" ht="29.25">
      <c r="A59" s="330" t="s">
        <v>537</v>
      </c>
      <c r="B59" s="326" t="s">
        <v>538</v>
      </c>
      <c r="C59" s="326" t="s">
        <v>256</v>
      </c>
      <c r="D59" s="326">
        <v>32.590000000000003</v>
      </c>
      <c r="E59" s="327">
        <v>4.47</v>
      </c>
      <c r="F59" s="326">
        <v>87</v>
      </c>
      <c r="G59" s="326">
        <v>58</v>
      </c>
      <c r="H59" s="319"/>
    </row>
    <row r="60" spans="1:8" ht="29.25">
      <c r="A60" s="330" t="s">
        <v>537</v>
      </c>
      <c r="B60" s="326" t="s">
        <v>538</v>
      </c>
      <c r="C60" s="326" t="s">
        <v>257</v>
      </c>
      <c r="D60" s="326">
        <v>34.380000000000003</v>
      </c>
      <c r="E60" s="327">
        <v>4.7</v>
      </c>
      <c r="F60" s="326">
        <v>87</v>
      </c>
      <c r="G60" s="326">
        <v>56</v>
      </c>
      <c r="H60" s="319">
        <v>0</v>
      </c>
    </row>
    <row r="61" spans="1:8" ht="29.25">
      <c r="A61" s="330" t="s">
        <v>537</v>
      </c>
      <c r="B61" s="326" t="s">
        <v>538</v>
      </c>
      <c r="C61" s="326" t="s">
        <v>258</v>
      </c>
      <c r="D61" s="326">
        <v>32.08</v>
      </c>
      <c r="E61" s="327">
        <v>4.41</v>
      </c>
      <c r="F61" s="326">
        <v>87</v>
      </c>
      <c r="G61" s="326">
        <v>57</v>
      </c>
      <c r="H61" s="319">
        <v>0</v>
      </c>
    </row>
    <row r="62" spans="1:8" ht="29.25">
      <c r="A62" s="330" t="s">
        <v>537</v>
      </c>
      <c r="B62" s="326" t="s">
        <v>538</v>
      </c>
      <c r="C62" s="326" t="s">
        <v>259</v>
      </c>
      <c r="D62" s="326">
        <v>29.9</v>
      </c>
      <c r="E62" s="327">
        <v>4.1399999999999997</v>
      </c>
      <c r="F62" s="326">
        <v>87</v>
      </c>
      <c r="G62" s="326">
        <v>57</v>
      </c>
      <c r="H62" s="319">
        <v>0</v>
      </c>
    </row>
    <row r="63" spans="1:8" ht="29.25">
      <c r="A63" s="330" t="s">
        <v>537</v>
      </c>
      <c r="B63" s="326" t="s">
        <v>538</v>
      </c>
      <c r="C63" s="326" t="s">
        <v>261</v>
      </c>
      <c r="D63" s="326">
        <v>32.31</v>
      </c>
      <c r="E63" s="327">
        <v>4.4400000000000004</v>
      </c>
      <c r="F63" s="326">
        <v>86</v>
      </c>
      <c r="G63" s="326">
        <v>58</v>
      </c>
      <c r="H63" s="319">
        <v>0</v>
      </c>
    </row>
    <row r="64" spans="1:8" ht="29.25">
      <c r="A64" s="330" t="s">
        <v>537</v>
      </c>
      <c r="B64" s="326" t="s">
        <v>538</v>
      </c>
      <c r="C64" s="326" t="s">
        <v>262</v>
      </c>
      <c r="D64" s="326">
        <v>32.19</v>
      </c>
      <c r="E64" s="327">
        <v>4.42</v>
      </c>
      <c r="F64" s="326">
        <v>87</v>
      </c>
      <c r="G64" s="326">
        <v>56</v>
      </c>
      <c r="H64" s="319">
        <v>0</v>
      </c>
    </row>
    <row r="65" spans="1:8" ht="29.25">
      <c r="A65" s="330" t="s">
        <v>537</v>
      </c>
      <c r="B65" s="326" t="s">
        <v>538</v>
      </c>
      <c r="C65" s="326" t="s">
        <v>263</v>
      </c>
      <c r="D65" s="326">
        <v>29.54</v>
      </c>
      <c r="E65" s="327">
        <v>4.09</v>
      </c>
      <c r="F65" s="326">
        <v>90</v>
      </c>
      <c r="G65" s="326">
        <v>55</v>
      </c>
      <c r="H65" s="319">
        <v>0</v>
      </c>
    </row>
    <row r="66" spans="1:8" ht="29.25">
      <c r="A66" s="330" t="s">
        <v>537</v>
      </c>
      <c r="B66" s="326" t="s">
        <v>538</v>
      </c>
      <c r="C66" s="326" t="s">
        <v>264</v>
      </c>
      <c r="D66" s="326">
        <v>29.6</v>
      </c>
      <c r="E66" s="327">
        <v>4.0999999999999996</v>
      </c>
      <c r="F66" s="326">
        <v>88</v>
      </c>
      <c r="G66" s="326">
        <v>52</v>
      </c>
      <c r="H66" s="319">
        <v>0</v>
      </c>
    </row>
    <row r="67" spans="1:8" ht="29.25">
      <c r="A67" s="330" t="s">
        <v>537</v>
      </c>
      <c r="B67" s="326" t="s">
        <v>538</v>
      </c>
      <c r="C67" s="326" t="s">
        <v>265</v>
      </c>
      <c r="D67" s="326">
        <v>31.28</v>
      </c>
      <c r="E67" s="327">
        <v>4.3099999999999996</v>
      </c>
      <c r="F67" s="326">
        <v>81</v>
      </c>
      <c r="G67" s="326">
        <v>54</v>
      </c>
      <c r="H67" s="319">
        <v>0.05</v>
      </c>
    </row>
    <row r="68" spans="1:8" ht="29.25">
      <c r="A68" s="330" t="s">
        <v>537</v>
      </c>
      <c r="B68" s="326" t="s">
        <v>538</v>
      </c>
      <c r="C68" s="326" t="s">
        <v>266</v>
      </c>
      <c r="D68" s="326">
        <v>28.91</v>
      </c>
      <c r="E68" s="327">
        <v>4.01</v>
      </c>
      <c r="F68" s="326">
        <v>84</v>
      </c>
      <c r="G68" s="326">
        <v>56</v>
      </c>
      <c r="H68" s="319">
        <v>0</v>
      </c>
    </row>
    <row r="69" spans="1:8" ht="29.25">
      <c r="A69" s="330" t="s">
        <v>537</v>
      </c>
      <c r="B69" s="326" t="s">
        <v>538</v>
      </c>
      <c r="C69" s="326" t="s">
        <v>267</v>
      </c>
      <c r="D69" s="326">
        <v>29.32</v>
      </c>
      <c r="E69" s="327">
        <v>4.49</v>
      </c>
      <c r="F69" s="326">
        <v>87</v>
      </c>
      <c r="G69" s="326">
        <v>56</v>
      </c>
      <c r="H69" s="319"/>
    </row>
    <row r="70" spans="1:8" ht="29.25">
      <c r="A70" s="330" t="s">
        <v>537</v>
      </c>
      <c r="B70" s="326" t="s">
        <v>538</v>
      </c>
      <c r="C70" s="326" t="s">
        <v>268</v>
      </c>
      <c r="D70" s="326">
        <v>31.7</v>
      </c>
      <c r="E70" s="327">
        <v>4.8099999999999996</v>
      </c>
      <c r="F70" s="326">
        <v>85</v>
      </c>
      <c r="G70" s="326">
        <v>58</v>
      </c>
      <c r="H70" s="319">
        <v>0</v>
      </c>
    </row>
    <row r="71" spans="1:8" ht="29.25">
      <c r="A71" s="330" t="s">
        <v>537</v>
      </c>
      <c r="B71" s="326" t="s">
        <v>538</v>
      </c>
      <c r="C71" s="326" t="s">
        <v>269</v>
      </c>
      <c r="D71" s="326">
        <v>31.27</v>
      </c>
      <c r="E71" s="327">
        <v>4.75</v>
      </c>
      <c r="F71" s="326">
        <v>80</v>
      </c>
      <c r="G71" s="326">
        <v>51</v>
      </c>
      <c r="H71" s="319">
        <v>0</v>
      </c>
    </row>
    <row r="72" spans="1:8" ht="29.25">
      <c r="A72" s="330" t="s">
        <v>537</v>
      </c>
      <c r="B72" s="326" t="s">
        <v>538</v>
      </c>
      <c r="C72" s="326" t="s">
        <v>270</v>
      </c>
      <c r="D72" s="326">
        <v>30.92</v>
      </c>
      <c r="E72" s="327">
        <v>4.71</v>
      </c>
      <c r="F72" s="326">
        <v>85</v>
      </c>
      <c r="G72" s="326">
        <v>54</v>
      </c>
      <c r="H72" s="319"/>
    </row>
    <row r="73" spans="1:8" ht="29.25">
      <c r="A73" s="330" t="s">
        <v>537</v>
      </c>
      <c r="B73" s="326" t="s">
        <v>538</v>
      </c>
      <c r="C73" s="326" t="s">
        <v>271</v>
      </c>
      <c r="D73" s="326">
        <v>34.79</v>
      </c>
      <c r="E73" s="327">
        <v>5.23</v>
      </c>
      <c r="F73" s="326">
        <v>81</v>
      </c>
      <c r="G73" s="326">
        <v>51</v>
      </c>
      <c r="H73" s="319">
        <v>1.3</v>
      </c>
    </row>
    <row r="74" spans="1:8" ht="29.25">
      <c r="A74" s="330" t="s">
        <v>537</v>
      </c>
      <c r="B74" s="326" t="s">
        <v>538</v>
      </c>
      <c r="C74" s="326" t="s">
        <v>272</v>
      </c>
      <c r="D74" s="326">
        <v>32.590000000000003</v>
      </c>
      <c r="E74" s="327">
        <v>4.93</v>
      </c>
      <c r="F74" s="326">
        <v>86</v>
      </c>
      <c r="G74" s="326">
        <v>48</v>
      </c>
      <c r="H74" s="319">
        <v>0</v>
      </c>
    </row>
    <row r="75" spans="1:8" ht="29.25">
      <c r="A75" s="330" t="s">
        <v>537</v>
      </c>
      <c r="B75" s="326" t="s">
        <v>538</v>
      </c>
      <c r="C75" s="326" t="s">
        <v>105</v>
      </c>
      <c r="D75" s="326">
        <v>37.950000000000003</v>
      </c>
      <c r="E75" s="327">
        <v>5.67</v>
      </c>
      <c r="F75" s="326">
        <v>81</v>
      </c>
      <c r="G75" s="326">
        <v>46</v>
      </c>
      <c r="H75" s="319">
        <v>1.17</v>
      </c>
    </row>
    <row r="76" spans="1:8" ht="29.25">
      <c r="A76" s="330" t="s">
        <v>537</v>
      </c>
      <c r="B76" s="326" t="s">
        <v>538</v>
      </c>
      <c r="C76" s="326" t="s">
        <v>106</v>
      </c>
      <c r="D76" s="326">
        <v>40.82</v>
      </c>
      <c r="E76" s="327">
        <v>6.06</v>
      </c>
      <c r="F76" s="326">
        <v>70</v>
      </c>
      <c r="G76" s="326">
        <v>43</v>
      </c>
      <c r="H76" s="319">
        <v>0.6</v>
      </c>
    </row>
    <row r="77" spans="1:8" ht="29.25">
      <c r="A77" s="330" t="s">
        <v>537</v>
      </c>
      <c r="B77" s="326" t="s">
        <v>538</v>
      </c>
      <c r="C77" s="326" t="s">
        <v>273</v>
      </c>
      <c r="D77" s="326">
        <v>40.659999999999997</v>
      </c>
      <c r="E77" s="327">
        <v>6.04</v>
      </c>
      <c r="F77" s="326">
        <v>68</v>
      </c>
      <c r="G77" s="326">
        <v>43</v>
      </c>
      <c r="H77" s="319">
        <v>0</v>
      </c>
    </row>
    <row r="78" spans="1:8" ht="29.25">
      <c r="A78" s="330" t="s">
        <v>537</v>
      </c>
      <c r="B78" s="326" t="s">
        <v>538</v>
      </c>
      <c r="C78" s="326" t="s">
        <v>274</v>
      </c>
      <c r="D78" s="326">
        <v>37.92</v>
      </c>
      <c r="E78" s="327">
        <v>5.66</v>
      </c>
      <c r="F78" s="326">
        <v>77</v>
      </c>
      <c r="G78" s="326">
        <v>37</v>
      </c>
      <c r="H78" s="319">
        <v>0</v>
      </c>
    </row>
    <row r="79" spans="1:8" ht="29.25">
      <c r="A79" s="330" t="s">
        <v>537</v>
      </c>
      <c r="B79" s="326" t="s">
        <v>538</v>
      </c>
      <c r="C79" s="326" t="s">
        <v>275</v>
      </c>
      <c r="D79" s="326">
        <v>33.840000000000003</v>
      </c>
      <c r="E79" s="327">
        <v>5.1100000000000003</v>
      </c>
      <c r="F79" s="326">
        <v>84</v>
      </c>
      <c r="G79" s="326">
        <v>48</v>
      </c>
      <c r="H79" s="319"/>
    </row>
    <row r="80" spans="1:8" ht="29.25">
      <c r="A80" s="330" t="s">
        <v>537</v>
      </c>
      <c r="B80" s="326" t="s">
        <v>538</v>
      </c>
      <c r="C80" s="326" t="s">
        <v>276</v>
      </c>
      <c r="D80" s="326">
        <v>36.119999999999997</v>
      </c>
      <c r="E80" s="327">
        <v>5.42</v>
      </c>
      <c r="F80" s="326">
        <v>80</v>
      </c>
      <c r="G80" s="326">
        <v>45</v>
      </c>
      <c r="H80" s="319">
        <v>0</v>
      </c>
    </row>
    <row r="81" spans="1:8" ht="29.25">
      <c r="A81" s="330" t="s">
        <v>537</v>
      </c>
      <c r="B81" s="326" t="s">
        <v>538</v>
      </c>
      <c r="C81" s="326" t="s">
        <v>277</v>
      </c>
      <c r="D81" s="326">
        <v>42.77</v>
      </c>
      <c r="E81" s="327">
        <v>6.33</v>
      </c>
      <c r="F81" s="326">
        <v>68</v>
      </c>
      <c r="G81" s="326">
        <v>43</v>
      </c>
      <c r="H81" s="319">
        <v>0.02</v>
      </c>
    </row>
    <row r="82" spans="1:8" ht="29.25">
      <c r="A82" s="330" t="s">
        <v>537</v>
      </c>
      <c r="B82" s="326" t="s">
        <v>538</v>
      </c>
      <c r="C82" s="326" t="s">
        <v>278</v>
      </c>
      <c r="D82" s="326">
        <v>37.29</v>
      </c>
      <c r="E82" s="327">
        <v>5.58</v>
      </c>
      <c r="F82" s="326">
        <v>69</v>
      </c>
      <c r="G82" s="326">
        <v>42</v>
      </c>
      <c r="H82" s="319">
        <v>0.02</v>
      </c>
    </row>
    <row r="83" spans="1:8" ht="29.25">
      <c r="A83" s="330" t="s">
        <v>537</v>
      </c>
      <c r="B83" s="326" t="s">
        <v>538</v>
      </c>
      <c r="C83" s="326" t="s">
        <v>279</v>
      </c>
      <c r="D83" s="326">
        <v>35.68</v>
      </c>
      <c r="E83" s="327">
        <v>5.36</v>
      </c>
      <c r="F83" s="326">
        <v>77</v>
      </c>
      <c r="G83" s="326">
        <v>42</v>
      </c>
      <c r="H83" s="319">
        <v>0</v>
      </c>
    </row>
    <row r="84" spans="1:8" ht="29.25">
      <c r="A84" s="330" t="s">
        <v>537</v>
      </c>
      <c r="B84" s="326" t="s">
        <v>538</v>
      </c>
      <c r="C84" s="326" t="s">
        <v>280</v>
      </c>
      <c r="D84" s="326">
        <v>35</v>
      </c>
      <c r="E84" s="327">
        <v>5.26</v>
      </c>
      <c r="F84" s="326">
        <v>80</v>
      </c>
      <c r="G84" s="326">
        <v>53</v>
      </c>
      <c r="H84" s="319">
        <v>0.08</v>
      </c>
    </row>
    <row r="85" spans="1:8" ht="29.25">
      <c r="A85" s="330" t="s">
        <v>537</v>
      </c>
      <c r="B85" s="326" t="s">
        <v>538</v>
      </c>
      <c r="C85" s="326" t="s">
        <v>281</v>
      </c>
      <c r="D85" s="326">
        <v>33.58</v>
      </c>
      <c r="E85" s="327">
        <v>5.07</v>
      </c>
      <c r="F85" s="326">
        <v>83</v>
      </c>
      <c r="G85" s="326">
        <v>53</v>
      </c>
      <c r="H85" s="319"/>
    </row>
    <row r="86" spans="1:8" ht="29.25">
      <c r="A86" s="330" t="s">
        <v>537</v>
      </c>
      <c r="B86" s="326" t="s">
        <v>538</v>
      </c>
      <c r="C86" s="326" t="s">
        <v>282</v>
      </c>
      <c r="D86" s="326">
        <v>34.46</v>
      </c>
      <c r="E86" s="327">
        <v>5.19</v>
      </c>
      <c r="F86" s="326">
        <v>86</v>
      </c>
      <c r="G86" s="326">
        <v>53</v>
      </c>
      <c r="H86" s="319">
        <v>0</v>
      </c>
    </row>
    <row r="87" spans="1:8" ht="29.25">
      <c r="A87" s="330" t="s">
        <v>537</v>
      </c>
      <c r="B87" s="326" t="s">
        <v>538</v>
      </c>
      <c r="C87" s="326" t="s">
        <v>283</v>
      </c>
      <c r="D87" s="326">
        <v>31.47</v>
      </c>
      <c r="E87" s="327">
        <v>4.78</v>
      </c>
      <c r="F87" s="326">
        <v>91</v>
      </c>
      <c r="G87" s="326">
        <v>60</v>
      </c>
      <c r="H87" s="319">
        <v>0</v>
      </c>
    </row>
    <row r="88" spans="1:8" ht="29.25">
      <c r="A88" s="330" t="s">
        <v>537</v>
      </c>
      <c r="B88" s="326" t="s">
        <v>538</v>
      </c>
      <c r="C88" s="326" t="s">
        <v>284</v>
      </c>
      <c r="D88" s="326">
        <v>32.090000000000003</v>
      </c>
      <c r="E88" s="327">
        <v>4.87</v>
      </c>
      <c r="F88" s="326">
        <v>91</v>
      </c>
      <c r="G88" s="326">
        <v>63</v>
      </c>
      <c r="H88" s="319">
        <v>0.68</v>
      </c>
    </row>
    <row r="89" spans="1:8" ht="29.25">
      <c r="A89" s="330" t="s">
        <v>537</v>
      </c>
      <c r="B89" s="326" t="s">
        <v>538</v>
      </c>
      <c r="C89" s="326" t="s">
        <v>285</v>
      </c>
      <c r="D89" s="326">
        <v>30.65</v>
      </c>
      <c r="E89" s="327">
        <v>4.67</v>
      </c>
      <c r="F89" s="326">
        <v>92</v>
      </c>
      <c r="G89" s="326">
        <v>62</v>
      </c>
      <c r="H89" s="319">
        <v>0</v>
      </c>
    </row>
    <row r="90" spans="1:8" ht="29.25">
      <c r="A90" s="330" t="s">
        <v>537</v>
      </c>
      <c r="B90" s="326" t="s">
        <v>538</v>
      </c>
      <c r="C90" s="326" t="s">
        <v>286</v>
      </c>
      <c r="D90" s="326">
        <v>30.4</v>
      </c>
      <c r="E90" s="327">
        <v>4.6399999999999997</v>
      </c>
      <c r="F90" s="326">
        <v>88</v>
      </c>
      <c r="G90" s="326">
        <v>55</v>
      </c>
      <c r="H90" s="319" t="s">
        <v>164</v>
      </c>
    </row>
    <row r="91" spans="1:8" ht="29.25">
      <c r="A91" s="330" t="s">
        <v>537</v>
      </c>
      <c r="B91" s="326" t="s">
        <v>538</v>
      </c>
      <c r="C91" s="326" t="s">
        <v>287</v>
      </c>
      <c r="D91" s="326">
        <v>32.72</v>
      </c>
      <c r="E91" s="327">
        <v>4.95</v>
      </c>
      <c r="F91" s="326">
        <v>75</v>
      </c>
      <c r="G91" s="326">
        <v>55</v>
      </c>
      <c r="H91" s="319">
        <v>0</v>
      </c>
    </row>
    <row r="92" spans="1:8" ht="29.25">
      <c r="A92" s="330" t="s">
        <v>537</v>
      </c>
      <c r="B92" s="326" t="s">
        <v>538</v>
      </c>
      <c r="C92" s="326" t="s">
        <v>288</v>
      </c>
      <c r="D92" s="326">
        <v>31.44</v>
      </c>
      <c r="E92" s="327">
        <v>4.78</v>
      </c>
      <c r="F92" s="326">
        <v>79</v>
      </c>
      <c r="G92" s="326">
        <v>51</v>
      </c>
      <c r="H92" s="319">
        <v>0</v>
      </c>
    </row>
    <row r="93" spans="1:8" ht="29.25">
      <c r="A93" s="330" t="s">
        <v>537</v>
      </c>
      <c r="B93" s="326" t="s">
        <v>538</v>
      </c>
      <c r="C93" s="326" t="s">
        <v>289</v>
      </c>
      <c r="D93" s="326">
        <v>30.99</v>
      </c>
      <c r="E93" s="327">
        <v>4.72</v>
      </c>
      <c r="F93" s="326">
        <v>85</v>
      </c>
      <c r="G93" s="326">
        <v>55</v>
      </c>
      <c r="H93" s="319">
        <v>0</v>
      </c>
    </row>
    <row r="94" spans="1:8" ht="29.25">
      <c r="A94" s="330" t="s">
        <v>537</v>
      </c>
      <c r="B94" s="326" t="s">
        <v>538</v>
      </c>
      <c r="C94" s="326" t="s">
        <v>290</v>
      </c>
      <c r="D94" s="326">
        <v>30</v>
      </c>
      <c r="E94" s="327">
        <v>4.58</v>
      </c>
      <c r="F94" s="326">
        <v>90</v>
      </c>
      <c r="G94" s="326">
        <v>60</v>
      </c>
      <c r="H94" s="319">
        <v>0</v>
      </c>
    </row>
    <row r="95" spans="1:8" ht="29.25">
      <c r="A95" s="330" t="s">
        <v>537</v>
      </c>
      <c r="B95" s="326" t="s">
        <v>538</v>
      </c>
      <c r="C95" s="326" t="s">
        <v>291</v>
      </c>
      <c r="D95" s="326">
        <v>31.48</v>
      </c>
      <c r="E95" s="327">
        <v>4.78</v>
      </c>
      <c r="F95" s="326">
        <v>85</v>
      </c>
      <c r="G95" s="326">
        <v>60</v>
      </c>
      <c r="H95" s="319"/>
    </row>
    <row r="96" spans="1:8" ht="29.25">
      <c r="A96" s="330" t="s">
        <v>537</v>
      </c>
      <c r="B96" s="326" t="s">
        <v>538</v>
      </c>
      <c r="C96" s="326" t="s">
        <v>292</v>
      </c>
      <c r="D96" s="326">
        <v>29.51</v>
      </c>
      <c r="E96" s="327">
        <v>4.51</v>
      </c>
      <c r="F96" s="326">
        <v>86</v>
      </c>
      <c r="G96" s="326">
        <v>61</v>
      </c>
      <c r="H96" s="319">
        <v>0</v>
      </c>
    </row>
    <row r="97" spans="1:8" ht="29.25">
      <c r="A97" s="330" t="s">
        <v>537</v>
      </c>
      <c r="B97" s="326" t="s">
        <v>538</v>
      </c>
      <c r="C97" s="326" t="s">
        <v>293</v>
      </c>
      <c r="D97" s="326">
        <v>29.31</v>
      </c>
      <c r="E97" s="327">
        <v>4.49</v>
      </c>
      <c r="F97" s="326">
        <v>88</v>
      </c>
      <c r="G97" s="326">
        <v>60</v>
      </c>
      <c r="H97" s="319" t="s">
        <v>164</v>
      </c>
    </row>
    <row r="98" spans="1:8" ht="29.25">
      <c r="A98" s="330" t="s">
        <v>537</v>
      </c>
      <c r="B98" s="326" t="s">
        <v>538</v>
      </c>
      <c r="C98" s="326" t="s">
        <v>294</v>
      </c>
      <c r="D98" s="326">
        <v>28.17</v>
      </c>
      <c r="E98" s="327">
        <v>4.33</v>
      </c>
      <c r="F98" s="326">
        <v>87</v>
      </c>
      <c r="G98" s="326">
        <v>63</v>
      </c>
      <c r="H98" s="319">
        <v>0</v>
      </c>
    </row>
    <row r="99" spans="1:8" ht="29.25">
      <c r="A99" s="330" t="s">
        <v>537</v>
      </c>
      <c r="B99" s="326" t="s">
        <v>538</v>
      </c>
      <c r="C99" s="326" t="s">
        <v>295</v>
      </c>
      <c r="D99" s="326">
        <v>28.82</v>
      </c>
      <c r="E99" s="327">
        <v>4.3099999999999996</v>
      </c>
      <c r="F99" s="326">
        <v>87</v>
      </c>
      <c r="G99" s="326">
        <v>64</v>
      </c>
      <c r="H99" s="319">
        <v>0</v>
      </c>
    </row>
    <row r="100" spans="1:8" ht="29.25">
      <c r="A100" s="330" t="s">
        <v>537</v>
      </c>
      <c r="B100" s="326" t="s">
        <v>538</v>
      </c>
      <c r="C100" s="326" t="s">
        <v>296</v>
      </c>
      <c r="D100" s="326">
        <v>29.38</v>
      </c>
      <c r="E100" s="327">
        <v>4.38</v>
      </c>
      <c r="F100" s="326">
        <v>85</v>
      </c>
      <c r="G100" s="326">
        <v>64</v>
      </c>
      <c r="H100" s="319"/>
    </row>
    <row r="101" spans="1:8" ht="29.25">
      <c r="A101" s="330" t="s">
        <v>537</v>
      </c>
      <c r="B101" s="326" t="s">
        <v>538</v>
      </c>
      <c r="C101" s="326" t="s">
        <v>297</v>
      </c>
      <c r="D101" s="326">
        <v>29.52</v>
      </c>
      <c r="E101" s="327">
        <v>4.4000000000000004</v>
      </c>
      <c r="F101" s="326">
        <v>86</v>
      </c>
      <c r="G101" s="326">
        <v>62</v>
      </c>
      <c r="H101" s="319"/>
    </row>
    <row r="102" spans="1:8" ht="29.25">
      <c r="A102" s="330" t="s">
        <v>537</v>
      </c>
      <c r="B102" s="326" t="s">
        <v>538</v>
      </c>
      <c r="C102" s="326" t="s">
        <v>107</v>
      </c>
      <c r="D102" s="326">
        <v>34.92</v>
      </c>
      <c r="E102" s="327">
        <v>5.1100000000000003</v>
      </c>
      <c r="F102" s="326">
        <v>80</v>
      </c>
      <c r="G102" s="326">
        <v>60</v>
      </c>
      <c r="H102" s="319">
        <v>0.01</v>
      </c>
    </row>
    <row r="103" spans="1:8" ht="29.25">
      <c r="A103" s="330" t="s">
        <v>537</v>
      </c>
      <c r="B103" s="326" t="s">
        <v>538</v>
      </c>
      <c r="C103" s="326" t="s">
        <v>108</v>
      </c>
      <c r="D103" s="326">
        <v>40.39</v>
      </c>
      <c r="E103" s="327">
        <v>5.84</v>
      </c>
      <c r="F103" s="326">
        <v>79</v>
      </c>
      <c r="G103" s="326">
        <v>58</v>
      </c>
      <c r="H103" s="319">
        <v>0.68</v>
      </c>
    </row>
    <row r="104" spans="1:8" ht="29.25">
      <c r="A104" s="330" t="s">
        <v>537</v>
      </c>
      <c r="B104" s="326" t="s">
        <v>538</v>
      </c>
      <c r="C104" s="326" t="s">
        <v>109</v>
      </c>
      <c r="D104" s="326">
        <v>42.72</v>
      </c>
      <c r="E104" s="327">
        <v>6.15</v>
      </c>
      <c r="F104" s="326">
        <v>78</v>
      </c>
      <c r="G104" s="326">
        <v>58</v>
      </c>
      <c r="H104" s="319">
        <v>1.38</v>
      </c>
    </row>
    <row r="105" spans="1:8" ht="29.25">
      <c r="A105" s="330" t="s">
        <v>537</v>
      </c>
      <c r="B105" s="326" t="s">
        <v>538</v>
      </c>
      <c r="C105" s="326" t="s">
        <v>298</v>
      </c>
      <c r="D105" s="326">
        <v>39.85</v>
      </c>
      <c r="E105" s="327">
        <v>5.77</v>
      </c>
      <c r="F105" s="326">
        <v>79</v>
      </c>
      <c r="G105" s="326">
        <v>59</v>
      </c>
      <c r="H105" s="319">
        <v>0.03</v>
      </c>
    </row>
    <row r="106" spans="1:8" ht="29.25">
      <c r="A106" s="330" t="s">
        <v>537</v>
      </c>
      <c r="B106" s="326" t="s">
        <v>538</v>
      </c>
      <c r="C106" s="326" t="s">
        <v>110</v>
      </c>
      <c r="D106" s="326">
        <v>38.69</v>
      </c>
      <c r="E106" s="327">
        <v>5.61</v>
      </c>
      <c r="F106" s="326">
        <v>87</v>
      </c>
      <c r="G106" s="326">
        <v>61</v>
      </c>
      <c r="H106" s="319">
        <v>7.0000000000000007E-2</v>
      </c>
    </row>
    <row r="107" spans="1:8" ht="29.25">
      <c r="A107" s="330" t="s">
        <v>537</v>
      </c>
      <c r="B107" s="326" t="s">
        <v>538</v>
      </c>
      <c r="C107" s="326" t="s">
        <v>111</v>
      </c>
      <c r="D107" s="326">
        <v>40.96</v>
      </c>
      <c r="E107" s="327">
        <v>5.92</v>
      </c>
      <c r="F107" s="326">
        <v>86</v>
      </c>
      <c r="G107" s="326">
        <v>59</v>
      </c>
      <c r="H107" s="319">
        <v>0.56999999999999995</v>
      </c>
    </row>
    <row r="108" spans="1:8" ht="29.25">
      <c r="A108" s="330" t="s">
        <v>537</v>
      </c>
      <c r="B108" s="326" t="s">
        <v>538</v>
      </c>
      <c r="C108" s="326" t="s">
        <v>112</v>
      </c>
      <c r="D108" s="326">
        <v>38.64</v>
      </c>
      <c r="E108" s="327">
        <v>5.61</v>
      </c>
      <c r="F108" s="326">
        <v>87</v>
      </c>
      <c r="G108" s="326">
        <v>60</v>
      </c>
      <c r="H108" s="319">
        <v>0.02</v>
      </c>
    </row>
    <row r="109" spans="1:8" ht="29.25">
      <c r="A109" s="330" t="s">
        <v>537</v>
      </c>
      <c r="B109" s="326" t="s">
        <v>538</v>
      </c>
      <c r="C109" s="326" t="s">
        <v>113</v>
      </c>
      <c r="D109" s="326">
        <v>46.17</v>
      </c>
      <c r="E109" s="327">
        <v>6.61</v>
      </c>
      <c r="F109" s="326">
        <v>88</v>
      </c>
      <c r="G109" s="326">
        <v>59</v>
      </c>
      <c r="H109" s="319">
        <v>0</v>
      </c>
    </row>
    <row r="110" spans="1:8" ht="29.25">
      <c r="A110" s="330" t="s">
        <v>537</v>
      </c>
      <c r="B110" s="326" t="s">
        <v>538</v>
      </c>
      <c r="C110" s="326" t="s">
        <v>299</v>
      </c>
      <c r="D110" s="326">
        <v>38.75</v>
      </c>
      <c r="E110" s="327">
        <v>5.62</v>
      </c>
      <c r="F110" s="326">
        <v>81</v>
      </c>
      <c r="G110" s="326">
        <v>50</v>
      </c>
      <c r="H110" s="319">
        <v>0.04</v>
      </c>
    </row>
    <row r="111" spans="1:8" ht="29.25">
      <c r="A111" s="330" t="s">
        <v>537</v>
      </c>
      <c r="B111" s="326" t="s">
        <v>538</v>
      </c>
      <c r="C111" s="326" t="s">
        <v>300</v>
      </c>
      <c r="D111" s="326">
        <v>40.090000000000003</v>
      </c>
      <c r="E111" s="327">
        <v>5.8</v>
      </c>
      <c r="F111" s="326">
        <v>81</v>
      </c>
      <c r="G111" s="326">
        <v>46</v>
      </c>
      <c r="H111" s="319">
        <v>0.02</v>
      </c>
    </row>
    <row r="112" spans="1:8" ht="29.25">
      <c r="A112" s="330" t="s">
        <v>537</v>
      </c>
      <c r="B112" s="326" t="s">
        <v>538</v>
      </c>
      <c r="C112" s="326" t="s">
        <v>301</v>
      </c>
      <c r="D112" s="326">
        <v>35.22</v>
      </c>
      <c r="E112" s="327">
        <v>5.15</v>
      </c>
      <c r="F112" s="326">
        <v>82</v>
      </c>
      <c r="G112" s="326">
        <v>50</v>
      </c>
      <c r="H112" s="319">
        <v>0</v>
      </c>
    </row>
    <row r="113" spans="1:8" ht="29.25">
      <c r="A113" s="330" t="s">
        <v>537</v>
      </c>
      <c r="B113" s="326" t="s">
        <v>538</v>
      </c>
      <c r="C113" s="326" t="s">
        <v>302</v>
      </c>
      <c r="D113" s="326">
        <v>33.630000000000003</v>
      </c>
      <c r="E113" s="327">
        <v>4.9400000000000004</v>
      </c>
      <c r="F113" s="326">
        <v>84</v>
      </c>
      <c r="G113" s="326">
        <v>55</v>
      </c>
      <c r="H113" s="319">
        <v>0</v>
      </c>
    </row>
    <row r="114" spans="1:8" ht="29.25">
      <c r="A114" s="330" t="s">
        <v>537</v>
      </c>
      <c r="B114" s="326" t="s">
        <v>538</v>
      </c>
      <c r="C114" s="326" t="s">
        <v>303</v>
      </c>
      <c r="D114" s="326">
        <v>33.369999999999997</v>
      </c>
      <c r="E114" s="327">
        <v>4.91</v>
      </c>
      <c r="F114" s="326">
        <v>87</v>
      </c>
      <c r="G114" s="326">
        <v>59</v>
      </c>
      <c r="H114" s="319"/>
    </row>
    <row r="115" spans="1:8" ht="29.25">
      <c r="A115" s="330" t="s">
        <v>537</v>
      </c>
      <c r="B115" s="326" t="s">
        <v>538</v>
      </c>
      <c r="C115" s="326" t="s">
        <v>304</v>
      </c>
      <c r="D115" s="326">
        <v>33</v>
      </c>
      <c r="E115" s="327">
        <v>4.8600000000000003</v>
      </c>
      <c r="F115" s="326">
        <v>89</v>
      </c>
      <c r="G115" s="326">
        <v>57</v>
      </c>
      <c r="H115" s="319">
        <v>0.3</v>
      </c>
    </row>
    <row r="116" spans="1:8" ht="29.25">
      <c r="A116" s="330" t="s">
        <v>537</v>
      </c>
      <c r="B116" s="326" t="s">
        <v>538</v>
      </c>
      <c r="C116" s="326" t="s">
        <v>305</v>
      </c>
      <c r="D116" s="326">
        <v>35.15</v>
      </c>
      <c r="E116" s="327">
        <v>5.14</v>
      </c>
      <c r="F116" s="326">
        <v>84</v>
      </c>
      <c r="G116" s="326">
        <v>53</v>
      </c>
      <c r="H116" s="319">
        <v>0.42</v>
      </c>
    </row>
    <row r="117" spans="1:8" ht="29.25">
      <c r="A117" s="330" t="s">
        <v>537</v>
      </c>
      <c r="B117" s="326" t="s">
        <v>538</v>
      </c>
      <c r="C117" s="326" t="s">
        <v>306</v>
      </c>
      <c r="D117" s="326">
        <v>31.79</v>
      </c>
      <c r="E117" s="327">
        <v>4.7</v>
      </c>
      <c r="F117" s="326">
        <v>80</v>
      </c>
      <c r="G117" s="326">
        <v>55</v>
      </c>
      <c r="H117" s="319">
        <v>0</v>
      </c>
    </row>
    <row r="118" spans="1:8" ht="29.25">
      <c r="A118" s="330" t="s">
        <v>537</v>
      </c>
      <c r="B118" s="326" t="s">
        <v>538</v>
      </c>
      <c r="C118" s="326" t="s">
        <v>307</v>
      </c>
      <c r="D118" s="326">
        <v>32.72</v>
      </c>
      <c r="E118" s="327">
        <v>4.82</v>
      </c>
      <c r="F118" s="326">
        <v>82</v>
      </c>
      <c r="G118" s="326">
        <v>61</v>
      </c>
      <c r="H118" s="319">
        <v>0.25</v>
      </c>
    </row>
    <row r="119" spans="1:8" ht="29.25">
      <c r="A119" s="330" t="s">
        <v>537</v>
      </c>
      <c r="B119" s="326" t="s">
        <v>538</v>
      </c>
      <c r="C119" s="326" t="s">
        <v>308</v>
      </c>
      <c r="D119" s="326">
        <v>32.68</v>
      </c>
      <c r="E119" s="327">
        <v>4.82</v>
      </c>
      <c r="F119" s="326">
        <v>84</v>
      </c>
      <c r="G119" s="326">
        <v>62</v>
      </c>
      <c r="H119" s="319">
        <v>7.0000000000000007E-2</v>
      </c>
    </row>
    <row r="120" spans="1:8" ht="29.25">
      <c r="A120" s="330" t="s">
        <v>537</v>
      </c>
      <c r="B120" s="326" t="s">
        <v>538</v>
      </c>
      <c r="C120" s="326" t="s">
        <v>309</v>
      </c>
      <c r="D120" s="326">
        <v>37.49</v>
      </c>
      <c r="E120" s="327">
        <v>5.46</v>
      </c>
      <c r="F120" s="326">
        <v>86</v>
      </c>
      <c r="G120" s="326">
        <v>63</v>
      </c>
      <c r="H120" s="319">
        <v>0</v>
      </c>
    </row>
    <row r="121" spans="1:8" ht="29.25">
      <c r="A121" s="330" t="s">
        <v>537</v>
      </c>
      <c r="B121" s="326" t="s">
        <v>538</v>
      </c>
      <c r="C121" s="326" t="s">
        <v>114</v>
      </c>
      <c r="D121" s="326">
        <v>48.59</v>
      </c>
      <c r="E121" s="327">
        <v>6.93</v>
      </c>
      <c r="F121" s="326">
        <v>87</v>
      </c>
      <c r="G121" s="326">
        <v>62</v>
      </c>
      <c r="H121" s="319">
        <v>1.62</v>
      </c>
    </row>
    <row r="122" spans="1:8" ht="29.25">
      <c r="A122" s="330" t="s">
        <v>537</v>
      </c>
      <c r="B122" s="326" t="s">
        <v>538</v>
      </c>
      <c r="C122" s="326" t="s">
        <v>115</v>
      </c>
      <c r="D122" s="326">
        <v>44.5</v>
      </c>
      <c r="E122" s="327">
        <v>6.39</v>
      </c>
      <c r="F122" s="326">
        <v>88</v>
      </c>
      <c r="G122" s="326">
        <v>62</v>
      </c>
      <c r="H122" s="319">
        <v>0</v>
      </c>
    </row>
    <row r="123" spans="1:8" ht="29.25">
      <c r="A123" s="330" t="s">
        <v>537</v>
      </c>
      <c r="B123" s="326" t="s">
        <v>538</v>
      </c>
      <c r="C123" s="326" t="s">
        <v>116</v>
      </c>
      <c r="D123" s="326">
        <v>47.12</v>
      </c>
      <c r="E123" s="327">
        <v>6.73</v>
      </c>
      <c r="F123" s="326">
        <v>85</v>
      </c>
      <c r="G123" s="326">
        <v>57</v>
      </c>
      <c r="H123" s="319">
        <v>0.52</v>
      </c>
    </row>
    <row r="124" spans="1:8" ht="29.25">
      <c r="A124" s="330" t="s">
        <v>537</v>
      </c>
      <c r="B124" s="326" t="s">
        <v>538</v>
      </c>
      <c r="C124" s="326" t="s">
        <v>310</v>
      </c>
      <c r="D124" s="326">
        <v>41.31</v>
      </c>
      <c r="E124" s="327">
        <v>5.96</v>
      </c>
      <c r="F124" s="326">
        <v>85</v>
      </c>
      <c r="G124" s="326">
        <v>56</v>
      </c>
      <c r="H124" s="319">
        <v>0</v>
      </c>
    </row>
    <row r="125" spans="1:8" ht="29.25">
      <c r="A125" s="330" t="s">
        <v>537</v>
      </c>
      <c r="B125" s="326" t="s">
        <v>538</v>
      </c>
      <c r="C125" s="326" t="s">
        <v>311</v>
      </c>
      <c r="D125" s="326">
        <v>39.67</v>
      </c>
      <c r="E125" s="327">
        <v>5.74</v>
      </c>
      <c r="F125" s="326">
        <v>87</v>
      </c>
      <c r="G125" s="326">
        <v>56</v>
      </c>
      <c r="H125" s="319">
        <v>0</v>
      </c>
    </row>
    <row r="126" spans="1:8" ht="29.25">
      <c r="A126" s="330" t="s">
        <v>537</v>
      </c>
      <c r="B126" s="326" t="s">
        <v>538</v>
      </c>
      <c r="C126" s="326" t="s">
        <v>312</v>
      </c>
      <c r="D126" s="326">
        <v>39</v>
      </c>
      <c r="E126" s="327">
        <v>5.66</v>
      </c>
      <c r="F126" s="326">
        <v>86</v>
      </c>
      <c r="G126" s="326">
        <v>53</v>
      </c>
      <c r="H126" s="319">
        <v>0</v>
      </c>
    </row>
    <row r="127" spans="1:8" ht="29.25">
      <c r="A127" s="330" t="s">
        <v>537</v>
      </c>
      <c r="B127" s="326" t="s">
        <v>538</v>
      </c>
      <c r="C127" s="326" t="s">
        <v>313</v>
      </c>
      <c r="D127" s="326">
        <v>37.19</v>
      </c>
      <c r="E127" s="327">
        <v>5.42</v>
      </c>
      <c r="F127" s="326">
        <v>84</v>
      </c>
      <c r="G127" s="326">
        <v>53</v>
      </c>
      <c r="H127" s="319">
        <v>0</v>
      </c>
    </row>
    <row r="128" spans="1:8" ht="29.25">
      <c r="A128" s="330" t="s">
        <v>537</v>
      </c>
      <c r="B128" s="326" t="s">
        <v>538</v>
      </c>
      <c r="C128" s="326" t="s">
        <v>314</v>
      </c>
      <c r="D128" s="326">
        <v>38.53</v>
      </c>
      <c r="E128" s="327">
        <v>5.55</v>
      </c>
      <c r="F128" s="326">
        <v>87</v>
      </c>
      <c r="G128" s="326">
        <v>57</v>
      </c>
      <c r="H128" s="319">
        <v>0</v>
      </c>
    </row>
    <row r="129" spans="1:8" ht="29.25">
      <c r="A129" s="330" t="s">
        <v>537</v>
      </c>
      <c r="B129" s="326" t="s">
        <v>538</v>
      </c>
      <c r="C129" s="326" t="s">
        <v>315</v>
      </c>
      <c r="D129" s="326">
        <v>37.79</v>
      </c>
      <c r="E129" s="327">
        <v>5.45</v>
      </c>
      <c r="F129" s="326">
        <v>86</v>
      </c>
      <c r="G129" s="326">
        <v>65</v>
      </c>
      <c r="H129" s="319">
        <v>0</v>
      </c>
    </row>
    <row r="130" spans="1:8" ht="29.25">
      <c r="A130" s="330" t="s">
        <v>537</v>
      </c>
      <c r="B130" s="326" t="s">
        <v>538</v>
      </c>
      <c r="C130" s="326" t="s">
        <v>316</v>
      </c>
      <c r="D130" s="326">
        <v>37.07</v>
      </c>
      <c r="E130" s="327">
        <v>5.36</v>
      </c>
      <c r="F130" s="326">
        <v>88</v>
      </c>
      <c r="G130" s="326">
        <v>61</v>
      </c>
      <c r="H130" s="319">
        <v>0.02</v>
      </c>
    </row>
    <row r="131" spans="1:8" ht="29.25">
      <c r="A131" s="330" t="s">
        <v>537</v>
      </c>
      <c r="B131" s="326" t="s">
        <v>538</v>
      </c>
      <c r="C131" s="326" t="s">
        <v>317</v>
      </c>
      <c r="D131" s="326">
        <v>34.43</v>
      </c>
      <c r="E131" s="327">
        <v>5.01</v>
      </c>
      <c r="F131" s="326">
        <v>87</v>
      </c>
      <c r="G131" s="326">
        <v>55</v>
      </c>
      <c r="H131" s="319">
        <v>0</v>
      </c>
    </row>
    <row r="132" spans="1:8" ht="29.25">
      <c r="A132" s="330" t="s">
        <v>537</v>
      </c>
      <c r="B132" s="326" t="s">
        <v>538</v>
      </c>
      <c r="C132" s="326" t="s">
        <v>318</v>
      </c>
      <c r="D132" s="326">
        <v>34.35</v>
      </c>
      <c r="E132" s="327">
        <v>5</v>
      </c>
      <c r="F132" s="326">
        <v>91</v>
      </c>
      <c r="G132" s="326">
        <v>63</v>
      </c>
      <c r="H132" s="319">
        <v>0</v>
      </c>
    </row>
    <row r="133" spans="1:8" ht="29.25">
      <c r="A133" s="330" t="s">
        <v>537</v>
      </c>
      <c r="B133" s="326" t="s">
        <v>538</v>
      </c>
      <c r="C133" s="326" t="s">
        <v>319</v>
      </c>
      <c r="D133" s="326">
        <v>33.06</v>
      </c>
      <c r="E133" s="327">
        <v>4.82</v>
      </c>
      <c r="F133" s="326">
        <v>92</v>
      </c>
      <c r="G133" s="326">
        <v>66</v>
      </c>
      <c r="H133" s="319">
        <v>0</v>
      </c>
    </row>
    <row r="134" spans="1:8" ht="29.25">
      <c r="A134" s="330" t="s">
        <v>537</v>
      </c>
      <c r="B134" s="326" t="s">
        <v>538</v>
      </c>
      <c r="C134" s="326" t="s">
        <v>320</v>
      </c>
      <c r="D134" s="326">
        <v>32.299999999999997</v>
      </c>
      <c r="E134" s="327">
        <v>4.72</v>
      </c>
      <c r="F134" s="326">
        <v>88</v>
      </c>
      <c r="G134" s="326">
        <v>67</v>
      </c>
      <c r="H134" s="319">
        <v>0.04</v>
      </c>
    </row>
    <row r="135" spans="1:8" ht="29.25">
      <c r="A135" s="330" t="s">
        <v>537</v>
      </c>
      <c r="B135" s="326" t="s">
        <v>538</v>
      </c>
      <c r="C135" s="326" t="s">
        <v>321</v>
      </c>
      <c r="D135" s="326">
        <v>31.5</v>
      </c>
      <c r="E135" s="327">
        <v>4.62</v>
      </c>
      <c r="F135" s="326">
        <v>86</v>
      </c>
      <c r="G135" s="326">
        <v>66</v>
      </c>
      <c r="H135" s="319">
        <v>0</v>
      </c>
    </row>
    <row r="136" spans="1:8" ht="29.25">
      <c r="A136" s="330" t="s">
        <v>537</v>
      </c>
      <c r="B136" s="326" t="s">
        <v>538</v>
      </c>
      <c r="C136" s="326" t="s">
        <v>322</v>
      </c>
      <c r="D136" s="326">
        <v>32.590000000000003</v>
      </c>
      <c r="E136" s="327">
        <v>4.76</v>
      </c>
      <c r="F136" s="326">
        <v>85</v>
      </c>
      <c r="G136" s="326">
        <v>64</v>
      </c>
      <c r="H136" s="319">
        <v>0</v>
      </c>
    </row>
    <row r="137" spans="1:8" ht="29.25">
      <c r="A137" s="330" t="s">
        <v>537</v>
      </c>
      <c r="B137" s="326" t="s">
        <v>538</v>
      </c>
      <c r="C137" s="326" t="s">
        <v>323</v>
      </c>
      <c r="D137" s="326">
        <v>33.520000000000003</v>
      </c>
      <c r="E137" s="327">
        <v>4.8899999999999997</v>
      </c>
      <c r="F137" s="326">
        <v>86</v>
      </c>
      <c r="G137" s="326">
        <v>63</v>
      </c>
      <c r="H137" s="319">
        <v>0</v>
      </c>
    </row>
    <row r="138" spans="1:8" ht="29.25">
      <c r="A138" s="330" t="s">
        <v>537</v>
      </c>
      <c r="B138" s="326" t="s">
        <v>538</v>
      </c>
      <c r="C138" s="326" t="s">
        <v>324</v>
      </c>
      <c r="D138" s="326">
        <v>31.21</v>
      </c>
      <c r="E138" s="327">
        <v>4.58</v>
      </c>
      <c r="F138" s="326">
        <v>89</v>
      </c>
      <c r="G138" s="326">
        <v>62</v>
      </c>
      <c r="H138" s="319">
        <v>0</v>
      </c>
    </row>
    <row r="139" spans="1:8" ht="29.25">
      <c r="A139" s="330" t="s">
        <v>537</v>
      </c>
      <c r="B139" s="326" t="s">
        <v>538</v>
      </c>
      <c r="C139" s="326" t="s">
        <v>325</v>
      </c>
      <c r="D139" s="326">
        <v>30.85</v>
      </c>
      <c r="E139" s="327">
        <v>4.53</v>
      </c>
      <c r="F139" s="326">
        <v>88</v>
      </c>
      <c r="G139" s="326">
        <v>64</v>
      </c>
      <c r="H139" s="319">
        <v>0</v>
      </c>
    </row>
    <row r="140" spans="1:8" ht="29.25">
      <c r="A140" s="330" t="s">
        <v>537</v>
      </c>
      <c r="B140" s="326" t="s">
        <v>538</v>
      </c>
      <c r="C140" s="326" t="s">
        <v>326</v>
      </c>
      <c r="D140" s="326">
        <v>30.55</v>
      </c>
      <c r="E140" s="327">
        <v>4.49</v>
      </c>
      <c r="F140" s="326">
        <v>92</v>
      </c>
      <c r="G140" s="326">
        <v>67</v>
      </c>
      <c r="H140" s="319">
        <v>0</v>
      </c>
    </row>
    <row r="141" spans="1:8" ht="29.25">
      <c r="A141" s="330" t="s">
        <v>537</v>
      </c>
      <c r="B141" s="326" t="s">
        <v>538</v>
      </c>
      <c r="C141" s="326" t="s">
        <v>117</v>
      </c>
      <c r="D141" s="326">
        <v>30.35</v>
      </c>
      <c r="E141" s="327">
        <v>4.47</v>
      </c>
      <c r="F141" s="326">
        <v>89</v>
      </c>
      <c r="G141" s="326">
        <v>65</v>
      </c>
      <c r="H141" s="319">
        <v>1.24</v>
      </c>
    </row>
    <row r="142" spans="1:8" ht="29.25">
      <c r="A142" s="330" t="s">
        <v>537</v>
      </c>
      <c r="B142" s="326" t="s">
        <v>538</v>
      </c>
      <c r="C142" s="326" t="s">
        <v>327</v>
      </c>
      <c r="D142" s="326">
        <v>31.57</v>
      </c>
      <c r="E142" s="327">
        <v>4.63</v>
      </c>
      <c r="F142" s="326">
        <v>88</v>
      </c>
      <c r="G142" s="326">
        <v>66</v>
      </c>
      <c r="H142" s="319">
        <v>0.02</v>
      </c>
    </row>
    <row r="143" spans="1:8" ht="29.25">
      <c r="A143" s="330" t="s">
        <v>537</v>
      </c>
      <c r="B143" s="326" t="s">
        <v>538</v>
      </c>
      <c r="C143" s="326" t="s">
        <v>328</v>
      </c>
      <c r="D143" s="326">
        <v>30.52</v>
      </c>
      <c r="E143" s="327">
        <v>4.49</v>
      </c>
      <c r="F143" s="326">
        <v>88</v>
      </c>
      <c r="G143" s="326">
        <v>66</v>
      </c>
      <c r="H143" s="319">
        <v>0</v>
      </c>
    </row>
    <row r="144" spans="1:8" ht="29.25">
      <c r="A144" s="330" t="s">
        <v>537</v>
      </c>
      <c r="B144" s="326" t="s">
        <v>538</v>
      </c>
      <c r="C144" s="326" t="s">
        <v>329</v>
      </c>
      <c r="D144" s="326">
        <v>31.87</v>
      </c>
      <c r="E144" s="327">
        <v>4.67</v>
      </c>
      <c r="F144" s="326">
        <v>88</v>
      </c>
      <c r="G144" s="326">
        <v>67</v>
      </c>
      <c r="H144" s="319"/>
    </row>
    <row r="145" spans="1:8" ht="29.25">
      <c r="A145" s="330" t="s">
        <v>537</v>
      </c>
      <c r="B145" s="326" t="s">
        <v>538</v>
      </c>
      <c r="C145" s="326" t="s">
        <v>118</v>
      </c>
      <c r="D145" s="326">
        <v>37.700000000000003</v>
      </c>
      <c r="E145" s="327">
        <v>5.44</v>
      </c>
      <c r="F145" s="326">
        <v>88</v>
      </c>
      <c r="G145" s="326">
        <v>67</v>
      </c>
      <c r="H145" s="319">
        <v>0.65</v>
      </c>
    </row>
    <row r="146" spans="1:8" ht="29.25">
      <c r="A146" s="330" t="s">
        <v>537</v>
      </c>
      <c r="B146" s="326" t="s">
        <v>538</v>
      </c>
      <c r="C146" s="326" t="s">
        <v>119</v>
      </c>
      <c r="D146" s="326">
        <v>40.86</v>
      </c>
      <c r="E146" s="327">
        <v>5.86</v>
      </c>
      <c r="F146" s="326">
        <v>85</v>
      </c>
      <c r="G146" s="326">
        <v>67</v>
      </c>
      <c r="H146" s="319">
        <v>0.56000000000000005</v>
      </c>
    </row>
    <row r="147" spans="1:8" ht="29.25">
      <c r="A147" s="330" t="s">
        <v>537</v>
      </c>
      <c r="B147" s="326" t="s">
        <v>538</v>
      </c>
      <c r="C147" s="326" t="s">
        <v>120</v>
      </c>
      <c r="D147" s="326">
        <v>39.21</v>
      </c>
      <c r="E147" s="327">
        <v>5.64</v>
      </c>
      <c r="F147" s="326">
        <v>83</v>
      </c>
      <c r="G147" s="326">
        <v>66</v>
      </c>
      <c r="H147" s="319">
        <v>0.12</v>
      </c>
    </row>
    <row r="148" spans="1:8" ht="29.25">
      <c r="A148" s="330" t="s">
        <v>537</v>
      </c>
      <c r="B148" s="326" t="s">
        <v>538</v>
      </c>
      <c r="C148" s="326" t="s">
        <v>330</v>
      </c>
      <c r="D148" s="326">
        <v>38.46</v>
      </c>
      <c r="E148" s="327">
        <v>5.54</v>
      </c>
      <c r="F148" s="326">
        <v>83</v>
      </c>
      <c r="G148" s="326">
        <v>66</v>
      </c>
      <c r="H148" s="319">
        <v>0.16</v>
      </c>
    </row>
    <row r="149" spans="1:8" ht="29.25">
      <c r="A149" s="330" t="s">
        <v>537</v>
      </c>
      <c r="B149" s="326" t="s">
        <v>538</v>
      </c>
      <c r="C149" s="326" t="s">
        <v>331</v>
      </c>
      <c r="D149" s="326">
        <v>41.66</v>
      </c>
      <c r="E149" s="327">
        <v>5.96</v>
      </c>
      <c r="F149" s="326">
        <v>82</v>
      </c>
      <c r="G149" s="326">
        <v>62</v>
      </c>
      <c r="H149" s="319">
        <v>0.05</v>
      </c>
    </row>
    <row r="150" spans="1:8" ht="29.25">
      <c r="A150" s="330" t="s">
        <v>537</v>
      </c>
      <c r="B150" s="326" t="s">
        <v>538</v>
      </c>
      <c r="C150" s="326" t="s">
        <v>332</v>
      </c>
      <c r="D150" s="326">
        <v>41.14</v>
      </c>
      <c r="E150" s="327">
        <v>5.89</v>
      </c>
      <c r="F150" s="326">
        <v>81</v>
      </c>
      <c r="G150" s="326">
        <v>56</v>
      </c>
      <c r="H150" s="319" t="s">
        <v>149</v>
      </c>
    </row>
    <row r="151" spans="1:8" ht="29.25">
      <c r="A151" s="330" t="s">
        <v>537</v>
      </c>
      <c r="B151" s="326" t="s">
        <v>538</v>
      </c>
      <c r="C151" s="326" t="s">
        <v>333</v>
      </c>
      <c r="D151" s="326">
        <v>39.299999999999997</v>
      </c>
      <c r="E151" s="327">
        <v>5.65</v>
      </c>
      <c r="F151" s="326">
        <v>85</v>
      </c>
      <c r="G151" s="326">
        <v>55</v>
      </c>
      <c r="H151" s="319">
        <v>0</v>
      </c>
    </row>
    <row r="152" spans="1:8" ht="29.25">
      <c r="A152" s="330" t="s">
        <v>537</v>
      </c>
      <c r="B152" s="326" t="s">
        <v>538</v>
      </c>
      <c r="C152" s="326" t="s">
        <v>334</v>
      </c>
      <c r="D152" s="326">
        <v>38.869999999999997</v>
      </c>
      <c r="E152" s="327">
        <v>5.59</v>
      </c>
      <c r="F152" s="326">
        <v>87</v>
      </c>
      <c r="G152" s="326">
        <v>60</v>
      </c>
      <c r="H152" s="319">
        <v>0</v>
      </c>
    </row>
    <row r="153" spans="1:8" ht="29.25">
      <c r="A153" s="330" t="s">
        <v>537</v>
      </c>
      <c r="B153" s="326" t="s">
        <v>538</v>
      </c>
      <c r="C153" s="326" t="s">
        <v>335</v>
      </c>
      <c r="D153" s="326">
        <v>34.99</v>
      </c>
      <c r="E153" s="327">
        <v>5.08</v>
      </c>
      <c r="F153" s="326">
        <v>88</v>
      </c>
      <c r="G153" s="326">
        <v>62</v>
      </c>
      <c r="H153" s="319">
        <v>0</v>
      </c>
    </row>
    <row r="154" spans="1:8" ht="29.25">
      <c r="A154" s="330" t="s">
        <v>537</v>
      </c>
      <c r="B154" s="326" t="s">
        <v>538</v>
      </c>
      <c r="C154" s="326" t="s">
        <v>336</v>
      </c>
      <c r="D154" s="326">
        <v>32.369999999999997</v>
      </c>
      <c r="E154" s="327">
        <v>4.7300000000000004</v>
      </c>
      <c r="F154" s="326">
        <v>87</v>
      </c>
      <c r="G154" s="326">
        <v>68</v>
      </c>
      <c r="H154" s="319">
        <v>0</v>
      </c>
    </row>
    <row r="155" spans="1:8" ht="29.25">
      <c r="A155" s="330" t="s">
        <v>537</v>
      </c>
      <c r="B155" s="326" t="s">
        <v>538</v>
      </c>
      <c r="C155" s="326" t="s">
        <v>337</v>
      </c>
      <c r="D155" s="326">
        <v>32.92</v>
      </c>
      <c r="E155" s="327">
        <v>4.8099999999999996</v>
      </c>
      <c r="F155" s="326">
        <v>85</v>
      </c>
      <c r="G155" s="326">
        <v>68</v>
      </c>
      <c r="H155" s="319">
        <v>0</v>
      </c>
    </row>
    <row r="156" spans="1:8" ht="29.25">
      <c r="A156" s="330" t="s">
        <v>537</v>
      </c>
      <c r="B156" s="326" t="s">
        <v>538</v>
      </c>
      <c r="C156" s="326" t="s">
        <v>338</v>
      </c>
      <c r="D156" s="326">
        <v>33.53</v>
      </c>
      <c r="E156" s="327">
        <v>4.8899999999999997</v>
      </c>
      <c r="F156" s="326">
        <v>85</v>
      </c>
      <c r="G156" s="326">
        <v>67</v>
      </c>
      <c r="H156" s="319">
        <v>0</v>
      </c>
    </row>
    <row r="157" spans="1:8" ht="29.25">
      <c r="A157" s="330" t="s">
        <v>537</v>
      </c>
      <c r="B157" s="326" t="s">
        <v>538</v>
      </c>
      <c r="C157" s="326" t="s">
        <v>339</v>
      </c>
      <c r="D157" s="326">
        <v>33.11</v>
      </c>
      <c r="E157" s="327">
        <v>4.83</v>
      </c>
      <c r="F157" s="326">
        <v>84</v>
      </c>
      <c r="G157" s="326">
        <v>67</v>
      </c>
      <c r="H157" s="319">
        <v>0</v>
      </c>
    </row>
    <row r="158" spans="1:8" ht="29.25">
      <c r="A158" s="330" t="s">
        <v>537</v>
      </c>
      <c r="B158" s="326" t="s">
        <v>538</v>
      </c>
      <c r="C158" s="326" t="s">
        <v>340</v>
      </c>
      <c r="D158" s="326">
        <v>33.93</v>
      </c>
      <c r="E158" s="327">
        <v>4.9400000000000004</v>
      </c>
      <c r="F158" s="326">
        <v>84</v>
      </c>
      <c r="G158" s="326">
        <v>66</v>
      </c>
      <c r="H158" s="319">
        <v>0</v>
      </c>
    </row>
    <row r="159" spans="1:8" ht="29.25">
      <c r="A159" s="330" t="s">
        <v>537</v>
      </c>
      <c r="B159" s="326" t="s">
        <v>538</v>
      </c>
      <c r="C159" s="326" t="s">
        <v>341</v>
      </c>
      <c r="D159" s="326">
        <v>31.82</v>
      </c>
      <c r="E159" s="327">
        <v>4.66</v>
      </c>
      <c r="F159" s="326">
        <v>84</v>
      </c>
      <c r="G159" s="326">
        <v>64</v>
      </c>
      <c r="H159" s="319">
        <v>0.3</v>
      </c>
    </row>
    <row r="160" spans="1:8" ht="29.25">
      <c r="A160" s="330" t="s">
        <v>537</v>
      </c>
      <c r="B160" s="326" t="s">
        <v>538</v>
      </c>
      <c r="C160" s="326" t="s">
        <v>342</v>
      </c>
      <c r="D160" s="326">
        <v>32.01</v>
      </c>
      <c r="E160" s="327">
        <v>4.58</v>
      </c>
      <c r="F160" s="326">
        <v>88</v>
      </c>
      <c r="G160" s="326">
        <v>62</v>
      </c>
      <c r="H160" s="319"/>
    </row>
    <row r="161" spans="1:8" ht="29.25">
      <c r="A161" s="330" t="s">
        <v>537</v>
      </c>
      <c r="B161" s="326" t="s">
        <v>538</v>
      </c>
      <c r="C161" s="326" t="s">
        <v>121</v>
      </c>
      <c r="D161" s="326">
        <v>36.6</v>
      </c>
      <c r="E161" s="327">
        <v>5.17</v>
      </c>
      <c r="F161" s="326">
        <v>91</v>
      </c>
      <c r="G161" s="326">
        <v>68</v>
      </c>
      <c r="H161" s="319">
        <v>0</v>
      </c>
    </row>
    <row r="162" spans="1:8" ht="29.25">
      <c r="A162" s="330" t="s">
        <v>537</v>
      </c>
      <c r="B162" s="326" t="s">
        <v>538</v>
      </c>
      <c r="C162" s="326" t="s">
        <v>122</v>
      </c>
      <c r="D162" s="326">
        <v>41.57</v>
      </c>
      <c r="E162" s="327">
        <v>5.81</v>
      </c>
      <c r="F162" s="326">
        <v>92</v>
      </c>
      <c r="G162" s="326">
        <v>68</v>
      </c>
      <c r="H162" s="319">
        <v>1.64</v>
      </c>
    </row>
    <row r="163" spans="1:8" ht="29.25">
      <c r="A163" s="330" t="s">
        <v>537</v>
      </c>
      <c r="B163" s="326" t="s">
        <v>538</v>
      </c>
      <c r="C163" s="326" t="s">
        <v>123</v>
      </c>
      <c r="D163" s="326">
        <v>42.08</v>
      </c>
      <c r="E163" s="327">
        <v>5.87</v>
      </c>
      <c r="F163" s="326">
        <v>92</v>
      </c>
      <c r="G163" s="326">
        <v>68</v>
      </c>
      <c r="H163" s="319">
        <v>0</v>
      </c>
    </row>
    <row r="164" spans="1:8" ht="29.25">
      <c r="A164" s="330" t="s">
        <v>537</v>
      </c>
      <c r="B164" s="326" t="s">
        <v>538</v>
      </c>
      <c r="C164" s="326" t="s">
        <v>124</v>
      </c>
      <c r="D164" s="326">
        <v>40.69</v>
      </c>
      <c r="E164" s="327">
        <v>5.69</v>
      </c>
      <c r="F164" s="326">
        <v>88</v>
      </c>
      <c r="G164" s="326">
        <v>67</v>
      </c>
      <c r="H164" s="319">
        <v>0.54</v>
      </c>
    </row>
    <row r="165" spans="1:8" ht="29.25">
      <c r="A165" s="330" t="s">
        <v>537</v>
      </c>
      <c r="B165" s="326" t="s">
        <v>538</v>
      </c>
      <c r="C165" s="326" t="s">
        <v>125</v>
      </c>
      <c r="D165" s="326">
        <v>38.799999999999997</v>
      </c>
      <c r="E165" s="327">
        <v>5.45</v>
      </c>
      <c r="F165" s="326">
        <v>91</v>
      </c>
      <c r="G165" s="326">
        <v>69</v>
      </c>
      <c r="H165" s="319">
        <v>0.09</v>
      </c>
    </row>
    <row r="166" spans="1:8" ht="29.25">
      <c r="A166" s="330" t="s">
        <v>537</v>
      </c>
      <c r="B166" s="326" t="s">
        <v>538</v>
      </c>
      <c r="C166" s="326" t="s">
        <v>126</v>
      </c>
      <c r="D166" s="326">
        <v>37.4</v>
      </c>
      <c r="E166" s="327">
        <v>5.27</v>
      </c>
      <c r="F166" s="326">
        <v>94</v>
      </c>
      <c r="G166" s="326">
        <v>69</v>
      </c>
      <c r="H166" s="319">
        <v>0</v>
      </c>
    </row>
    <row r="167" spans="1:8" ht="29.25">
      <c r="A167" s="330" t="s">
        <v>537</v>
      </c>
      <c r="B167" s="326" t="s">
        <v>538</v>
      </c>
      <c r="C167" s="326" t="s">
        <v>343</v>
      </c>
      <c r="D167" s="326">
        <v>34.56</v>
      </c>
      <c r="E167" s="327">
        <v>4.91</v>
      </c>
      <c r="F167" s="326">
        <v>95</v>
      </c>
      <c r="G167" s="326">
        <v>71</v>
      </c>
      <c r="H167" s="319"/>
    </row>
    <row r="168" spans="1:8" ht="29.25">
      <c r="A168" s="330" t="s">
        <v>537</v>
      </c>
      <c r="B168" s="326" t="s">
        <v>538</v>
      </c>
      <c r="C168" s="326" t="s">
        <v>344</v>
      </c>
      <c r="D168" s="326">
        <v>34.909999999999997</v>
      </c>
      <c r="E168" s="327">
        <v>4.95</v>
      </c>
      <c r="F168" s="326">
        <v>95</v>
      </c>
      <c r="G168" s="326">
        <v>71</v>
      </c>
      <c r="H168" s="319">
        <v>0</v>
      </c>
    </row>
    <row r="169" spans="1:8" ht="29.25">
      <c r="A169" s="330" t="s">
        <v>537</v>
      </c>
      <c r="B169" s="326" t="s">
        <v>538</v>
      </c>
      <c r="C169" s="326" t="s">
        <v>345</v>
      </c>
      <c r="D169" s="326">
        <v>36.65</v>
      </c>
      <c r="E169" s="327">
        <v>5.18</v>
      </c>
      <c r="F169" s="326">
        <v>95</v>
      </c>
      <c r="G169" s="326">
        <v>66</v>
      </c>
      <c r="H169" s="319">
        <v>0.44</v>
      </c>
    </row>
    <row r="170" spans="1:8" ht="29.25">
      <c r="A170" s="330" t="s">
        <v>537</v>
      </c>
      <c r="B170" s="326" t="s">
        <v>538</v>
      </c>
      <c r="C170" s="326" t="s">
        <v>127</v>
      </c>
      <c r="D170" s="326">
        <v>37.369999999999997</v>
      </c>
      <c r="E170" s="327">
        <v>5.27</v>
      </c>
      <c r="F170" s="326">
        <v>95</v>
      </c>
      <c r="G170" s="326">
        <v>68</v>
      </c>
      <c r="H170" s="319">
        <v>0.45</v>
      </c>
    </row>
    <row r="171" spans="1:8" ht="29.25">
      <c r="A171" s="330" t="s">
        <v>537</v>
      </c>
      <c r="B171" s="326" t="s">
        <v>538</v>
      </c>
      <c r="C171" s="326" t="s">
        <v>128</v>
      </c>
      <c r="D171" s="326">
        <v>37.67</v>
      </c>
      <c r="E171" s="327">
        <v>5.3</v>
      </c>
      <c r="F171" s="326">
        <v>93</v>
      </c>
      <c r="G171" s="326">
        <v>68</v>
      </c>
      <c r="H171" s="319">
        <v>0.91</v>
      </c>
    </row>
    <row r="172" spans="1:8" ht="29.25">
      <c r="A172" s="330" t="s">
        <v>537</v>
      </c>
      <c r="B172" s="326" t="s">
        <v>538</v>
      </c>
      <c r="C172" s="326" t="s">
        <v>129</v>
      </c>
      <c r="D172" s="326">
        <v>38.86</v>
      </c>
      <c r="E172" s="327">
        <v>5.46</v>
      </c>
      <c r="F172" s="326">
        <v>94</v>
      </c>
      <c r="G172" s="326">
        <v>68</v>
      </c>
      <c r="H172" s="319">
        <v>0.28000000000000003</v>
      </c>
    </row>
    <row r="173" spans="1:8" ht="29.25">
      <c r="A173" s="330" t="s">
        <v>537</v>
      </c>
      <c r="B173" s="326" t="s">
        <v>538</v>
      </c>
      <c r="C173" s="326" t="s">
        <v>130</v>
      </c>
      <c r="D173" s="326">
        <v>36.01</v>
      </c>
      <c r="E173" s="327">
        <v>5.09</v>
      </c>
      <c r="F173" s="326">
        <v>93</v>
      </c>
      <c r="G173" s="326">
        <v>70</v>
      </c>
      <c r="H173" s="319">
        <v>0.63</v>
      </c>
    </row>
    <row r="174" spans="1:8" ht="29.25">
      <c r="A174" s="330" t="s">
        <v>537</v>
      </c>
      <c r="B174" s="326" t="s">
        <v>538</v>
      </c>
      <c r="C174" s="326" t="s">
        <v>131</v>
      </c>
      <c r="D174" s="326">
        <v>41.48</v>
      </c>
      <c r="E174" s="327">
        <v>5.79</v>
      </c>
      <c r="F174" s="326">
        <v>91</v>
      </c>
      <c r="G174" s="326">
        <v>69</v>
      </c>
      <c r="H174" s="319">
        <v>0.46</v>
      </c>
    </row>
    <row r="175" spans="1:8" ht="29.25">
      <c r="A175" s="330" t="s">
        <v>537</v>
      </c>
      <c r="B175" s="326" t="s">
        <v>538</v>
      </c>
      <c r="C175" s="326" t="s">
        <v>132</v>
      </c>
      <c r="D175" s="326">
        <v>39.729999999999997</v>
      </c>
      <c r="E175" s="327">
        <v>5.57</v>
      </c>
      <c r="F175" s="326">
        <v>91</v>
      </c>
      <c r="G175" s="326">
        <v>71</v>
      </c>
      <c r="H175" s="319">
        <v>0.24</v>
      </c>
    </row>
    <row r="176" spans="1:8" ht="29.25">
      <c r="A176" s="330" t="s">
        <v>537</v>
      </c>
      <c r="B176" s="326" t="s">
        <v>538</v>
      </c>
      <c r="C176" s="326" t="s">
        <v>133</v>
      </c>
      <c r="D176" s="326">
        <v>38.46</v>
      </c>
      <c r="E176" s="327">
        <v>5.41</v>
      </c>
      <c r="F176" s="326">
        <v>93</v>
      </c>
      <c r="G176" s="326">
        <v>66</v>
      </c>
      <c r="H176" s="319">
        <v>0.04</v>
      </c>
    </row>
    <row r="177" spans="1:8" ht="29.25">
      <c r="A177" s="330" t="s">
        <v>537</v>
      </c>
      <c r="B177" s="326" t="s">
        <v>538</v>
      </c>
      <c r="C177" s="326" t="s">
        <v>134</v>
      </c>
      <c r="D177" s="326">
        <v>40.479999999999997</v>
      </c>
      <c r="E177" s="327">
        <v>5.67</v>
      </c>
      <c r="F177" s="326">
        <v>91</v>
      </c>
      <c r="G177" s="326">
        <v>69</v>
      </c>
      <c r="H177" s="319">
        <v>0.35</v>
      </c>
    </row>
    <row r="178" spans="1:8" ht="29.25">
      <c r="A178" s="330" t="s">
        <v>537</v>
      </c>
      <c r="B178" s="326" t="s">
        <v>538</v>
      </c>
      <c r="C178" s="326" t="s">
        <v>135</v>
      </c>
      <c r="D178" s="326">
        <v>41.57</v>
      </c>
      <c r="E178" s="327">
        <v>5.81</v>
      </c>
      <c r="F178" s="326">
        <v>92</v>
      </c>
      <c r="G178" s="326">
        <v>70</v>
      </c>
      <c r="H178" s="319">
        <v>0.24</v>
      </c>
    </row>
    <row r="179" spans="1:8" ht="29.25">
      <c r="A179" s="330" t="s">
        <v>537</v>
      </c>
      <c r="B179" s="326" t="s">
        <v>538</v>
      </c>
      <c r="C179" s="326" t="s">
        <v>136</v>
      </c>
      <c r="D179" s="326">
        <v>39.340000000000003</v>
      </c>
      <c r="E179" s="327">
        <v>5.52</v>
      </c>
      <c r="F179" s="326">
        <v>91</v>
      </c>
      <c r="G179" s="326">
        <v>70</v>
      </c>
      <c r="H179" s="319">
        <v>0.15</v>
      </c>
    </row>
    <row r="180" spans="1:8" ht="29.25">
      <c r="A180" s="330" t="s">
        <v>537</v>
      </c>
      <c r="B180" s="326" t="s">
        <v>538</v>
      </c>
      <c r="C180" s="326" t="s">
        <v>346</v>
      </c>
      <c r="D180" s="326">
        <v>37.42</v>
      </c>
      <c r="E180" s="327">
        <v>5.27</v>
      </c>
      <c r="F180" s="326">
        <v>94</v>
      </c>
      <c r="G180" s="326">
        <v>70</v>
      </c>
      <c r="H180" s="319">
        <v>0</v>
      </c>
    </row>
    <row r="181" spans="1:8" ht="29.25">
      <c r="A181" s="330" t="s">
        <v>537</v>
      </c>
      <c r="B181" s="326" t="s">
        <v>538</v>
      </c>
      <c r="C181" s="326" t="s">
        <v>347</v>
      </c>
      <c r="D181" s="326">
        <v>33.99</v>
      </c>
      <c r="E181" s="327">
        <v>4.83</v>
      </c>
      <c r="F181" s="326">
        <v>97</v>
      </c>
      <c r="G181" s="326">
        <v>71</v>
      </c>
      <c r="H181" s="319">
        <v>0</v>
      </c>
    </row>
    <row r="182" spans="1:8" ht="29.25">
      <c r="A182" s="330" t="s">
        <v>537</v>
      </c>
      <c r="B182" s="326" t="s">
        <v>538</v>
      </c>
      <c r="C182" s="326" t="s">
        <v>348</v>
      </c>
      <c r="D182" s="326">
        <v>35.47</v>
      </c>
      <c r="E182" s="327">
        <v>5.0199999999999996</v>
      </c>
      <c r="F182" s="326">
        <v>95</v>
      </c>
      <c r="G182" s="326">
        <v>72</v>
      </c>
      <c r="H182" s="319">
        <v>0</v>
      </c>
    </row>
    <row r="183" spans="1:8" ht="29.25">
      <c r="A183" s="330" t="s">
        <v>537</v>
      </c>
      <c r="B183" s="326" t="s">
        <v>538</v>
      </c>
      <c r="C183" s="326" t="s">
        <v>137</v>
      </c>
      <c r="D183" s="326">
        <v>37.81</v>
      </c>
      <c r="E183" s="327">
        <v>5.32</v>
      </c>
      <c r="F183" s="326">
        <v>95</v>
      </c>
      <c r="G183" s="326">
        <v>71</v>
      </c>
      <c r="H183" s="319">
        <v>0.88</v>
      </c>
    </row>
    <row r="184" spans="1:8" ht="29.25">
      <c r="A184" s="330" t="s">
        <v>537</v>
      </c>
      <c r="B184" s="326" t="s">
        <v>538</v>
      </c>
      <c r="C184" s="326" t="s">
        <v>349</v>
      </c>
      <c r="D184" s="326">
        <v>34.85</v>
      </c>
      <c r="E184" s="327">
        <v>4.9400000000000004</v>
      </c>
      <c r="F184" s="326">
        <v>94</v>
      </c>
      <c r="G184" s="326">
        <v>71</v>
      </c>
      <c r="H184" s="319">
        <v>0</v>
      </c>
    </row>
    <row r="185" spans="1:8" ht="29.25">
      <c r="A185" s="330" t="s">
        <v>537</v>
      </c>
      <c r="B185" s="326" t="s">
        <v>538</v>
      </c>
      <c r="C185" s="326" t="s">
        <v>350</v>
      </c>
      <c r="D185" s="326">
        <v>34.159999999999997</v>
      </c>
      <c r="E185" s="327">
        <v>4.8600000000000003</v>
      </c>
      <c r="F185" s="326">
        <v>94</v>
      </c>
      <c r="G185" s="326">
        <v>71</v>
      </c>
      <c r="H185" s="319">
        <v>0</v>
      </c>
    </row>
    <row r="186" spans="1:8" ht="29.25">
      <c r="A186" s="330" t="s">
        <v>537</v>
      </c>
      <c r="B186" s="326" t="s">
        <v>538</v>
      </c>
      <c r="C186" s="326" t="s">
        <v>351</v>
      </c>
      <c r="D186" s="326">
        <v>34.090000000000003</v>
      </c>
      <c r="E186" s="327">
        <v>4.8499999999999996</v>
      </c>
      <c r="F186" s="326">
        <v>95</v>
      </c>
      <c r="G186" s="326">
        <v>71</v>
      </c>
      <c r="H186" s="319">
        <v>0</v>
      </c>
    </row>
    <row r="187" spans="1:8" ht="29.25">
      <c r="A187" s="330" t="s">
        <v>537</v>
      </c>
      <c r="B187" s="326" t="s">
        <v>538</v>
      </c>
      <c r="C187" s="326" t="s">
        <v>352</v>
      </c>
      <c r="D187" s="326">
        <v>32.28</v>
      </c>
      <c r="E187" s="327">
        <v>4.6100000000000003</v>
      </c>
      <c r="F187" s="326">
        <v>97</v>
      </c>
      <c r="G187" s="326">
        <v>72</v>
      </c>
      <c r="H187" s="319">
        <v>0</v>
      </c>
    </row>
    <row r="188" spans="1:8" ht="29.25">
      <c r="A188" s="330" t="s">
        <v>537</v>
      </c>
      <c r="B188" s="326" t="s">
        <v>538</v>
      </c>
      <c r="C188" s="326" t="s">
        <v>353</v>
      </c>
      <c r="D188" s="326">
        <v>32.630000000000003</v>
      </c>
      <c r="E188" s="327">
        <v>4.66</v>
      </c>
      <c r="F188" s="326">
        <v>95</v>
      </c>
      <c r="G188" s="326">
        <v>73</v>
      </c>
      <c r="H188" s="319">
        <v>0</v>
      </c>
    </row>
    <row r="189" spans="1:8" ht="29.25">
      <c r="A189" s="330" t="s">
        <v>537</v>
      </c>
      <c r="B189" s="326" t="s">
        <v>538</v>
      </c>
      <c r="C189" s="326" t="s">
        <v>354</v>
      </c>
      <c r="D189" s="326">
        <v>32.17</v>
      </c>
      <c r="E189" s="327">
        <v>4.5999999999999996</v>
      </c>
      <c r="F189" s="326">
        <v>95</v>
      </c>
      <c r="G189" s="326">
        <v>74</v>
      </c>
      <c r="H189" s="319">
        <v>0</v>
      </c>
    </row>
    <row r="190" spans="1:8" ht="29.25">
      <c r="A190" s="330" t="s">
        <v>537</v>
      </c>
      <c r="B190" s="326" t="s">
        <v>538</v>
      </c>
      <c r="C190" s="326" t="s">
        <v>355</v>
      </c>
      <c r="D190" s="326">
        <v>30.96</v>
      </c>
      <c r="E190" s="327">
        <v>4.4400000000000004</v>
      </c>
      <c r="F190" s="326">
        <v>96</v>
      </c>
      <c r="G190" s="326">
        <v>73</v>
      </c>
      <c r="H190" s="319">
        <v>0.04</v>
      </c>
    </row>
    <row r="191" spans="1:8" ht="29.25">
      <c r="A191" s="330" t="s">
        <v>537</v>
      </c>
      <c r="B191" s="326" t="s">
        <v>538</v>
      </c>
      <c r="C191" s="326" t="s">
        <v>356</v>
      </c>
      <c r="D191" s="326">
        <v>32.36</v>
      </c>
      <c r="E191" s="327">
        <v>4.6500000000000004</v>
      </c>
      <c r="F191" s="326">
        <v>95</v>
      </c>
      <c r="G191" s="326">
        <v>73</v>
      </c>
      <c r="H191" s="319">
        <v>0.03</v>
      </c>
    </row>
    <row r="192" spans="1:8" ht="29.25">
      <c r="A192" s="330" t="s">
        <v>537</v>
      </c>
      <c r="B192" s="326" t="s">
        <v>538</v>
      </c>
      <c r="C192" s="326" t="s">
        <v>357</v>
      </c>
      <c r="D192" s="326">
        <v>33.6</v>
      </c>
      <c r="E192" s="327">
        <v>4.8099999999999996</v>
      </c>
      <c r="F192" s="326">
        <v>94</v>
      </c>
      <c r="G192" s="326">
        <v>74</v>
      </c>
      <c r="H192" s="319">
        <v>0.31</v>
      </c>
    </row>
    <row r="193" spans="1:8" ht="29.25">
      <c r="A193" s="330" t="s">
        <v>537</v>
      </c>
      <c r="B193" s="326" t="s">
        <v>538</v>
      </c>
      <c r="C193" s="326" t="s">
        <v>358</v>
      </c>
      <c r="D193" s="326">
        <v>32.18</v>
      </c>
      <c r="E193" s="327">
        <v>4.62</v>
      </c>
      <c r="F193" s="326">
        <v>96</v>
      </c>
      <c r="G193" s="326">
        <v>74</v>
      </c>
      <c r="H193" s="319">
        <v>0.2</v>
      </c>
    </row>
    <row r="194" spans="1:8" ht="29.25">
      <c r="A194" s="330" t="s">
        <v>537</v>
      </c>
      <c r="B194" s="326" t="s">
        <v>538</v>
      </c>
      <c r="C194" s="326" t="s">
        <v>359</v>
      </c>
      <c r="D194" s="326">
        <v>32.01</v>
      </c>
      <c r="E194" s="327">
        <v>4.5999999999999996</v>
      </c>
      <c r="F194" s="326">
        <v>96</v>
      </c>
      <c r="G194" s="326">
        <v>74</v>
      </c>
      <c r="H194" s="319">
        <v>0</v>
      </c>
    </row>
    <row r="195" spans="1:8" ht="29.25">
      <c r="A195" s="330" t="s">
        <v>537</v>
      </c>
      <c r="B195" s="326" t="s">
        <v>538</v>
      </c>
      <c r="C195" s="326" t="s">
        <v>138</v>
      </c>
      <c r="D195" s="326">
        <v>33.380000000000003</v>
      </c>
      <c r="E195" s="327">
        <v>4.78</v>
      </c>
      <c r="F195" s="326">
        <v>94</v>
      </c>
      <c r="G195" s="326">
        <v>73</v>
      </c>
      <c r="H195" s="319">
        <v>0.78</v>
      </c>
    </row>
    <row r="196" spans="1:8" ht="29.25">
      <c r="A196" s="330" t="s">
        <v>537</v>
      </c>
      <c r="B196" s="326" t="s">
        <v>538</v>
      </c>
      <c r="C196" s="326" t="s">
        <v>360</v>
      </c>
      <c r="D196" s="326">
        <v>33.450000000000003</v>
      </c>
      <c r="E196" s="327">
        <v>4.79</v>
      </c>
      <c r="F196" s="326">
        <v>94</v>
      </c>
      <c r="G196" s="326">
        <v>73</v>
      </c>
      <c r="H196" s="319">
        <v>0.1</v>
      </c>
    </row>
    <row r="197" spans="1:8" ht="29.25">
      <c r="A197" s="330" t="s">
        <v>537</v>
      </c>
      <c r="B197" s="326" t="s">
        <v>538</v>
      </c>
      <c r="C197" s="326" t="s">
        <v>361</v>
      </c>
      <c r="D197" s="326">
        <v>34.049999999999997</v>
      </c>
      <c r="E197" s="327">
        <v>4.8600000000000003</v>
      </c>
      <c r="F197" s="326">
        <v>94</v>
      </c>
      <c r="G197" s="326">
        <v>72</v>
      </c>
      <c r="H197" s="319" t="s">
        <v>149</v>
      </c>
    </row>
    <row r="198" spans="1:8" ht="29.25">
      <c r="A198" s="330" t="s">
        <v>537</v>
      </c>
      <c r="B198" s="326" t="s">
        <v>538</v>
      </c>
      <c r="C198" s="326" t="s">
        <v>362</v>
      </c>
      <c r="D198" s="326">
        <v>36.22</v>
      </c>
      <c r="E198" s="327">
        <v>5.14</v>
      </c>
      <c r="F198" s="326">
        <v>95</v>
      </c>
      <c r="G198" s="326">
        <v>73</v>
      </c>
      <c r="H198" s="319">
        <v>0.33</v>
      </c>
    </row>
    <row r="199" spans="1:8" ht="29.25">
      <c r="A199" s="330" t="s">
        <v>537</v>
      </c>
      <c r="B199" s="326" t="s">
        <v>538</v>
      </c>
      <c r="C199" s="326" t="s">
        <v>139</v>
      </c>
      <c r="D199" s="326">
        <v>38.03</v>
      </c>
      <c r="E199" s="327">
        <v>5.38</v>
      </c>
      <c r="F199" s="326">
        <v>96</v>
      </c>
      <c r="G199" s="326">
        <v>73</v>
      </c>
      <c r="H199" s="319">
        <v>0.12</v>
      </c>
    </row>
    <row r="200" spans="1:8" ht="29.25">
      <c r="A200" s="330" t="s">
        <v>537</v>
      </c>
      <c r="B200" s="326" t="s">
        <v>538</v>
      </c>
      <c r="C200" s="326" t="s">
        <v>140</v>
      </c>
      <c r="D200" s="326">
        <v>39.72</v>
      </c>
      <c r="E200" s="327">
        <v>5.59</v>
      </c>
      <c r="F200" s="326">
        <v>96</v>
      </c>
      <c r="G200" s="326">
        <v>74</v>
      </c>
      <c r="H200" s="319">
        <v>0.15</v>
      </c>
    </row>
    <row r="201" spans="1:8" ht="29.25">
      <c r="A201" s="330" t="s">
        <v>537</v>
      </c>
      <c r="B201" s="326" t="s">
        <v>538</v>
      </c>
      <c r="C201" s="326" t="s">
        <v>141</v>
      </c>
      <c r="D201" s="326">
        <v>38.9</v>
      </c>
      <c r="E201" s="327">
        <v>5.49</v>
      </c>
      <c r="F201" s="326">
        <v>95</v>
      </c>
      <c r="G201" s="326">
        <v>74</v>
      </c>
      <c r="H201" s="319">
        <v>2.8</v>
      </c>
    </row>
    <row r="202" spans="1:8" ht="29.25">
      <c r="A202" s="330" t="s">
        <v>537</v>
      </c>
      <c r="B202" s="326" t="s">
        <v>538</v>
      </c>
      <c r="C202" s="326" t="s">
        <v>142</v>
      </c>
      <c r="D202" s="326">
        <v>40.590000000000003</v>
      </c>
      <c r="E202" s="327">
        <v>5.7</v>
      </c>
      <c r="F202" s="326">
        <v>95</v>
      </c>
      <c r="G202" s="326">
        <v>72</v>
      </c>
      <c r="H202" s="319">
        <v>0.22</v>
      </c>
    </row>
    <row r="203" spans="1:8" ht="29.25">
      <c r="A203" s="330" t="s">
        <v>537</v>
      </c>
      <c r="B203" s="326" t="s">
        <v>538</v>
      </c>
      <c r="C203" s="326" t="s">
        <v>143</v>
      </c>
      <c r="D203" s="326">
        <v>38.979999999999997</v>
      </c>
      <c r="E203" s="327">
        <v>5.5</v>
      </c>
      <c r="F203" s="326">
        <v>95</v>
      </c>
      <c r="G203" s="326">
        <v>71</v>
      </c>
      <c r="H203" s="319">
        <v>0.14000000000000001</v>
      </c>
    </row>
    <row r="204" spans="1:8" ht="29.25">
      <c r="A204" s="330" t="s">
        <v>537</v>
      </c>
      <c r="B204" s="326" t="s">
        <v>538</v>
      </c>
      <c r="C204" s="326" t="s">
        <v>363</v>
      </c>
      <c r="D204" s="326">
        <v>38.18</v>
      </c>
      <c r="E204" s="327">
        <v>5.4</v>
      </c>
      <c r="F204" s="326">
        <v>96</v>
      </c>
      <c r="G204" s="326">
        <v>73</v>
      </c>
      <c r="H204" s="319">
        <v>0</v>
      </c>
    </row>
    <row r="205" spans="1:8" ht="29.25">
      <c r="A205" s="330" t="s">
        <v>537</v>
      </c>
      <c r="B205" s="326" t="s">
        <v>538</v>
      </c>
      <c r="C205" s="326" t="s">
        <v>364</v>
      </c>
      <c r="D205" s="326">
        <v>35.44</v>
      </c>
      <c r="E205" s="327">
        <v>5.04</v>
      </c>
      <c r="F205" s="326">
        <v>99</v>
      </c>
      <c r="G205" s="326">
        <v>74</v>
      </c>
      <c r="H205" s="319">
        <v>0</v>
      </c>
    </row>
    <row r="206" spans="1:8" ht="29.25">
      <c r="A206" s="330" t="s">
        <v>537</v>
      </c>
      <c r="B206" s="326" t="s">
        <v>538</v>
      </c>
      <c r="C206" s="326" t="s">
        <v>365</v>
      </c>
      <c r="D206" s="326">
        <v>36.19</v>
      </c>
      <c r="E206" s="327">
        <v>5.14</v>
      </c>
      <c r="F206" s="326">
        <v>97</v>
      </c>
      <c r="G206" s="326">
        <v>75</v>
      </c>
      <c r="H206" s="319">
        <v>0</v>
      </c>
    </row>
    <row r="207" spans="1:8" ht="29.25">
      <c r="A207" s="330" t="s">
        <v>537</v>
      </c>
      <c r="B207" s="326" t="s">
        <v>538</v>
      </c>
      <c r="C207" s="326" t="s">
        <v>144</v>
      </c>
      <c r="D207" s="326">
        <v>42.23</v>
      </c>
      <c r="E207" s="327">
        <v>5.92</v>
      </c>
      <c r="F207" s="326">
        <v>94</v>
      </c>
      <c r="G207" s="326">
        <v>71</v>
      </c>
      <c r="H207" s="319">
        <v>0.7</v>
      </c>
    </row>
    <row r="208" spans="1:8" ht="29.25">
      <c r="A208" s="330" t="s">
        <v>537</v>
      </c>
      <c r="B208" s="326" t="s">
        <v>538</v>
      </c>
      <c r="C208" s="326" t="s">
        <v>145</v>
      </c>
      <c r="D208" s="326">
        <v>39.4</v>
      </c>
      <c r="E208" s="327">
        <v>5.55</v>
      </c>
      <c r="F208" s="326">
        <v>93</v>
      </c>
      <c r="G208" s="326">
        <v>73</v>
      </c>
      <c r="H208" s="319">
        <v>1.1200000000000001</v>
      </c>
    </row>
    <row r="209" spans="1:8" ht="29.25">
      <c r="A209" s="330" t="s">
        <v>537</v>
      </c>
      <c r="B209" s="326" t="s">
        <v>538</v>
      </c>
      <c r="C209" s="326" t="s">
        <v>146</v>
      </c>
      <c r="D209" s="326">
        <v>37.57</v>
      </c>
      <c r="E209" s="327">
        <v>5.32</v>
      </c>
      <c r="F209" s="326">
        <v>93</v>
      </c>
      <c r="G209" s="326">
        <v>73</v>
      </c>
      <c r="H209" s="319">
        <v>0.3</v>
      </c>
    </row>
    <row r="210" spans="1:8" ht="29.25">
      <c r="A210" s="330" t="s">
        <v>537</v>
      </c>
      <c r="B210" s="326" t="s">
        <v>538</v>
      </c>
      <c r="C210" s="326" t="s">
        <v>366</v>
      </c>
      <c r="D210" s="326">
        <v>35.28</v>
      </c>
      <c r="E210" s="327">
        <v>5.0199999999999996</v>
      </c>
      <c r="F210" s="326">
        <v>92</v>
      </c>
      <c r="G210" s="326">
        <v>73</v>
      </c>
      <c r="H210" s="319">
        <v>0</v>
      </c>
    </row>
    <row r="211" spans="1:8" ht="29.25">
      <c r="A211" s="330" t="s">
        <v>537</v>
      </c>
      <c r="B211" s="326" t="s">
        <v>538</v>
      </c>
      <c r="C211" s="326" t="s">
        <v>367</v>
      </c>
      <c r="D211" s="326">
        <v>35.799999999999997</v>
      </c>
      <c r="E211" s="327">
        <v>5.09</v>
      </c>
      <c r="F211" s="326">
        <v>91</v>
      </c>
      <c r="G211" s="326">
        <v>73</v>
      </c>
      <c r="H211" s="319">
        <v>0</v>
      </c>
    </row>
    <row r="212" spans="1:8" ht="29.25">
      <c r="A212" s="330" t="s">
        <v>537</v>
      </c>
      <c r="B212" s="326" t="s">
        <v>538</v>
      </c>
      <c r="C212" s="326" t="s">
        <v>147</v>
      </c>
      <c r="D212" s="326">
        <v>37.94</v>
      </c>
      <c r="E212" s="327">
        <v>5.36</v>
      </c>
      <c r="F212" s="326">
        <v>92</v>
      </c>
      <c r="G212" s="326">
        <v>73</v>
      </c>
      <c r="H212" s="319">
        <v>1</v>
      </c>
    </row>
    <row r="213" spans="1:8" ht="29.25">
      <c r="A213" s="330" t="s">
        <v>537</v>
      </c>
      <c r="B213" s="326" t="s">
        <v>538</v>
      </c>
      <c r="C213" s="326" t="s">
        <v>368</v>
      </c>
      <c r="D213" s="326">
        <v>38.18</v>
      </c>
      <c r="E213" s="327">
        <v>5.4</v>
      </c>
      <c r="F213" s="326">
        <v>93</v>
      </c>
      <c r="G213" s="326">
        <v>73</v>
      </c>
      <c r="H213" s="319">
        <v>0.05</v>
      </c>
    </row>
    <row r="214" spans="1:8" ht="29.25">
      <c r="A214" s="330" t="s">
        <v>537</v>
      </c>
      <c r="B214" s="326" t="s">
        <v>538</v>
      </c>
      <c r="C214" s="326" t="s">
        <v>148</v>
      </c>
      <c r="D214" s="326">
        <v>43.41</v>
      </c>
      <c r="E214" s="327">
        <v>6.07</v>
      </c>
      <c r="F214" s="326">
        <v>95</v>
      </c>
      <c r="G214" s="326">
        <v>74</v>
      </c>
      <c r="H214" s="319" t="s">
        <v>149</v>
      </c>
    </row>
    <row r="215" spans="1:8" ht="29.25">
      <c r="A215" s="330" t="s">
        <v>537</v>
      </c>
      <c r="B215" s="326" t="s">
        <v>538</v>
      </c>
      <c r="C215" s="326" t="s">
        <v>150</v>
      </c>
      <c r="D215" s="326">
        <v>41.92</v>
      </c>
      <c r="E215" s="327">
        <v>5.88</v>
      </c>
      <c r="F215" s="326">
        <v>95</v>
      </c>
      <c r="G215" s="326">
        <v>71</v>
      </c>
      <c r="H215" s="319">
        <v>0.74</v>
      </c>
    </row>
    <row r="216" spans="1:8" ht="29.25">
      <c r="A216" s="330" t="s">
        <v>537</v>
      </c>
      <c r="B216" s="326" t="s">
        <v>538</v>
      </c>
      <c r="C216" s="326" t="s">
        <v>151</v>
      </c>
      <c r="D216" s="326">
        <v>42.22</v>
      </c>
      <c r="E216" s="327">
        <v>5.91</v>
      </c>
      <c r="F216" s="326">
        <v>95</v>
      </c>
      <c r="G216" s="326">
        <v>71</v>
      </c>
      <c r="H216" s="319">
        <v>0.08</v>
      </c>
    </row>
    <row r="217" spans="1:8" ht="29.25">
      <c r="A217" s="330" t="s">
        <v>537</v>
      </c>
      <c r="B217" s="326" t="s">
        <v>538</v>
      </c>
      <c r="C217" s="326" t="s">
        <v>369</v>
      </c>
      <c r="D217" s="326">
        <v>38.479999999999997</v>
      </c>
      <c r="E217" s="327">
        <v>5.43</v>
      </c>
      <c r="F217" s="326">
        <v>93</v>
      </c>
      <c r="G217" s="326">
        <v>74</v>
      </c>
      <c r="H217" s="319">
        <v>0</v>
      </c>
    </row>
    <row r="218" spans="1:8" ht="29.25">
      <c r="A218" s="330" t="s">
        <v>537</v>
      </c>
      <c r="B218" s="326" t="s">
        <v>538</v>
      </c>
      <c r="C218" s="326" t="s">
        <v>370</v>
      </c>
      <c r="D218" s="326">
        <v>36.299999999999997</v>
      </c>
      <c r="E218" s="327">
        <v>5.15</v>
      </c>
      <c r="F218" s="326">
        <v>91</v>
      </c>
      <c r="G218" s="326">
        <v>73</v>
      </c>
      <c r="H218" s="319">
        <v>0</v>
      </c>
    </row>
    <row r="219" spans="1:8" ht="29.25">
      <c r="A219" s="330" t="s">
        <v>537</v>
      </c>
      <c r="B219" s="326" t="s">
        <v>538</v>
      </c>
      <c r="C219" s="326" t="s">
        <v>371</v>
      </c>
      <c r="D219" s="326">
        <v>38.44</v>
      </c>
      <c r="E219" s="327">
        <v>5.43</v>
      </c>
      <c r="F219" s="326">
        <v>94</v>
      </c>
      <c r="G219" s="326">
        <v>73</v>
      </c>
      <c r="H219" s="319">
        <v>0</v>
      </c>
    </row>
    <row r="220" spans="1:8" ht="29.25">
      <c r="A220" s="330" t="s">
        <v>537</v>
      </c>
      <c r="B220" s="326" t="s">
        <v>538</v>
      </c>
      <c r="C220" s="326" t="s">
        <v>152</v>
      </c>
      <c r="D220" s="326">
        <v>43</v>
      </c>
      <c r="E220" s="327">
        <v>5.96</v>
      </c>
      <c r="F220" s="326">
        <v>94</v>
      </c>
      <c r="G220" s="326">
        <v>73</v>
      </c>
      <c r="H220" s="319">
        <v>0.17</v>
      </c>
    </row>
    <row r="221" spans="1:8" ht="29.25">
      <c r="A221" s="330" t="s">
        <v>537</v>
      </c>
      <c r="B221" s="326" t="s">
        <v>538</v>
      </c>
      <c r="C221" s="326" t="s">
        <v>153</v>
      </c>
      <c r="D221" s="326">
        <v>41.39</v>
      </c>
      <c r="E221" s="327">
        <v>5.76</v>
      </c>
      <c r="F221" s="326">
        <v>95</v>
      </c>
      <c r="G221" s="326">
        <v>74</v>
      </c>
      <c r="H221" s="319">
        <v>0.66</v>
      </c>
    </row>
    <row r="222" spans="1:8" ht="29.25">
      <c r="A222" s="330" t="s">
        <v>537</v>
      </c>
      <c r="B222" s="326" t="s">
        <v>538</v>
      </c>
      <c r="C222" s="326" t="s">
        <v>154</v>
      </c>
      <c r="D222" s="326">
        <v>39.590000000000003</v>
      </c>
      <c r="E222" s="327">
        <v>5.53</v>
      </c>
      <c r="F222" s="326">
        <v>97</v>
      </c>
      <c r="G222" s="326">
        <v>75</v>
      </c>
      <c r="H222" s="319">
        <v>0.03</v>
      </c>
    </row>
    <row r="223" spans="1:8" ht="29.25">
      <c r="A223" s="330" t="s">
        <v>537</v>
      </c>
      <c r="B223" s="326" t="s">
        <v>538</v>
      </c>
      <c r="C223" s="326" t="s">
        <v>155</v>
      </c>
      <c r="D223" s="326">
        <v>37.950000000000003</v>
      </c>
      <c r="E223" s="327">
        <v>5.32</v>
      </c>
      <c r="F223" s="326">
        <v>99</v>
      </c>
      <c r="G223" s="326">
        <v>75</v>
      </c>
      <c r="H223" s="319">
        <v>0</v>
      </c>
    </row>
    <row r="224" spans="1:8" ht="29.25">
      <c r="A224" s="330" t="s">
        <v>537</v>
      </c>
      <c r="B224" s="326" t="s">
        <v>538</v>
      </c>
      <c r="C224" s="326" t="s">
        <v>372</v>
      </c>
      <c r="D224" s="326">
        <v>39.96</v>
      </c>
      <c r="E224" s="327">
        <v>5.57</v>
      </c>
      <c r="F224" s="326">
        <v>99</v>
      </c>
      <c r="G224" s="326">
        <v>74</v>
      </c>
      <c r="H224" s="319">
        <v>0</v>
      </c>
    </row>
    <row r="225" spans="1:8" ht="29.25">
      <c r="A225" s="330" t="s">
        <v>537</v>
      </c>
      <c r="B225" s="326" t="s">
        <v>538</v>
      </c>
      <c r="C225" s="326" t="s">
        <v>373</v>
      </c>
      <c r="D225" s="326">
        <v>41.68</v>
      </c>
      <c r="E225" s="327">
        <v>5.8</v>
      </c>
      <c r="F225" s="326">
        <v>100</v>
      </c>
      <c r="G225" s="326">
        <v>75</v>
      </c>
      <c r="H225" s="319">
        <v>0.16</v>
      </c>
    </row>
    <row r="226" spans="1:8" ht="29.25">
      <c r="A226" s="330" t="s">
        <v>537</v>
      </c>
      <c r="B226" s="326" t="s">
        <v>538</v>
      </c>
      <c r="C226" s="326" t="s">
        <v>374</v>
      </c>
      <c r="D226" s="326">
        <v>41.79</v>
      </c>
      <c r="E226" s="327">
        <v>5.81</v>
      </c>
      <c r="F226" s="326">
        <v>99</v>
      </c>
      <c r="G226" s="326">
        <v>75</v>
      </c>
      <c r="H226" s="319">
        <v>0</v>
      </c>
    </row>
    <row r="227" spans="1:8" ht="29.25">
      <c r="A227" s="330" t="s">
        <v>537</v>
      </c>
      <c r="B227" s="326" t="s">
        <v>538</v>
      </c>
      <c r="C227" s="326" t="s">
        <v>375</v>
      </c>
      <c r="D227" s="326">
        <v>48.48</v>
      </c>
      <c r="E227" s="327">
        <v>6.67</v>
      </c>
      <c r="F227" s="326">
        <v>98</v>
      </c>
      <c r="G227" s="326">
        <v>76</v>
      </c>
      <c r="H227" s="319">
        <v>0.25</v>
      </c>
    </row>
    <row r="228" spans="1:8" ht="29.25">
      <c r="A228" s="330" t="s">
        <v>537</v>
      </c>
      <c r="B228" s="326" t="s">
        <v>538</v>
      </c>
      <c r="C228" s="326" t="s">
        <v>376</v>
      </c>
      <c r="D228" s="326">
        <v>44.39</v>
      </c>
      <c r="E228" s="327">
        <v>6.14</v>
      </c>
      <c r="F228" s="326">
        <v>97</v>
      </c>
      <c r="G228" s="326">
        <v>74</v>
      </c>
      <c r="H228" s="319">
        <v>0</v>
      </c>
    </row>
    <row r="229" spans="1:8" ht="29.25">
      <c r="A229" s="330" t="s">
        <v>537</v>
      </c>
      <c r="B229" s="326" t="s">
        <v>538</v>
      </c>
      <c r="C229" s="326" t="s">
        <v>377</v>
      </c>
      <c r="D229" s="326">
        <v>41.51</v>
      </c>
      <c r="E229" s="327">
        <v>5.77</v>
      </c>
      <c r="F229" s="326">
        <v>97</v>
      </c>
      <c r="G229" s="326">
        <v>76</v>
      </c>
      <c r="H229" s="319">
        <v>0</v>
      </c>
    </row>
    <row r="230" spans="1:8" ht="29.25">
      <c r="A230" s="330" t="s">
        <v>537</v>
      </c>
      <c r="B230" s="326" t="s">
        <v>538</v>
      </c>
      <c r="C230" s="326" t="s">
        <v>378</v>
      </c>
      <c r="D230" s="326">
        <v>38.75</v>
      </c>
      <c r="E230" s="327">
        <v>5.42</v>
      </c>
      <c r="F230" s="326">
        <v>97</v>
      </c>
      <c r="G230" s="326">
        <v>75</v>
      </c>
      <c r="H230" s="319">
        <v>0</v>
      </c>
    </row>
    <row r="231" spans="1:8" ht="29.25">
      <c r="A231" s="330" t="s">
        <v>537</v>
      </c>
      <c r="B231" s="326" t="s">
        <v>538</v>
      </c>
      <c r="C231" s="326" t="s">
        <v>379</v>
      </c>
      <c r="D231" s="326">
        <v>46.44</v>
      </c>
      <c r="E231" s="327">
        <v>6.41</v>
      </c>
      <c r="F231" s="326">
        <v>96</v>
      </c>
      <c r="G231" s="326">
        <v>73</v>
      </c>
      <c r="H231" s="319">
        <v>0.09</v>
      </c>
    </row>
    <row r="232" spans="1:8" ht="29.25">
      <c r="A232" s="330" t="s">
        <v>537</v>
      </c>
      <c r="B232" s="326" t="s">
        <v>538</v>
      </c>
      <c r="C232" s="326" t="s">
        <v>380</v>
      </c>
      <c r="D232" s="326">
        <v>49.24</v>
      </c>
      <c r="E232" s="327">
        <v>6.77</v>
      </c>
      <c r="F232" s="326">
        <v>93</v>
      </c>
      <c r="G232" s="326">
        <v>72</v>
      </c>
      <c r="H232" s="319">
        <v>0.36</v>
      </c>
    </row>
    <row r="233" spans="1:8" ht="29.25">
      <c r="A233" s="330" t="s">
        <v>537</v>
      </c>
      <c r="B233" s="326" t="s">
        <v>538</v>
      </c>
      <c r="C233" s="326" t="s">
        <v>156</v>
      </c>
      <c r="D233" s="326">
        <v>45.27</v>
      </c>
      <c r="E233" s="327">
        <v>6.26</v>
      </c>
      <c r="F233" s="326">
        <v>93</v>
      </c>
      <c r="G233" s="326">
        <v>73</v>
      </c>
      <c r="H233" s="319">
        <v>1.0900000000000001</v>
      </c>
    </row>
    <row r="234" spans="1:8" ht="29.25">
      <c r="A234" s="330" t="s">
        <v>537</v>
      </c>
      <c r="B234" s="326" t="s">
        <v>538</v>
      </c>
      <c r="C234" s="326" t="s">
        <v>157</v>
      </c>
      <c r="D234" s="326">
        <v>44.4</v>
      </c>
      <c r="E234" s="327">
        <v>6.14</v>
      </c>
      <c r="F234" s="326">
        <v>93</v>
      </c>
      <c r="G234" s="326">
        <v>72</v>
      </c>
      <c r="H234" s="319">
        <v>0.69</v>
      </c>
    </row>
    <row r="235" spans="1:8" ht="29.25">
      <c r="A235" s="330" t="s">
        <v>537</v>
      </c>
      <c r="B235" s="326" t="s">
        <v>538</v>
      </c>
      <c r="C235" s="326" t="s">
        <v>381</v>
      </c>
      <c r="D235" s="326">
        <v>40.94</v>
      </c>
      <c r="E235" s="327">
        <v>5.7</v>
      </c>
      <c r="F235" s="326">
        <v>92</v>
      </c>
      <c r="G235" s="326">
        <v>75</v>
      </c>
      <c r="H235" s="319">
        <v>0</v>
      </c>
    </row>
    <row r="236" spans="1:8" ht="29.25">
      <c r="A236" s="330" t="s">
        <v>537</v>
      </c>
      <c r="B236" s="326" t="s">
        <v>538</v>
      </c>
      <c r="C236" s="326" t="s">
        <v>382</v>
      </c>
      <c r="D236" s="326">
        <v>36.18</v>
      </c>
      <c r="E236" s="327">
        <v>5.09</v>
      </c>
      <c r="F236" s="326">
        <v>92</v>
      </c>
      <c r="G236" s="326">
        <v>74</v>
      </c>
      <c r="H236" s="319">
        <v>0</v>
      </c>
    </row>
    <row r="237" spans="1:8" ht="29.25">
      <c r="A237" s="330" t="s">
        <v>537</v>
      </c>
      <c r="B237" s="326" t="s">
        <v>538</v>
      </c>
      <c r="C237" s="326" t="s">
        <v>383</v>
      </c>
      <c r="D237" s="326">
        <v>36.729999999999997</v>
      </c>
      <c r="E237" s="327">
        <v>5.16</v>
      </c>
      <c r="F237" s="326">
        <v>93</v>
      </c>
      <c r="G237" s="326">
        <v>72</v>
      </c>
      <c r="H237" s="319">
        <v>0</v>
      </c>
    </row>
    <row r="238" spans="1:8" ht="29.25">
      <c r="A238" s="330" t="s">
        <v>537</v>
      </c>
      <c r="B238" s="326" t="s">
        <v>538</v>
      </c>
      <c r="C238" s="326" t="s">
        <v>384</v>
      </c>
      <c r="D238" s="326">
        <v>35.71</v>
      </c>
      <c r="E238" s="327">
        <v>5.03</v>
      </c>
      <c r="F238" s="326">
        <v>93</v>
      </c>
      <c r="G238" s="326">
        <v>74</v>
      </c>
      <c r="H238" s="319">
        <v>0</v>
      </c>
    </row>
    <row r="239" spans="1:8" ht="29.25">
      <c r="A239" s="330" t="s">
        <v>537</v>
      </c>
      <c r="B239" s="326" t="s">
        <v>538</v>
      </c>
      <c r="C239" s="326" t="s">
        <v>158</v>
      </c>
      <c r="D239" s="326">
        <v>33.4</v>
      </c>
      <c r="E239" s="327">
        <v>4.7300000000000004</v>
      </c>
      <c r="F239" s="326">
        <v>93</v>
      </c>
      <c r="G239" s="326">
        <v>74</v>
      </c>
      <c r="H239" s="319">
        <v>0.99</v>
      </c>
    </row>
    <row r="240" spans="1:8" ht="29.25">
      <c r="A240" s="330" t="s">
        <v>537</v>
      </c>
      <c r="B240" s="326" t="s">
        <v>538</v>
      </c>
      <c r="C240" s="326" t="s">
        <v>385</v>
      </c>
      <c r="D240" s="326">
        <v>33</v>
      </c>
      <c r="E240" s="327">
        <v>4.68</v>
      </c>
      <c r="F240" s="326">
        <v>92</v>
      </c>
      <c r="G240" s="326">
        <v>71</v>
      </c>
      <c r="H240" s="319">
        <v>0</v>
      </c>
    </row>
    <row r="241" spans="1:8" ht="29.25">
      <c r="A241" s="330" t="s">
        <v>537</v>
      </c>
      <c r="B241" s="326" t="s">
        <v>538</v>
      </c>
      <c r="C241" s="326" t="s">
        <v>386</v>
      </c>
      <c r="D241" s="326">
        <v>32.89</v>
      </c>
      <c r="E241" s="327">
        <v>4.67</v>
      </c>
      <c r="F241" s="326">
        <v>95</v>
      </c>
      <c r="G241" s="326">
        <v>73</v>
      </c>
      <c r="H241" s="319">
        <v>0</v>
      </c>
    </row>
    <row r="242" spans="1:8" ht="29.25">
      <c r="A242" s="330" t="s">
        <v>537</v>
      </c>
      <c r="B242" s="326" t="s">
        <v>538</v>
      </c>
      <c r="C242" s="326" t="s">
        <v>387</v>
      </c>
      <c r="D242" s="326">
        <v>33.74</v>
      </c>
      <c r="E242" s="327">
        <v>4.7699999999999996</v>
      </c>
      <c r="F242" s="326">
        <v>95</v>
      </c>
      <c r="G242" s="326">
        <v>72</v>
      </c>
      <c r="H242" s="319"/>
    </row>
    <row r="243" spans="1:8" ht="29.25">
      <c r="A243" s="330" t="s">
        <v>537</v>
      </c>
      <c r="B243" s="326" t="s">
        <v>538</v>
      </c>
      <c r="C243" s="326" t="s">
        <v>388</v>
      </c>
      <c r="D243" s="326">
        <v>30.37</v>
      </c>
      <c r="E243" s="327">
        <v>4.34</v>
      </c>
      <c r="F243" s="326">
        <v>96</v>
      </c>
      <c r="G243" s="326">
        <v>74</v>
      </c>
      <c r="H243" s="319" t="s">
        <v>164</v>
      </c>
    </row>
    <row r="244" spans="1:8" ht="29.25">
      <c r="A244" s="330" t="s">
        <v>537</v>
      </c>
      <c r="B244" s="326" t="s">
        <v>538</v>
      </c>
      <c r="C244" s="326" t="s">
        <v>389</v>
      </c>
      <c r="D244" s="326">
        <v>31.13</v>
      </c>
      <c r="E244" s="327">
        <v>4.4400000000000004</v>
      </c>
      <c r="F244" s="326">
        <v>95</v>
      </c>
      <c r="G244" s="326">
        <v>74</v>
      </c>
      <c r="H244" s="319">
        <v>0</v>
      </c>
    </row>
    <row r="245" spans="1:8" ht="29.25">
      <c r="A245" s="330" t="s">
        <v>537</v>
      </c>
      <c r="B245" s="326" t="s">
        <v>538</v>
      </c>
      <c r="C245" s="326" t="s">
        <v>159</v>
      </c>
      <c r="D245" s="326">
        <v>36.69</v>
      </c>
      <c r="E245" s="327">
        <v>5.15</v>
      </c>
      <c r="F245" s="326">
        <v>94</v>
      </c>
      <c r="G245" s="326">
        <v>74</v>
      </c>
      <c r="H245" s="319">
        <v>0.93</v>
      </c>
    </row>
    <row r="246" spans="1:8" ht="29.25">
      <c r="A246" s="330" t="s">
        <v>537</v>
      </c>
      <c r="B246" s="326" t="s">
        <v>538</v>
      </c>
      <c r="C246" s="326" t="s">
        <v>390</v>
      </c>
      <c r="D246" s="326">
        <v>32.89</v>
      </c>
      <c r="E246" s="327">
        <v>4.67</v>
      </c>
      <c r="F246" s="326">
        <v>94</v>
      </c>
      <c r="G246" s="326">
        <v>74</v>
      </c>
      <c r="H246" s="319">
        <v>0.05</v>
      </c>
    </row>
    <row r="247" spans="1:8" ht="29.25">
      <c r="A247" s="330" t="s">
        <v>537</v>
      </c>
      <c r="B247" s="326" t="s">
        <v>538</v>
      </c>
      <c r="C247" s="326" t="s">
        <v>391</v>
      </c>
      <c r="D247" s="326">
        <v>32.99</v>
      </c>
      <c r="E247" s="327">
        <v>4.68</v>
      </c>
      <c r="F247" s="326">
        <v>92</v>
      </c>
      <c r="G247" s="326">
        <v>73</v>
      </c>
      <c r="H247" s="319">
        <v>0</v>
      </c>
    </row>
    <row r="248" spans="1:8" ht="29.25">
      <c r="A248" s="330" t="s">
        <v>537</v>
      </c>
      <c r="B248" s="326" t="s">
        <v>538</v>
      </c>
      <c r="C248" s="326" t="s">
        <v>392</v>
      </c>
      <c r="D248" s="326">
        <v>32.380000000000003</v>
      </c>
      <c r="E248" s="327">
        <v>4.5999999999999996</v>
      </c>
      <c r="F248" s="326">
        <v>91</v>
      </c>
      <c r="G248" s="326">
        <v>72</v>
      </c>
      <c r="H248" s="319"/>
    </row>
    <row r="249" spans="1:8" ht="29.25">
      <c r="A249" s="330" t="s">
        <v>537</v>
      </c>
      <c r="B249" s="326" t="s">
        <v>538</v>
      </c>
      <c r="C249" s="326" t="s">
        <v>393</v>
      </c>
      <c r="D249" s="326">
        <v>31.68</v>
      </c>
      <c r="E249" s="327">
        <v>4.51</v>
      </c>
      <c r="F249" s="326">
        <v>92</v>
      </c>
      <c r="G249" s="326">
        <v>71</v>
      </c>
      <c r="H249" s="319">
        <v>0.05</v>
      </c>
    </row>
    <row r="250" spans="1:8" ht="29.25">
      <c r="A250" s="330" t="s">
        <v>537</v>
      </c>
      <c r="B250" s="326" t="s">
        <v>538</v>
      </c>
      <c r="C250" s="326" t="s">
        <v>394</v>
      </c>
      <c r="D250" s="326">
        <v>32.47</v>
      </c>
      <c r="E250" s="327">
        <v>4.6100000000000003</v>
      </c>
      <c r="F250" s="326">
        <v>90</v>
      </c>
      <c r="G250" s="326">
        <v>68</v>
      </c>
      <c r="H250" s="319">
        <v>0</v>
      </c>
    </row>
    <row r="251" spans="1:8" ht="29.25">
      <c r="A251" s="330" t="s">
        <v>537</v>
      </c>
      <c r="B251" s="326" t="s">
        <v>538</v>
      </c>
      <c r="C251" s="326" t="s">
        <v>395</v>
      </c>
      <c r="D251" s="326">
        <v>31.57</v>
      </c>
      <c r="E251" s="327">
        <v>4.5</v>
      </c>
      <c r="F251" s="326">
        <v>90</v>
      </c>
      <c r="G251" s="326">
        <v>64</v>
      </c>
      <c r="H251" s="319">
        <v>0</v>
      </c>
    </row>
    <row r="252" spans="1:8" ht="29.25">
      <c r="A252" s="330" t="s">
        <v>537</v>
      </c>
      <c r="B252" s="326" t="s">
        <v>538</v>
      </c>
      <c r="C252" s="326" t="s">
        <v>396</v>
      </c>
      <c r="D252" s="326">
        <v>30.32</v>
      </c>
      <c r="E252" s="327">
        <v>4.34</v>
      </c>
      <c r="F252" s="326">
        <v>94</v>
      </c>
      <c r="G252" s="326">
        <v>69</v>
      </c>
      <c r="H252" s="319">
        <v>0</v>
      </c>
    </row>
    <row r="253" spans="1:8" ht="29.25">
      <c r="A253" s="330" t="s">
        <v>537</v>
      </c>
      <c r="B253" s="326" t="s">
        <v>538</v>
      </c>
      <c r="C253" s="326" t="s">
        <v>397</v>
      </c>
      <c r="D253" s="326">
        <v>30.26</v>
      </c>
      <c r="E253" s="327">
        <v>4.3899999999999997</v>
      </c>
      <c r="F253" s="326">
        <v>95</v>
      </c>
      <c r="G253" s="326">
        <v>70</v>
      </c>
      <c r="H253" s="319"/>
    </row>
    <row r="254" spans="1:8" ht="29.25">
      <c r="A254" s="330" t="s">
        <v>537</v>
      </c>
      <c r="B254" s="326" t="s">
        <v>538</v>
      </c>
      <c r="C254" s="326" t="s">
        <v>160</v>
      </c>
      <c r="D254" s="326">
        <v>33.83</v>
      </c>
      <c r="E254" s="327">
        <v>4.8499999999999996</v>
      </c>
      <c r="F254" s="326">
        <v>95</v>
      </c>
      <c r="G254" s="326">
        <v>69</v>
      </c>
      <c r="H254" s="319">
        <v>0</v>
      </c>
    </row>
    <row r="255" spans="1:8" ht="29.25">
      <c r="A255" s="330" t="s">
        <v>537</v>
      </c>
      <c r="B255" s="326" t="s">
        <v>538</v>
      </c>
      <c r="C255" s="326" t="s">
        <v>398</v>
      </c>
      <c r="D255" s="326">
        <v>34.11</v>
      </c>
      <c r="E255" s="327">
        <v>4.8899999999999997</v>
      </c>
      <c r="F255" s="326">
        <v>94</v>
      </c>
      <c r="G255" s="326">
        <v>64</v>
      </c>
      <c r="H255" s="319">
        <v>0.48</v>
      </c>
    </row>
    <row r="256" spans="1:8" ht="29.25">
      <c r="A256" s="330" t="s">
        <v>537</v>
      </c>
      <c r="B256" s="326" t="s">
        <v>538</v>
      </c>
      <c r="C256" s="326" t="s">
        <v>399</v>
      </c>
      <c r="D256" s="326">
        <v>32.9</v>
      </c>
      <c r="E256" s="327">
        <v>4.7300000000000004</v>
      </c>
      <c r="F256" s="326">
        <v>93</v>
      </c>
      <c r="G256" s="326">
        <v>71</v>
      </c>
      <c r="H256" s="319" t="s">
        <v>164</v>
      </c>
    </row>
    <row r="257" spans="1:8" ht="29.25">
      <c r="A257" s="330" t="s">
        <v>537</v>
      </c>
      <c r="B257" s="326" t="s">
        <v>538</v>
      </c>
      <c r="C257" s="326" t="s">
        <v>400</v>
      </c>
      <c r="D257" s="326">
        <v>29.84</v>
      </c>
      <c r="E257" s="327">
        <v>4.34</v>
      </c>
      <c r="F257" s="326">
        <v>92</v>
      </c>
      <c r="G257" s="326">
        <v>72</v>
      </c>
      <c r="H257" s="319">
        <v>0</v>
      </c>
    </row>
    <row r="258" spans="1:8" ht="29.25">
      <c r="A258" s="330" t="s">
        <v>537</v>
      </c>
      <c r="B258" s="326" t="s">
        <v>538</v>
      </c>
      <c r="C258" s="326" t="s">
        <v>163</v>
      </c>
      <c r="D258" s="326">
        <v>30.05</v>
      </c>
      <c r="E258" s="327">
        <v>4.3600000000000003</v>
      </c>
      <c r="F258" s="326">
        <v>92</v>
      </c>
      <c r="G258" s="326">
        <v>71</v>
      </c>
      <c r="H258" s="319" t="s">
        <v>164</v>
      </c>
    </row>
    <row r="259" spans="1:8" ht="29.25">
      <c r="A259" s="330" t="s">
        <v>537</v>
      </c>
      <c r="B259" s="326" t="s">
        <v>538</v>
      </c>
      <c r="C259" s="326" t="s">
        <v>161</v>
      </c>
      <c r="D259" s="326">
        <v>36.46</v>
      </c>
      <c r="E259" s="327">
        <v>5.19</v>
      </c>
      <c r="F259" s="326">
        <v>92</v>
      </c>
      <c r="G259" s="326">
        <v>72</v>
      </c>
      <c r="H259" s="319">
        <v>0.03</v>
      </c>
    </row>
    <row r="260" spans="1:8" ht="29.25">
      <c r="A260" s="330" t="s">
        <v>537</v>
      </c>
      <c r="B260" s="326" t="s">
        <v>538</v>
      </c>
      <c r="C260" s="326" t="s">
        <v>162</v>
      </c>
      <c r="D260" s="326">
        <v>36.380000000000003</v>
      </c>
      <c r="E260" s="327">
        <v>5.18</v>
      </c>
      <c r="F260" s="326">
        <v>91</v>
      </c>
      <c r="G260" s="326">
        <v>71</v>
      </c>
      <c r="H260" s="319">
        <v>0.28999999999999998</v>
      </c>
    </row>
    <row r="261" spans="1:8" ht="29.25">
      <c r="A261" s="330" t="s">
        <v>537</v>
      </c>
      <c r="B261" s="326" t="s">
        <v>538</v>
      </c>
      <c r="C261" s="326" t="s">
        <v>401</v>
      </c>
      <c r="D261" s="326">
        <v>33.56</v>
      </c>
      <c r="E261" s="327">
        <v>4.82</v>
      </c>
      <c r="F261" s="326">
        <v>88</v>
      </c>
      <c r="G261" s="326">
        <v>70</v>
      </c>
      <c r="H261" s="319">
        <v>0</v>
      </c>
    </row>
    <row r="262" spans="1:8" ht="29.25">
      <c r="A262" s="330" t="s">
        <v>537</v>
      </c>
      <c r="B262" s="326" t="s">
        <v>538</v>
      </c>
      <c r="C262" s="326" t="s">
        <v>402</v>
      </c>
      <c r="D262" s="326">
        <v>32.630000000000003</v>
      </c>
      <c r="E262" s="327">
        <v>4.6900000000000004</v>
      </c>
      <c r="F262" s="326">
        <v>87</v>
      </c>
      <c r="G262" s="326">
        <v>69</v>
      </c>
      <c r="H262" s="319">
        <v>0.54</v>
      </c>
    </row>
    <row r="263" spans="1:8" ht="29.25">
      <c r="A263" s="330" t="s">
        <v>537</v>
      </c>
      <c r="B263" s="326" t="s">
        <v>538</v>
      </c>
      <c r="C263" s="326" t="s">
        <v>403</v>
      </c>
      <c r="D263" s="326">
        <v>34.15</v>
      </c>
      <c r="E263" s="327">
        <v>4.8899999999999997</v>
      </c>
      <c r="F263" s="326">
        <v>92</v>
      </c>
      <c r="G263" s="326">
        <v>70</v>
      </c>
      <c r="H263" s="319">
        <v>0</v>
      </c>
    </row>
    <row r="264" spans="1:8" ht="29.25">
      <c r="A264" s="330" t="s">
        <v>537</v>
      </c>
      <c r="B264" s="326" t="s">
        <v>538</v>
      </c>
      <c r="C264" s="326" t="s">
        <v>404</v>
      </c>
      <c r="D264" s="326">
        <v>30.95</v>
      </c>
      <c r="E264" s="327">
        <v>4.4800000000000004</v>
      </c>
      <c r="F264" s="326">
        <v>89</v>
      </c>
      <c r="G264" s="326">
        <v>68</v>
      </c>
      <c r="H264" s="319">
        <v>0.08</v>
      </c>
    </row>
    <row r="265" spans="1:8" ht="29.25">
      <c r="A265" s="330" t="s">
        <v>537</v>
      </c>
      <c r="B265" s="326" t="s">
        <v>538</v>
      </c>
      <c r="C265" s="326" t="s">
        <v>405</v>
      </c>
      <c r="D265" s="326">
        <v>31.02</v>
      </c>
      <c r="E265" s="327">
        <v>4.49</v>
      </c>
      <c r="F265" s="326">
        <v>88</v>
      </c>
      <c r="G265" s="326">
        <v>64</v>
      </c>
      <c r="H265" s="319">
        <v>0</v>
      </c>
    </row>
    <row r="266" spans="1:8" ht="29.25">
      <c r="A266" s="330" t="s">
        <v>537</v>
      </c>
      <c r="B266" s="326" t="s">
        <v>538</v>
      </c>
      <c r="C266" s="326" t="s">
        <v>406</v>
      </c>
      <c r="D266" s="326">
        <v>30.29</v>
      </c>
      <c r="E266" s="327">
        <v>4.3899999999999997</v>
      </c>
      <c r="F266" s="326">
        <v>88</v>
      </c>
      <c r="G266" s="326">
        <v>69</v>
      </c>
      <c r="H266" s="319">
        <v>0</v>
      </c>
    </row>
    <row r="267" spans="1:8" ht="29.25">
      <c r="A267" s="330" t="s">
        <v>537</v>
      </c>
      <c r="B267" s="326" t="s">
        <v>538</v>
      </c>
      <c r="C267" s="326" t="s">
        <v>407</v>
      </c>
      <c r="D267" s="326">
        <v>30.58</v>
      </c>
      <c r="E267" s="327">
        <v>4.43</v>
      </c>
      <c r="F267" s="326">
        <v>87</v>
      </c>
      <c r="G267" s="326">
        <v>68</v>
      </c>
      <c r="H267" s="319">
        <v>0.08</v>
      </c>
    </row>
    <row r="268" spans="1:8" ht="29.25">
      <c r="A268" s="330" t="s">
        <v>537</v>
      </c>
      <c r="B268" s="326" t="s">
        <v>538</v>
      </c>
      <c r="C268" s="326" t="s">
        <v>408</v>
      </c>
      <c r="D268" s="326">
        <v>30.38</v>
      </c>
      <c r="E268" s="327">
        <v>4.4000000000000004</v>
      </c>
      <c r="F268" s="326">
        <v>85</v>
      </c>
      <c r="G268" s="326">
        <v>65</v>
      </c>
      <c r="H268" s="319">
        <v>0.3</v>
      </c>
    </row>
    <row r="269" spans="1:8" ht="29.25">
      <c r="A269" s="330" t="s">
        <v>537</v>
      </c>
      <c r="B269" s="326" t="s">
        <v>538</v>
      </c>
      <c r="C269" s="326" t="s">
        <v>409</v>
      </c>
      <c r="D269" s="326">
        <v>31.79</v>
      </c>
      <c r="E269" s="327">
        <v>4.59</v>
      </c>
      <c r="F269" s="326">
        <v>87</v>
      </c>
      <c r="G269" s="326">
        <v>61</v>
      </c>
      <c r="H269" s="319">
        <v>0</v>
      </c>
    </row>
    <row r="270" spans="1:8" ht="29.25">
      <c r="A270" s="330" t="s">
        <v>537</v>
      </c>
      <c r="B270" s="326" t="s">
        <v>538</v>
      </c>
      <c r="C270" s="326" t="s">
        <v>410</v>
      </c>
      <c r="D270" s="326">
        <v>32.25</v>
      </c>
      <c r="E270" s="327">
        <v>4.6500000000000004</v>
      </c>
      <c r="F270" s="326">
        <v>89</v>
      </c>
      <c r="G270" s="326">
        <v>59</v>
      </c>
      <c r="H270" s="319">
        <v>0</v>
      </c>
    </row>
    <row r="271" spans="1:8" ht="29.25">
      <c r="A271" s="330" t="s">
        <v>537</v>
      </c>
      <c r="B271" s="326" t="s">
        <v>538</v>
      </c>
      <c r="C271" s="326" t="s">
        <v>411</v>
      </c>
      <c r="D271" s="326">
        <v>31.67</v>
      </c>
      <c r="E271" s="327">
        <v>4.57</v>
      </c>
      <c r="F271" s="326">
        <v>90</v>
      </c>
      <c r="G271" s="326">
        <v>66</v>
      </c>
      <c r="H271" s="319">
        <v>0</v>
      </c>
    </row>
    <row r="272" spans="1:8" ht="29.25">
      <c r="A272" s="331" t="s">
        <v>537</v>
      </c>
      <c r="B272" s="328" t="s">
        <v>538</v>
      </c>
      <c r="C272" s="328" t="s">
        <v>412</v>
      </c>
      <c r="D272" s="328">
        <v>35.79</v>
      </c>
      <c r="E272" s="329">
        <v>5.0999999999999996</v>
      </c>
      <c r="F272" s="328">
        <v>89</v>
      </c>
      <c r="G272" s="328">
        <v>71</v>
      </c>
      <c r="H272" s="321">
        <v>2.11</v>
      </c>
    </row>
    <row r="273" spans="1:8" ht="29.25">
      <c r="A273" s="331" t="s">
        <v>537</v>
      </c>
      <c r="B273" s="328" t="s">
        <v>538</v>
      </c>
      <c r="C273" s="328" t="s">
        <v>413</v>
      </c>
      <c r="D273" s="328">
        <v>45.88</v>
      </c>
      <c r="E273" s="329">
        <v>6.41</v>
      </c>
      <c r="F273" s="328">
        <v>88</v>
      </c>
      <c r="G273" s="328">
        <v>71</v>
      </c>
      <c r="H273" s="321">
        <v>0.91</v>
      </c>
    </row>
    <row r="274" spans="1:8" ht="29.25">
      <c r="A274" s="331" t="s">
        <v>537</v>
      </c>
      <c r="B274" s="328" t="s">
        <v>538</v>
      </c>
      <c r="C274" s="328" t="s">
        <v>414</v>
      </c>
      <c r="D274" s="328">
        <v>54.12</v>
      </c>
      <c r="E274" s="329">
        <v>7.47</v>
      </c>
      <c r="F274" s="328">
        <v>87</v>
      </c>
      <c r="G274" s="328">
        <v>71</v>
      </c>
      <c r="H274" s="321">
        <v>0.81</v>
      </c>
    </row>
    <row r="275" spans="1:8" ht="29.25">
      <c r="A275" s="331" t="s">
        <v>537</v>
      </c>
      <c r="B275" s="328" t="s">
        <v>538</v>
      </c>
      <c r="C275" s="328" t="s">
        <v>415</v>
      </c>
      <c r="D275" s="328">
        <v>50.05</v>
      </c>
      <c r="E275" s="329">
        <v>6.95</v>
      </c>
      <c r="F275" s="328">
        <v>85</v>
      </c>
      <c r="G275" s="328">
        <v>71</v>
      </c>
      <c r="H275" s="321">
        <v>0.02</v>
      </c>
    </row>
    <row r="276" spans="1:8" ht="29.25">
      <c r="A276" s="331" t="s">
        <v>537</v>
      </c>
      <c r="B276" s="328" t="s">
        <v>538</v>
      </c>
      <c r="C276" s="328" t="s">
        <v>416</v>
      </c>
      <c r="D276" s="328">
        <v>59.13</v>
      </c>
      <c r="E276" s="329">
        <v>8.1199999999999992</v>
      </c>
      <c r="F276" s="328">
        <v>85</v>
      </c>
      <c r="G276" s="328">
        <v>71</v>
      </c>
      <c r="H276" s="321">
        <v>0.2</v>
      </c>
    </row>
    <row r="277" spans="1:8" ht="29.25">
      <c r="A277" s="331" t="s">
        <v>537</v>
      </c>
      <c r="B277" s="328" t="s">
        <v>538</v>
      </c>
      <c r="C277" s="328" t="s">
        <v>417</v>
      </c>
      <c r="D277" s="328">
        <v>56.27</v>
      </c>
      <c r="E277" s="329">
        <v>7.75</v>
      </c>
      <c r="F277" s="328">
        <v>85</v>
      </c>
      <c r="G277" s="328">
        <v>70</v>
      </c>
      <c r="H277" s="321">
        <v>2.5299999999999998</v>
      </c>
    </row>
    <row r="278" spans="1:8" ht="29.25">
      <c r="A278" s="331" t="s">
        <v>537</v>
      </c>
      <c r="B278" s="328" t="s">
        <v>538</v>
      </c>
      <c r="C278" s="328" t="s">
        <v>419</v>
      </c>
      <c r="D278" s="328">
        <v>49.2</v>
      </c>
      <c r="E278" s="329">
        <v>6.84</v>
      </c>
      <c r="F278" s="328">
        <v>85</v>
      </c>
      <c r="G278" s="328">
        <v>69</v>
      </c>
      <c r="H278" s="321">
        <v>0.56000000000000005</v>
      </c>
    </row>
    <row r="279" spans="1:8" ht="29.25">
      <c r="A279" s="331" t="s">
        <v>537</v>
      </c>
      <c r="B279" s="328" t="s">
        <v>538</v>
      </c>
      <c r="C279" s="328" t="s">
        <v>420</v>
      </c>
      <c r="D279" s="328">
        <v>46.7</v>
      </c>
      <c r="E279" s="329">
        <v>6.51</v>
      </c>
      <c r="F279" s="328">
        <v>85</v>
      </c>
      <c r="G279" s="328">
        <v>70</v>
      </c>
      <c r="H279" s="321">
        <v>0</v>
      </c>
    </row>
    <row r="280" spans="1:8" ht="29.25">
      <c r="A280" s="331" t="s">
        <v>537</v>
      </c>
      <c r="B280" s="328" t="s">
        <v>538</v>
      </c>
      <c r="C280" s="328" t="s">
        <v>421</v>
      </c>
      <c r="D280" s="328">
        <v>43.91</v>
      </c>
      <c r="E280" s="329">
        <v>6.15</v>
      </c>
      <c r="F280" s="328">
        <v>86</v>
      </c>
      <c r="G280" s="328">
        <v>70</v>
      </c>
      <c r="H280" s="321">
        <v>0.05</v>
      </c>
    </row>
    <row r="281" spans="1:8" ht="29.25">
      <c r="A281" s="330" t="s">
        <v>537</v>
      </c>
      <c r="B281" s="326" t="s">
        <v>538</v>
      </c>
      <c r="C281" s="326" t="s">
        <v>422</v>
      </c>
      <c r="D281" s="326">
        <v>41.91</v>
      </c>
      <c r="E281" s="327">
        <v>5.87</v>
      </c>
      <c r="F281" s="326">
        <v>86</v>
      </c>
      <c r="G281" s="326">
        <v>69</v>
      </c>
      <c r="H281" s="319">
        <v>0</v>
      </c>
    </row>
    <row r="282" spans="1:8" ht="29.25">
      <c r="A282" s="330" t="s">
        <v>537</v>
      </c>
      <c r="B282" s="326" t="s">
        <v>538</v>
      </c>
      <c r="C282" s="326" t="s">
        <v>423</v>
      </c>
      <c r="D282" s="326">
        <v>40.369999999999997</v>
      </c>
      <c r="E282" s="327">
        <v>5.67</v>
      </c>
      <c r="F282" s="326">
        <v>87</v>
      </c>
      <c r="G282" s="326">
        <v>66</v>
      </c>
      <c r="H282" s="319">
        <v>0</v>
      </c>
    </row>
    <row r="283" spans="1:8" ht="29.25">
      <c r="A283" s="330" t="s">
        <v>537</v>
      </c>
      <c r="B283" s="326" t="s">
        <v>538</v>
      </c>
      <c r="C283" s="326" t="s">
        <v>424</v>
      </c>
      <c r="D283" s="326">
        <v>40.01</v>
      </c>
      <c r="E283" s="327">
        <v>5.62</v>
      </c>
      <c r="F283" s="326">
        <v>90</v>
      </c>
      <c r="G283" s="326">
        <v>56</v>
      </c>
      <c r="H283" s="319">
        <v>0</v>
      </c>
    </row>
    <row r="284" spans="1:8" ht="29.25">
      <c r="A284" s="330" t="s">
        <v>537</v>
      </c>
      <c r="B284" s="326" t="s">
        <v>538</v>
      </c>
      <c r="C284" s="326" t="s">
        <v>425</v>
      </c>
      <c r="D284" s="326">
        <v>42.03</v>
      </c>
      <c r="E284" s="327">
        <v>5.88</v>
      </c>
      <c r="F284" s="326">
        <v>82</v>
      </c>
      <c r="G284" s="326">
        <v>53</v>
      </c>
      <c r="H284" s="319">
        <v>0</v>
      </c>
    </row>
    <row r="285" spans="1:8" ht="29.25">
      <c r="A285" s="330" t="s">
        <v>537</v>
      </c>
      <c r="B285" s="326" t="s">
        <v>538</v>
      </c>
      <c r="C285" s="326" t="s">
        <v>426</v>
      </c>
      <c r="D285" s="326">
        <v>38.76</v>
      </c>
      <c r="E285" s="327">
        <v>5.46</v>
      </c>
      <c r="F285" s="326">
        <v>80</v>
      </c>
      <c r="G285" s="326">
        <v>55</v>
      </c>
      <c r="H285" s="319">
        <v>0</v>
      </c>
    </row>
    <row r="286" spans="1:8" ht="29.25">
      <c r="A286" s="330" t="s">
        <v>537</v>
      </c>
      <c r="B286" s="326" t="s">
        <v>538</v>
      </c>
      <c r="C286" s="326" t="s">
        <v>427</v>
      </c>
      <c r="D286" s="326">
        <v>38.86</v>
      </c>
      <c r="E286" s="327">
        <v>5.47</v>
      </c>
      <c r="F286" s="326">
        <v>84</v>
      </c>
      <c r="G286" s="326">
        <v>56</v>
      </c>
      <c r="H286" s="319">
        <v>0</v>
      </c>
    </row>
    <row r="287" spans="1:8" ht="29.25">
      <c r="A287" s="330" t="s">
        <v>537</v>
      </c>
      <c r="B287" s="326" t="s">
        <v>538</v>
      </c>
      <c r="C287" s="326" t="s">
        <v>428</v>
      </c>
      <c r="D287" s="326">
        <v>39.229999999999997</v>
      </c>
      <c r="E287" s="327">
        <v>5.52</v>
      </c>
      <c r="F287" s="326">
        <v>84</v>
      </c>
      <c r="G287" s="326">
        <v>65</v>
      </c>
      <c r="H287" s="319">
        <v>0</v>
      </c>
    </row>
    <row r="288" spans="1:8" ht="29.25">
      <c r="A288" s="331" t="s">
        <v>537</v>
      </c>
      <c r="B288" s="328" t="s">
        <v>538</v>
      </c>
      <c r="C288" s="328" t="s">
        <v>429</v>
      </c>
      <c r="D288" s="328">
        <v>70.8</v>
      </c>
      <c r="E288" s="329">
        <v>9.58</v>
      </c>
      <c r="F288" s="328">
        <v>88</v>
      </c>
      <c r="G288" s="328">
        <v>72</v>
      </c>
      <c r="H288" s="321">
        <v>2.8</v>
      </c>
    </row>
    <row r="289" spans="1:8" ht="29.25">
      <c r="A289" s="331" t="s">
        <v>537</v>
      </c>
      <c r="B289" s="328" t="s">
        <v>538</v>
      </c>
      <c r="C289" s="328" t="s">
        <v>430</v>
      </c>
      <c r="D289" s="328">
        <v>55.86</v>
      </c>
      <c r="E289" s="329">
        <v>7.66</v>
      </c>
      <c r="F289" s="328">
        <v>89</v>
      </c>
      <c r="G289" s="328">
        <v>68</v>
      </c>
      <c r="H289" s="321">
        <v>1.67</v>
      </c>
    </row>
    <row r="290" spans="1:8" ht="29.25">
      <c r="A290" s="331" t="s">
        <v>537</v>
      </c>
      <c r="B290" s="328" t="s">
        <v>538</v>
      </c>
      <c r="C290" s="328" t="s">
        <v>431</v>
      </c>
      <c r="D290" s="328">
        <v>51.8</v>
      </c>
      <c r="E290" s="329">
        <v>7.14</v>
      </c>
      <c r="F290" s="328">
        <v>89</v>
      </c>
      <c r="G290" s="328">
        <v>64</v>
      </c>
      <c r="H290" s="321">
        <v>0</v>
      </c>
    </row>
    <row r="291" spans="1:8" ht="29.25">
      <c r="A291" s="331" t="s">
        <v>537</v>
      </c>
      <c r="B291" s="328" t="s">
        <v>538</v>
      </c>
      <c r="C291" s="328" t="s">
        <v>432</v>
      </c>
      <c r="D291" s="328">
        <v>50.47</v>
      </c>
      <c r="E291" s="329">
        <v>6.97</v>
      </c>
      <c r="F291" s="328">
        <v>82</v>
      </c>
      <c r="G291" s="328">
        <v>55</v>
      </c>
      <c r="H291" s="321">
        <v>0</v>
      </c>
    </row>
    <row r="292" spans="1:8" ht="29.25">
      <c r="A292" s="330" t="s">
        <v>537</v>
      </c>
      <c r="B292" s="326" t="s">
        <v>538</v>
      </c>
      <c r="C292" s="326" t="s">
        <v>433</v>
      </c>
      <c r="D292" s="326">
        <v>48.18</v>
      </c>
      <c r="E292" s="327">
        <v>6.67</v>
      </c>
      <c r="F292" s="326">
        <v>76</v>
      </c>
      <c r="G292" s="326">
        <v>50</v>
      </c>
      <c r="H292" s="319">
        <v>0</v>
      </c>
    </row>
    <row r="293" spans="1:8" ht="29.25">
      <c r="A293" s="330" t="s">
        <v>537</v>
      </c>
      <c r="B293" s="326" t="s">
        <v>538</v>
      </c>
      <c r="C293" s="326" t="s">
        <v>434</v>
      </c>
      <c r="D293" s="326">
        <v>46.99</v>
      </c>
      <c r="E293" s="327">
        <v>6.52</v>
      </c>
      <c r="F293" s="326">
        <v>75</v>
      </c>
      <c r="G293" s="326">
        <v>49</v>
      </c>
      <c r="H293" s="319">
        <v>0</v>
      </c>
    </row>
    <row r="294" spans="1:8" ht="29.25">
      <c r="A294" s="330" t="s">
        <v>537</v>
      </c>
      <c r="B294" s="326" t="s">
        <v>538</v>
      </c>
      <c r="C294" s="326" t="s">
        <v>435</v>
      </c>
      <c r="D294" s="326">
        <v>45.39</v>
      </c>
      <c r="E294" s="327">
        <v>6.31</v>
      </c>
      <c r="F294" s="326">
        <v>77</v>
      </c>
      <c r="G294" s="326">
        <v>50</v>
      </c>
      <c r="H294" s="319">
        <v>0</v>
      </c>
    </row>
    <row r="295" spans="1:8" ht="29.25">
      <c r="A295" s="330" t="s">
        <v>537</v>
      </c>
      <c r="B295" s="326" t="s">
        <v>538</v>
      </c>
      <c r="C295" s="326" t="s">
        <v>436</v>
      </c>
      <c r="D295" s="326">
        <v>43.18</v>
      </c>
      <c r="E295" s="327">
        <v>6.03</v>
      </c>
      <c r="F295" s="326">
        <v>81</v>
      </c>
      <c r="G295" s="326">
        <v>55</v>
      </c>
      <c r="H295" s="319">
        <v>0</v>
      </c>
    </row>
    <row r="296" spans="1:8" ht="29.25">
      <c r="A296" s="330" t="s">
        <v>537</v>
      </c>
      <c r="B296" s="326" t="s">
        <v>538</v>
      </c>
      <c r="C296" s="326" t="s">
        <v>437</v>
      </c>
      <c r="D296" s="326">
        <v>39.85</v>
      </c>
      <c r="E296" s="327">
        <v>5.6</v>
      </c>
      <c r="F296" s="326">
        <v>83</v>
      </c>
      <c r="G296" s="326">
        <v>55</v>
      </c>
      <c r="H296" s="319">
        <v>0</v>
      </c>
    </row>
    <row r="297" spans="1:8" ht="29.25">
      <c r="A297" s="330" t="s">
        <v>537</v>
      </c>
      <c r="B297" s="326" t="s">
        <v>538</v>
      </c>
      <c r="C297" s="326" t="s">
        <v>438</v>
      </c>
      <c r="D297" s="326">
        <v>41.12</v>
      </c>
      <c r="E297" s="327">
        <v>5.76</v>
      </c>
      <c r="F297" s="326">
        <v>83</v>
      </c>
      <c r="G297" s="326">
        <v>55</v>
      </c>
      <c r="H297" s="319">
        <v>0</v>
      </c>
    </row>
    <row r="298" spans="1:8" ht="29.25">
      <c r="A298" s="330" t="s">
        <v>537</v>
      </c>
      <c r="B298" s="326" t="s">
        <v>538</v>
      </c>
      <c r="C298" s="326" t="s">
        <v>439</v>
      </c>
      <c r="D298" s="326">
        <v>42.12</v>
      </c>
      <c r="E298" s="327">
        <v>5.89</v>
      </c>
      <c r="F298" s="326">
        <v>86</v>
      </c>
      <c r="G298" s="326">
        <v>52</v>
      </c>
      <c r="H298" s="319">
        <v>0</v>
      </c>
    </row>
    <row r="299" spans="1:8" ht="29.25">
      <c r="A299" s="330" t="s">
        <v>537</v>
      </c>
      <c r="B299" s="326" t="s">
        <v>538</v>
      </c>
      <c r="C299" s="326" t="s">
        <v>440</v>
      </c>
      <c r="D299" s="326">
        <v>37.450000000000003</v>
      </c>
      <c r="E299" s="327">
        <v>5.29</v>
      </c>
      <c r="F299" s="326">
        <v>83</v>
      </c>
      <c r="G299" s="326">
        <v>58</v>
      </c>
      <c r="H299" s="319">
        <v>0</v>
      </c>
    </row>
    <row r="300" spans="1:8" ht="29.25">
      <c r="A300" s="330" t="s">
        <v>537</v>
      </c>
      <c r="B300" s="326" t="s">
        <v>538</v>
      </c>
      <c r="C300" s="326" t="s">
        <v>441</v>
      </c>
      <c r="D300" s="326">
        <v>38.159999999999997</v>
      </c>
      <c r="E300" s="327">
        <v>5.38</v>
      </c>
      <c r="F300" s="326">
        <v>82</v>
      </c>
      <c r="G300" s="326">
        <v>67</v>
      </c>
      <c r="H300" s="319">
        <v>0</v>
      </c>
    </row>
    <row r="301" spans="1:8" ht="29.25">
      <c r="A301" s="330" t="s">
        <v>537</v>
      </c>
      <c r="B301" s="326" t="s">
        <v>538</v>
      </c>
      <c r="C301" s="326" t="s">
        <v>442</v>
      </c>
      <c r="D301" s="326">
        <v>36.630000000000003</v>
      </c>
      <c r="E301" s="327">
        <v>5.19</v>
      </c>
      <c r="F301" s="326">
        <v>82</v>
      </c>
      <c r="G301" s="326">
        <v>68</v>
      </c>
      <c r="H301" s="319">
        <v>0</v>
      </c>
    </row>
    <row r="302" spans="1:8" ht="29.25">
      <c r="A302" s="330" t="s">
        <v>537</v>
      </c>
      <c r="B302" s="326" t="s">
        <v>538</v>
      </c>
      <c r="C302" s="326" t="s">
        <v>443</v>
      </c>
      <c r="D302" s="326">
        <v>36.33</v>
      </c>
      <c r="E302" s="327">
        <v>5.15</v>
      </c>
      <c r="F302" s="326">
        <v>82</v>
      </c>
      <c r="G302" s="326">
        <v>65</v>
      </c>
      <c r="H302" s="319">
        <v>0</v>
      </c>
    </row>
    <row r="303" spans="1:8" ht="29.25">
      <c r="A303" s="330" t="s">
        <v>537</v>
      </c>
      <c r="B303" s="326" t="s">
        <v>538</v>
      </c>
      <c r="C303" s="326" t="s">
        <v>444</v>
      </c>
      <c r="D303" s="326">
        <v>35.44</v>
      </c>
      <c r="E303" s="327">
        <v>5.03</v>
      </c>
      <c r="F303" s="326">
        <v>83</v>
      </c>
      <c r="G303" s="326">
        <v>64</v>
      </c>
      <c r="H303" s="319">
        <v>0</v>
      </c>
    </row>
    <row r="304" spans="1:8" ht="29.25">
      <c r="A304" s="330" t="s">
        <v>537</v>
      </c>
      <c r="B304" s="326" t="s">
        <v>538</v>
      </c>
      <c r="C304" s="326" t="s">
        <v>445</v>
      </c>
      <c r="D304" s="326">
        <v>36.64</v>
      </c>
      <c r="E304" s="327">
        <v>5.19</v>
      </c>
      <c r="F304" s="326">
        <v>84</v>
      </c>
      <c r="G304" s="326">
        <v>62</v>
      </c>
      <c r="H304" s="319">
        <v>0</v>
      </c>
    </row>
    <row r="305" spans="1:8" ht="29.25">
      <c r="A305" s="330" t="s">
        <v>537</v>
      </c>
      <c r="B305" s="326" t="s">
        <v>538</v>
      </c>
      <c r="C305" s="326" t="s">
        <v>446</v>
      </c>
      <c r="D305" s="326">
        <v>37.409999999999997</v>
      </c>
      <c r="E305" s="327">
        <v>5.29</v>
      </c>
      <c r="F305" s="326">
        <v>84</v>
      </c>
      <c r="G305" s="326">
        <v>61</v>
      </c>
      <c r="H305" s="319">
        <v>0</v>
      </c>
    </row>
    <row r="306" spans="1:8" ht="29.25">
      <c r="A306" s="330" t="s">
        <v>537</v>
      </c>
      <c r="B306" s="326" t="s">
        <v>538</v>
      </c>
      <c r="C306" s="326" t="s">
        <v>447</v>
      </c>
      <c r="D306" s="326">
        <v>35.380000000000003</v>
      </c>
      <c r="E306" s="327">
        <v>5.03</v>
      </c>
      <c r="F306" s="326">
        <v>85</v>
      </c>
      <c r="G306" s="326">
        <v>60</v>
      </c>
      <c r="H306" s="319">
        <v>0</v>
      </c>
    </row>
    <row r="307" spans="1:8" ht="29.25">
      <c r="A307" s="330" t="s">
        <v>537</v>
      </c>
      <c r="B307" s="326" t="s">
        <v>538</v>
      </c>
      <c r="C307" s="326" t="s">
        <v>448</v>
      </c>
      <c r="D307" s="326">
        <v>34.590000000000003</v>
      </c>
      <c r="E307" s="327">
        <v>4.92</v>
      </c>
      <c r="F307" s="326">
        <v>84</v>
      </c>
      <c r="G307" s="326">
        <v>58</v>
      </c>
      <c r="H307" s="319">
        <v>0</v>
      </c>
    </row>
    <row r="308" spans="1:8" ht="29.25">
      <c r="A308" s="330" t="s">
        <v>537</v>
      </c>
      <c r="B308" s="326" t="s">
        <v>538</v>
      </c>
      <c r="C308" s="326" t="s">
        <v>449</v>
      </c>
      <c r="D308" s="326">
        <v>38.31</v>
      </c>
      <c r="E308" s="327">
        <v>5.4</v>
      </c>
      <c r="F308" s="326">
        <v>76</v>
      </c>
      <c r="G308" s="326">
        <v>53</v>
      </c>
      <c r="H308" s="319">
        <v>0</v>
      </c>
    </row>
    <row r="309" spans="1:8" ht="29.25">
      <c r="A309" s="330" t="s">
        <v>537</v>
      </c>
      <c r="B309" s="326" t="s">
        <v>538</v>
      </c>
      <c r="C309" s="326" t="s">
        <v>451</v>
      </c>
      <c r="D309" s="326">
        <v>35.56</v>
      </c>
      <c r="E309" s="327">
        <v>5.05</v>
      </c>
      <c r="F309" s="326">
        <v>75</v>
      </c>
      <c r="G309" s="326">
        <v>53</v>
      </c>
      <c r="H309" s="319">
        <v>0</v>
      </c>
    </row>
    <row r="310" spans="1:8" ht="29.25">
      <c r="A310" s="330" t="s">
        <v>537</v>
      </c>
      <c r="B310" s="326" t="s">
        <v>538</v>
      </c>
      <c r="C310" s="326" t="s">
        <v>452</v>
      </c>
      <c r="D310" s="326">
        <v>34.549999999999997</v>
      </c>
      <c r="E310" s="327">
        <v>4.92</v>
      </c>
      <c r="F310" s="326">
        <v>79</v>
      </c>
      <c r="G310" s="326">
        <v>59</v>
      </c>
      <c r="H310" s="319">
        <v>0</v>
      </c>
    </row>
    <row r="311" spans="1:8" ht="29.25">
      <c r="A311" s="330" t="s">
        <v>537</v>
      </c>
      <c r="B311" s="326" t="s">
        <v>538</v>
      </c>
      <c r="C311" s="326" t="s">
        <v>453</v>
      </c>
      <c r="D311" s="326">
        <v>36.24</v>
      </c>
      <c r="E311" s="327">
        <v>5.13</v>
      </c>
      <c r="F311" s="326">
        <v>79</v>
      </c>
      <c r="G311" s="326">
        <v>55</v>
      </c>
      <c r="H311" s="319">
        <v>0</v>
      </c>
    </row>
    <row r="312" spans="1:8" ht="29.25">
      <c r="A312" s="330" t="s">
        <v>537</v>
      </c>
      <c r="B312" s="326" t="s">
        <v>538</v>
      </c>
      <c r="C312" s="326" t="s">
        <v>454</v>
      </c>
      <c r="D312" s="326">
        <v>39.369999999999997</v>
      </c>
      <c r="E312" s="327">
        <v>5.53</v>
      </c>
      <c r="F312" s="326">
        <v>80</v>
      </c>
      <c r="G312" s="326">
        <v>51</v>
      </c>
      <c r="H312" s="319">
        <v>0</v>
      </c>
    </row>
    <row r="313" spans="1:8" ht="29.25">
      <c r="A313" s="330" t="s">
        <v>537</v>
      </c>
      <c r="B313" s="326" t="s">
        <v>538</v>
      </c>
      <c r="C313" s="326" t="s">
        <v>455</v>
      </c>
      <c r="D313" s="326">
        <v>34.68</v>
      </c>
      <c r="E313" s="327">
        <v>4.93</v>
      </c>
      <c r="F313" s="326">
        <v>81</v>
      </c>
      <c r="G313" s="326">
        <v>48</v>
      </c>
      <c r="H313" s="319">
        <v>0</v>
      </c>
    </row>
    <row r="314" spans="1:8" ht="29.25">
      <c r="A314" s="330" t="s">
        <v>537</v>
      </c>
      <c r="B314" s="326" t="s">
        <v>538</v>
      </c>
      <c r="C314" s="326" t="s">
        <v>456</v>
      </c>
      <c r="D314" s="326">
        <v>34.07</v>
      </c>
      <c r="E314" s="327">
        <v>4.8499999999999996</v>
      </c>
      <c r="F314" s="326">
        <v>83</v>
      </c>
      <c r="G314" s="326">
        <v>53</v>
      </c>
      <c r="H314" s="319">
        <v>0</v>
      </c>
    </row>
    <row r="315" spans="1:8" ht="29.25">
      <c r="A315" s="330" t="s">
        <v>537</v>
      </c>
      <c r="B315" s="326" t="s">
        <v>538</v>
      </c>
      <c r="C315" s="326" t="s">
        <v>457</v>
      </c>
      <c r="D315" s="326">
        <v>34.950000000000003</v>
      </c>
      <c r="E315" s="327">
        <v>4.96</v>
      </c>
      <c r="F315" s="326">
        <v>84</v>
      </c>
      <c r="G315" s="326">
        <v>50</v>
      </c>
      <c r="H315" s="319">
        <v>0</v>
      </c>
    </row>
    <row r="316" spans="1:8" ht="29.25">
      <c r="A316" s="330" t="s">
        <v>537</v>
      </c>
      <c r="B316" s="326" t="s">
        <v>538</v>
      </c>
      <c r="C316" s="326" t="s">
        <v>458</v>
      </c>
      <c r="D316" s="326">
        <v>33.020000000000003</v>
      </c>
      <c r="E316" s="327">
        <v>4.71</v>
      </c>
      <c r="F316" s="326">
        <v>85</v>
      </c>
      <c r="G316" s="326">
        <v>55</v>
      </c>
      <c r="H316" s="319">
        <v>0</v>
      </c>
    </row>
    <row r="317" spans="1:8" ht="29.25">
      <c r="A317" s="330" t="s">
        <v>537</v>
      </c>
      <c r="B317" s="326" t="s">
        <v>538</v>
      </c>
      <c r="C317" s="326" t="s">
        <v>459</v>
      </c>
      <c r="D317" s="326">
        <v>32.82</v>
      </c>
      <c r="E317" s="327">
        <v>4.6900000000000004</v>
      </c>
      <c r="F317" s="326">
        <v>86</v>
      </c>
      <c r="G317" s="326">
        <v>60</v>
      </c>
      <c r="H317" s="319">
        <v>0</v>
      </c>
    </row>
    <row r="318" spans="1:8" ht="29.25">
      <c r="A318" s="330" t="s">
        <v>537</v>
      </c>
      <c r="B318" s="326" t="s">
        <v>538</v>
      </c>
      <c r="C318" s="326" t="s">
        <v>460</v>
      </c>
      <c r="D318" s="326">
        <v>34.14</v>
      </c>
      <c r="E318" s="327">
        <v>4.8600000000000003</v>
      </c>
      <c r="F318" s="326">
        <v>83</v>
      </c>
      <c r="G318" s="326">
        <v>65</v>
      </c>
      <c r="H318" s="319">
        <v>0.33</v>
      </c>
    </row>
    <row r="319" spans="1:8" ht="29.25">
      <c r="A319" s="330" t="s">
        <v>537</v>
      </c>
      <c r="B319" s="326" t="s">
        <v>538</v>
      </c>
      <c r="C319" s="326" t="s">
        <v>461</v>
      </c>
      <c r="D319" s="326">
        <v>37.83</v>
      </c>
      <c r="E319" s="327">
        <v>5.33</v>
      </c>
      <c r="F319" s="326">
        <v>80</v>
      </c>
      <c r="G319" s="326">
        <v>63</v>
      </c>
      <c r="H319" s="319">
        <v>0</v>
      </c>
    </row>
    <row r="320" spans="1:8" ht="29.25">
      <c r="A320" s="330" t="s">
        <v>537</v>
      </c>
      <c r="B320" s="326" t="s">
        <v>538</v>
      </c>
      <c r="C320" s="326" t="s">
        <v>462</v>
      </c>
      <c r="D320" s="326">
        <v>33.840000000000003</v>
      </c>
      <c r="E320" s="327">
        <v>4.82</v>
      </c>
      <c r="F320" s="326">
        <v>77</v>
      </c>
      <c r="G320" s="326">
        <v>62</v>
      </c>
      <c r="H320" s="319">
        <v>0</v>
      </c>
    </row>
    <row r="321" spans="1:8" ht="29.25">
      <c r="A321" s="330" t="s">
        <v>537</v>
      </c>
      <c r="B321" s="326" t="s">
        <v>538</v>
      </c>
      <c r="C321" s="326" t="s">
        <v>463</v>
      </c>
      <c r="D321" s="326">
        <v>38.880000000000003</v>
      </c>
      <c r="E321" s="327">
        <v>5.47</v>
      </c>
      <c r="F321" s="326">
        <v>77</v>
      </c>
      <c r="G321" s="326">
        <v>61</v>
      </c>
      <c r="H321" s="319">
        <v>0.12</v>
      </c>
    </row>
    <row r="322" spans="1:8" ht="29.25">
      <c r="A322" s="330" t="s">
        <v>537</v>
      </c>
      <c r="B322" s="326" t="s">
        <v>538</v>
      </c>
      <c r="C322" s="326" t="s">
        <v>464</v>
      </c>
      <c r="D322" s="326">
        <v>38.76</v>
      </c>
      <c r="E322" s="327">
        <v>5.45</v>
      </c>
      <c r="F322" s="326">
        <v>77</v>
      </c>
      <c r="G322" s="326">
        <v>64</v>
      </c>
      <c r="H322" s="319">
        <v>0.05</v>
      </c>
    </row>
    <row r="323" spans="1:8" ht="29.25">
      <c r="A323" s="331" t="s">
        <v>537</v>
      </c>
      <c r="B323" s="328" t="s">
        <v>538</v>
      </c>
      <c r="C323" s="328" t="s">
        <v>465</v>
      </c>
      <c r="D323" s="328">
        <v>43.73</v>
      </c>
      <c r="E323" s="329">
        <v>6.09</v>
      </c>
      <c r="F323" s="328">
        <v>78</v>
      </c>
      <c r="G323" s="328">
        <v>62</v>
      </c>
      <c r="H323" s="321">
        <v>0.16</v>
      </c>
    </row>
    <row r="324" spans="1:8" ht="29.25">
      <c r="A324" s="331" t="s">
        <v>537</v>
      </c>
      <c r="B324" s="328" t="s">
        <v>538</v>
      </c>
      <c r="C324" s="328" t="s">
        <v>466</v>
      </c>
      <c r="D324" s="328">
        <v>57.99</v>
      </c>
      <c r="E324" s="329">
        <v>7.92</v>
      </c>
      <c r="F324" s="328">
        <v>79</v>
      </c>
      <c r="G324" s="328">
        <v>61</v>
      </c>
      <c r="H324" s="321">
        <v>2.1</v>
      </c>
    </row>
    <row r="325" spans="1:8" ht="29.25">
      <c r="A325" s="331" t="s">
        <v>537</v>
      </c>
      <c r="B325" s="328" t="s">
        <v>538</v>
      </c>
      <c r="C325" s="328" t="s">
        <v>467</v>
      </c>
      <c r="D325" s="328">
        <v>56.39</v>
      </c>
      <c r="E325" s="329">
        <v>7.72</v>
      </c>
      <c r="F325" s="328">
        <v>78</v>
      </c>
      <c r="G325" s="328">
        <v>55</v>
      </c>
      <c r="H325" s="321">
        <v>0.66</v>
      </c>
    </row>
    <row r="326" spans="1:8" ht="29.25">
      <c r="A326" s="330" t="s">
        <v>537</v>
      </c>
      <c r="B326" s="326" t="s">
        <v>538</v>
      </c>
      <c r="C326" s="326" t="s">
        <v>468</v>
      </c>
      <c r="D326" s="326">
        <v>52.05</v>
      </c>
      <c r="E326" s="327">
        <v>7.16</v>
      </c>
      <c r="F326" s="326">
        <v>80</v>
      </c>
      <c r="G326" s="326">
        <v>56</v>
      </c>
      <c r="H326" s="319">
        <v>0</v>
      </c>
    </row>
    <row r="327" spans="1:8" ht="29.25">
      <c r="A327" s="330" t="s">
        <v>537</v>
      </c>
      <c r="B327" s="326" t="s">
        <v>538</v>
      </c>
      <c r="C327" s="326" t="s">
        <v>469</v>
      </c>
      <c r="D327" s="326">
        <v>46.27</v>
      </c>
      <c r="E327" s="327">
        <v>6.42</v>
      </c>
      <c r="F327" s="326">
        <v>79</v>
      </c>
      <c r="G327" s="326">
        <v>59</v>
      </c>
      <c r="H327" s="319">
        <v>0.02</v>
      </c>
    </row>
    <row r="328" spans="1:8" ht="29.25">
      <c r="A328" s="330" t="s">
        <v>537</v>
      </c>
      <c r="B328" s="326" t="s">
        <v>538</v>
      </c>
      <c r="C328" s="326" t="s">
        <v>470</v>
      </c>
      <c r="D328" s="326">
        <v>45.23</v>
      </c>
      <c r="E328" s="327">
        <v>6.28</v>
      </c>
      <c r="F328" s="326">
        <v>81</v>
      </c>
      <c r="G328" s="326">
        <v>52</v>
      </c>
      <c r="H328" s="319">
        <v>0.02</v>
      </c>
    </row>
    <row r="329" spans="1:8" ht="29.25">
      <c r="A329" s="330" t="s">
        <v>537</v>
      </c>
      <c r="B329" s="326" t="s">
        <v>538</v>
      </c>
      <c r="C329" s="326" t="s">
        <v>471</v>
      </c>
      <c r="D329" s="326">
        <v>45.71</v>
      </c>
      <c r="E329" s="327">
        <v>6.34</v>
      </c>
      <c r="F329" s="326">
        <v>81</v>
      </c>
      <c r="G329" s="326">
        <v>47</v>
      </c>
      <c r="H329" s="319">
        <v>0</v>
      </c>
    </row>
    <row r="330" spans="1:8" ht="29.25">
      <c r="A330" s="330" t="s">
        <v>537</v>
      </c>
      <c r="B330" s="326" t="s">
        <v>538</v>
      </c>
      <c r="C330" s="326" t="s">
        <v>472</v>
      </c>
      <c r="D330" s="326">
        <v>47.23</v>
      </c>
      <c r="E330" s="327">
        <v>6.54</v>
      </c>
      <c r="F330" s="326">
        <v>73</v>
      </c>
      <c r="G330" s="326">
        <v>48</v>
      </c>
      <c r="H330" s="319">
        <v>0.01</v>
      </c>
    </row>
    <row r="331" spans="1:8" ht="29.25">
      <c r="A331" s="330" t="s">
        <v>537</v>
      </c>
      <c r="B331" s="326" t="s">
        <v>538</v>
      </c>
      <c r="C331" s="326" t="s">
        <v>473</v>
      </c>
      <c r="D331" s="326">
        <v>45.73</v>
      </c>
      <c r="E331" s="327">
        <v>6.35</v>
      </c>
      <c r="F331" s="326">
        <v>75</v>
      </c>
      <c r="G331" s="326">
        <v>52</v>
      </c>
      <c r="H331" s="319">
        <v>0.01</v>
      </c>
    </row>
    <row r="332" spans="1:8" ht="29.25">
      <c r="A332" s="330" t="s">
        <v>537</v>
      </c>
      <c r="B332" s="326" t="s">
        <v>538</v>
      </c>
      <c r="C332" s="326" t="s">
        <v>474</v>
      </c>
      <c r="D332" s="326">
        <v>43.6</v>
      </c>
      <c r="E332" s="327">
        <v>6.07</v>
      </c>
      <c r="F332" s="326">
        <v>75</v>
      </c>
      <c r="G332" s="326">
        <v>53</v>
      </c>
      <c r="H332" s="319">
        <v>7.0000000000000007E-2</v>
      </c>
    </row>
    <row r="333" spans="1:8" ht="29.25">
      <c r="A333" s="330" t="s">
        <v>537</v>
      </c>
      <c r="B333" s="326" t="s">
        <v>538</v>
      </c>
      <c r="C333" s="326" t="s">
        <v>475</v>
      </c>
      <c r="D333" s="326">
        <v>47.05</v>
      </c>
      <c r="E333" s="327">
        <v>6.52</v>
      </c>
      <c r="F333" s="326">
        <v>75</v>
      </c>
      <c r="G333" s="326">
        <v>55</v>
      </c>
      <c r="H333" s="319">
        <v>0.01</v>
      </c>
    </row>
    <row r="334" spans="1:8" ht="29.25">
      <c r="A334" s="330" t="s">
        <v>537</v>
      </c>
      <c r="B334" s="326" t="s">
        <v>538</v>
      </c>
      <c r="C334" s="326" t="s">
        <v>476</v>
      </c>
      <c r="D334" s="326">
        <v>45.28</v>
      </c>
      <c r="E334" s="327">
        <v>6.29</v>
      </c>
      <c r="F334" s="326">
        <v>74</v>
      </c>
      <c r="G334" s="326">
        <v>44</v>
      </c>
      <c r="H334" s="319">
        <v>0.55000000000000004</v>
      </c>
    </row>
    <row r="335" spans="1:8" ht="29.25">
      <c r="A335" s="330" t="s">
        <v>537</v>
      </c>
      <c r="B335" s="326" t="s">
        <v>538</v>
      </c>
      <c r="C335" s="326" t="s">
        <v>477</v>
      </c>
      <c r="D335" s="326">
        <v>46.32</v>
      </c>
      <c r="E335" s="327">
        <v>6.42</v>
      </c>
      <c r="F335" s="326">
        <v>69</v>
      </c>
      <c r="G335" s="326">
        <v>39</v>
      </c>
      <c r="H335" s="319">
        <v>0</v>
      </c>
    </row>
    <row r="336" spans="1:8" ht="29.25">
      <c r="A336" s="330" t="s">
        <v>537</v>
      </c>
      <c r="B336" s="326" t="s">
        <v>538</v>
      </c>
      <c r="C336" s="326" t="s">
        <v>478</v>
      </c>
      <c r="D336" s="326">
        <v>45.81</v>
      </c>
      <c r="E336" s="327">
        <v>6.36</v>
      </c>
      <c r="F336" s="326">
        <v>68</v>
      </c>
      <c r="G336" s="326">
        <v>36</v>
      </c>
      <c r="H336" s="319">
        <v>0</v>
      </c>
    </row>
    <row r="337" spans="1:8" ht="29.25">
      <c r="A337" s="330" t="s">
        <v>537</v>
      </c>
      <c r="B337" s="326" t="s">
        <v>538</v>
      </c>
      <c r="C337" s="326" t="s">
        <v>479</v>
      </c>
      <c r="D337" s="326">
        <v>43.67</v>
      </c>
      <c r="E337" s="327">
        <v>6.08</v>
      </c>
      <c r="F337" s="326">
        <v>86</v>
      </c>
      <c r="G337" s="326">
        <v>41</v>
      </c>
      <c r="H337" s="319">
        <v>0</v>
      </c>
    </row>
    <row r="338" spans="1:8" ht="29.25">
      <c r="A338" s="330" t="s">
        <v>537</v>
      </c>
      <c r="B338" s="326" t="s">
        <v>538</v>
      </c>
      <c r="C338" s="326" t="s">
        <v>480</v>
      </c>
      <c r="D338" s="326">
        <v>40.58</v>
      </c>
      <c r="E338" s="327">
        <v>5.68</v>
      </c>
      <c r="F338" s="326">
        <v>82</v>
      </c>
      <c r="G338" s="326">
        <v>55</v>
      </c>
      <c r="H338" s="319">
        <v>0</v>
      </c>
    </row>
    <row r="339" spans="1:8" ht="29.25">
      <c r="A339" s="330" t="s">
        <v>537</v>
      </c>
      <c r="B339" s="326" t="s">
        <v>538</v>
      </c>
      <c r="C339" s="326" t="s">
        <v>481</v>
      </c>
      <c r="D339" s="326">
        <v>40.549999999999997</v>
      </c>
      <c r="E339" s="327">
        <v>5.68</v>
      </c>
      <c r="F339" s="326">
        <v>83</v>
      </c>
      <c r="G339" s="326">
        <v>64</v>
      </c>
      <c r="H339" s="319">
        <v>0</v>
      </c>
    </row>
    <row r="340" spans="1:8" ht="29.25">
      <c r="A340" s="330" t="s">
        <v>537</v>
      </c>
      <c r="B340" s="326" t="s">
        <v>538</v>
      </c>
      <c r="C340" s="326" t="s">
        <v>482</v>
      </c>
      <c r="D340" s="326">
        <v>44.86</v>
      </c>
      <c r="E340" s="327">
        <v>6.23</v>
      </c>
      <c r="F340" s="326">
        <v>82</v>
      </c>
      <c r="G340" s="326">
        <v>62</v>
      </c>
      <c r="H340" s="319">
        <v>0.02</v>
      </c>
    </row>
    <row r="341" spans="1:8" ht="29.25">
      <c r="A341" s="330" t="s">
        <v>537</v>
      </c>
      <c r="B341" s="326" t="s">
        <v>538</v>
      </c>
      <c r="C341" s="326" t="s">
        <v>483</v>
      </c>
      <c r="D341" s="326">
        <v>47.8</v>
      </c>
      <c r="E341" s="327">
        <v>6.61</v>
      </c>
      <c r="F341" s="326">
        <v>79</v>
      </c>
      <c r="G341" s="326">
        <v>51</v>
      </c>
      <c r="H341" s="319">
        <v>0.23</v>
      </c>
    </row>
    <row r="342" spans="1:8" ht="29.25">
      <c r="A342" s="330" t="s">
        <v>537</v>
      </c>
      <c r="B342" s="326" t="s">
        <v>538</v>
      </c>
      <c r="C342" s="326" t="s">
        <v>484</v>
      </c>
      <c r="D342" s="326">
        <v>46.44</v>
      </c>
      <c r="E342" s="327">
        <v>6.39</v>
      </c>
      <c r="F342" s="326">
        <v>72</v>
      </c>
      <c r="G342" s="326">
        <v>47</v>
      </c>
      <c r="H342" s="319">
        <v>0</v>
      </c>
    </row>
    <row r="343" spans="1:8" ht="29.25">
      <c r="A343" s="330" t="s">
        <v>537</v>
      </c>
      <c r="B343" s="326" t="s">
        <v>538</v>
      </c>
      <c r="C343" s="326" t="s">
        <v>485</v>
      </c>
      <c r="D343" s="326">
        <v>46.53</v>
      </c>
      <c r="E343" s="327">
        <v>6.4</v>
      </c>
      <c r="F343" s="326">
        <v>69</v>
      </c>
      <c r="G343" s="326">
        <v>41</v>
      </c>
      <c r="H343" s="319">
        <v>0</v>
      </c>
    </row>
    <row r="344" spans="1:8" ht="29.25">
      <c r="A344" s="330" t="s">
        <v>537</v>
      </c>
      <c r="B344" s="326" t="s">
        <v>538</v>
      </c>
      <c r="C344" s="326" t="s">
        <v>486</v>
      </c>
      <c r="D344" s="326">
        <v>45.07</v>
      </c>
      <c r="E344" s="327">
        <v>6.21</v>
      </c>
      <c r="F344" s="326">
        <v>67</v>
      </c>
      <c r="G344" s="326">
        <v>41</v>
      </c>
      <c r="H344" s="319">
        <v>0</v>
      </c>
    </row>
    <row r="345" spans="1:8" ht="29.25">
      <c r="A345" s="330" t="s">
        <v>537</v>
      </c>
      <c r="B345" s="326" t="s">
        <v>538</v>
      </c>
      <c r="C345" s="326" t="s">
        <v>487</v>
      </c>
      <c r="D345" s="326">
        <v>43.45</v>
      </c>
      <c r="E345" s="327">
        <v>6.01</v>
      </c>
      <c r="F345" s="326">
        <v>74</v>
      </c>
      <c r="G345" s="326">
        <v>47</v>
      </c>
      <c r="H345" s="319">
        <v>0</v>
      </c>
    </row>
    <row r="346" spans="1:8" ht="29.25">
      <c r="A346" s="330" t="s">
        <v>537</v>
      </c>
      <c r="B346" s="326" t="s">
        <v>538</v>
      </c>
      <c r="C346" s="326" t="s">
        <v>488</v>
      </c>
      <c r="D346" s="326">
        <v>43.31</v>
      </c>
      <c r="E346" s="327">
        <v>5.99</v>
      </c>
      <c r="F346" s="326">
        <v>82</v>
      </c>
      <c r="G346" s="326">
        <v>56</v>
      </c>
      <c r="H346" s="319">
        <v>0.04</v>
      </c>
    </row>
    <row r="347" spans="1:8" ht="29.25">
      <c r="A347" s="330" t="s">
        <v>537</v>
      </c>
      <c r="B347" s="326" t="s">
        <v>538</v>
      </c>
      <c r="C347" s="326" t="s">
        <v>489</v>
      </c>
      <c r="D347" s="326">
        <v>43.56</v>
      </c>
      <c r="E347" s="327">
        <v>6.02</v>
      </c>
      <c r="F347" s="326">
        <v>83</v>
      </c>
      <c r="G347" s="326">
        <v>44</v>
      </c>
      <c r="H347" s="319">
        <v>0</v>
      </c>
    </row>
    <row r="348" spans="1:8" ht="29.25">
      <c r="A348" s="330" t="s">
        <v>537</v>
      </c>
      <c r="B348" s="326" t="s">
        <v>538</v>
      </c>
      <c r="C348" s="326" t="s">
        <v>490</v>
      </c>
      <c r="D348" s="326">
        <v>45.01</v>
      </c>
      <c r="E348" s="327">
        <v>6.21</v>
      </c>
      <c r="F348" s="326">
        <v>67</v>
      </c>
      <c r="G348" s="326">
        <v>43</v>
      </c>
      <c r="H348" s="319">
        <v>0.25</v>
      </c>
    </row>
    <row r="349" spans="1:8" ht="29.25">
      <c r="A349" s="330" t="s">
        <v>537</v>
      </c>
      <c r="B349" s="326" t="s">
        <v>538</v>
      </c>
      <c r="C349" s="326" t="s">
        <v>491</v>
      </c>
      <c r="D349" s="326">
        <v>44.52</v>
      </c>
      <c r="E349" s="327">
        <v>6.14</v>
      </c>
      <c r="F349" s="326">
        <v>71</v>
      </c>
      <c r="G349" s="326">
        <v>43</v>
      </c>
      <c r="H349" s="319">
        <v>0</v>
      </c>
    </row>
    <row r="350" spans="1:8" ht="29.25">
      <c r="A350" s="330" t="s">
        <v>537</v>
      </c>
      <c r="B350" s="326" t="s">
        <v>538</v>
      </c>
      <c r="C350" s="326" t="s">
        <v>492</v>
      </c>
      <c r="D350" s="326">
        <v>43.52</v>
      </c>
      <c r="E350" s="327">
        <v>6.02</v>
      </c>
      <c r="F350" s="326">
        <v>73</v>
      </c>
      <c r="G350" s="326">
        <v>58</v>
      </c>
      <c r="H350" s="319">
        <v>0</v>
      </c>
    </row>
    <row r="351" spans="1:8" ht="29.25">
      <c r="A351" s="330" t="s">
        <v>537</v>
      </c>
      <c r="B351" s="326" t="s">
        <v>538</v>
      </c>
      <c r="C351" s="326" t="s">
        <v>493</v>
      </c>
      <c r="D351" s="326">
        <v>44.28</v>
      </c>
      <c r="E351" s="327">
        <v>6.11</v>
      </c>
      <c r="F351" s="326">
        <v>72</v>
      </c>
      <c r="G351" s="326">
        <v>59</v>
      </c>
      <c r="H351" s="319">
        <v>0.66</v>
      </c>
    </row>
    <row r="352" spans="1:8" ht="29.25">
      <c r="A352" s="330" t="s">
        <v>537</v>
      </c>
      <c r="B352" s="326" t="s">
        <v>538</v>
      </c>
      <c r="C352" s="326" t="s">
        <v>494</v>
      </c>
      <c r="D352" s="326">
        <v>42.93</v>
      </c>
      <c r="E352" s="327">
        <v>5.94</v>
      </c>
      <c r="F352" s="326">
        <v>72</v>
      </c>
      <c r="G352" s="326">
        <v>60</v>
      </c>
      <c r="H352" s="319">
        <v>7.0000000000000007E-2</v>
      </c>
    </row>
    <row r="353" spans="1:8" ht="29.25">
      <c r="A353" s="331" t="s">
        <v>537</v>
      </c>
      <c r="B353" s="328" t="s">
        <v>538</v>
      </c>
      <c r="C353" s="328" t="s">
        <v>495</v>
      </c>
      <c r="D353" s="328">
        <v>45.92</v>
      </c>
      <c r="E353" s="329">
        <v>6.32</v>
      </c>
      <c r="F353" s="328">
        <v>73</v>
      </c>
      <c r="G353" s="328">
        <v>58</v>
      </c>
      <c r="H353" s="321">
        <v>0.11</v>
      </c>
    </row>
    <row r="354" spans="1:8" ht="29.25">
      <c r="A354" s="331" t="s">
        <v>537</v>
      </c>
      <c r="B354" s="328" t="s">
        <v>538</v>
      </c>
      <c r="C354" s="328" t="s">
        <v>496</v>
      </c>
      <c r="D354" s="328">
        <v>72.91</v>
      </c>
      <c r="E354" s="329">
        <v>9.7799999999999994</v>
      </c>
      <c r="F354" s="328">
        <v>74</v>
      </c>
      <c r="G354" s="328">
        <v>48</v>
      </c>
      <c r="H354" s="321">
        <v>4.04</v>
      </c>
    </row>
    <row r="355" spans="1:8" ht="29.25">
      <c r="A355" s="331" t="s">
        <v>537</v>
      </c>
      <c r="B355" s="328" t="s">
        <v>538</v>
      </c>
      <c r="C355" s="328" t="s">
        <v>497</v>
      </c>
      <c r="D355" s="328">
        <v>53.95</v>
      </c>
      <c r="E355" s="329">
        <v>7.35</v>
      </c>
      <c r="F355" s="328">
        <v>68</v>
      </c>
      <c r="G355" s="328">
        <v>40</v>
      </c>
      <c r="H355" s="321">
        <v>0.05</v>
      </c>
    </row>
    <row r="356" spans="1:8" ht="29.25">
      <c r="A356" s="331" t="s">
        <v>537</v>
      </c>
      <c r="B356" s="328" t="s">
        <v>538</v>
      </c>
      <c r="C356" s="328" t="s">
        <v>498</v>
      </c>
      <c r="D356" s="328">
        <v>54.91</v>
      </c>
      <c r="E356" s="329">
        <v>7.47</v>
      </c>
      <c r="F356" s="328">
        <v>65</v>
      </c>
      <c r="G356" s="328">
        <v>41</v>
      </c>
      <c r="H356" s="321">
        <v>0</v>
      </c>
    </row>
    <row r="357" spans="1:8" ht="29.25">
      <c r="A357" s="331" t="s">
        <v>537</v>
      </c>
      <c r="B357" s="328" t="s">
        <v>538</v>
      </c>
      <c r="C357" s="328" t="s">
        <v>499</v>
      </c>
      <c r="D357" s="328">
        <v>53.11</v>
      </c>
      <c r="E357" s="329">
        <v>7.24</v>
      </c>
      <c r="F357" s="328">
        <v>66</v>
      </c>
      <c r="G357" s="328">
        <v>44</v>
      </c>
      <c r="H357" s="321">
        <v>0</v>
      </c>
    </row>
    <row r="358" spans="1:8" ht="29.25">
      <c r="A358" s="331" t="s">
        <v>537</v>
      </c>
      <c r="B358" s="328" t="s">
        <v>538</v>
      </c>
      <c r="C358" s="328" t="s">
        <v>500</v>
      </c>
      <c r="D358" s="328">
        <v>51.17</v>
      </c>
      <c r="E358" s="329">
        <v>7</v>
      </c>
      <c r="F358" s="328">
        <v>68</v>
      </c>
      <c r="G358" s="328">
        <v>46</v>
      </c>
      <c r="H358" s="321">
        <v>0</v>
      </c>
    </row>
    <row r="359" spans="1:8" ht="29.25">
      <c r="A359" s="331" t="s">
        <v>537</v>
      </c>
      <c r="B359" s="328" t="s">
        <v>538</v>
      </c>
      <c r="C359" s="328" t="s">
        <v>501</v>
      </c>
      <c r="D359" s="328">
        <v>49.34</v>
      </c>
      <c r="E359" s="329">
        <v>6.76</v>
      </c>
      <c r="F359" s="328">
        <v>70</v>
      </c>
      <c r="G359" s="328">
        <v>49</v>
      </c>
      <c r="H359" s="321">
        <v>0</v>
      </c>
    </row>
    <row r="360" spans="1:8" ht="29.25">
      <c r="A360" s="331" t="s">
        <v>537</v>
      </c>
      <c r="B360" s="328" t="s">
        <v>538</v>
      </c>
      <c r="C360" s="328" t="s">
        <v>502</v>
      </c>
      <c r="D360" s="328">
        <v>49.02</v>
      </c>
      <c r="E360" s="329">
        <v>6.72</v>
      </c>
      <c r="F360" s="328">
        <v>73</v>
      </c>
      <c r="G360" s="328">
        <v>53</v>
      </c>
      <c r="H360" s="321">
        <v>0</v>
      </c>
    </row>
    <row r="361" spans="1:8" ht="29.25">
      <c r="A361" s="331" t="s">
        <v>537</v>
      </c>
      <c r="B361" s="328" t="s">
        <v>538</v>
      </c>
      <c r="C361" s="328" t="s">
        <v>503</v>
      </c>
      <c r="D361" s="328">
        <v>48.37</v>
      </c>
      <c r="E361" s="329">
        <v>6.64</v>
      </c>
      <c r="F361" s="328">
        <v>73</v>
      </c>
      <c r="G361" s="328">
        <v>53</v>
      </c>
      <c r="H361" s="321">
        <v>0</v>
      </c>
    </row>
    <row r="362" spans="1:8" ht="29.25">
      <c r="A362" s="330" t="s">
        <v>537</v>
      </c>
      <c r="B362" s="326" t="s">
        <v>538</v>
      </c>
      <c r="C362" s="326" t="s">
        <v>504</v>
      </c>
      <c r="D362" s="326">
        <v>45.96</v>
      </c>
      <c r="E362" s="327">
        <v>6.33</v>
      </c>
      <c r="F362" s="326">
        <v>73</v>
      </c>
      <c r="G362" s="326">
        <v>60</v>
      </c>
      <c r="H362" s="319">
        <v>0.09</v>
      </c>
    </row>
    <row r="363" spans="1:8" ht="29.25">
      <c r="A363" s="330" t="s">
        <v>537</v>
      </c>
      <c r="B363" s="326" t="s">
        <v>538</v>
      </c>
      <c r="C363" s="326" t="s">
        <v>505</v>
      </c>
      <c r="D363" s="326">
        <v>46.22</v>
      </c>
      <c r="E363" s="327">
        <v>6.36</v>
      </c>
      <c r="F363" s="326">
        <v>74</v>
      </c>
      <c r="G363" s="326">
        <v>54</v>
      </c>
      <c r="H363" s="319">
        <v>0.1</v>
      </c>
    </row>
    <row r="364" spans="1:8" ht="29.25">
      <c r="A364" s="330" t="s">
        <v>537</v>
      </c>
      <c r="B364" s="326" t="s">
        <v>538</v>
      </c>
      <c r="C364" s="326" t="s">
        <v>506</v>
      </c>
      <c r="D364" s="326">
        <v>45.7</v>
      </c>
      <c r="E364" s="327">
        <v>6.29</v>
      </c>
      <c r="F364" s="326">
        <v>71</v>
      </c>
      <c r="G364" s="326">
        <v>49</v>
      </c>
      <c r="H364" s="319">
        <v>0</v>
      </c>
    </row>
    <row r="365" spans="1:8" ht="29.25">
      <c r="A365" s="330" t="s">
        <v>537</v>
      </c>
      <c r="B365" s="326" t="s">
        <v>538</v>
      </c>
      <c r="C365" s="326" t="s">
        <v>507</v>
      </c>
      <c r="D365" s="326">
        <v>47.86</v>
      </c>
      <c r="E365" s="327">
        <v>6.57</v>
      </c>
      <c r="F365" s="326">
        <v>66</v>
      </c>
      <c r="G365" s="326">
        <v>44</v>
      </c>
      <c r="H365" s="319">
        <v>0.04</v>
      </c>
    </row>
    <row r="366" spans="1:8" ht="29.25">
      <c r="A366" s="330" t="s">
        <v>537</v>
      </c>
      <c r="B366" s="326" t="s">
        <v>538</v>
      </c>
      <c r="C366" s="326" t="s">
        <v>508</v>
      </c>
      <c r="D366" s="326">
        <v>49.48</v>
      </c>
      <c r="E366" s="327">
        <v>6.78</v>
      </c>
      <c r="F366" s="326">
        <v>55</v>
      </c>
      <c r="G366" s="326">
        <v>46</v>
      </c>
      <c r="H366" s="319">
        <v>0</v>
      </c>
    </row>
    <row r="367" spans="1:8" ht="29.25">
      <c r="A367" s="330" t="s">
        <v>537</v>
      </c>
      <c r="B367" s="326" t="s">
        <v>538</v>
      </c>
      <c r="C367" s="326" t="s">
        <v>509</v>
      </c>
      <c r="D367" s="326">
        <v>48.82</v>
      </c>
      <c r="E367" s="327">
        <v>6.7</v>
      </c>
      <c r="F367" s="326">
        <v>59</v>
      </c>
      <c r="G367" s="326">
        <v>37</v>
      </c>
      <c r="H367" s="319">
        <v>0</v>
      </c>
    </row>
    <row r="368" spans="1:8" ht="29.25">
      <c r="A368" s="332" t="s">
        <v>537</v>
      </c>
      <c r="B368" s="333" t="s">
        <v>538</v>
      </c>
      <c r="C368" s="333" t="s">
        <v>510</v>
      </c>
      <c r="D368" s="333">
        <v>47.21</v>
      </c>
      <c r="E368" s="334">
        <v>6.49</v>
      </c>
      <c r="F368" s="333">
        <v>63</v>
      </c>
      <c r="G368" s="333">
        <v>36</v>
      </c>
      <c r="H368" s="325">
        <v>0</v>
      </c>
    </row>
    <row r="369" spans="1:5" ht="15">
      <c r="A369" s="2"/>
      <c r="B369" s="2"/>
      <c r="C369" s="14" t="s">
        <v>511</v>
      </c>
      <c r="D369" s="19">
        <f>AVERAGE(D4:D368)</f>
        <v>37.9734520547945</v>
      </c>
      <c r="E369" s="7">
        <f>AVERAGE(E4:E368)</f>
        <v>5.3600273972602777</v>
      </c>
    </row>
    <row r="370" spans="1:5">
      <c r="A370" s="2"/>
      <c r="B370" s="2"/>
      <c r="C370" s="14" t="s">
        <v>519</v>
      </c>
      <c r="D370" s="19">
        <f>AVERAGE(D247:D368)</f>
        <v>41.901311475409834</v>
      </c>
      <c r="E370" s="7">
        <f>AVERAGE(E247:E368)</f>
        <v>5.8529508196721327</v>
      </c>
    </row>
  </sheetData>
  <pageMargins left="0.7" right="0.7" top="0.75" bottom="0.75" header="0.3" footer="0.3"/>
  <pageSetup fitToHeight="0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E4A86-C000-4A92-82DE-0EAF00713C24}">
  <sheetPr>
    <pageSetUpPr fitToPage="1"/>
  </sheetPr>
  <dimension ref="A1:N370"/>
  <sheetViews>
    <sheetView workbookViewId="0">
      <pane ySplit="3" topLeftCell="A4" activePane="bottomLeft" state="frozen"/>
      <selection pane="bottomLeft" activeCell="B8" sqref="B8"/>
    </sheetView>
  </sheetViews>
  <sheetFormatPr defaultRowHeight="14.45"/>
  <cols>
    <col min="1" max="1" width="12.7109375" style="2" customWidth="1"/>
    <col min="2" max="2" width="11.140625" style="2" customWidth="1"/>
    <col min="3" max="3" width="10.42578125" style="2" bestFit="1" customWidth="1"/>
    <col min="4" max="4" width="16" style="2" customWidth="1"/>
    <col min="5" max="5" width="10.28515625" style="7" customWidth="1"/>
    <col min="6" max="6" width="13.7109375" style="2" customWidth="1"/>
    <col min="7" max="7" width="14.140625" style="2" customWidth="1"/>
    <col min="8" max="8" width="14" style="2" customWidth="1"/>
    <col min="10" max="14" width="9.140625" style="15"/>
  </cols>
  <sheetData>
    <row r="1" spans="1:8">
      <c r="A1" s="50" t="s">
        <v>539</v>
      </c>
    </row>
    <row r="2" spans="1:8" ht="15">
      <c r="A2" s="8"/>
    </row>
    <row r="3" spans="1:8" ht="43.15" customHeight="1">
      <c r="A3" s="351" t="s">
        <v>188</v>
      </c>
      <c r="B3" s="352" t="s">
        <v>189</v>
      </c>
      <c r="C3" s="352" t="s">
        <v>62</v>
      </c>
      <c r="D3" s="352" t="s">
        <v>190</v>
      </c>
      <c r="E3" s="353" t="s">
        <v>191</v>
      </c>
      <c r="F3" s="352" t="s">
        <v>192</v>
      </c>
      <c r="G3" s="352" t="s">
        <v>193</v>
      </c>
      <c r="H3" s="354" t="s">
        <v>194</v>
      </c>
    </row>
    <row r="4" spans="1:8" ht="15">
      <c r="A4" s="356" t="s">
        <v>540</v>
      </c>
      <c r="B4" s="357" t="s">
        <v>541</v>
      </c>
      <c r="C4" s="357" t="s">
        <v>197</v>
      </c>
      <c r="D4" s="357">
        <v>15.63</v>
      </c>
      <c r="E4" s="358">
        <v>2.29</v>
      </c>
      <c r="F4" s="357">
        <v>79</v>
      </c>
      <c r="G4" s="357">
        <v>58</v>
      </c>
      <c r="H4" s="359">
        <v>0.04</v>
      </c>
    </row>
    <row r="5" spans="1:8" ht="15">
      <c r="A5" s="317" t="s">
        <v>540</v>
      </c>
      <c r="B5" s="313" t="s">
        <v>541</v>
      </c>
      <c r="C5" s="313" t="s">
        <v>198</v>
      </c>
      <c r="D5" s="313">
        <v>24.87</v>
      </c>
      <c r="E5" s="314">
        <v>3.4</v>
      </c>
      <c r="F5" s="313">
        <v>78</v>
      </c>
      <c r="G5" s="313">
        <v>53</v>
      </c>
      <c r="H5" s="318">
        <v>0</v>
      </c>
    </row>
    <row r="6" spans="1:8" ht="15">
      <c r="A6" s="317" t="s">
        <v>540</v>
      </c>
      <c r="B6" s="313" t="s">
        <v>541</v>
      </c>
      <c r="C6" s="313" t="s">
        <v>199</v>
      </c>
      <c r="D6" s="313">
        <v>22.75</v>
      </c>
      <c r="E6" s="314">
        <v>3.14</v>
      </c>
      <c r="F6" s="313">
        <v>81</v>
      </c>
      <c r="G6" s="313">
        <v>51</v>
      </c>
      <c r="H6" s="318">
        <v>0</v>
      </c>
    </row>
    <row r="7" spans="1:8" ht="15">
      <c r="A7" s="317" t="s">
        <v>540</v>
      </c>
      <c r="B7" s="313" t="s">
        <v>541</v>
      </c>
      <c r="C7" s="313" t="s">
        <v>200</v>
      </c>
      <c r="D7" s="313">
        <v>21.82</v>
      </c>
      <c r="E7" s="314">
        <v>3.03</v>
      </c>
      <c r="F7" s="313">
        <v>83</v>
      </c>
      <c r="G7" s="313">
        <v>57</v>
      </c>
      <c r="H7" s="318">
        <v>0</v>
      </c>
    </row>
    <row r="8" spans="1:8" ht="15">
      <c r="A8" s="317" t="s">
        <v>540</v>
      </c>
      <c r="B8" s="313" t="s">
        <v>541</v>
      </c>
      <c r="C8" s="313" t="s">
        <v>201</v>
      </c>
      <c r="D8" s="313">
        <v>22.87</v>
      </c>
      <c r="E8" s="314">
        <v>3.16</v>
      </c>
      <c r="F8" s="313">
        <v>77</v>
      </c>
      <c r="G8" s="313">
        <v>46</v>
      </c>
      <c r="H8" s="318">
        <v>0.04</v>
      </c>
    </row>
    <row r="9" spans="1:8" ht="15">
      <c r="A9" s="317" t="s">
        <v>540</v>
      </c>
      <c r="B9" s="313" t="s">
        <v>541</v>
      </c>
      <c r="C9" s="313" t="s">
        <v>202</v>
      </c>
      <c r="D9" s="313">
        <v>24.9</v>
      </c>
      <c r="E9" s="314">
        <v>3.4</v>
      </c>
      <c r="F9" s="313">
        <v>68</v>
      </c>
      <c r="G9" s="313">
        <v>41</v>
      </c>
      <c r="H9" s="318">
        <v>0</v>
      </c>
    </row>
    <row r="10" spans="1:8" ht="15">
      <c r="A10" s="317" t="s">
        <v>540</v>
      </c>
      <c r="B10" s="313" t="s">
        <v>541</v>
      </c>
      <c r="C10" s="313" t="s">
        <v>203</v>
      </c>
      <c r="D10" s="313">
        <v>23.63</v>
      </c>
      <c r="E10" s="314">
        <v>3.25</v>
      </c>
      <c r="F10" s="313">
        <v>70</v>
      </c>
      <c r="G10" s="313">
        <v>38</v>
      </c>
      <c r="H10" s="318">
        <v>0</v>
      </c>
    </row>
    <row r="11" spans="1:8" ht="15">
      <c r="A11" s="317" t="s">
        <v>540</v>
      </c>
      <c r="B11" s="313" t="s">
        <v>541</v>
      </c>
      <c r="C11" s="313" t="s">
        <v>204</v>
      </c>
      <c r="D11" s="313">
        <v>22.09</v>
      </c>
      <c r="E11" s="314">
        <v>3.06</v>
      </c>
      <c r="F11" s="313">
        <v>76</v>
      </c>
      <c r="G11" s="313">
        <v>42</v>
      </c>
      <c r="H11" s="318">
        <v>0</v>
      </c>
    </row>
    <row r="12" spans="1:8" ht="15">
      <c r="A12" s="317" t="s">
        <v>540</v>
      </c>
      <c r="B12" s="313" t="s">
        <v>541</v>
      </c>
      <c r="C12" s="313" t="s">
        <v>205</v>
      </c>
      <c r="D12" s="313">
        <v>21.51</v>
      </c>
      <c r="E12" s="314">
        <v>2.99</v>
      </c>
      <c r="F12" s="313">
        <v>74</v>
      </c>
      <c r="G12" s="313">
        <v>47</v>
      </c>
      <c r="H12" s="318">
        <v>0</v>
      </c>
    </row>
    <row r="13" spans="1:8" ht="15">
      <c r="A13" s="317" t="s">
        <v>540</v>
      </c>
      <c r="B13" s="313" t="s">
        <v>541</v>
      </c>
      <c r="C13" s="313" t="s">
        <v>206</v>
      </c>
      <c r="D13" s="313">
        <v>20.8</v>
      </c>
      <c r="E13" s="314">
        <v>3.02</v>
      </c>
      <c r="F13" s="313">
        <v>71</v>
      </c>
      <c r="G13" s="313">
        <v>42</v>
      </c>
      <c r="H13" s="318">
        <v>0</v>
      </c>
    </row>
    <row r="14" spans="1:8" ht="15">
      <c r="A14" s="317" t="s">
        <v>540</v>
      </c>
      <c r="B14" s="313" t="s">
        <v>541</v>
      </c>
      <c r="C14" s="313" t="s">
        <v>207</v>
      </c>
      <c r="D14" s="313">
        <v>22.87</v>
      </c>
      <c r="E14" s="314">
        <v>3.27</v>
      </c>
      <c r="F14" s="313">
        <v>73</v>
      </c>
      <c r="G14" s="313">
        <v>38</v>
      </c>
      <c r="H14" s="318">
        <v>0</v>
      </c>
    </row>
    <row r="15" spans="1:8" ht="15">
      <c r="A15" s="317" t="s">
        <v>540</v>
      </c>
      <c r="B15" s="313" t="s">
        <v>541</v>
      </c>
      <c r="C15" s="313" t="s">
        <v>208</v>
      </c>
      <c r="D15" s="313">
        <v>23.55</v>
      </c>
      <c r="E15" s="314">
        <v>3.36</v>
      </c>
      <c r="F15" s="313">
        <v>80</v>
      </c>
      <c r="G15" s="313">
        <v>44</v>
      </c>
      <c r="H15" s="318">
        <v>0</v>
      </c>
    </row>
    <row r="16" spans="1:8" ht="15">
      <c r="A16" s="317" t="s">
        <v>540</v>
      </c>
      <c r="B16" s="313" t="s">
        <v>541</v>
      </c>
      <c r="C16" s="313" t="s">
        <v>209</v>
      </c>
      <c r="D16" s="313">
        <v>23.39</v>
      </c>
      <c r="E16" s="314">
        <v>3.34</v>
      </c>
      <c r="F16" s="313">
        <v>71</v>
      </c>
      <c r="G16" s="313">
        <v>35</v>
      </c>
      <c r="H16" s="318">
        <v>0.12</v>
      </c>
    </row>
    <row r="17" spans="1:8" ht="15">
      <c r="A17" s="317" t="s">
        <v>540</v>
      </c>
      <c r="B17" s="313" t="s">
        <v>541</v>
      </c>
      <c r="C17" s="313" t="s">
        <v>210</v>
      </c>
      <c r="D17" s="313">
        <v>22.67</v>
      </c>
      <c r="E17" s="314">
        <v>3.25</v>
      </c>
      <c r="F17" s="313">
        <v>61</v>
      </c>
      <c r="G17" s="313">
        <v>30</v>
      </c>
      <c r="H17" s="318">
        <v>0</v>
      </c>
    </row>
    <row r="18" spans="1:8" ht="15">
      <c r="A18" s="317" t="s">
        <v>540</v>
      </c>
      <c r="B18" s="313" t="s">
        <v>541</v>
      </c>
      <c r="C18" s="313" t="s">
        <v>211</v>
      </c>
      <c r="D18" s="313">
        <v>21.87</v>
      </c>
      <c r="E18" s="314">
        <v>3.15</v>
      </c>
      <c r="F18" s="313">
        <v>63</v>
      </c>
      <c r="G18" s="313">
        <v>30</v>
      </c>
      <c r="H18" s="318">
        <v>0</v>
      </c>
    </row>
    <row r="19" spans="1:8" ht="15">
      <c r="A19" s="317" t="s">
        <v>540</v>
      </c>
      <c r="B19" s="313" t="s">
        <v>541</v>
      </c>
      <c r="C19" s="313" t="s">
        <v>212</v>
      </c>
      <c r="D19" s="313">
        <v>22.91</v>
      </c>
      <c r="E19" s="314">
        <v>3.28</v>
      </c>
      <c r="F19" s="313">
        <v>71</v>
      </c>
      <c r="G19" s="313">
        <v>30</v>
      </c>
      <c r="H19" s="318">
        <v>0</v>
      </c>
    </row>
    <row r="20" spans="1:8" ht="15">
      <c r="A20" s="317" t="s">
        <v>540</v>
      </c>
      <c r="B20" s="313" t="s">
        <v>541</v>
      </c>
      <c r="C20" s="313" t="s">
        <v>213</v>
      </c>
      <c r="D20" s="313">
        <v>20.14</v>
      </c>
      <c r="E20" s="314">
        <v>2.93</v>
      </c>
      <c r="F20" s="313">
        <v>75</v>
      </c>
      <c r="G20" s="313">
        <v>34</v>
      </c>
      <c r="H20" s="318">
        <v>0</v>
      </c>
    </row>
    <row r="21" spans="1:8" ht="15">
      <c r="A21" s="317" t="s">
        <v>540</v>
      </c>
      <c r="B21" s="313" t="s">
        <v>541</v>
      </c>
      <c r="C21" s="313" t="s">
        <v>214</v>
      </c>
      <c r="D21" s="313">
        <v>18.53</v>
      </c>
      <c r="E21" s="314">
        <v>2.73</v>
      </c>
      <c r="F21" s="313">
        <v>79</v>
      </c>
      <c r="G21" s="313">
        <v>46</v>
      </c>
      <c r="H21" s="318" t="s">
        <v>13</v>
      </c>
    </row>
    <row r="22" spans="1:8" ht="15">
      <c r="A22" s="317" t="s">
        <v>540</v>
      </c>
      <c r="B22" s="313" t="s">
        <v>541</v>
      </c>
      <c r="C22" s="313" t="s">
        <v>215</v>
      </c>
      <c r="D22" s="313">
        <v>20.85</v>
      </c>
      <c r="E22" s="314">
        <v>3.02</v>
      </c>
      <c r="F22" s="313">
        <v>82</v>
      </c>
      <c r="G22" s="313">
        <v>54</v>
      </c>
      <c r="H22" s="318">
        <v>0</v>
      </c>
    </row>
    <row r="23" spans="1:8" ht="15">
      <c r="A23" s="317" t="s">
        <v>540</v>
      </c>
      <c r="B23" s="313" t="s">
        <v>541</v>
      </c>
      <c r="C23" s="313" t="s">
        <v>216</v>
      </c>
      <c r="D23" s="313">
        <v>23.57</v>
      </c>
      <c r="E23" s="314">
        <v>3.36</v>
      </c>
      <c r="F23" s="313">
        <v>76</v>
      </c>
      <c r="G23" s="313">
        <v>49</v>
      </c>
      <c r="H23" s="318">
        <v>0</v>
      </c>
    </row>
    <row r="24" spans="1:8" ht="15">
      <c r="A24" s="317" t="s">
        <v>540</v>
      </c>
      <c r="B24" s="313" t="s">
        <v>541</v>
      </c>
      <c r="C24" s="313" t="s">
        <v>217</v>
      </c>
      <c r="D24" s="313">
        <v>21.71</v>
      </c>
      <c r="E24" s="314">
        <v>3.13</v>
      </c>
      <c r="F24" s="313">
        <v>76</v>
      </c>
      <c r="G24" s="313">
        <v>47</v>
      </c>
      <c r="H24" s="318" t="s">
        <v>218</v>
      </c>
    </row>
    <row r="25" spans="1:8" ht="15">
      <c r="A25" s="317" t="s">
        <v>540</v>
      </c>
      <c r="B25" s="313" t="s">
        <v>541</v>
      </c>
      <c r="C25" s="313" t="s">
        <v>219</v>
      </c>
      <c r="D25" s="313">
        <v>20.45</v>
      </c>
      <c r="E25" s="314">
        <v>2.97</v>
      </c>
      <c r="F25" s="313">
        <v>82</v>
      </c>
      <c r="G25" s="313">
        <v>54</v>
      </c>
      <c r="H25" s="318">
        <v>0.33</v>
      </c>
    </row>
    <row r="26" spans="1:8" ht="15">
      <c r="A26" s="317" t="s">
        <v>540</v>
      </c>
      <c r="B26" s="313" t="s">
        <v>541</v>
      </c>
      <c r="C26" s="313" t="s">
        <v>220</v>
      </c>
      <c r="D26" s="313">
        <v>20.71</v>
      </c>
      <c r="E26" s="314">
        <v>3.01</v>
      </c>
      <c r="F26" s="313">
        <v>75</v>
      </c>
      <c r="G26" s="313">
        <v>44</v>
      </c>
      <c r="H26" s="318">
        <v>0.05</v>
      </c>
    </row>
    <row r="27" spans="1:8" ht="15">
      <c r="A27" s="317" t="s">
        <v>540</v>
      </c>
      <c r="B27" s="313" t="s">
        <v>541</v>
      </c>
      <c r="C27" s="313" t="s">
        <v>221</v>
      </c>
      <c r="D27" s="313">
        <v>24.09</v>
      </c>
      <c r="E27" s="314">
        <v>3.43</v>
      </c>
      <c r="F27" s="313">
        <v>76</v>
      </c>
      <c r="G27" s="313">
        <v>41</v>
      </c>
      <c r="H27" s="318">
        <v>0</v>
      </c>
    </row>
    <row r="28" spans="1:8" ht="15">
      <c r="A28" s="317" t="s">
        <v>540</v>
      </c>
      <c r="B28" s="313" t="s">
        <v>541</v>
      </c>
      <c r="C28" s="313" t="s">
        <v>222</v>
      </c>
      <c r="D28" s="313">
        <v>25.83</v>
      </c>
      <c r="E28" s="314">
        <v>3.64</v>
      </c>
      <c r="F28" s="313">
        <v>85</v>
      </c>
      <c r="G28" s="313">
        <v>43</v>
      </c>
      <c r="H28" s="318">
        <v>0</v>
      </c>
    </row>
    <row r="29" spans="1:8" ht="15">
      <c r="A29" s="317" t="s">
        <v>540</v>
      </c>
      <c r="B29" s="313" t="s">
        <v>541</v>
      </c>
      <c r="C29" s="313" t="s">
        <v>223</v>
      </c>
      <c r="D29" s="313">
        <v>25.45</v>
      </c>
      <c r="E29" s="314">
        <v>3.59</v>
      </c>
      <c r="F29" s="313">
        <v>72</v>
      </c>
      <c r="G29" s="313">
        <v>38</v>
      </c>
      <c r="H29" s="318">
        <v>0.09</v>
      </c>
    </row>
    <row r="30" spans="1:8" ht="15">
      <c r="A30" s="317" t="s">
        <v>540</v>
      </c>
      <c r="B30" s="313" t="s">
        <v>541</v>
      </c>
      <c r="C30" s="313" t="s">
        <v>224</v>
      </c>
      <c r="D30" s="313">
        <v>25.63</v>
      </c>
      <c r="E30" s="314">
        <v>3.62</v>
      </c>
      <c r="F30" s="313">
        <v>62</v>
      </c>
      <c r="G30" s="313">
        <v>37</v>
      </c>
      <c r="H30" s="318">
        <v>0</v>
      </c>
    </row>
    <row r="31" spans="1:8" ht="15">
      <c r="A31" s="317" t="s">
        <v>540</v>
      </c>
      <c r="B31" s="313" t="s">
        <v>541</v>
      </c>
      <c r="C31" s="313" t="s">
        <v>225</v>
      </c>
      <c r="D31" s="313">
        <v>26.17</v>
      </c>
      <c r="E31" s="314">
        <v>3.69</v>
      </c>
      <c r="F31" s="313">
        <v>69</v>
      </c>
      <c r="G31" s="313">
        <v>35</v>
      </c>
      <c r="H31" s="318">
        <v>0</v>
      </c>
    </row>
    <row r="32" spans="1:8" ht="15">
      <c r="A32" s="317" t="s">
        <v>540</v>
      </c>
      <c r="B32" s="313" t="s">
        <v>541</v>
      </c>
      <c r="C32" s="313" t="s">
        <v>226</v>
      </c>
      <c r="D32" s="313">
        <v>23.08</v>
      </c>
      <c r="E32" s="314">
        <v>3.3</v>
      </c>
      <c r="F32" s="313">
        <v>78</v>
      </c>
      <c r="G32" s="313">
        <v>55</v>
      </c>
      <c r="H32" s="318">
        <v>0</v>
      </c>
    </row>
    <row r="33" spans="1:14" ht="15">
      <c r="A33" s="317" t="s">
        <v>540</v>
      </c>
      <c r="B33" s="313" t="s">
        <v>541</v>
      </c>
      <c r="C33" s="313" t="s">
        <v>227</v>
      </c>
      <c r="D33" s="313">
        <v>24.37</v>
      </c>
      <c r="E33" s="314">
        <v>3.46</v>
      </c>
      <c r="F33" s="313">
        <v>86</v>
      </c>
      <c r="G33" s="313">
        <v>58</v>
      </c>
      <c r="H33" s="318">
        <v>0</v>
      </c>
      <c r="M33" s="16"/>
      <c r="N33" s="16"/>
    </row>
    <row r="34" spans="1:14" ht="15">
      <c r="A34" s="317" t="s">
        <v>540</v>
      </c>
      <c r="B34" s="313" t="s">
        <v>541</v>
      </c>
      <c r="C34" s="313" t="s">
        <v>230</v>
      </c>
      <c r="D34" s="313">
        <v>23.52</v>
      </c>
      <c r="E34" s="314">
        <v>3.36</v>
      </c>
      <c r="F34" s="313">
        <v>83</v>
      </c>
      <c r="G34" s="313">
        <v>59</v>
      </c>
      <c r="H34" s="318">
        <v>0</v>
      </c>
      <c r="M34" s="17"/>
      <c r="N34" s="18"/>
    </row>
    <row r="35" spans="1:14" ht="15">
      <c r="A35" s="317" t="s">
        <v>540</v>
      </c>
      <c r="B35" s="313" t="s">
        <v>541</v>
      </c>
      <c r="C35" s="313" t="s">
        <v>232</v>
      </c>
      <c r="D35" s="313">
        <v>23.65</v>
      </c>
      <c r="E35" s="314">
        <v>3.37</v>
      </c>
      <c r="F35" s="313">
        <v>82</v>
      </c>
      <c r="G35" s="313">
        <v>58</v>
      </c>
      <c r="H35" s="318">
        <v>0</v>
      </c>
    </row>
    <row r="36" spans="1:14" ht="15">
      <c r="A36" s="317" t="s">
        <v>540</v>
      </c>
      <c r="B36" s="313" t="s">
        <v>541</v>
      </c>
      <c r="C36" s="313" t="s">
        <v>233</v>
      </c>
      <c r="D36" s="313">
        <v>24.02</v>
      </c>
      <c r="E36" s="314">
        <v>3.42</v>
      </c>
      <c r="F36" s="313">
        <v>82</v>
      </c>
      <c r="G36" s="313">
        <v>57</v>
      </c>
      <c r="H36" s="318">
        <v>0</v>
      </c>
    </row>
    <row r="37" spans="1:14" ht="15">
      <c r="A37" s="317" t="s">
        <v>540</v>
      </c>
      <c r="B37" s="313" t="s">
        <v>541</v>
      </c>
      <c r="C37" s="313" t="s">
        <v>234</v>
      </c>
      <c r="D37" s="313">
        <v>20.95</v>
      </c>
      <c r="E37" s="314">
        <v>3.04</v>
      </c>
      <c r="F37" s="313">
        <v>78</v>
      </c>
      <c r="G37" s="313">
        <v>50</v>
      </c>
      <c r="H37" s="318">
        <v>0</v>
      </c>
    </row>
    <row r="38" spans="1:14" ht="15">
      <c r="A38" s="317" t="s">
        <v>540</v>
      </c>
      <c r="B38" s="313" t="s">
        <v>541</v>
      </c>
      <c r="C38" s="313" t="s">
        <v>235</v>
      </c>
      <c r="D38" s="313">
        <v>25.31</v>
      </c>
      <c r="E38" s="314">
        <v>3.58</v>
      </c>
      <c r="F38" s="313">
        <v>70</v>
      </c>
      <c r="G38" s="313">
        <v>47</v>
      </c>
      <c r="H38" s="318">
        <v>0.17</v>
      </c>
    </row>
    <row r="39" spans="1:14" ht="15">
      <c r="A39" s="317" t="s">
        <v>540</v>
      </c>
      <c r="B39" s="313" t="s">
        <v>541</v>
      </c>
      <c r="C39" s="313" t="s">
        <v>236</v>
      </c>
      <c r="D39" s="313">
        <v>21.09</v>
      </c>
      <c r="E39" s="314">
        <v>3.05</v>
      </c>
      <c r="F39" s="313">
        <v>73</v>
      </c>
      <c r="G39" s="313">
        <v>48</v>
      </c>
      <c r="H39" s="318">
        <v>0</v>
      </c>
    </row>
    <row r="40" spans="1:14" ht="15">
      <c r="A40" s="317" t="s">
        <v>540</v>
      </c>
      <c r="B40" s="313" t="s">
        <v>541</v>
      </c>
      <c r="C40" s="313" t="s">
        <v>237</v>
      </c>
      <c r="D40" s="313">
        <v>26.52</v>
      </c>
      <c r="E40" s="314">
        <v>3.73</v>
      </c>
      <c r="F40" s="313">
        <v>71</v>
      </c>
      <c r="G40" s="313">
        <v>46</v>
      </c>
      <c r="H40" s="318">
        <v>0.01</v>
      </c>
    </row>
    <row r="41" spans="1:14" ht="15">
      <c r="A41" s="317" t="s">
        <v>540</v>
      </c>
      <c r="B41" s="313" t="s">
        <v>541</v>
      </c>
      <c r="C41" s="313" t="s">
        <v>238</v>
      </c>
      <c r="D41" s="313">
        <v>29.23</v>
      </c>
      <c r="E41" s="314">
        <v>4.07</v>
      </c>
      <c r="F41" s="313">
        <v>76</v>
      </c>
      <c r="G41" s="313">
        <v>44</v>
      </c>
      <c r="H41" s="318"/>
    </row>
    <row r="42" spans="1:14" ht="15">
      <c r="A42" s="317" t="s">
        <v>540</v>
      </c>
      <c r="B42" s="313" t="s">
        <v>541</v>
      </c>
      <c r="C42" s="313" t="s">
        <v>239</v>
      </c>
      <c r="D42" s="313">
        <v>25.39</v>
      </c>
      <c r="E42" s="314">
        <v>3.59</v>
      </c>
      <c r="F42" s="313">
        <v>79</v>
      </c>
      <c r="G42" s="313">
        <v>49</v>
      </c>
      <c r="H42" s="318">
        <v>0</v>
      </c>
    </row>
    <row r="43" spans="1:14" ht="15">
      <c r="A43" s="317" t="s">
        <v>540</v>
      </c>
      <c r="B43" s="313" t="s">
        <v>541</v>
      </c>
      <c r="C43" s="313" t="s">
        <v>240</v>
      </c>
      <c r="D43" s="313">
        <v>24.75</v>
      </c>
      <c r="E43" s="314">
        <v>3.52</v>
      </c>
      <c r="F43" s="313">
        <v>83</v>
      </c>
      <c r="G43" s="313">
        <v>58</v>
      </c>
      <c r="H43" s="318">
        <v>0</v>
      </c>
    </row>
    <row r="44" spans="1:14" ht="15">
      <c r="A44" s="317" t="s">
        <v>540</v>
      </c>
      <c r="B44" s="313" t="s">
        <v>541</v>
      </c>
      <c r="C44" s="313" t="s">
        <v>241</v>
      </c>
      <c r="D44" s="313">
        <v>28.18</v>
      </c>
      <c r="E44" s="314">
        <v>3.95</v>
      </c>
      <c r="F44" s="313">
        <v>85</v>
      </c>
      <c r="G44" s="313">
        <v>46</v>
      </c>
      <c r="H44" s="318">
        <v>0.16</v>
      </c>
    </row>
    <row r="45" spans="1:14" ht="15">
      <c r="A45" s="317" t="s">
        <v>540</v>
      </c>
      <c r="B45" s="313" t="s">
        <v>541</v>
      </c>
      <c r="C45" s="313" t="s">
        <v>242</v>
      </c>
      <c r="D45" s="313">
        <v>27.55</v>
      </c>
      <c r="E45" s="314">
        <v>3.87</v>
      </c>
      <c r="F45" s="313">
        <v>79</v>
      </c>
      <c r="G45" s="313">
        <v>40</v>
      </c>
      <c r="H45" s="318">
        <v>0.56999999999999995</v>
      </c>
    </row>
    <row r="46" spans="1:14" ht="15">
      <c r="A46" s="317" t="s">
        <v>540</v>
      </c>
      <c r="B46" s="313" t="s">
        <v>541</v>
      </c>
      <c r="C46" s="313" t="s">
        <v>243</v>
      </c>
      <c r="D46" s="313">
        <v>24.22</v>
      </c>
      <c r="E46" s="314">
        <v>3.46</v>
      </c>
      <c r="F46" s="313">
        <v>71</v>
      </c>
      <c r="G46" s="313">
        <v>40</v>
      </c>
      <c r="H46" s="318">
        <v>0.12</v>
      </c>
    </row>
    <row r="47" spans="1:14" ht="15">
      <c r="A47" s="317" t="s">
        <v>540</v>
      </c>
      <c r="B47" s="313" t="s">
        <v>541</v>
      </c>
      <c r="C47" s="313" t="s">
        <v>244</v>
      </c>
      <c r="D47" s="313">
        <v>23.55</v>
      </c>
      <c r="E47" s="314">
        <v>3.37</v>
      </c>
      <c r="F47" s="313">
        <v>71</v>
      </c>
      <c r="G47" s="313">
        <v>40</v>
      </c>
      <c r="H47" s="318" t="s">
        <v>149</v>
      </c>
    </row>
    <row r="48" spans="1:14" ht="15">
      <c r="A48" s="317" t="s">
        <v>540</v>
      </c>
      <c r="B48" s="313" t="s">
        <v>541</v>
      </c>
      <c r="C48" s="313" t="s">
        <v>245</v>
      </c>
      <c r="D48" s="313">
        <v>24.21</v>
      </c>
      <c r="E48" s="314">
        <v>3.46</v>
      </c>
      <c r="F48" s="313">
        <v>75</v>
      </c>
      <c r="G48" s="313">
        <v>39</v>
      </c>
      <c r="H48" s="318">
        <v>0</v>
      </c>
    </row>
    <row r="49" spans="1:14" ht="15">
      <c r="A49" s="317" t="s">
        <v>540</v>
      </c>
      <c r="B49" s="313" t="s">
        <v>541</v>
      </c>
      <c r="C49" s="313" t="s">
        <v>246</v>
      </c>
      <c r="D49" s="313">
        <v>23.79</v>
      </c>
      <c r="E49" s="314">
        <v>3.4</v>
      </c>
      <c r="F49" s="313">
        <v>82</v>
      </c>
      <c r="G49" s="313">
        <v>50</v>
      </c>
      <c r="H49" s="318">
        <v>0</v>
      </c>
    </row>
    <row r="50" spans="1:14" ht="15">
      <c r="A50" s="317" t="s">
        <v>540</v>
      </c>
      <c r="B50" s="313" t="s">
        <v>541</v>
      </c>
      <c r="C50" s="313" t="s">
        <v>247</v>
      </c>
      <c r="D50" s="313">
        <v>24.26</v>
      </c>
      <c r="E50" s="314">
        <v>3.46</v>
      </c>
      <c r="F50" s="313">
        <v>85</v>
      </c>
      <c r="G50" s="313">
        <v>57</v>
      </c>
      <c r="H50" s="318">
        <v>0</v>
      </c>
    </row>
    <row r="51" spans="1:14" ht="15">
      <c r="A51" s="317" t="s">
        <v>540</v>
      </c>
      <c r="B51" s="313" t="s">
        <v>541</v>
      </c>
      <c r="C51" s="313" t="s">
        <v>248</v>
      </c>
      <c r="D51" s="313">
        <v>25.82</v>
      </c>
      <c r="E51" s="314">
        <v>3.66</v>
      </c>
      <c r="F51" s="313">
        <v>89</v>
      </c>
      <c r="G51" s="313">
        <v>45</v>
      </c>
      <c r="H51" s="318"/>
    </row>
    <row r="52" spans="1:14" ht="15">
      <c r="A52" s="317" t="s">
        <v>540</v>
      </c>
      <c r="B52" s="313" t="s">
        <v>541</v>
      </c>
      <c r="C52" s="313" t="s">
        <v>249</v>
      </c>
      <c r="D52" s="313">
        <v>26.26</v>
      </c>
      <c r="E52" s="314">
        <v>3.71</v>
      </c>
      <c r="F52" s="313">
        <v>67</v>
      </c>
      <c r="G52" s="313">
        <v>46</v>
      </c>
      <c r="H52" s="318">
        <v>0.04</v>
      </c>
    </row>
    <row r="53" spans="1:14" ht="15">
      <c r="A53" s="317" t="s">
        <v>540</v>
      </c>
      <c r="B53" s="313" t="s">
        <v>541</v>
      </c>
      <c r="C53" s="313" t="s">
        <v>250</v>
      </c>
      <c r="D53" s="313">
        <v>23.14</v>
      </c>
      <c r="E53" s="314">
        <v>3.32</v>
      </c>
      <c r="F53" s="313">
        <v>80</v>
      </c>
      <c r="G53" s="313">
        <v>48</v>
      </c>
      <c r="H53" s="318">
        <v>0</v>
      </c>
    </row>
    <row r="54" spans="1:14" ht="15">
      <c r="A54" s="317" t="s">
        <v>540</v>
      </c>
      <c r="B54" s="313" t="s">
        <v>541</v>
      </c>
      <c r="C54" s="313" t="s">
        <v>251</v>
      </c>
      <c r="D54" s="313">
        <v>23.34</v>
      </c>
      <c r="E54" s="314">
        <v>3.35</v>
      </c>
      <c r="F54" s="313">
        <v>82</v>
      </c>
      <c r="G54" s="313">
        <v>53</v>
      </c>
      <c r="H54" s="318">
        <v>0</v>
      </c>
    </row>
    <row r="55" spans="1:14" ht="15">
      <c r="A55" s="317" t="s">
        <v>540</v>
      </c>
      <c r="B55" s="313" t="s">
        <v>541</v>
      </c>
      <c r="C55" s="313" t="s">
        <v>252</v>
      </c>
      <c r="D55" s="313">
        <v>24.14</v>
      </c>
      <c r="E55" s="314">
        <v>3.45</v>
      </c>
      <c r="F55" s="313">
        <v>85</v>
      </c>
      <c r="G55" s="313">
        <v>57</v>
      </c>
      <c r="H55" s="318">
        <v>0</v>
      </c>
    </row>
    <row r="56" spans="1:14" ht="15">
      <c r="A56" s="317" t="s">
        <v>540</v>
      </c>
      <c r="B56" s="313" t="s">
        <v>541</v>
      </c>
      <c r="C56" s="313" t="s">
        <v>253</v>
      </c>
      <c r="D56" s="313">
        <v>23.6</v>
      </c>
      <c r="E56" s="314">
        <v>3.38</v>
      </c>
      <c r="F56" s="313">
        <v>87</v>
      </c>
      <c r="G56" s="313">
        <v>58</v>
      </c>
      <c r="H56" s="318">
        <v>0</v>
      </c>
    </row>
    <row r="57" spans="1:14" ht="15">
      <c r="A57" s="317" t="s">
        <v>540</v>
      </c>
      <c r="B57" s="313" t="s">
        <v>541</v>
      </c>
      <c r="C57" s="313" t="s">
        <v>254</v>
      </c>
      <c r="D57" s="313">
        <v>24.48</v>
      </c>
      <c r="E57" s="314">
        <v>3.49</v>
      </c>
      <c r="F57" s="313">
        <v>89</v>
      </c>
      <c r="G57" s="313">
        <v>60</v>
      </c>
      <c r="H57" s="318">
        <v>0</v>
      </c>
    </row>
    <row r="58" spans="1:14" ht="15">
      <c r="A58" s="317" t="s">
        <v>540</v>
      </c>
      <c r="B58" s="313" t="s">
        <v>541</v>
      </c>
      <c r="C58" s="313" t="s">
        <v>255</v>
      </c>
      <c r="D58" s="313">
        <v>24.64</v>
      </c>
      <c r="E58" s="314">
        <v>3.51</v>
      </c>
      <c r="F58" s="313">
        <v>87</v>
      </c>
      <c r="G58" s="313">
        <v>58</v>
      </c>
      <c r="H58" s="318">
        <v>0</v>
      </c>
    </row>
    <row r="59" spans="1:14" ht="15">
      <c r="A59" s="317" t="s">
        <v>540</v>
      </c>
      <c r="B59" s="313" t="s">
        <v>541</v>
      </c>
      <c r="C59" s="313" t="s">
        <v>256</v>
      </c>
      <c r="D59" s="313">
        <v>25.76</v>
      </c>
      <c r="E59" s="314">
        <v>3.65</v>
      </c>
      <c r="F59" s="313">
        <v>87</v>
      </c>
      <c r="G59" s="313">
        <v>58</v>
      </c>
      <c r="H59" s="318"/>
    </row>
    <row r="60" spans="1:14" ht="15">
      <c r="A60" s="317" t="s">
        <v>540</v>
      </c>
      <c r="B60" s="313" t="s">
        <v>541</v>
      </c>
      <c r="C60" s="313" t="s">
        <v>257</v>
      </c>
      <c r="D60" s="313">
        <v>20.13</v>
      </c>
      <c r="E60" s="314">
        <v>2.95</v>
      </c>
      <c r="F60" s="313">
        <v>87</v>
      </c>
      <c r="G60" s="313">
        <v>56</v>
      </c>
      <c r="H60" s="318">
        <v>0</v>
      </c>
    </row>
    <row r="61" spans="1:14" ht="15">
      <c r="A61" s="317" t="s">
        <v>540</v>
      </c>
      <c r="B61" s="313" t="s">
        <v>541</v>
      </c>
      <c r="C61" s="313" t="s">
        <v>258</v>
      </c>
      <c r="D61" s="313">
        <v>24.34</v>
      </c>
      <c r="E61" s="314">
        <v>3.47</v>
      </c>
      <c r="F61" s="313">
        <v>87</v>
      </c>
      <c r="G61" s="313">
        <v>57</v>
      </c>
      <c r="H61" s="318">
        <v>0</v>
      </c>
      <c r="M61" s="16"/>
      <c r="N61" s="16"/>
    </row>
    <row r="62" spans="1:14" ht="15">
      <c r="A62" s="317" t="s">
        <v>540</v>
      </c>
      <c r="B62" s="313" t="s">
        <v>541</v>
      </c>
      <c r="C62" s="313" t="s">
        <v>259</v>
      </c>
      <c r="D62" s="313">
        <v>22.5</v>
      </c>
      <c r="E62" s="314">
        <v>3.24</v>
      </c>
      <c r="F62" s="313">
        <v>87</v>
      </c>
      <c r="G62" s="313">
        <v>57</v>
      </c>
      <c r="H62" s="318">
        <v>0</v>
      </c>
      <c r="M62" s="17"/>
      <c r="N62" s="18"/>
    </row>
    <row r="63" spans="1:14" ht="15">
      <c r="A63" s="317" t="s">
        <v>540</v>
      </c>
      <c r="B63" s="313" t="s">
        <v>541</v>
      </c>
      <c r="C63" s="313" t="s">
        <v>261</v>
      </c>
      <c r="D63" s="313">
        <v>21.48</v>
      </c>
      <c r="E63" s="314">
        <v>3.11</v>
      </c>
      <c r="F63" s="313">
        <v>86</v>
      </c>
      <c r="G63" s="313">
        <v>58</v>
      </c>
      <c r="H63" s="318">
        <v>0</v>
      </c>
    </row>
    <row r="64" spans="1:14" ht="15">
      <c r="A64" s="317" t="s">
        <v>540</v>
      </c>
      <c r="B64" s="313" t="s">
        <v>541</v>
      </c>
      <c r="C64" s="313" t="s">
        <v>262</v>
      </c>
      <c r="D64" s="313">
        <v>20.84</v>
      </c>
      <c r="E64" s="314">
        <v>3.03</v>
      </c>
      <c r="F64" s="313">
        <v>87</v>
      </c>
      <c r="G64" s="313">
        <v>56</v>
      </c>
      <c r="H64" s="318">
        <v>0</v>
      </c>
    </row>
    <row r="65" spans="1:8" ht="15">
      <c r="A65" s="317" t="s">
        <v>540</v>
      </c>
      <c r="B65" s="313" t="s">
        <v>541</v>
      </c>
      <c r="C65" s="313" t="s">
        <v>263</v>
      </c>
      <c r="D65" s="313">
        <v>25.12</v>
      </c>
      <c r="E65" s="314">
        <v>3.57</v>
      </c>
      <c r="F65" s="313">
        <v>90</v>
      </c>
      <c r="G65" s="313">
        <v>55</v>
      </c>
      <c r="H65" s="318">
        <v>0</v>
      </c>
    </row>
    <row r="66" spans="1:8" ht="15">
      <c r="A66" s="317" t="s">
        <v>540</v>
      </c>
      <c r="B66" s="313" t="s">
        <v>541</v>
      </c>
      <c r="C66" s="313" t="s">
        <v>264</v>
      </c>
      <c r="D66" s="313">
        <v>25.05</v>
      </c>
      <c r="E66" s="314">
        <v>3.56</v>
      </c>
      <c r="F66" s="313">
        <v>88</v>
      </c>
      <c r="G66" s="313">
        <v>52</v>
      </c>
      <c r="H66" s="318">
        <v>0</v>
      </c>
    </row>
    <row r="67" spans="1:8" ht="15">
      <c r="A67" s="317" t="s">
        <v>540</v>
      </c>
      <c r="B67" s="313" t="s">
        <v>541</v>
      </c>
      <c r="C67" s="313" t="s">
        <v>265</v>
      </c>
      <c r="D67" s="313">
        <v>23.49</v>
      </c>
      <c r="E67" s="314">
        <v>3.36</v>
      </c>
      <c r="F67" s="313">
        <v>81</v>
      </c>
      <c r="G67" s="313">
        <v>54</v>
      </c>
      <c r="H67" s="318">
        <v>0.05</v>
      </c>
    </row>
    <row r="68" spans="1:8" ht="15">
      <c r="A68" s="317" t="s">
        <v>540</v>
      </c>
      <c r="B68" s="313" t="s">
        <v>541</v>
      </c>
      <c r="C68" s="313" t="s">
        <v>266</v>
      </c>
      <c r="D68" s="313">
        <v>24.92</v>
      </c>
      <c r="E68" s="314">
        <v>3.54</v>
      </c>
      <c r="F68" s="313">
        <v>84</v>
      </c>
      <c r="G68" s="313">
        <v>56</v>
      </c>
      <c r="H68" s="318">
        <v>0</v>
      </c>
    </row>
    <row r="69" spans="1:8" ht="15">
      <c r="A69" s="317" t="s">
        <v>540</v>
      </c>
      <c r="B69" s="313" t="s">
        <v>541</v>
      </c>
      <c r="C69" s="313" t="s">
        <v>267</v>
      </c>
      <c r="D69" s="313">
        <v>23.48</v>
      </c>
      <c r="E69" s="314">
        <v>3.36</v>
      </c>
      <c r="F69" s="313">
        <v>87</v>
      </c>
      <c r="G69" s="313">
        <v>56</v>
      </c>
      <c r="H69" s="318"/>
    </row>
    <row r="70" spans="1:8" ht="15">
      <c r="A70" s="317" t="s">
        <v>540</v>
      </c>
      <c r="B70" s="313" t="s">
        <v>541</v>
      </c>
      <c r="C70" s="313" t="s">
        <v>268</v>
      </c>
      <c r="D70" s="313">
        <v>26.97</v>
      </c>
      <c r="E70" s="314">
        <v>3.8</v>
      </c>
      <c r="F70" s="313">
        <v>85</v>
      </c>
      <c r="G70" s="313">
        <v>58</v>
      </c>
      <c r="H70" s="318">
        <v>0</v>
      </c>
    </row>
    <row r="71" spans="1:8" ht="15">
      <c r="A71" s="317" t="s">
        <v>540</v>
      </c>
      <c r="B71" s="313" t="s">
        <v>541</v>
      </c>
      <c r="C71" s="313" t="s">
        <v>269</v>
      </c>
      <c r="D71" s="313">
        <v>25.2</v>
      </c>
      <c r="E71" s="314">
        <v>3.58</v>
      </c>
      <c r="F71" s="313">
        <v>80</v>
      </c>
      <c r="G71" s="313">
        <v>51</v>
      </c>
      <c r="H71" s="318">
        <v>0</v>
      </c>
    </row>
    <row r="72" spans="1:8" ht="15">
      <c r="A72" s="317" t="s">
        <v>540</v>
      </c>
      <c r="B72" s="313" t="s">
        <v>541</v>
      </c>
      <c r="C72" s="313" t="s">
        <v>270</v>
      </c>
      <c r="D72" s="313">
        <v>28.6</v>
      </c>
      <c r="E72" s="314">
        <v>4.3499999999999996</v>
      </c>
      <c r="F72" s="313">
        <v>85</v>
      </c>
      <c r="G72" s="313">
        <v>54</v>
      </c>
      <c r="H72" s="318"/>
    </row>
    <row r="73" spans="1:8" ht="15">
      <c r="A73" s="317" t="s">
        <v>540</v>
      </c>
      <c r="B73" s="313" t="s">
        <v>541</v>
      </c>
      <c r="C73" s="313" t="s">
        <v>271</v>
      </c>
      <c r="D73" s="313">
        <v>27.31</v>
      </c>
      <c r="E73" s="314">
        <v>4.17</v>
      </c>
      <c r="F73" s="313">
        <v>81</v>
      </c>
      <c r="G73" s="313">
        <v>51</v>
      </c>
      <c r="H73" s="318">
        <v>1.3</v>
      </c>
    </row>
    <row r="74" spans="1:8" ht="15">
      <c r="A74" s="317" t="s">
        <v>540</v>
      </c>
      <c r="B74" s="313" t="s">
        <v>541</v>
      </c>
      <c r="C74" s="313" t="s">
        <v>272</v>
      </c>
      <c r="D74" s="313">
        <v>22.84</v>
      </c>
      <c r="E74" s="314">
        <v>3.56</v>
      </c>
      <c r="F74" s="313">
        <v>86</v>
      </c>
      <c r="G74" s="313">
        <v>48</v>
      </c>
      <c r="H74" s="318">
        <v>0</v>
      </c>
    </row>
    <row r="75" spans="1:8" ht="15">
      <c r="A75" s="320" t="s">
        <v>540</v>
      </c>
      <c r="B75" s="315" t="s">
        <v>541</v>
      </c>
      <c r="C75" s="315" t="s">
        <v>105</v>
      </c>
      <c r="D75" s="315">
        <v>23.02</v>
      </c>
      <c r="E75" s="316">
        <v>3.59</v>
      </c>
      <c r="F75" s="315">
        <v>81</v>
      </c>
      <c r="G75" s="315">
        <v>46</v>
      </c>
      <c r="H75" s="355">
        <v>1.17</v>
      </c>
    </row>
    <row r="76" spans="1:8" ht="15">
      <c r="A76" s="320" t="s">
        <v>540</v>
      </c>
      <c r="B76" s="315" t="s">
        <v>541</v>
      </c>
      <c r="C76" s="315" t="s">
        <v>106</v>
      </c>
      <c r="D76" s="315">
        <v>24.41</v>
      </c>
      <c r="E76" s="316">
        <v>3.78</v>
      </c>
      <c r="F76" s="315">
        <v>70</v>
      </c>
      <c r="G76" s="315">
        <v>43</v>
      </c>
      <c r="H76" s="355">
        <v>0.6</v>
      </c>
    </row>
    <row r="77" spans="1:8" ht="15">
      <c r="A77" s="317" t="s">
        <v>540</v>
      </c>
      <c r="B77" s="313" t="s">
        <v>541</v>
      </c>
      <c r="C77" s="313" t="s">
        <v>273</v>
      </c>
      <c r="D77" s="313">
        <v>24.64</v>
      </c>
      <c r="E77" s="314">
        <v>3.81</v>
      </c>
      <c r="F77" s="313">
        <v>68</v>
      </c>
      <c r="G77" s="313">
        <v>43</v>
      </c>
      <c r="H77" s="318">
        <v>0</v>
      </c>
    </row>
    <row r="78" spans="1:8" ht="15">
      <c r="A78" s="317" t="s">
        <v>540</v>
      </c>
      <c r="B78" s="313" t="s">
        <v>541</v>
      </c>
      <c r="C78" s="313" t="s">
        <v>274</v>
      </c>
      <c r="D78" s="313">
        <v>25.65</v>
      </c>
      <c r="E78" s="314">
        <v>3.95</v>
      </c>
      <c r="F78" s="313">
        <v>77</v>
      </c>
      <c r="G78" s="313">
        <v>37</v>
      </c>
      <c r="H78" s="318">
        <v>0</v>
      </c>
    </row>
    <row r="79" spans="1:8" ht="15">
      <c r="A79" s="317" t="s">
        <v>540</v>
      </c>
      <c r="B79" s="313" t="s">
        <v>541</v>
      </c>
      <c r="C79" s="313" t="s">
        <v>275</v>
      </c>
      <c r="D79" s="313">
        <v>24.39</v>
      </c>
      <c r="E79" s="314">
        <v>3.78</v>
      </c>
      <c r="F79" s="313">
        <v>84</v>
      </c>
      <c r="G79" s="313">
        <v>48</v>
      </c>
      <c r="H79" s="318"/>
    </row>
    <row r="80" spans="1:8" ht="15">
      <c r="A80" s="317" t="s">
        <v>540</v>
      </c>
      <c r="B80" s="313" t="s">
        <v>541</v>
      </c>
      <c r="C80" s="313" t="s">
        <v>276</v>
      </c>
      <c r="D80" s="313">
        <v>23.3</v>
      </c>
      <c r="E80" s="314">
        <v>3.63</v>
      </c>
      <c r="F80" s="313">
        <v>80</v>
      </c>
      <c r="G80" s="313">
        <v>45</v>
      </c>
      <c r="H80" s="318">
        <v>0</v>
      </c>
    </row>
    <row r="81" spans="1:14" ht="15">
      <c r="A81" s="317" t="s">
        <v>540</v>
      </c>
      <c r="B81" s="313" t="s">
        <v>541</v>
      </c>
      <c r="C81" s="313" t="s">
        <v>277</v>
      </c>
      <c r="D81" s="313">
        <v>23.29</v>
      </c>
      <c r="E81" s="314">
        <v>3.63</v>
      </c>
      <c r="F81" s="313">
        <v>68</v>
      </c>
      <c r="G81" s="313">
        <v>43</v>
      </c>
      <c r="H81" s="318">
        <v>0.02</v>
      </c>
    </row>
    <row r="82" spans="1:14" ht="15">
      <c r="A82" s="317" t="s">
        <v>540</v>
      </c>
      <c r="B82" s="313" t="s">
        <v>541</v>
      </c>
      <c r="C82" s="313" t="s">
        <v>278</v>
      </c>
      <c r="D82" s="313">
        <v>24.29</v>
      </c>
      <c r="E82" s="314">
        <v>3.76</v>
      </c>
      <c r="F82" s="313">
        <v>69</v>
      </c>
      <c r="G82" s="313">
        <v>42</v>
      </c>
      <c r="H82" s="318">
        <v>0.02</v>
      </c>
    </row>
    <row r="83" spans="1:14" ht="15">
      <c r="A83" s="317" t="s">
        <v>540</v>
      </c>
      <c r="B83" s="313" t="s">
        <v>541</v>
      </c>
      <c r="C83" s="313" t="s">
        <v>279</v>
      </c>
      <c r="D83" s="313">
        <v>22.46</v>
      </c>
      <c r="E83" s="314">
        <v>3.51</v>
      </c>
      <c r="F83" s="313">
        <v>77</v>
      </c>
      <c r="G83" s="313">
        <v>42</v>
      </c>
      <c r="H83" s="318">
        <v>0</v>
      </c>
    </row>
    <row r="84" spans="1:14" ht="15">
      <c r="A84" s="317" t="s">
        <v>540</v>
      </c>
      <c r="B84" s="313" t="s">
        <v>541</v>
      </c>
      <c r="C84" s="313" t="s">
        <v>280</v>
      </c>
      <c r="D84" s="313">
        <v>23.11</v>
      </c>
      <c r="E84" s="314">
        <v>3.6</v>
      </c>
      <c r="F84" s="313">
        <v>80</v>
      </c>
      <c r="G84" s="313">
        <v>53</v>
      </c>
      <c r="H84" s="318">
        <v>0.08</v>
      </c>
    </row>
    <row r="85" spans="1:14" ht="15">
      <c r="A85" s="317" t="s">
        <v>540</v>
      </c>
      <c r="B85" s="313" t="s">
        <v>541</v>
      </c>
      <c r="C85" s="313" t="s">
        <v>281</v>
      </c>
      <c r="D85" s="313">
        <v>24.34</v>
      </c>
      <c r="E85" s="314">
        <v>3.77</v>
      </c>
      <c r="F85" s="313">
        <v>83</v>
      </c>
      <c r="G85" s="313">
        <v>53</v>
      </c>
      <c r="H85" s="318"/>
    </row>
    <row r="86" spans="1:14" ht="15">
      <c r="A86" s="317" t="s">
        <v>540</v>
      </c>
      <c r="B86" s="313" t="s">
        <v>541</v>
      </c>
      <c r="C86" s="313" t="s">
        <v>282</v>
      </c>
      <c r="D86" s="313">
        <v>24.05</v>
      </c>
      <c r="E86" s="314">
        <v>3.73</v>
      </c>
      <c r="F86" s="313">
        <v>86</v>
      </c>
      <c r="G86" s="313">
        <v>53</v>
      </c>
      <c r="H86" s="318">
        <v>0</v>
      </c>
    </row>
    <row r="87" spans="1:14" ht="15">
      <c r="A87" s="317" t="s">
        <v>540</v>
      </c>
      <c r="B87" s="313" t="s">
        <v>541</v>
      </c>
      <c r="C87" s="313" t="s">
        <v>283</v>
      </c>
      <c r="D87" s="313">
        <v>25.66</v>
      </c>
      <c r="E87" s="314">
        <v>3.95</v>
      </c>
      <c r="F87" s="313">
        <v>91</v>
      </c>
      <c r="G87" s="313">
        <v>60</v>
      </c>
      <c r="H87" s="318">
        <v>0</v>
      </c>
    </row>
    <row r="88" spans="1:14" ht="15">
      <c r="A88" s="317" t="s">
        <v>540</v>
      </c>
      <c r="B88" s="313" t="s">
        <v>541</v>
      </c>
      <c r="C88" s="313" t="s">
        <v>284</v>
      </c>
      <c r="D88" s="313">
        <v>23.79</v>
      </c>
      <c r="E88" s="314">
        <v>3.69</v>
      </c>
      <c r="F88" s="313">
        <v>91</v>
      </c>
      <c r="G88" s="313">
        <v>63</v>
      </c>
      <c r="H88" s="318">
        <v>0.68</v>
      </c>
    </row>
    <row r="89" spans="1:14" ht="15">
      <c r="A89" s="317" t="s">
        <v>540</v>
      </c>
      <c r="B89" s="313" t="s">
        <v>541</v>
      </c>
      <c r="C89" s="313" t="s">
        <v>285</v>
      </c>
      <c r="D89" s="313">
        <v>21.88</v>
      </c>
      <c r="E89" s="314">
        <v>3.43</v>
      </c>
      <c r="F89" s="313">
        <v>92</v>
      </c>
      <c r="G89" s="313">
        <v>62</v>
      </c>
      <c r="H89" s="318">
        <v>0</v>
      </c>
    </row>
    <row r="90" spans="1:14" ht="15">
      <c r="A90" s="317" t="s">
        <v>540</v>
      </c>
      <c r="B90" s="313" t="s">
        <v>541</v>
      </c>
      <c r="C90" s="313" t="s">
        <v>286</v>
      </c>
      <c r="D90" s="313">
        <v>25.64</v>
      </c>
      <c r="E90" s="314">
        <v>3.95</v>
      </c>
      <c r="F90" s="313">
        <v>88</v>
      </c>
      <c r="G90" s="313">
        <v>55</v>
      </c>
      <c r="H90" s="318" t="s">
        <v>164</v>
      </c>
    </row>
    <row r="91" spans="1:14" ht="15">
      <c r="A91" s="317" t="s">
        <v>540</v>
      </c>
      <c r="B91" s="313" t="s">
        <v>541</v>
      </c>
      <c r="C91" s="313" t="s">
        <v>287</v>
      </c>
      <c r="D91" s="313">
        <v>24.03</v>
      </c>
      <c r="E91" s="314">
        <v>3.73</v>
      </c>
      <c r="F91" s="313">
        <v>75</v>
      </c>
      <c r="G91" s="313">
        <v>55</v>
      </c>
      <c r="H91" s="318">
        <v>0</v>
      </c>
    </row>
    <row r="92" spans="1:14" ht="15">
      <c r="A92" s="317" t="s">
        <v>540</v>
      </c>
      <c r="B92" s="313" t="s">
        <v>541</v>
      </c>
      <c r="C92" s="313" t="s">
        <v>288</v>
      </c>
      <c r="D92" s="313">
        <v>26.47</v>
      </c>
      <c r="E92" s="314">
        <v>4.0599999999999996</v>
      </c>
      <c r="F92" s="313">
        <v>79</v>
      </c>
      <c r="G92" s="313">
        <v>51</v>
      </c>
      <c r="H92" s="318">
        <v>0</v>
      </c>
      <c r="M92" s="16"/>
      <c r="N92" s="16"/>
    </row>
    <row r="93" spans="1:14" ht="15">
      <c r="A93" s="317" t="s">
        <v>540</v>
      </c>
      <c r="B93" s="313" t="s">
        <v>541</v>
      </c>
      <c r="C93" s="313" t="s">
        <v>289</v>
      </c>
      <c r="D93" s="313">
        <v>27.9</v>
      </c>
      <c r="E93" s="314">
        <v>4.26</v>
      </c>
      <c r="F93" s="313">
        <v>85</v>
      </c>
      <c r="G93" s="313">
        <v>55</v>
      </c>
      <c r="H93" s="318">
        <v>0</v>
      </c>
      <c r="M93" s="17"/>
      <c r="N93" s="18"/>
    </row>
    <row r="94" spans="1:14" ht="15">
      <c r="A94" s="317" t="s">
        <v>540</v>
      </c>
      <c r="B94" s="313" t="s">
        <v>541</v>
      </c>
      <c r="C94" s="313" t="s">
        <v>290</v>
      </c>
      <c r="D94" s="313">
        <v>29.53</v>
      </c>
      <c r="E94" s="314">
        <v>4.4800000000000004</v>
      </c>
      <c r="F94" s="313">
        <v>90</v>
      </c>
      <c r="G94" s="313">
        <v>60</v>
      </c>
      <c r="H94" s="318">
        <v>0</v>
      </c>
    </row>
    <row r="95" spans="1:14" ht="15">
      <c r="A95" s="317" t="s">
        <v>540</v>
      </c>
      <c r="B95" s="313" t="s">
        <v>541</v>
      </c>
      <c r="C95" s="313" t="s">
        <v>291</v>
      </c>
      <c r="D95" s="313">
        <v>25.42</v>
      </c>
      <c r="E95" s="314">
        <v>3.92</v>
      </c>
      <c r="F95" s="313">
        <v>85</v>
      </c>
      <c r="G95" s="313">
        <v>60</v>
      </c>
      <c r="H95" s="318"/>
    </row>
    <row r="96" spans="1:14" ht="15">
      <c r="A96" s="317" t="s">
        <v>540</v>
      </c>
      <c r="B96" s="313" t="s">
        <v>541</v>
      </c>
      <c r="C96" s="313" t="s">
        <v>292</v>
      </c>
      <c r="D96" s="313">
        <v>25.96</v>
      </c>
      <c r="E96" s="314">
        <v>3.99</v>
      </c>
      <c r="F96" s="313">
        <v>86</v>
      </c>
      <c r="G96" s="313">
        <v>61</v>
      </c>
      <c r="H96" s="318">
        <v>0</v>
      </c>
    </row>
    <row r="97" spans="1:8" ht="15">
      <c r="A97" s="317" t="s">
        <v>540</v>
      </c>
      <c r="B97" s="313" t="s">
        <v>541</v>
      </c>
      <c r="C97" s="313" t="s">
        <v>293</v>
      </c>
      <c r="D97" s="313">
        <v>27.83</v>
      </c>
      <c r="E97" s="314">
        <v>4.25</v>
      </c>
      <c r="F97" s="313">
        <v>88</v>
      </c>
      <c r="G97" s="313">
        <v>60</v>
      </c>
      <c r="H97" s="318" t="s">
        <v>164</v>
      </c>
    </row>
    <row r="98" spans="1:8" ht="15">
      <c r="A98" s="317" t="s">
        <v>540</v>
      </c>
      <c r="B98" s="313" t="s">
        <v>541</v>
      </c>
      <c r="C98" s="313" t="s">
        <v>294</v>
      </c>
      <c r="D98" s="313">
        <v>27.2</v>
      </c>
      <c r="E98" s="314">
        <v>4.16</v>
      </c>
      <c r="F98" s="313">
        <v>87</v>
      </c>
      <c r="G98" s="313">
        <v>63</v>
      </c>
      <c r="H98" s="318">
        <v>0</v>
      </c>
    </row>
    <row r="99" spans="1:8" ht="15">
      <c r="A99" s="317" t="s">
        <v>540</v>
      </c>
      <c r="B99" s="313" t="s">
        <v>541</v>
      </c>
      <c r="C99" s="313" t="s">
        <v>295</v>
      </c>
      <c r="D99" s="313">
        <v>27.04</v>
      </c>
      <c r="E99" s="314">
        <v>4.1399999999999997</v>
      </c>
      <c r="F99" s="313">
        <v>87</v>
      </c>
      <c r="G99" s="313">
        <v>64</v>
      </c>
      <c r="H99" s="318">
        <v>0</v>
      </c>
    </row>
    <row r="100" spans="1:8" ht="15">
      <c r="A100" s="317" t="s">
        <v>540</v>
      </c>
      <c r="B100" s="313" t="s">
        <v>541</v>
      </c>
      <c r="C100" s="313" t="s">
        <v>296</v>
      </c>
      <c r="D100" s="313">
        <v>29.11</v>
      </c>
      <c r="E100" s="314">
        <v>4.42</v>
      </c>
      <c r="F100" s="313">
        <v>85</v>
      </c>
      <c r="G100" s="313">
        <v>64</v>
      </c>
      <c r="H100" s="318"/>
    </row>
    <row r="101" spans="1:8" ht="15">
      <c r="A101" s="317" t="s">
        <v>540</v>
      </c>
      <c r="B101" s="313" t="s">
        <v>541</v>
      </c>
      <c r="C101" s="313" t="s">
        <v>297</v>
      </c>
      <c r="D101" s="313">
        <v>26.8</v>
      </c>
      <c r="E101" s="314">
        <v>4.0999999999999996</v>
      </c>
      <c r="F101" s="313">
        <v>86</v>
      </c>
      <c r="G101" s="313">
        <v>62</v>
      </c>
      <c r="H101" s="318"/>
    </row>
    <row r="102" spans="1:8" ht="15">
      <c r="A102" s="320" t="s">
        <v>540</v>
      </c>
      <c r="B102" s="315" t="s">
        <v>541</v>
      </c>
      <c r="C102" s="315" t="s">
        <v>107</v>
      </c>
      <c r="D102" s="315">
        <v>21.9</v>
      </c>
      <c r="E102" s="316">
        <v>3.44</v>
      </c>
      <c r="F102" s="315">
        <v>80</v>
      </c>
      <c r="G102" s="315">
        <v>60</v>
      </c>
      <c r="H102" s="355">
        <v>0.01</v>
      </c>
    </row>
    <row r="103" spans="1:8" ht="15">
      <c r="A103" s="320" t="s">
        <v>540</v>
      </c>
      <c r="B103" s="315" t="s">
        <v>541</v>
      </c>
      <c r="C103" s="315" t="s">
        <v>108</v>
      </c>
      <c r="D103" s="315">
        <v>23.12</v>
      </c>
      <c r="E103" s="316">
        <v>3.6</v>
      </c>
      <c r="F103" s="315">
        <v>79</v>
      </c>
      <c r="G103" s="315">
        <v>58</v>
      </c>
      <c r="H103" s="355">
        <v>0.68</v>
      </c>
    </row>
    <row r="104" spans="1:8" ht="15">
      <c r="A104" s="320" t="s">
        <v>540</v>
      </c>
      <c r="B104" s="315" t="s">
        <v>541</v>
      </c>
      <c r="C104" s="315" t="s">
        <v>109</v>
      </c>
      <c r="D104" s="315">
        <v>24.65</v>
      </c>
      <c r="E104" s="316">
        <v>3.74</v>
      </c>
      <c r="F104" s="315">
        <v>78</v>
      </c>
      <c r="G104" s="315">
        <v>58</v>
      </c>
      <c r="H104" s="355">
        <v>1.38</v>
      </c>
    </row>
    <row r="105" spans="1:8" ht="15">
      <c r="A105" s="317" t="s">
        <v>540</v>
      </c>
      <c r="B105" s="313" t="s">
        <v>541</v>
      </c>
      <c r="C105" s="313" t="s">
        <v>298</v>
      </c>
      <c r="D105" s="313">
        <v>22.01</v>
      </c>
      <c r="E105" s="314">
        <v>3.39</v>
      </c>
      <c r="F105" s="313">
        <v>79</v>
      </c>
      <c r="G105" s="313">
        <v>59</v>
      </c>
      <c r="H105" s="318">
        <v>0.03</v>
      </c>
    </row>
    <row r="106" spans="1:8" ht="15">
      <c r="A106" s="320" t="s">
        <v>540</v>
      </c>
      <c r="B106" s="315" t="s">
        <v>541</v>
      </c>
      <c r="C106" s="315" t="s">
        <v>110</v>
      </c>
      <c r="D106" s="315">
        <v>25</v>
      </c>
      <c r="E106" s="316">
        <v>3.79</v>
      </c>
      <c r="F106" s="315">
        <v>87</v>
      </c>
      <c r="G106" s="315">
        <v>61</v>
      </c>
      <c r="H106" s="355">
        <v>7.0000000000000007E-2</v>
      </c>
    </row>
    <row r="107" spans="1:8" ht="15">
      <c r="A107" s="320" t="s">
        <v>540</v>
      </c>
      <c r="B107" s="315" t="s">
        <v>541</v>
      </c>
      <c r="C107" s="315" t="s">
        <v>111</v>
      </c>
      <c r="D107" s="315">
        <v>27.91</v>
      </c>
      <c r="E107" s="316">
        <v>4.18</v>
      </c>
      <c r="F107" s="315">
        <v>86</v>
      </c>
      <c r="G107" s="315">
        <v>59</v>
      </c>
      <c r="H107" s="355">
        <v>0.56999999999999995</v>
      </c>
    </row>
    <row r="108" spans="1:8" ht="15">
      <c r="A108" s="320" t="s">
        <v>540</v>
      </c>
      <c r="B108" s="315" t="s">
        <v>541</v>
      </c>
      <c r="C108" s="315" t="s">
        <v>112</v>
      </c>
      <c r="D108" s="315">
        <v>26.64</v>
      </c>
      <c r="E108" s="316">
        <v>4.01</v>
      </c>
      <c r="F108" s="315">
        <v>87</v>
      </c>
      <c r="G108" s="315">
        <v>60</v>
      </c>
      <c r="H108" s="355">
        <v>0.02</v>
      </c>
    </row>
    <row r="109" spans="1:8" ht="15">
      <c r="A109" s="320" t="s">
        <v>540</v>
      </c>
      <c r="B109" s="315" t="s">
        <v>541</v>
      </c>
      <c r="C109" s="315" t="s">
        <v>113</v>
      </c>
      <c r="D109" s="315">
        <v>24.1</v>
      </c>
      <c r="E109" s="316">
        <v>3.67</v>
      </c>
      <c r="F109" s="315">
        <v>88</v>
      </c>
      <c r="G109" s="315">
        <v>59</v>
      </c>
      <c r="H109" s="355">
        <v>0</v>
      </c>
    </row>
    <row r="110" spans="1:8" ht="15">
      <c r="A110" s="317" t="s">
        <v>540</v>
      </c>
      <c r="B110" s="313" t="s">
        <v>541</v>
      </c>
      <c r="C110" s="313" t="s">
        <v>299</v>
      </c>
      <c r="D110" s="313">
        <v>23.14</v>
      </c>
      <c r="E110" s="314">
        <v>3.54</v>
      </c>
      <c r="F110" s="313">
        <v>81</v>
      </c>
      <c r="G110" s="313">
        <v>50</v>
      </c>
      <c r="H110" s="318">
        <v>0.04</v>
      </c>
    </row>
    <row r="111" spans="1:8" ht="15">
      <c r="A111" s="317" t="s">
        <v>540</v>
      </c>
      <c r="B111" s="313" t="s">
        <v>541</v>
      </c>
      <c r="C111" s="313" t="s">
        <v>300</v>
      </c>
      <c r="D111" s="313">
        <v>24.82</v>
      </c>
      <c r="E111" s="314">
        <v>3.77</v>
      </c>
      <c r="F111" s="313">
        <v>81</v>
      </c>
      <c r="G111" s="313">
        <v>46</v>
      </c>
      <c r="H111" s="318">
        <v>0.02</v>
      </c>
    </row>
    <row r="112" spans="1:8" ht="15">
      <c r="A112" s="317" t="s">
        <v>540</v>
      </c>
      <c r="B112" s="313" t="s">
        <v>541</v>
      </c>
      <c r="C112" s="313" t="s">
        <v>301</v>
      </c>
      <c r="D112" s="313">
        <v>24.58</v>
      </c>
      <c r="E112" s="314">
        <v>3.73</v>
      </c>
      <c r="F112" s="313">
        <v>82</v>
      </c>
      <c r="G112" s="313">
        <v>50</v>
      </c>
      <c r="H112" s="318">
        <v>0</v>
      </c>
    </row>
    <row r="113" spans="1:14" ht="15">
      <c r="A113" s="317" t="s">
        <v>540</v>
      </c>
      <c r="B113" s="313" t="s">
        <v>541</v>
      </c>
      <c r="C113" s="313" t="s">
        <v>302</v>
      </c>
      <c r="D113" s="313">
        <v>24.04</v>
      </c>
      <c r="E113" s="314">
        <v>3.66</v>
      </c>
      <c r="F113" s="313">
        <v>84</v>
      </c>
      <c r="G113" s="313">
        <v>55</v>
      </c>
      <c r="H113" s="318">
        <v>0</v>
      </c>
    </row>
    <row r="114" spans="1:14" ht="15">
      <c r="A114" s="317" t="s">
        <v>540</v>
      </c>
      <c r="B114" s="313" t="s">
        <v>541</v>
      </c>
      <c r="C114" s="313" t="s">
        <v>303</v>
      </c>
      <c r="D114" s="313">
        <v>27.71</v>
      </c>
      <c r="E114" s="314">
        <v>4.1500000000000004</v>
      </c>
      <c r="F114" s="313">
        <v>87</v>
      </c>
      <c r="G114" s="313">
        <v>59</v>
      </c>
      <c r="H114" s="318"/>
    </row>
    <row r="115" spans="1:14" ht="15">
      <c r="A115" s="317" t="s">
        <v>540</v>
      </c>
      <c r="B115" s="313" t="s">
        <v>541</v>
      </c>
      <c r="C115" s="313" t="s">
        <v>304</v>
      </c>
      <c r="D115" s="313">
        <v>25.01</v>
      </c>
      <c r="E115" s="314">
        <v>3.79</v>
      </c>
      <c r="F115" s="313">
        <v>89</v>
      </c>
      <c r="G115" s="313">
        <v>57</v>
      </c>
      <c r="H115" s="318">
        <v>0.3</v>
      </c>
    </row>
    <row r="116" spans="1:14" ht="15">
      <c r="A116" s="317" t="s">
        <v>540</v>
      </c>
      <c r="B116" s="313" t="s">
        <v>541</v>
      </c>
      <c r="C116" s="313" t="s">
        <v>305</v>
      </c>
      <c r="D116" s="313">
        <v>21.71</v>
      </c>
      <c r="E116" s="314">
        <v>3.35</v>
      </c>
      <c r="F116" s="313">
        <v>84</v>
      </c>
      <c r="G116" s="313">
        <v>53</v>
      </c>
      <c r="H116" s="318">
        <v>0.42</v>
      </c>
    </row>
    <row r="117" spans="1:14" ht="15">
      <c r="A117" s="317" t="s">
        <v>540</v>
      </c>
      <c r="B117" s="313" t="s">
        <v>541</v>
      </c>
      <c r="C117" s="313" t="s">
        <v>306</v>
      </c>
      <c r="D117" s="313">
        <v>23.23</v>
      </c>
      <c r="E117" s="314">
        <v>3.56</v>
      </c>
      <c r="F117" s="313">
        <v>80</v>
      </c>
      <c r="G117" s="313">
        <v>55</v>
      </c>
      <c r="H117" s="318">
        <v>0</v>
      </c>
    </row>
    <row r="118" spans="1:14" ht="15">
      <c r="A118" s="317" t="s">
        <v>540</v>
      </c>
      <c r="B118" s="313" t="s">
        <v>541</v>
      </c>
      <c r="C118" s="313" t="s">
        <v>307</v>
      </c>
      <c r="D118" s="313">
        <v>25.01</v>
      </c>
      <c r="E118" s="314">
        <v>3.79</v>
      </c>
      <c r="F118" s="313">
        <v>82</v>
      </c>
      <c r="G118" s="313">
        <v>61</v>
      </c>
      <c r="H118" s="318">
        <v>0.25</v>
      </c>
    </row>
    <row r="119" spans="1:14" ht="15">
      <c r="A119" s="317" t="s">
        <v>540</v>
      </c>
      <c r="B119" s="313" t="s">
        <v>541</v>
      </c>
      <c r="C119" s="313" t="s">
        <v>308</v>
      </c>
      <c r="D119" s="313">
        <v>26.28</v>
      </c>
      <c r="E119" s="314">
        <v>3.96</v>
      </c>
      <c r="F119" s="313">
        <v>84</v>
      </c>
      <c r="G119" s="313">
        <v>62</v>
      </c>
      <c r="H119" s="318">
        <v>7.0000000000000007E-2</v>
      </c>
    </row>
    <row r="120" spans="1:14" ht="15">
      <c r="A120" s="317" t="s">
        <v>540</v>
      </c>
      <c r="B120" s="313" t="s">
        <v>541</v>
      </c>
      <c r="C120" s="313" t="s">
        <v>309</v>
      </c>
      <c r="D120" s="313">
        <v>26.49</v>
      </c>
      <c r="E120" s="314">
        <v>3.99</v>
      </c>
      <c r="F120" s="313">
        <v>86</v>
      </c>
      <c r="G120" s="313">
        <v>63</v>
      </c>
      <c r="H120" s="318">
        <v>0</v>
      </c>
    </row>
    <row r="121" spans="1:14" ht="15">
      <c r="A121" s="320" t="s">
        <v>540</v>
      </c>
      <c r="B121" s="315" t="s">
        <v>541</v>
      </c>
      <c r="C121" s="315" t="s">
        <v>114</v>
      </c>
      <c r="D121" s="315">
        <v>25.2</v>
      </c>
      <c r="E121" s="316">
        <v>3.82</v>
      </c>
      <c r="F121" s="315">
        <v>87</v>
      </c>
      <c r="G121" s="315">
        <v>62</v>
      </c>
      <c r="H121" s="355">
        <v>1.62</v>
      </c>
    </row>
    <row r="122" spans="1:14" ht="15">
      <c r="A122" s="320" t="s">
        <v>540</v>
      </c>
      <c r="B122" s="315" t="s">
        <v>541</v>
      </c>
      <c r="C122" s="315" t="s">
        <v>115</v>
      </c>
      <c r="D122" s="315">
        <v>26.46</v>
      </c>
      <c r="E122" s="316">
        <v>3.98</v>
      </c>
      <c r="F122" s="315">
        <v>88</v>
      </c>
      <c r="G122" s="315">
        <v>62</v>
      </c>
      <c r="H122" s="355">
        <v>0</v>
      </c>
      <c r="M122" s="16"/>
      <c r="N122" s="16"/>
    </row>
    <row r="123" spans="1:14" ht="15">
      <c r="A123" s="320" t="s">
        <v>540</v>
      </c>
      <c r="B123" s="315" t="s">
        <v>541</v>
      </c>
      <c r="C123" s="315" t="s">
        <v>116</v>
      </c>
      <c r="D123" s="315">
        <v>24.49</v>
      </c>
      <c r="E123" s="316">
        <v>3.72</v>
      </c>
      <c r="F123" s="315">
        <v>85</v>
      </c>
      <c r="G123" s="315">
        <v>57</v>
      </c>
      <c r="H123" s="355">
        <v>0.52</v>
      </c>
      <c r="M123" s="17"/>
      <c r="N123" s="18"/>
    </row>
    <row r="124" spans="1:14" ht="15">
      <c r="A124" s="317" t="s">
        <v>540</v>
      </c>
      <c r="B124" s="313" t="s">
        <v>541</v>
      </c>
      <c r="C124" s="313" t="s">
        <v>310</v>
      </c>
      <c r="D124" s="313">
        <v>26.42</v>
      </c>
      <c r="E124" s="314">
        <v>3.98</v>
      </c>
      <c r="F124" s="313">
        <v>85</v>
      </c>
      <c r="G124" s="313">
        <v>56</v>
      </c>
      <c r="H124" s="318">
        <v>0</v>
      </c>
    </row>
    <row r="125" spans="1:14" ht="15">
      <c r="A125" s="317" t="s">
        <v>540</v>
      </c>
      <c r="B125" s="313" t="s">
        <v>541</v>
      </c>
      <c r="C125" s="313" t="s">
        <v>311</v>
      </c>
      <c r="D125" s="313">
        <v>26.53</v>
      </c>
      <c r="E125" s="314">
        <v>3.99</v>
      </c>
      <c r="F125" s="313">
        <v>87</v>
      </c>
      <c r="G125" s="313">
        <v>56</v>
      </c>
      <c r="H125" s="318">
        <v>0</v>
      </c>
    </row>
    <row r="126" spans="1:14" ht="15">
      <c r="A126" s="317" t="s">
        <v>540</v>
      </c>
      <c r="B126" s="313" t="s">
        <v>541</v>
      </c>
      <c r="C126" s="313" t="s">
        <v>312</v>
      </c>
      <c r="D126" s="313">
        <v>26.97</v>
      </c>
      <c r="E126" s="314">
        <v>4.05</v>
      </c>
      <c r="F126" s="313">
        <v>86</v>
      </c>
      <c r="G126" s="313">
        <v>53</v>
      </c>
      <c r="H126" s="318">
        <v>0</v>
      </c>
    </row>
    <row r="127" spans="1:14" ht="15">
      <c r="A127" s="317" t="s">
        <v>540</v>
      </c>
      <c r="B127" s="313" t="s">
        <v>541</v>
      </c>
      <c r="C127" s="313" t="s">
        <v>313</v>
      </c>
      <c r="D127" s="313">
        <v>26.48</v>
      </c>
      <c r="E127" s="314">
        <v>3.99</v>
      </c>
      <c r="F127" s="313">
        <v>84</v>
      </c>
      <c r="G127" s="313">
        <v>53</v>
      </c>
      <c r="H127" s="318">
        <v>0</v>
      </c>
    </row>
    <row r="128" spans="1:14" ht="15">
      <c r="A128" s="317" t="s">
        <v>540</v>
      </c>
      <c r="B128" s="313" t="s">
        <v>541</v>
      </c>
      <c r="C128" s="313" t="s">
        <v>314</v>
      </c>
      <c r="D128" s="313">
        <v>26.67</v>
      </c>
      <c r="E128" s="314">
        <v>4.01</v>
      </c>
      <c r="F128" s="313">
        <v>87</v>
      </c>
      <c r="G128" s="313">
        <v>57</v>
      </c>
      <c r="H128" s="318">
        <v>0</v>
      </c>
    </row>
    <row r="129" spans="1:8" ht="15">
      <c r="A129" s="317" t="s">
        <v>540</v>
      </c>
      <c r="B129" s="313" t="s">
        <v>541</v>
      </c>
      <c r="C129" s="313" t="s">
        <v>315</v>
      </c>
      <c r="D129" s="313">
        <v>25.14</v>
      </c>
      <c r="E129" s="314">
        <v>3.81</v>
      </c>
      <c r="F129" s="313">
        <v>86</v>
      </c>
      <c r="G129" s="313">
        <v>65</v>
      </c>
      <c r="H129" s="318">
        <v>0</v>
      </c>
    </row>
    <row r="130" spans="1:8" ht="15">
      <c r="A130" s="317" t="s">
        <v>540</v>
      </c>
      <c r="B130" s="313" t="s">
        <v>541</v>
      </c>
      <c r="C130" s="313" t="s">
        <v>316</v>
      </c>
      <c r="D130" s="313">
        <v>24.81</v>
      </c>
      <c r="E130" s="314">
        <v>3.76</v>
      </c>
      <c r="F130" s="313">
        <v>88</v>
      </c>
      <c r="G130" s="313">
        <v>61</v>
      </c>
      <c r="H130" s="318">
        <v>0.02</v>
      </c>
    </row>
    <row r="131" spans="1:8" ht="15">
      <c r="A131" s="317" t="s">
        <v>540</v>
      </c>
      <c r="B131" s="313" t="s">
        <v>541</v>
      </c>
      <c r="C131" s="313" t="s">
        <v>317</v>
      </c>
      <c r="D131" s="313">
        <v>31.88</v>
      </c>
      <c r="E131" s="314">
        <v>4.7</v>
      </c>
      <c r="F131" s="313">
        <v>87</v>
      </c>
      <c r="G131" s="313">
        <v>55</v>
      </c>
      <c r="H131" s="318">
        <v>0</v>
      </c>
    </row>
    <row r="132" spans="1:8" ht="15">
      <c r="A132" s="317" t="s">
        <v>540</v>
      </c>
      <c r="B132" s="313" t="s">
        <v>541</v>
      </c>
      <c r="C132" s="313" t="s">
        <v>318</v>
      </c>
      <c r="D132" s="313">
        <v>27.99</v>
      </c>
      <c r="E132" s="314">
        <v>4.1900000000000004</v>
      </c>
      <c r="F132" s="313">
        <v>91</v>
      </c>
      <c r="G132" s="313">
        <v>63</v>
      </c>
      <c r="H132" s="318">
        <v>0</v>
      </c>
    </row>
    <row r="133" spans="1:8" ht="15">
      <c r="A133" s="317" t="s">
        <v>540</v>
      </c>
      <c r="B133" s="313" t="s">
        <v>541</v>
      </c>
      <c r="C133" s="313" t="s">
        <v>319</v>
      </c>
      <c r="D133" s="313">
        <v>26.75</v>
      </c>
      <c r="E133" s="314">
        <v>4.01</v>
      </c>
      <c r="F133" s="313">
        <v>92</v>
      </c>
      <c r="G133" s="313">
        <v>66</v>
      </c>
      <c r="H133" s="318">
        <v>0</v>
      </c>
    </row>
    <row r="134" spans="1:8" ht="15">
      <c r="A134" s="317" t="s">
        <v>540</v>
      </c>
      <c r="B134" s="313" t="s">
        <v>541</v>
      </c>
      <c r="C134" s="313" t="s">
        <v>320</v>
      </c>
      <c r="D134" s="313">
        <v>27.47</v>
      </c>
      <c r="E134" s="314">
        <v>4.0999999999999996</v>
      </c>
      <c r="F134" s="313">
        <v>88</v>
      </c>
      <c r="G134" s="313">
        <v>67</v>
      </c>
      <c r="H134" s="318">
        <v>0.04</v>
      </c>
    </row>
    <row r="135" spans="1:8" ht="15">
      <c r="A135" s="317" t="s">
        <v>540</v>
      </c>
      <c r="B135" s="313" t="s">
        <v>541</v>
      </c>
      <c r="C135" s="313" t="s">
        <v>321</v>
      </c>
      <c r="D135" s="313">
        <v>29.13</v>
      </c>
      <c r="E135" s="314">
        <v>4.32</v>
      </c>
      <c r="F135" s="313">
        <v>86</v>
      </c>
      <c r="G135" s="313">
        <v>66</v>
      </c>
      <c r="H135" s="318">
        <v>0</v>
      </c>
    </row>
    <row r="136" spans="1:8" ht="15">
      <c r="A136" s="317" t="s">
        <v>540</v>
      </c>
      <c r="B136" s="313" t="s">
        <v>541</v>
      </c>
      <c r="C136" s="313" t="s">
        <v>322</v>
      </c>
      <c r="D136" s="313">
        <v>28.54</v>
      </c>
      <c r="E136" s="314">
        <v>4.24</v>
      </c>
      <c r="F136" s="313">
        <v>85</v>
      </c>
      <c r="G136" s="313">
        <v>64</v>
      </c>
      <c r="H136" s="318">
        <v>0</v>
      </c>
    </row>
    <row r="137" spans="1:8" ht="15">
      <c r="A137" s="317" t="s">
        <v>540</v>
      </c>
      <c r="B137" s="313" t="s">
        <v>541</v>
      </c>
      <c r="C137" s="313" t="s">
        <v>323</v>
      </c>
      <c r="D137" s="313">
        <v>25.34</v>
      </c>
      <c r="E137" s="314">
        <v>3.82</v>
      </c>
      <c r="F137" s="313">
        <v>86</v>
      </c>
      <c r="G137" s="313">
        <v>63</v>
      </c>
      <c r="H137" s="318">
        <v>0</v>
      </c>
    </row>
    <row r="138" spans="1:8" ht="15">
      <c r="A138" s="317" t="s">
        <v>540</v>
      </c>
      <c r="B138" s="313" t="s">
        <v>541</v>
      </c>
      <c r="C138" s="313" t="s">
        <v>324</v>
      </c>
      <c r="D138" s="313">
        <v>26.81</v>
      </c>
      <c r="E138" s="314">
        <v>4.01</v>
      </c>
      <c r="F138" s="313">
        <v>89</v>
      </c>
      <c r="G138" s="313">
        <v>62</v>
      </c>
      <c r="H138" s="318">
        <v>0</v>
      </c>
    </row>
    <row r="139" spans="1:8" ht="15">
      <c r="A139" s="317" t="s">
        <v>540</v>
      </c>
      <c r="B139" s="313" t="s">
        <v>541</v>
      </c>
      <c r="C139" s="313" t="s">
        <v>325</v>
      </c>
      <c r="D139" s="313">
        <v>26.38</v>
      </c>
      <c r="E139" s="314">
        <v>3.96</v>
      </c>
      <c r="F139" s="313">
        <v>88</v>
      </c>
      <c r="G139" s="313">
        <v>64</v>
      </c>
      <c r="H139" s="318">
        <v>0</v>
      </c>
    </row>
    <row r="140" spans="1:8" ht="15">
      <c r="A140" s="317" t="s">
        <v>540</v>
      </c>
      <c r="B140" s="313" t="s">
        <v>541</v>
      </c>
      <c r="C140" s="313" t="s">
        <v>326</v>
      </c>
      <c r="D140" s="313">
        <v>25.29</v>
      </c>
      <c r="E140" s="314">
        <v>3.81</v>
      </c>
      <c r="F140" s="313">
        <v>92</v>
      </c>
      <c r="G140" s="313">
        <v>67</v>
      </c>
      <c r="H140" s="318">
        <v>0</v>
      </c>
    </row>
    <row r="141" spans="1:8" ht="15">
      <c r="A141" s="320" t="s">
        <v>540</v>
      </c>
      <c r="B141" s="315" t="s">
        <v>541</v>
      </c>
      <c r="C141" s="315" t="s">
        <v>117</v>
      </c>
      <c r="D141" s="315">
        <v>26.06</v>
      </c>
      <c r="E141" s="316">
        <v>3.91</v>
      </c>
      <c r="F141" s="315">
        <v>89</v>
      </c>
      <c r="G141" s="315">
        <v>65</v>
      </c>
      <c r="H141" s="355">
        <v>1.24</v>
      </c>
    </row>
    <row r="142" spans="1:8" ht="15">
      <c r="A142" s="317" t="s">
        <v>540</v>
      </c>
      <c r="B142" s="313" t="s">
        <v>541</v>
      </c>
      <c r="C142" s="313" t="s">
        <v>327</v>
      </c>
      <c r="D142" s="313">
        <v>27.94</v>
      </c>
      <c r="E142" s="314">
        <v>4.16</v>
      </c>
      <c r="F142" s="313">
        <v>88</v>
      </c>
      <c r="G142" s="313">
        <v>66</v>
      </c>
      <c r="H142" s="318">
        <v>0.02</v>
      </c>
    </row>
    <row r="143" spans="1:8" ht="15">
      <c r="A143" s="317" t="s">
        <v>540</v>
      </c>
      <c r="B143" s="313" t="s">
        <v>541</v>
      </c>
      <c r="C143" s="313" t="s">
        <v>328</v>
      </c>
      <c r="D143" s="313">
        <v>27.34</v>
      </c>
      <c r="E143" s="314">
        <v>4.08</v>
      </c>
      <c r="F143" s="313">
        <v>88</v>
      </c>
      <c r="G143" s="313">
        <v>66</v>
      </c>
      <c r="H143" s="318">
        <v>0</v>
      </c>
    </row>
    <row r="144" spans="1:8" ht="15">
      <c r="A144" s="317" t="s">
        <v>540</v>
      </c>
      <c r="B144" s="313" t="s">
        <v>541</v>
      </c>
      <c r="C144" s="313" t="s">
        <v>329</v>
      </c>
      <c r="D144" s="313">
        <v>24.4</v>
      </c>
      <c r="E144" s="314">
        <v>3.7</v>
      </c>
      <c r="F144" s="313">
        <v>88</v>
      </c>
      <c r="G144" s="313">
        <v>67</v>
      </c>
      <c r="H144" s="318"/>
    </row>
    <row r="145" spans="1:14" ht="15">
      <c r="A145" s="320" t="s">
        <v>540</v>
      </c>
      <c r="B145" s="315" t="s">
        <v>541</v>
      </c>
      <c r="C145" s="315" t="s">
        <v>118</v>
      </c>
      <c r="D145" s="315">
        <v>25.58</v>
      </c>
      <c r="E145" s="316">
        <v>3.85</v>
      </c>
      <c r="F145" s="315">
        <v>88</v>
      </c>
      <c r="G145" s="315">
        <v>67</v>
      </c>
      <c r="H145" s="355">
        <v>0.65</v>
      </c>
    </row>
    <row r="146" spans="1:14" ht="15">
      <c r="A146" s="320" t="s">
        <v>540</v>
      </c>
      <c r="B146" s="315" t="s">
        <v>541</v>
      </c>
      <c r="C146" s="315" t="s">
        <v>119</v>
      </c>
      <c r="D146" s="315">
        <v>25.92</v>
      </c>
      <c r="E146" s="316">
        <v>3.9</v>
      </c>
      <c r="F146" s="315">
        <v>85</v>
      </c>
      <c r="G146" s="315">
        <v>67</v>
      </c>
      <c r="H146" s="355">
        <v>0.56000000000000005</v>
      </c>
    </row>
    <row r="147" spans="1:14" ht="15">
      <c r="A147" s="320" t="s">
        <v>540</v>
      </c>
      <c r="B147" s="315" t="s">
        <v>541</v>
      </c>
      <c r="C147" s="315" t="s">
        <v>120</v>
      </c>
      <c r="D147" s="315">
        <v>25.88</v>
      </c>
      <c r="E147" s="316">
        <v>3.89</v>
      </c>
      <c r="F147" s="315">
        <v>83</v>
      </c>
      <c r="G147" s="315">
        <v>66</v>
      </c>
      <c r="H147" s="355">
        <v>0.12</v>
      </c>
    </row>
    <row r="148" spans="1:14" ht="15">
      <c r="A148" s="317" t="s">
        <v>540</v>
      </c>
      <c r="B148" s="313" t="s">
        <v>541</v>
      </c>
      <c r="C148" s="313" t="s">
        <v>330</v>
      </c>
      <c r="D148" s="313">
        <v>27.59</v>
      </c>
      <c r="E148" s="314">
        <v>4.12</v>
      </c>
      <c r="F148" s="313">
        <v>83</v>
      </c>
      <c r="G148" s="313">
        <v>66</v>
      </c>
      <c r="H148" s="318">
        <v>0.16</v>
      </c>
    </row>
    <row r="149" spans="1:14" ht="15">
      <c r="A149" s="317" t="s">
        <v>540</v>
      </c>
      <c r="B149" s="313" t="s">
        <v>541</v>
      </c>
      <c r="C149" s="313" t="s">
        <v>331</v>
      </c>
      <c r="D149" s="313">
        <v>27.1</v>
      </c>
      <c r="E149" s="314">
        <v>4.05</v>
      </c>
      <c r="F149" s="313">
        <v>82</v>
      </c>
      <c r="G149" s="313">
        <v>62</v>
      </c>
      <c r="H149" s="318">
        <v>0.05</v>
      </c>
    </row>
    <row r="150" spans="1:14" ht="15">
      <c r="A150" s="317" t="s">
        <v>540</v>
      </c>
      <c r="B150" s="313" t="s">
        <v>541</v>
      </c>
      <c r="C150" s="313" t="s">
        <v>332</v>
      </c>
      <c r="D150" s="313">
        <v>28.97</v>
      </c>
      <c r="E150" s="314">
        <v>4.3</v>
      </c>
      <c r="F150" s="313">
        <v>81</v>
      </c>
      <c r="G150" s="313">
        <v>56</v>
      </c>
      <c r="H150" s="318" t="s">
        <v>149</v>
      </c>
    </row>
    <row r="151" spans="1:14" ht="15">
      <c r="A151" s="317" t="s">
        <v>540</v>
      </c>
      <c r="B151" s="313" t="s">
        <v>541</v>
      </c>
      <c r="C151" s="313" t="s">
        <v>333</v>
      </c>
      <c r="D151" s="313">
        <v>25.43</v>
      </c>
      <c r="E151" s="314">
        <v>3.83</v>
      </c>
      <c r="F151" s="313">
        <v>85</v>
      </c>
      <c r="G151" s="313">
        <v>55</v>
      </c>
      <c r="H151" s="318">
        <v>0</v>
      </c>
    </row>
    <row r="152" spans="1:14" ht="15">
      <c r="A152" s="317" t="s">
        <v>540</v>
      </c>
      <c r="B152" s="313" t="s">
        <v>541</v>
      </c>
      <c r="C152" s="313" t="s">
        <v>334</v>
      </c>
      <c r="D152" s="313">
        <v>24.9</v>
      </c>
      <c r="E152" s="314">
        <v>3.76</v>
      </c>
      <c r="F152" s="313">
        <v>87</v>
      </c>
      <c r="G152" s="313">
        <v>60</v>
      </c>
      <c r="H152" s="318">
        <v>0</v>
      </c>
    </row>
    <row r="153" spans="1:14" ht="15">
      <c r="A153" s="317" t="s">
        <v>540</v>
      </c>
      <c r="B153" s="313" t="s">
        <v>541</v>
      </c>
      <c r="C153" s="313" t="s">
        <v>335</v>
      </c>
      <c r="D153" s="313">
        <v>26.19</v>
      </c>
      <c r="E153" s="314">
        <v>3.93</v>
      </c>
      <c r="F153" s="313">
        <v>88</v>
      </c>
      <c r="G153" s="313">
        <v>62</v>
      </c>
      <c r="H153" s="318">
        <v>0</v>
      </c>
      <c r="M153" s="16"/>
      <c r="N153" s="16"/>
    </row>
    <row r="154" spans="1:14" ht="15">
      <c r="A154" s="317" t="s">
        <v>540</v>
      </c>
      <c r="B154" s="313" t="s">
        <v>541</v>
      </c>
      <c r="C154" s="313" t="s">
        <v>336</v>
      </c>
      <c r="D154" s="313">
        <v>23.7</v>
      </c>
      <c r="E154" s="314">
        <v>3.6</v>
      </c>
      <c r="F154" s="313">
        <v>87</v>
      </c>
      <c r="G154" s="313">
        <v>68</v>
      </c>
      <c r="H154" s="318">
        <v>0</v>
      </c>
      <c r="M154" s="17"/>
      <c r="N154" s="18"/>
    </row>
    <row r="155" spans="1:14" ht="15">
      <c r="A155" s="317" t="s">
        <v>540</v>
      </c>
      <c r="B155" s="313" t="s">
        <v>541</v>
      </c>
      <c r="C155" s="313" t="s">
        <v>337</v>
      </c>
      <c r="D155" s="313">
        <v>25.01</v>
      </c>
      <c r="E155" s="314">
        <v>3.78</v>
      </c>
      <c r="F155" s="313">
        <v>85</v>
      </c>
      <c r="G155" s="313">
        <v>68</v>
      </c>
      <c r="H155" s="318">
        <v>0</v>
      </c>
    </row>
    <row r="156" spans="1:14" ht="15">
      <c r="A156" s="317" t="s">
        <v>540</v>
      </c>
      <c r="B156" s="313" t="s">
        <v>541</v>
      </c>
      <c r="C156" s="313" t="s">
        <v>338</v>
      </c>
      <c r="D156" s="313">
        <v>25.05</v>
      </c>
      <c r="E156" s="314">
        <v>3.78</v>
      </c>
      <c r="F156" s="313">
        <v>85</v>
      </c>
      <c r="G156" s="313">
        <v>67</v>
      </c>
      <c r="H156" s="318">
        <v>0</v>
      </c>
    </row>
    <row r="157" spans="1:14" ht="15">
      <c r="A157" s="317" t="s">
        <v>540</v>
      </c>
      <c r="B157" s="313" t="s">
        <v>541</v>
      </c>
      <c r="C157" s="313" t="s">
        <v>339</v>
      </c>
      <c r="D157" s="313">
        <v>25.08</v>
      </c>
      <c r="E157" s="314">
        <v>3.79</v>
      </c>
      <c r="F157" s="313">
        <v>84</v>
      </c>
      <c r="G157" s="313">
        <v>67</v>
      </c>
      <c r="H157" s="318">
        <v>0</v>
      </c>
    </row>
    <row r="158" spans="1:14" ht="15">
      <c r="A158" s="317" t="s">
        <v>540</v>
      </c>
      <c r="B158" s="313" t="s">
        <v>541</v>
      </c>
      <c r="C158" s="313" t="s">
        <v>340</v>
      </c>
      <c r="D158" s="313">
        <v>22.69</v>
      </c>
      <c r="E158" s="314">
        <v>3.47</v>
      </c>
      <c r="F158" s="313">
        <v>84</v>
      </c>
      <c r="G158" s="313">
        <v>66</v>
      </c>
      <c r="H158" s="318">
        <v>0</v>
      </c>
    </row>
    <row r="159" spans="1:14" ht="15">
      <c r="A159" s="317" t="s">
        <v>540</v>
      </c>
      <c r="B159" s="313" t="s">
        <v>541</v>
      </c>
      <c r="C159" s="313" t="s">
        <v>341</v>
      </c>
      <c r="D159" s="313">
        <v>23.67</v>
      </c>
      <c r="E159" s="314">
        <v>3.6</v>
      </c>
      <c r="F159" s="313">
        <v>84</v>
      </c>
      <c r="G159" s="313">
        <v>64</v>
      </c>
      <c r="H159" s="318">
        <v>0.3</v>
      </c>
    </row>
    <row r="160" spans="1:14" ht="15">
      <c r="A160" s="317" t="s">
        <v>540</v>
      </c>
      <c r="B160" s="313" t="s">
        <v>541</v>
      </c>
      <c r="C160" s="313" t="s">
        <v>342</v>
      </c>
      <c r="D160" s="313">
        <v>23.69</v>
      </c>
      <c r="E160" s="314">
        <v>3.6</v>
      </c>
      <c r="F160" s="313">
        <v>88</v>
      </c>
      <c r="G160" s="313">
        <v>62</v>
      </c>
      <c r="H160" s="318"/>
    </row>
    <row r="161" spans="1:8" ht="15">
      <c r="A161" s="320" t="s">
        <v>540</v>
      </c>
      <c r="B161" s="315" t="s">
        <v>541</v>
      </c>
      <c r="C161" s="315" t="s">
        <v>121</v>
      </c>
      <c r="D161" s="315">
        <v>25.38</v>
      </c>
      <c r="E161" s="316">
        <v>3.83</v>
      </c>
      <c r="F161" s="315">
        <v>91</v>
      </c>
      <c r="G161" s="315">
        <v>68</v>
      </c>
      <c r="H161" s="355">
        <v>0</v>
      </c>
    </row>
    <row r="162" spans="1:8" ht="15">
      <c r="A162" s="320" t="s">
        <v>540</v>
      </c>
      <c r="B162" s="315" t="s">
        <v>541</v>
      </c>
      <c r="C162" s="315" t="s">
        <v>122</v>
      </c>
      <c r="D162" s="315">
        <v>23.03</v>
      </c>
      <c r="E162" s="316">
        <v>3.52</v>
      </c>
      <c r="F162" s="315">
        <v>92</v>
      </c>
      <c r="G162" s="315">
        <v>68</v>
      </c>
      <c r="H162" s="355">
        <v>1.64</v>
      </c>
    </row>
    <row r="163" spans="1:8" ht="15">
      <c r="A163" s="320" t="s">
        <v>540</v>
      </c>
      <c r="B163" s="315" t="s">
        <v>541</v>
      </c>
      <c r="C163" s="315" t="s">
        <v>123</v>
      </c>
      <c r="D163" s="315">
        <v>50.78</v>
      </c>
      <c r="E163" s="316">
        <v>6.97</v>
      </c>
      <c r="F163" s="315">
        <v>92</v>
      </c>
      <c r="G163" s="315">
        <v>68</v>
      </c>
      <c r="H163" s="355">
        <v>0</v>
      </c>
    </row>
    <row r="164" spans="1:8" ht="15">
      <c r="A164" s="320" t="s">
        <v>540</v>
      </c>
      <c r="B164" s="315" t="s">
        <v>541</v>
      </c>
      <c r="C164" s="315" t="s">
        <v>124</v>
      </c>
      <c r="D164" s="315">
        <v>95.78</v>
      </c>
      <c r="E164" s="316">
        <v>12.75</v>
      </c>
      <c r="F164" s="315">
        <v>88</v>
      </c>
      <c r="G164" s="315">
        <v>67</v>
      </c>
      <c r="H164" s="355">
        <v>0.54</v>
      </c>
    </row>
    <row r="165" spans="1:8" ht="15">
      <c r="A165" s="320" t="s">
        <v>540</v>
      </c>
      <c r="B165" s="315" t="s">
        <v>541</v>
      </c>
      <c r="C165" s="315" t="s">
        <v>125</v>
      </c>
      <c r="D165" s="315">
        <v>95.56</v>
      </c>
      <c r="E165" s="316">
        <v>12.73</v>
      </c>
      <c r="F165" s="315">
        <v>91</v>
      </c>
      <c r="G165" s="315">
        <v>69</v>
      </c>
      <c r="H165" s="355">
        <v>0.09</v>
      </c>
    </row>
    <row r="166" spans="1:8" ht="15">
      <c r="A166" s="320" t="s">
        <v>540</v>
      </c>
      <c r="B166" s="315" t="s">
        <v>541</v>
      </c>
      <c r="C166" s="315" t="s">
        <v>126</v>
      </c>
      <c r="D166" s="315">
        <v>96.22</v>
      </c>
      <c r="E166" s="316">
        <v>12.81</v>
      </c>
      <c r="F166" s="315">
        <v>94</v>
      </c>
      <c r="G166" s="315">
        <v>69</v>
      </c>
      <c r="H166" s="355">
        <v>0</v>
      </c>
    </row>
    <row r="167" spans="1:8" ht="15">
      <c r="A167" s="317" t="s">
        <v>540</v>
      </c>
      <c r="B167" s="313" t="s">
        <v>541</v>
      </c>
      <c r="C167" s="313" t="s">
        <v>343</v>
      </c>
      <c r="D167" s="313">
        <v>98.61</v>
      </c>
      <c r="E167" s="314">
        <v>13.12</v>
      </c>
      <c r="F167" s="313">
        <v>95</v>
      </c>
      <c r="G167" s="313">
        <v>71</v>
      </c>
      <c r="H167" s="318"/>
    </row>
    <row r="168" spans="1:8" ht="15">
      <c r="A168" s="317" t="s">
        <v>540</v>
      </c>
      <c r="B168" s="313" t="s">
        <v>541</v>
      </c>
      <c r="C168" s="313" t="s">
        <v>344</v>
      </c>
      <c r="D168" s="313">
        <v>98.06</v>
      </c>
      <c r="E168" s="314">
        <v>13.05</v>
      </c>
      <c r="F168" s="313">
        <v>95</v>
      </c>
      <c r="G168" s="313">
        <v>71</v>
      </c>
      <c r="H168" s="318">
        <v>0</v>
      </c>
    </row>
    <row r="169" spans="1:8" ht="15">
      <c r="A169" s="317" t="s">
        <v>540</v>
      </c>
      <c r="B169" s="313" t="s">
        <v>541</v>
      </c>
      <c r="C169" s="313" t="s">
        <v>345</v>
      </c>
      <c r="D169" s="313">
        <v>98.38</v>
      </c>
      <c r="E169" s="314">
        <v>13.09</v>
      </c>
      <c r="F169" s="313">
        <v>95</v>
      </c>
      <c r="G169" s="313">
        <v>66</v>
      </c>
      <c r="H169" s="318">
        <v>0.44</v>
      </c>
    </row>
    <row r="170" spans="1:8" ht="15">
      <c r="A170" s="320" t="s">
        <v>540</v>
      </c>
      <c r="B170" s="315" t="s">
        <v>541</v>
      </c>
      <c r="C170" s="315" t="s">
        <v>127</v>
      </c>
      <c r="D170" s="315">
        <v>70.36</v>
      </c>
      <c r="E170" s="316">
        <v>9.49</v>
      </c>
      <c r="F170" s="315">
        <v>95</v>
      </c>
      <c r="G170" s="315">
        <v>68</v>
      </c>
      <c r="H170" s="355">
        <v>0.45</v>
      </c>
    </row>
    <row r="171" spans="1:8" ht="15">
      <c r="A171" s="320" t="s">
        <v>540</v>
      </c>
      <c r="B171" s="315" t="s">
        <v>541</v>
      </c>
      <c r="C171" s="315" t="s">
        <v>128</v>
      </c>
      <c r="D171" s="315">
        <v>24.64</v>
      </c>
      <c r="E171" s="316">
        <v>3.62</v>
      </c>
      <c r="F171" s="315">
        <v>93</v>
      </c>
      <c r="G171" s="315">
        <v>68</v>
      </c>
      <c r="H171" s="355">
        <v>0.91</v>
      </c>
    </row>
    <row r="172" spans="1:8" ht="15">
      <c r="A172" s="320" t="s">
        <v>540</v>
      </c>
      <c r="B172" s="315" t="s">
        <v>541</v>
      </c>
      <c r="C172" s="315" t="s">
        <v>129</v>
      </c>
      <c r="D172" s="315">
        <v>23.09</v>
      </c>
      <c r="E172" s="316">
        <v>3.42</v>
      </c>
      <c r="F172" s="315">
        <v>94</v>
      </c>
      <c r="G172" s="315">
        <v>68</v>
      </c>
      <c r="H172" s="355">
        <v>0.28000000000000003</v>
      </c>
    </row>
    <row r="173" spans="1:8" ht="15">
      <c r="A173" s="320" t="s">
        <v>540</v>
      </c>
      <c r="B173" s="315" t="s">
        <v>541</v>
      </c>
      <c r="C173" s="315" t="s">
        <v>130</v>
      </c>
      <c r="D173" s="315">
        <v>26.59</v>
      </c>
      <c r="E173" s="316">
        <v>3.87</v>
      </c>
      <c r="F173" s="315">
        <v>93</v>
      </c>
      <c r="G173" s="315">
        <v>70</v>
      </c>
      <c r="H173" s="355">
        <v>0.63</v>
      </c>
    </row>
    <row r="174" spans="1:8" ht="15">
      <c r="A174" s="320" t="s">
        <v>540</v>
      </c>
      <c r="B174" s="315" t="s">
        <v>541</v>
      </c>
      <c r="C174" s="315" t="s">
        <v>131</v>
      </c>
      <c r="D174" s="315">
        <v>21.18</v>
      </c>
      <c r="E174" s="316">
        <v>3.17</v>
      </c>
      <c r="F174" s="315">
        <v>91</v>
      </c>
      <c r="G174" s="315">
        <v>69</v>
      </c>
      <c r="H174" s="355">
        <v>0.46</v>
      </c>
    </row>
    <row r="175" spans="1:8" ht="15">
      <c r="A175" s="320" t="s">
        <v>540</v>
      </c>
      <c r="B175" s="315" t="s">
        <v>541</v>
      </c>
      <c r="C175" s="315" t="s">
        <v>132</v>
      </c>
      <c r="D175" s="315">
        <v>22.56</v>
      </c>
      <c r="E175" s="316">
        <v>3.35</v>
      </c>
      <c r="F175" s="315">
        <v>91</v>
      </c>
      <c r="G175" s="315">
        <v>71</v>
      </c>
      <c r="H175" s="355">
        <v>0.24</v>
      </c>
    </row>
    <row r="176" spans="1:8" ht="15">
      <c r="A176" s="320" t="s">
        <v>540</v>
      </c>
      <c r="B176" s="315" t="s">
        <v>541</v>
      </c>
      <c r="C176" s="315" t="s">
        <v>133</v>
      </c>
      <c r="D176" s="315">
        <v>21.88</v>
      </c>
      <c r="E176" s="316">
        <v>3.26</v>
      </c>
      <c r="F176" s="315">
        <v>93</v>
      </c>
      <c r="G176" s="315">
        <v>66</v>
      </c>
      <c r="H176" s="355">
        <v>0.04</v>
      </c>
    </row>
    <row r="177" spans="1:14" ht="15">
      <c r="A177" s="320" t="s">
        <v>540</v>
      </c>
      <c r="B177" s="315" t="s">
        <v>541</v>
      </c>
      <c r="C177" s="315" t="s">
        <v>134</v>
      </c>
      <c r="D177" s="315">
        <v>24.43</v>
      </c>
      <c r="E177" s="316">
        <v>3.59</v>
      </c>
      <c r="F177" s="315">
        <v>91</v>
      </c>
      <c r="G177" s="315">
        <v>69</v>
      </c>
      <c r="H177" s="355">
        <v>0.35</v>
      </c>
    </row>
    <row r="178" spans="1:14" ht="15">
      <c r="A178" s="320" t="s">
        <v>540</v>
      </c>
      <c r="B178" s="315" t="s">
        <v>541</v>
      </c>
      <c r="C178" s="315" t="s">
        <v>135</v>
      </c>
      <c r="D178" s="315">
        <v>24.23</v>
      </c>
      <c r="E178" s="316">
        <v>3.56</v>
      </c>
      <c r="F178" s="315">
        <v>92</v>
      </c>
      <c r="G178" s="315">
        <v>70</v>
      </c>
      <c r="H178" s="355">
        <v>0.24</v>
      </c>
    </row>
    <row r="179" spans="1:14" ht="15">
      <c r="A179" s="320" t="s">
        <v>540</v>
      </c>
      <c r="B179" s="315" t="s">
        <v>541</v>
      </c>
      <c r="C179" s="315" t="s">
        <v>136</v>
      </c>
      <c r="D179" s="315">
        <v>21.7</v>
      </c>
      <c r="E179" s="316">
        <v>3.24</v>
      </c>
      <c r="F179" s="315">
        <v>91</v>
      </c>
      <c r="G179" s="315">
        <v>70</v>
      </c>
      <c r="H179" s="355">
        <v>0.15</v>
      </c>
    </row>
    <row r="180" spans="1:14" ht="15">
      <c r="A180" s="317" t="s">
        <v>540</v>
      </c>
      <c r="B180" s="313" t="s">
        <v>541</v>
      </c>
      <c r="C180" s="313" t="s">
        <v>346</v>
      </c>
      <c r="D180" s="313">
        <v>23.57</v>
      </c>
      <c r="E180" s="314">
        <v>3.48</v>
      </c>
      <c r="F180" s="313">
        <v>94</v>
      </c>
      <c r="G180" s="313">
        <v>70</v>
      </c>
      <c r="H180" s="318">
        <v>0</v>
      </c>
    </row>
    <row r="181" spans="1:14" ht="15">
      <c r="A181" s="317" t="s">
        <v>540</v>
      </c>
      <c r="B181" s="313" t="s">
        <v>541</v>
      </c>
      <c r="C181" s="313" t="s">
        <v>347</v>
      </c>
      <c r="D181" s="313">
        <v>22.81</v>
      </c>
      <c r="E181" s="314">
        <v>3.38</v>
      </c>
      <c r="F181" s="313">
        <v>97</v>
      </c>
      <c r="G181" s="313">
        <v>71</v>
      </c>
      <c r="H181" s="318">
        <v>0</v>
      </c>
    </row>
    <row r="182" spans="1:14" ht="15">
      <c r="A182" s="317" t="s">
        <v>540</v>
      </c>
      <c r="B182" s="313" t="s">
        <v>541</v>
      </c>
      <c r="C182" s="313" t="s">
        <v>348</v>
      </c>
      <c r="D182" s="313">
        <v>22.77</v>
      </c>
      <c r="E182" s="314">
        <v>3.38</v>
      </c>
      <c r="F182" s="313">
        <v>95</v>
      </c>
      <c r="G182" s="313">
        <v>72</v>
      </c>
      <c r="H182" s="318">
        <v>0</v>
      </c>
    </row>
    <row r="183" spans="1:14" ht="15">
      <c r="A183" s="320" t="s">
        <v>540</v>
      </c>
      <c r="B183" s="315" t="s">
        <v>541</v>
      </c>
      <c r="C183" s="315" t="s">
        <v>137</v>
      </c>
      <c r="D183" s="315">
        <v>23.42</v>
      </c>
      <c r="E183" s="316">
        <v>3.46</v>
      </c>
      <c r="F183" s="315">
        <v>95</v>
      </c>
      <c r="G183" s="315">
        <v>71</v>
      </c>
      <c r="H183" s="355">
        <v>0.88</v>
      </c>
      <c r="M183" s="16"/>
      <c r="N183" s="16"/>
    </row>
    <row r="184" spans="1:14" ht="15">
      <c r="A184" s="317" t="s">
        <v>540</v>
      </c>
      <c r="B184" s="313" t="s">
        <v>541</v>
      </c>
      <c r="C184" s="313" t="s">
        <v>349</v>
      </c>
      <c r="D184" s="313">
        <v>24.02</v>
      </c>
      <c r="E184" s="314">
        <v>3.54</v>
      </c>
      <c r="F184" s="313">
        <v>94</v>
      </c>
      <c r="G184" s="313">
        <v>71</v>
      </c>
      <c r="H184" s="318">
        <v>0</v>
      </c>
      <c r="M184" s="17"/>
      <c r="N184" s="18"/>
    </row>
    <row r="185" spans="1:14" ht="15">
      <c r="A185" s="317" t="s">
        <v>540</v>
      </c>
      <c r="B185" s="313" t="s">
        <v>541</v>
      </c>
      <c r="C185" s="313" t="s">
        <v>350</v>
      </c>
      <c r="D185" s="313">
        <v>23.67</v>
      </c>
      <c r="E185" s="314">
        <v>3.49</v>
      </c>
      <c r="F185" s="313">
        <v>94</v>
      </c>
      <c r="G185" s="313">
        <v>71</v>
      </c>
      <c r="H185" s="318">
        <v>0</v>
      </c>
    </row>
    <row r="186" spans="1:14" ht="15">
      <c r="A186" s="317" t="s">
        <v>540</v>
      </c>
      <c r="B186" s="313" t="s">
        <v>541</v>
      </c>
      <c r="C186" s="313" t="s">
        <v>351</v>
      </c>
      <c r="D186" s="313">
        <v>22</v>
      </c>
      <c r="E186" s="314">
        <v>3.28</v>
      </c>
      <c r="F186" s="313">
        <v>95</v>
      </c>
      <c r="G186" s="313">
        <v>71</v>
      </c>
      <c r="H186" s="318">
        <v>0</v>
      </c>
    </row>
    <row r="187" spans="1:14" ht="15">
      <c r="A187" s="317" t="s">
        <v>540</v>
      </c>
      <c r="B187" s="313" t="s">
        <v>541</v>
      </c>
      <c r="C187" s="313" t="s">
        <v>352</v>
      </c>
      <c r="D187" s="313">
        <v>23.43</v>
      </c>
      <c r="E187" s="314">
        <v>3.46</v>
      </c>
      <c r="F187" s="313">
        <v>97</v>
      </c>
      <c r="G187" s="313">
        <v>72</v>
      </c>
      <c r="H187" s="318">
        <v>0</v>
      </c>
    </row>
    <row r="188" spans="1:14" ht="15">
      <c r="A188" s="317" t="s">
        <v>540</v>
      </c>
      <c r="B188" s="313" t="s">
        <v>541</v>
      </c>
      <c r="C188" s="313" t="s">
        <v>353</v>
      </c>
      <c r="D188" s="313">
        <v>17.75</v>
      </c>
      <c r="E188" s="314">
        <v>2.73</v>
      </c>
      <c r="F188" s="313">
        <v>95</v>
      </c>
      <c r="G188" s="313">
        <v>73</v>
      </c>
      <c r="H188" s="318">
        <v>0</v>
      </c>
    </row>
    <row r="189" spans="1:14" ht="15">
      <c r="A189" s="317" t="s">
        <v>540</v>
      </c>
      <c r="B189" s="313" t="s">
        <v>541</v>
      </c>
      <c r="C189" s="313" t="s">
        <v>354</v>
      </c>
      <c r="D189" s="313">
        <v>21.54</v>
      </c>
      <c r="E189" s="314">
        <v>3.22</v>
      </c>
      <c r="F189" s="313">
        <v>95</v>
      </c>
      <c r="G189" s="313">
        <v>74</v>
      </c>
      <c r="H189" s="318">
        <v>0</v>
      </c>
    </row>
    <row r="190" spans="1:14" ht="15">
      <c r="A190" s="317" t="s">
        <v>540</v>
      </c>
      <c r="B190" s="313" t="s">
        <v>541</v>
      </c>
      <c r="C190" s="313" t="s">
        <v>355</v>
      </c>
      <c r="D190" s="313">
        <v>21.45</v>
      </c>
      <c r="E190" s="314">
        <v>3.21</v>
      </c>
      <c r="F190" s="313">
        <v>96</v>
      </c>
      <c r="G190" s="313">
        <v>73</v>
      </c>
      <c r="H190" s="318">
        <v>0.04</v>
      </c>
    </row>
    <row r="191" spans="1:14" ht="15">
      <c r="A191" s="317" t="s">
        <v>540</v>
      </c>
      <c r="B191" s="313" t="s">
        <v>541</v>
      </c>
      <c r="C191" s="313" t="s">
        <v>356</v>
      </c>
      <c r="D191" s="313">
        <v>22.91</v>
      </c>
      <c r="E191" s="314">
        <v>3.39</v>
      </c>
      <c r="F191" s="313">
        <v>95</v>
      </c>
      <c r="G191" s="313">
        <v>73</v>
      </c>
      <c r="H191" s="318">
        <v>0.03</v>
      </c>
    </row>
    <row r="192" spans="1:14" ht="15">
      <c r="A192" s="317" t="s">
        <v>540</v>
      </c>
      <c r="B192" s="313" t="s">
        <v>541</v>
      </c>
      <c r="C192" s="313" t="s">
        <v>357</v>
      </c>
      <c r="D192" s="313">
        <v>20.45</v>
      </c>
      <c r="E192" s="314">
        <v>3.08</v>
      </c>
      <c r="F192" s="313">
        <v>94</v>
      </c>
      <c r="G192" s="313">
        <v>74</v>
      </c>
      <c r="H192" s="318">
        <v>0.31</v>
      </c>
    </row>
    <row r="193" spans="1:8" ht="15">
      <c r="A193" s="317" t="s">
        <v>540</v>
      </c>
      <c r="B193" s="313" t="s">
        <v>541</v>
      </c>
      <c r="C193" s="313" t="s">
        <v>358</v>
      </c>
      <c r="D193" s="313">
        <v>21.89</v>
      </c>
      <c r="E193" s="314">
        <v>3.26</v>
      </c>
      <c r="F193" s="313">
        <v>96</v>
      </c>
      <c r="G193" s="313">
        <v>74</v>
      </c>
      <c r="H193" s="318">
        <v>0.2</v>
      </c>
    </row>
    <row r="194" spans="1:8" ht="15">
      <c r="A194" s="317" t="s">
        <v>540</v>
      </c>
      <c r="B194" s="313" t="s">
        <v>541</v>
      </c>
      <c r="C194" s="313" t="s">
        <v>359</v>
      </c>
      <c r="D194" s="313">
        <v>20.6</v>
      </c>
      <c r="E194" s="314">
        <v>3.1</v>
      </c>
      <c r="F194" s="313">
        <v>96</v>
      </c>
      <c r="G194" s="313">
        <v>74</v>
      </c>
      <c r="H194" s="318">
        <v>0</v>
      </c>
    </row>
    <row r="195" spans="1:8" ht="15">
      <c r="A195" s="320" t="s">
        <v>540</v>
      </c>
      <c r="B195" s="315" t="s">
        <v>541</v>
      </c>
      <c r="C195" s="315" t="s">
        <v>138</v>
      </c>
      <c r="D195" s="315">
        <v>25.09</v>
      </c>
      <c r="E195" s="316">
        <v>3.68</v>
      </c>
      <c r="F195" s="315">
        <v>94</v>
      </c>
      <c r="G195" s="315">
        <v>73</v>
      </c>
      <c r="H195" s="355">
        <v>0.78</v>
      </c>
    </row>
    <row r="196" spans="1:8" ht="15">
      <c r="A196" s="317" t="s">
        <v>540</v>
      </c>
      <c r="B196" s="313" t="s">
        <v>541</v>
      </c>
      <c r="C196" s="313" t="s">
        <v>360</v>
      </c>
      <c r="D196" s="313">
        <v>23.05</v>
      </c>
      <c r="E196" s="314">
        <v>3.42</v>
      </c>
      <c r="F196" s="313">
        <v>94</v>
      </c>
      <c r="G196" s="313">
        <v>73</v>
      </c>
      <c r="H196" s="318">
        <v>0.1</v>
      </c>
    </row>
    <row r="197" spans="1:8" ht="15">
      <c r="A197" s="317" t="s">
        <v>540</v>
      </c>
      <c r="B197" s="313" t="s">
        <v>541</v>
      </c>
      <c r="C197" s="313" t="s">
        <v>361</v>
      </c>
      <c r="D197" s="313">
        <v>22.06</v>
      </c>
      <c r="E197" s="314">
        <v>3.3</v>
      </c>
      <c r="F197" s="313">
        <v>94</v>
      </c>
      <c r="G197" s="313">
        <v>72</v>
      </c>
      <c r="H197" s="318" t="s">
        <v>149</v>
      </c>
    </row>
    <row r="198" spans="1:8" ht="15">
      <c r="A198" s="317" t="s">
        <v>540</v>
      </c>
      <c r="B198" s="313" t="s">
        <v>541</v>
      </c>
      <c r="C198" s="313" t="s">
        <v>362</v>
      </c>
      <c r="D198" s="313">
        <v>24.37</v>
      </c>
      <c r="E198" s="314">
        <v>3.59</v>
      </c>
      <c r="F198" s="313">
        <v>95</v>
      </c>
      <c r="G198" s="313">
        <v>73</v>
      </c>
      <c r="H198" s="318">
        <v>0.33</v>
      </c>
    </row>
    <row r="199" spans="1:8" ht="15">
      <c r="A199" s="320" t="s">
        <v>540</v>
      </c>
      <c r="B199" s="315" t="s">
        <v>541</v>
      </c>
      <c r="C199" s="315" t="s">
        <v>139</v>
      </c>
      <c r="D199" s="315">
        <v>22.78</v>
      </c>
      <c r="E199" s="316">
        <v>3.39</v>
      </c>
      <c r="F199" s="315">
        <v>96</v>
      </c>
      <c r="G199" s="315">
        <v>73</v>
      </c>
      <c r="H199" s="355">
        <v>0.12</v>
      </c>
    </row>
    <row r="200" spans="1:8" ht="15">
      <c r="A200" s="320" t="s">
        <v>540</v>
      </c>
      <c r="B200" s="315" t="s">
        <v>541</v>
      </c>
      <c r="C200" s="315" t="s">
        <v>140</v>
      </c>
      <c r="D200" s="315">
        <v>21.61</v>
      </c>
      <c r="E200" s="316">
        <v>3.24</v>
      </c>
      <c r="F200" s="315">
        <v>96</v>
      </c>
      <c r="G200" s="315">
        <v>74</v>
      </c>
      <c r="H200" s="355">
        <v>0.15</v>
      </c>
    </row>
    <row r="201" spans="1:8" ht="15">
      <c r="A201" s="320" t="s">
        <v>540</v>
      </c>
      <c r="B201" s="315" t="s">
        <v>541</v>
      </c>
      <c r="C201" s="315" t="s">
        <v>141</v>
      </c>
      <c r="D201" s="315">
        <v>23.14</v>
      </c>
      <c r="E201" s="316">
        <v>3.43</v>
      </c>
      <c r="F201" s="315">
        <v>95</v>
      </c>
      <c r="G201" s="315">
        <v>74</v>
      </c>
      <c r="H201" s="355">
        <v>2.8</v>
      </c>
    </row>
    <row r="202" spans="1:8" ht="15">
      <c r="A202" s="320" t="s">
        <v>540</v>
      </c>
      <c r="B202" s="315" t="s">
        <v>541</v>
      </c>
      <c r="C202" s="315" t="s">
        <v>142</v>
      </c>
      <c r="D202" s="315">
        <v>22.88</v>
      </c>
      <c r="E202" s="316">
        <v>3.4</v>
      </c>
      <c r="F202" s="315">
        <v>95</v>
      </c>
      <c r="G202" s="315">
        <v>72</v>
      </c>
      <c r="H202" s="355">
        <v>0.22</v>
      </c>
    </row>
    <row r="203" spans="1:8" ht="15">
      <c r="A203" s="320" t="s">
        <v>540</v>
      </c>
      <c r="B203" s="315" t="s">
        <v>541</v>
      </c>
      <c r="C203" s="315" t="s">
        <v>143</v>
      </c>
      <c r="D203" s="315">
        <v>23.38</v>
      </c>
      <c r="E203" s="316">
        <v>3.46</v>
      </c>
      <c r="F203" s="315">
        <v>95</v>
      </c>
      <c r="G203" s="315">
        <v>71</v>
      </c>
      <c r="H203" s="355">
        <v>0.14000000000000001</v>
      </c>
    </row>
    <row r="204" spans="1:8" ht="15">
      <c r="A204" s="317" t="s">
        <v>540</v>
      </c>
      <c r="B204" s="313" t="s">
        <v>541</v>
      </c>
      <c r="C204" s="313" t="s">
        <v>363</v>
      </c>
      <c r="D204" s="313">
        <v>23</v>
      </c>
      <c r="E204" s="314">
        <v>3.42</v>
      </c>
      <c r="F204" s="313">
        <v>96</v>
      </c>
      <c r="G204" s="313">
        <v>73</v>
      </c>
      <c r="H204" s="318">
        <v>0</v>
      </c>
    </row>
    <row r="205" spans="1:8" ht="15">
      <c r="A205" s="317" t="s">
        <v>540</v>
      </c>
      <c r="B205" s="313" t="s">
        <v>541</v>
      </c>
      <c r="C205" s="313" t="s">
        <v>364</v>
      </c>
      <c r="D205" s="313">
        <v>23.22</v>
      </c>
      <c r="E205" s="314">
        <v>3.44</v>
      </c>
      <c r="F205" s="313">
        <v>99</v>
      </c>
      <c r="G205" s="313">
        <v>74</v>
      </c>
      <c r="H205" s="318">
        <v>0</v>
      </c>
    </row>
    <row r="206" spans="1:8" ht="15">
      <c r="A206" s="317" t="s">
        <v>540</v>
      </c>
      <c r="B206" s="313" t="s">
        <v>541</v>
      </c>
      <c r="C206" s="313" t="s">
        <v>365</v>
      </c>
      <c r="D206" s="313">
        <v>24.44</v>
      </c>
      <c r="E206" s="314">
        <v>3.6</v>
      </c>
      <c r="F206" s="313">
        <v>97</v>
      </c>
      <c r="G206" s="313">
        <v>75</v>
      </c>
      <c r="H206" s="318">
        <v>0</v>
      </c>
    </row>
    <row r="207" spans="1:8" ht="15">
      <c r="A207" s="320" t="s">
        <v>540</v>
      </c>
      <c r="B207" s="315" t="s">
        <v>541</v>
      </c>
      <c r="C207" s="315" t="s">
        <v>144</v>
      </c>
      <c r="D207" s="315">
        <v>20.86</v>
      </c>
      <c r="E207" s="316">
        <v>3.14</v>
      </c>
      <c r="F207" s="315">
        <v>94</v>
      </c>
      <c r="G207" s="315">
        <v>71</v>
      </c>
      <c r="H207" s="355">
        <v>0.7</v>
      </c>
    </row>
    <row r="208" spans="1:8" ht="15">
      <c r="A208" s="320" t="s">
        <v>540</v>
      </c>
      <c r="B208" s="315" t="s">
        <v>541</v>
      </c>
      <c r="C208" s="315" t="s">
        <v>145</v>
      </c>
      <c r="D208" s="315">
        <v>21.05</v>
      </c>
      <c r="E208" s="316">
        <v>3.17</v>
      </c>
      <c r="F208" s="315">
        <v>93</v>
      </c>
      <c r="G208" s="315">
        <v>73</v>
      </c>
      <c r="H208" s="355">
        <v>1.1200000000000001</v>
      </c>
    </row>
    <row r="209" spans="1:14" ht="15">
      <c r="A209" s="320" t="s">
        <v>540</v>
      </c>
      <c r="B209" s="315" t="s">
        <v>541</v>
      </c>
      <c r="C209" s="315" t="s">
        <v>146</v>
      </c>
      <c r="D209" s="315">
        <v>22.57</v>
      </c>
      <c r="E209" s="316">
        <v>3.36</v>
      </c>
      <c r="F209" s="315">
        <v>93</v>
      </c>
      <c r="G209" s="315">
        <v>73</v>
      </c>
      <c r="H209" s="355">
        <v>0.3</v>
      </c>
    </row>
    <row r="210" spans="1:14" ht="15">
      <c r="A210" s="317" t="s">
        <v>540</v>
      </c>
      <c r="B210" s="313" t="s">
        <v>541</v>
      </c>
      <c r="C210" s="313" t="s">
        <v>366</v>
      </c>
      <c r="D210" s="313">
        <v>21.5</v>
      </c>
      <c r="E210" s="314">
        <v>3.22</v>
      </c>
      <c r="F210" s="313">
        <v>92</v>
      </c>
      <c r="G210" s="313">
        <v>73</v>
      </c>
      <c r="H210" s="318">
        <v>0</v>
      </c>
    </row>
    <row r="211" spans="1:14" ht="15">
      <c r="A211" s="317" t="s">
        <v>540</v>
      </c>
      <c r="B211" s="313" t="s">
        <v>541</v>
      </c>
      <c r="C211" s="313" t="s">
        <v>367</v>
      </c>
      <c r="D211" s="313">
        <v>20.71</v>
      </c>
      <c r="E211" s="314">
        <v>3.12</v>
      </c>
      <c r="F211" s="313">
        <v>91</v>
      </c>
      <c r="G211" s="313">
        <v>73</v>
      </c>
      <c r="H211" s="318">
        <v>0</v>
      </c>
    </row>
    <row r="212" spans="1:14" ht="15">
      <c r="A212" s="320" t="s">
        <v>540</v>
      </c>
      <c r="B212" s="315" t="s">
        <v>541</v>
      </c>
      <c r="C212" s="315" t="s">
        <v>147</v>
      </c>
      <c r="D212" s="315">
        <v>25.8</v>
      </c>
      <c r="E212" s="316">
        <v>3.77</v>
      </c>
      <c r="F212" s="315">
        <v>92</v>
      </c>
      <c r="G212" s="315">
        <v>73</v>
      </c>
      <c r="H212" s="355">
        <v>1</v>
      </c>
    </row>
    <row r="213" spans="1:14" ht="15">
      <c r="A213" s="317" t="s">
        <v>540</v>
      </c>
      <c r="B213" s="313" t="s">
        <v>541</v>
      </c>
      <c r="C213" s="313" t="s">
        <v>368</v>
      </c>
      <c r="D213" s="313">
        <v>24.81</v>
      </c>
      <c r="E213" s="314">
        <v>3.65</v>
      </c>
      <c r="F213" s="313">
        <v>93</v>
      </c>
      <c r="G213" s="313">
        <v>73</v>
      </c>
      <c r="H213" s="318">
        <v>0.05</v>
      </c>
    </row>
    <row r="214" spans="1:14" ht="15">
      <c r="A214" s="320">
        <v>5360466410</v>
      </c>
      <c r="B214" s="315" t="s">
        <v>541</v>
      </c>
      <c r="C214" s="315" t="s">
        <v>148</v>
      </c>
      <c r="D214" s="315">
        <v>25.94</v>
      </c>
      <c r="E214" s="316">
        <v>3.79</v>
      </c>
      <c r="F214" s="315">
        <v>95</v>
      </c>
      <c r="G214" s="315">
        <v>74</v>
      </c>
      <c r="H214" s="355" t="s">
        <v>149</v>
      </c>
      <c r="M214" s="16"/>
      <c r="N214" s="16"/>
    </row>
    <row r="215" spans="1:14" ht="15">
      <c r="A215" s="320" t="s">
        <v>540</v>
      </c>
      <c r="B215" s="315" t="s">
        <v>541</v>
      </c>
      <c r="C215" s="315" t="s">
        <v>150</v>
      </c>
      <c r="D215" s="315">
        <v>22.77</v>
      </c>
      <c r="E215" s="316">
        <v>3.39</v>
      </c>
      <c r="F215" s="315">
        <v>95</v>
      </c>
      <c r="G215" s="315">
        <v>71</v>
      </c>
      <c r="H215" s="355">
        <v>0.74</v>
      </c>
      <c r="M215" s="17"/>
      <c r="N215" s="18"/>
    </row>
    <row r="216" spans="1:14" ht="15">
      <c r="A216" s="320" t="s">
        <v>540</v>
      </c>
      <c r="B216" s="315" t="s">
        <v>541</v>
      </c>
      <c r="C216" s="315" t="s">
        <v>151</v>
      </c>
      <c r="D216" s="315">
        <v>24.4</v>
      </c>
      <c r="E216" s="316">
        <v>3.59</v>
      </c>
      <c r="F216" s="315">
        <v>95</v>
      </c>
      <c r="G216" s="315">
        <v>71</v>
      </c>
      <c r="H216" s="355">
        <v>0.08</v>
      </c>
    </row>
    <row r="217" spans="1:14" ht="15">
      <c r="A217" s="317" t="s">
        <v>540</v>
      </c>
      <c r="B217" s="313" t="s">
        <v>541</v>
      </c>
      <c r="C217" s="313" t="s">
        <v>369</v>
      </c>
      <c r="D217" s="313">
        <v>23.45</v>
      </c>
      <c r="E217" s="314">
        <v>3.47</v>
      </c>
      <c r="F217" s="313">
        <v>93</v>
      </c>
      <c r="G217" s="313">
        <v>74</v>
      </c>
      <c r="H217" s="318">
        <v>0</v>
      </c>
    </row>
    <row r="218" spans="1:14" ht="15">
      <c r="A218" s="317" t="s">
        <v>540</v>
      </c>
      <c r="B218" s="313" t="s">
        <v>541</v>
      </c>
      <c r="C218" s="313" t="s">
        <v>370</v>
      </c>
      <c r="D218" s="313">
        <v>22.99</v>
      </c>
      <c r="E218" s="314">
        <v>3.42</v>
      </c>
      <c r="F218" s="313">
        <v>91</v>
      </c>
      <c r="G218" s="313">
        <v>73</v>
      </c>
      <c r="H218" s="318">
        <v>0</v>
      </c>
    </row>
    <row r="219" spans="1:14" ht="15">
      <c r="A219" s="317" t="s">
        <v>540</v>
      </c>
      <c r="B219" s="313" t="s">
        <v>541</v>
      </c>
      <c r="C219" s="313" t="s">
        <v>371</v>
      </c>
      <c r="D219" s="313">
        <v>24.43</v>
      </c>
      <c r="E219" s="314">
        <v>3.6</v>
      </c>
      <c r="F219" s="313">
        <v>94</v>
      </c>
      <c r="G219" s="313">
        <v>73</v>
      </c>
      <c r="H219" s="318">
        <v>0</v>
      </c>
    </row>
    <row r="220" spans="1:14" ht="15">
      <c r="A220" s="320" t="s">
        <v>540</v>
      </c>
      <c r="B220" s="315" t="s">
        <v>541</v>
      </c>
      <c r="C220" s="315" t="s">
        <v>152</v>
      </c>
      <c r="D220" s="315">
        <v>24.39</v>
      </c>
      <c r="E220" s="316">
        <v>3.59</v>
      </c>
      <c r="F220" s="315">
        <v>94</v>
      </c>
      <c r="G220" s="315">
        <v>73</v>
      </c>
      <c r="H220" s="355">
        <v>0.17</v>
      </c>
    </row>
    <row r="221" spans="1:14" ht="15">
      <c r="A221" s="320" t="s">
        <v>540</v>
      </c>
      <c r="B221" s="315" t="s">
        <v>541</v>
      </c>
      <c r="C221" s="315" t="s">
        <v>153</v>
      </c>
      <c r="D221" s="315">
        <v>26.57</v>
      </c>
      <c r="E221" s="316">
        <v>3.87</v>
      </c>
      <c r="F221" s="315">
        <v>95</v>
      </c>
      <c r="G221" s="315">
        <v>74</v>
      </c>
      <c r="H221" s="355">
        <v>0.66</v>
      </c>
    </row>
    <row r="222" spans="1:14" ht="15">
      <c r="A222" s="320" t="s">
        <v>540</v>
      </c>
      <c r="B222" s="315" t="s">
        <v>541</v>
      </c>
      <c r="C222" s="315" t="s">
        <v>154</v>
      </c>
      <c r="D222" s="315">
        <v>25.01</v>
      </c>
      <c r="E222" s="316">
        <v>3.67</v>
      </c>
      <c r="F222" s="315">
        <v>97</v>
      </c>
      <c r="G222" s="315">
        <v>75</v>
      </c>
      <c r="H222" s="355">
        <v>0.03</v>
      </c>
    </row>
    <row r="223" spans="1:14" ht="15">
      <c r="A223" s="320" t="s">
        <v>540</v>
      </c>
      <c r="B223" s="315" t="s">
        <v>541</v>
      </c>
      <c r="C223" s="315" t="s">
        <v>155</v>
      </c>
      <c r="D223" s="315">
        <v>26.93</v>
      </c>
      <c r="E223" s="316">
        <v>3.92</v>
      </c>
      <c r="F223" s="315">
        <v>99</v>
      </c>
      <c r="G223" s="315">
        <v>75</v>
      </c>
      <c r="H223" s="355">
        <v>0</v>
      </c>
    </row>
    <row r="224" spans="1:14" ht="15">
      <c r="A224" s="317" t="s">
        <v>540</v>
      </c>
      <c r="B224" s="313" t="s">
        <v>541</v>
      </c>
      <c r="C224" s="313" t="s">
        <v>372</v>
      </c>
      <c r="D224" s="313">
        <v>23.4</v>
      </c>
      <c r="E224" s="314">
        <v>3.47</v>
      </c>
      <c r="F224" s="313">
        <v>99</v>
      </c>
      <c r="G224" s="313">
        <v>74</v>
      </c>
      <c r="H224" s="318">
        <v>0</v>
      </c>
    </row>
    <row r="225" spans="1:8" ht="15">
      <c r="A225" s="317" t="s">
        <v>540</v>
      </c>
      <c r="B225" s="313" t="s">
        <v>541</v>
      </c>
      <c r="C225" s="313" t="s">
        <v>373</v>
      </c>
      <c r="D225" s="313">
        <v>24.24</v>
      </c>
      <c r="E225" s="314">
        <v>3.6</v>
      </c>
      <c r="F225" s="313">
        <v>100</v>
      </c>
      <c r="G225" s="313">
        <v>75</v>
      </c>
      <c r="H225" s="318">
        <v>0.16</v>
      </c>
    </row>
    <row r="226" spans="1:8" ht="15">
      <c r="A226" s="317" t="s">
        <v>540</v>
      </c>
      <c r="B226" s="313" t="s">
        <v>541</v>
      </c>
      <c r="C226" s="313" t="s">
        <v>374</v>
      </c>
      <c r="D226" s="313">
        <v>25.07</v>
      </c>
      <c r="E226" s="314">
        <v>3.7</v>
      </c>
      <c r="F226" s="313">
        <v>99</v>
      </c>
      <c r="G226" s="313">
        <v>75</v>
      </c>
      <c r="H226" s="318">
        <v>0</v>
      </c>
    </row>
    <row r="227" spans="1:8" ht="15">
      <c r="A227" s="317" t="s">
        <v>540</v>
      </c>
      <c r="B227" s="313" t="s">
        <v>541</v>
      </c>
      <c r="C227" s="313" t="s">
        <v>375</v>
      </c>
      <c r="D227" s="313">
        <v>23.63</v>
      </c>
      <c r="E227" s="314">
        <v>3.52</v>
      </c>
      <c r="F227" s="313">
        <v>98</v>
      </c>
      <c r="G227" s="313">
        <v>76</v>
      </c>
      <c r="H227" s="318">
        <v>0.25</v>
      </c>
    </row>
    <row r="228" spans="1:8" ht="15">
      <c r="A228" s="317" t="s">
        <v>540</v>
      </c>
      <c r="B228" s="313" t="s">
        <v>541</v>
      </c>
      <c r="C228" s="313" t="s">
        <v>376</v>
      </c>
      <c r="D228" s="313">
        <v>21.9</v>
      </c>
      <c r="E228" s="314">
        <v>3.29</v>
      </c>
      <c r="F228" s="313">
        <v>97</v>
      </c>
      <c r="G228" s="313">
        <v>74</v>
      </c>
      <c r="H228" s="318">
        <v>0</v>
      </c>
    </row>
    <row r="229" spans="1:8" ht="15">
      <c r="A229" s="317" t="s">
        <v>540</v>
      </c>
      <c r="B229" s="313" t="s">
        <v>541</v>
      </c>
      <c r="C229" s="313" t="s">
        <v>377</v>
      </c>
      <c r="D229" s="313">
        <v>22.14</v>
      </c>
      <c r="E229" s="314">
        <v>3.33</v>
      </c>
      <c r="F229" s="313">
        <v>97</v>
      </c>
      <c r="G229" s="313">
        <v>76</v>
      </c>
      <c r="H229" s="318">
        <v>0</v>
      </c>
    </row>
    <row r="230" spans="1:8" ht="15">
      <c r="A230" s="317" t="s">
        <v>540</v>
      </c>
      <c r="B230" s="313" t="s">
        <v>541</v>
      </c>
      <c r="C230" s="313" t="s">
        <v>378</v>
      </c>
      <c r="D230" s="313">
        <v>21.71</v>
      </c>
      <c r="E230" s="314">
        <v>3.27</v>
      </c>
      <c r="F230" s="313">
        <v>97</v>
      </c>
      <c r="G230" s="313">
        <v>75</v>
      </c>
      <c r="H230" s="318">
        <v>0</v>
      </c>
    </row>
    <row r="231" spans="1:8" ht="15">
      <c r="A231" s="317" t="s">
        <v>540</v>
      </c>
      <c r="B231" s="313" t="s">
        <v>541</v>
      </c>
      <c r="C231" s="313" t="s">
        <v>379</v>
      </c>
      <c r="D231" s="313">
        <v>21.81</v>
      </c>
      <c r="E231" s="314">
        <v>3.28</v>
      </c>
      <c r="F231" s="313">
        <v>96</v>
      </c>
      <c r="G231" s="313">
        <v>73</v>
      </c>
      <c r="H231" s="318">
        <v>0.09</v>
      </c>
    </row>
    <row r="232" spans="1:8" ht="15">
      <c r="A232" s="317" t="s">
        <v>540</v>
      </c>
      <c r="B232" s="313" t="s">
        <v>541</v>
      </c>
      <c r="C232" s="313" t="s">
        <v>380</v>
      </c>
      <c r="D232" s="313">
        <v>22.2</v>
      </c>
      <c r="E232" s="314">
        <v>3.33</v>
      </c>
      <c r="F232" s="313">
        <v>93</v>
      </c>
      <c r="G232" s="313">
        <v>72</v>
      </c>
      <c r="H232" s="318">
        <v>0.36</v>
      </c>
    </row>
    <row r="233" spans="1:8" ht="15">
      <c r="A233" s="320" t="s">
        <v>540</v>
      </c>
      <c r="B233" s="315" t="s">
        <v>541</v>
      </c>
      <c r="C233" s="315" t="s">
        <v>156</v>
      </c>
      <c r="D233" s="315">
        <v>24.14</v>
      </c>
      <c r="E233" s="316">
        <v>3.58</v>
      </c>
      <c r="F233" s="315">
        <v>93</v>
      </c>
      <c r="G233" s="315">
        <v>73</v>
      </c>
      <c r="H233" s="355">
        <v>1.0900000000000001</v>
      </c>
    </row>
    <row r="234" spans="1:8" ht="15">
      <c r="A234" s="320" t="s">
        <v>540</v>
      </c>
      <c r="B234" s="315" t="s">
        <v>541</v>
      </c>
      <c r="C234" s="315" t="s">
        <v>157</v>
      </c>
      <c r="D234" s="315">
        <v>26.16</v>
      </c>
      <c r="E234" s="316">
        <v>3.84</v>
      </c>
      <c r="F234" s="315">
        <v>93</v>
      </c>
      <c r="G234" s="315">
        <v>72</v>
      </c>
      <c r="H234" s="355">
        <v>0.69</v>
      </c>
    </row>
    <row r="235" spans="1:8" ht="15">
      <c r="A235" s="317" t="s">
        <v>540</v>
      </c>
      <c r="B235" s="313" t="s">
        <v>541</v>
      </c>
      <c r="C235" s="313" t="s">
        <v>381</v>
      </c>
      <c r="D235" s="313">
        <v>22.37</v>
      </c>
      <c r="E235" s="314">
        <v>3.36</v>
      </c>
      <c r="F235" s="313">
        <v>92</v>
      </c>
      <c r="G235" s="313">
        <v>75</v>
      </c>
      <c r="H235" s="318">
        <v>0</v>
      </c>
    </row>
    <row r="236" spans="1:8" ht="15">
      <c r="A236" s="317" t="s">
        <v>540</v>
      </c>
      <c r="B236" s="313" t="s">
        <v>541</v>
      </c>
      <c r="C236" s="313" t="s">
        <v>382</v>
      </c>
      <c r="D236" s="313">
        <v>23.72</v>
      </c>
      <c r="E236" s="314">
        <v>3.53</v>
      </c>
      <c r="F236" s="313">
        <v>92</v>
      </c>
      <c r="G236" s="313">
        <v>74</v>
      </c>
      <c r="H236" s="318">
        <v>0</v>
      </c>
    </row>
    <row r="237" spans="1:8" ht="15">
      <c r="A237" s="317" t="s">
        <v>540</v>
      </c>
      <c r="B237" s="313" t="s">
        <v>541</v>
      </c>
      <c r="C237" s="313" t="s">
        <v>383</v>
      </c>
      <c r="D237" s="313">
        <v>24.22</v>
      </c>
      <c r="E237" s="314">
        <v>3.59</v>
      </c>
      <c r="F237" s="313">
        <v>93</v>
      </c>
      <c r="G237" s="313">
        <v>72</v>
      </c>
      <c r="H237" s="318">
        <v>0</v>
      </c>
    </row>
    <row r="238" spans="1:8" ht="15">
      <c r="A238" s="317" t="s">
        <v>540</v>
      </c>
      <c r="B238" s="313" t="s">
        <v>541</v>
      </c>
      <c r="C238" s="313" t="s">
        <v>384</v>
      </c>
      <c r="D238" s="313">
        <v>23.97</v>
      </c>
      <c r="E238" s="314">
        <v>3.56</v>
      </c>
      <c r="F238" s="313">
        <v>93</v>
      </c>
      <c r="G238" s="313">
        <v>74</v>
      </c>
      <c r="H238" s="318">
        <v>0</v>
      </c>
    </row>
    <row r="239" spans="1:8" ht="15">
      <c r="A239" s="320" t="s">
        <v>540</v>
      </c>
      <c r="B239" s="315" t="s">
        <v>541</v>
      </c>
      <c r="C239" s="315" t="s">
        <v>158</v>
      </c>
      <c r="D239" s="315">
        <v>8.06</v>
      </c>
      <c r="E239" s="316">
        <v>1.51</v>
      </c>
      <c r="F239" s="315">
        <v>93</v>
      </c>
      <c r="G239" s="315">
        <v>74</v>
      </c>
      <c r="H239" s="355">
        <v>0.99</v>
      </c>
    </row>
    <row r="240" spans="1:8" ht="15">
      <c r="A240" s="317" t="s">
        <v>540</v>
      </c>
      <c r="B240" s="313" t="s">
        <v>541</v>
      </c>
      <c r="C240" s="313" t="s">
        <v>385</v>
      </c>
      <c r="D240" s="313">
        <v>83.59</v>
      </c>
      <c r="E240" s="314">
        <v>11.25</v>
      </c>
      <c r="F240" s="313">
        <v>92</v>
      </c>
      <c r="G240" s="313">
        <v>71</v>
      </c>
      <c r="H240" s="318">
        <v>0</v>
      </c>
    </row>
    <row r="241" spans="1:14" ht="15">
      <c r="A241" s="317" t="s">
        <v>540</v>
      </c>
      <c r="B241" s="313" t="s">
        <v>541</v>
      </c>
      <c r="C241" s="313" t="s">
        <v>386</v>
      </c>
      <c r="D241" s="313">
        <v>142.97999999999999</v>
      </c>
      <c r="E241" s="314">
        <v>18.91</v>
      </c>
      <c r="F241" s="313">
        <v>95</v>
      </c>
      <c r="G241" s="313">
        <v>73</v>
      </c>
      <c r="H241" s="318">
        <v>0</v>
      </c>
    </row>
    <row r="242" spans="1:14" ht="15">
      <c r="A242" s="317" t="s">
        <v>540</v>
      </c>
      <c r="B242" s="313" t="s">
        <v>541</v>
      </c>
      <c r="C242" s="313" t="s">
        <v>387</v>
      </c>
      <c r="D242" s="313">
        <v>145.04</v>
      </c>
      <c r="E242" s="314">
        <v>19.18</v>
      </c>
      <c r="F242" s="313">
        <v>95</v>
      </c>
      <c r="G242" s="313">
        <v>72</v>
      </c>
      <c r="H242" s="318"/>
    </row>
    <row r="243" spans="1:14" ht="15">
      <c r="A243" s="317" t="s">
        <v>540</v>
      </c>
      <c r="B243" s="313" t="s">
        <v>541</v>
      </c>
      <c r="C243" s="313" t="s">
        <v>388</v>
      </c>
      <c r="D243" s="313">
        <v>149.71</v>
      </c>
      <c r="E243" s="314">
        <v>19.78</v>
      </c>
      <c r="F243" s="313">
        <v>96</v>
      </c>
      <c r="G243" s="313">
        <v>74</v>
      </c>
      <c r="H243" s="318" t="s">
        <v>164</v>
      </c>
    </row>
    <row r="244" spans="1:14" ht="15">
      <c r="A244" s="317" t="s">
        <v>540</v>
      </c>
      <c r="B244" s="313" t="s">
        <v>541</v>
      </c>
      <c r="C244" s="313" t="s">
        <v>389</v>
      </c>
      <c r="D244" s="313">
        <v>151.82</v>
      </c>
      <c r="E244" s="314">
        <v>20.05</v>
      </c>
      <c r="F244" s="313">
        <v>95</v>
      </c>
      <c r="G244" s="313">
        <v>74</v>
      </c>
      <c r="H244" s="318">
        <v>0</v>
      </c>
    </row>
    <row r="245" spans="1:14" ht="15">
      <c r="A245" s="320" t="s">
        <v>540</v>
      </c>
      <c r="B245" s="315" t="s">
        <v>541</v>
      </c>
      <c r="C245" s="315" t="s">
        <v>159</v>
      </c>
      <c r="D245" s="315">
        <v>103.13</v>
      </c>
      <c r="E245" s="316">
        <v>13.77</v>
      </c>
      <c r="F245" s="315">
        <v>94</v>
      </c>
      <c r="G245" s="315">
        <v>74</v>
      </c>
      <c r="H245" s="355">
        <v>0.93</v>
      </c>
      <c r="M245" s="16"/>
      <c r="N245" s="16"/>
    </row>
    <row r="246" spans="1:14" ht="15">
      <c r="A246" s="317" t="s">
        <v>540</v>
      </c>
      <c r="B246" s="313" t="s">
        <v>541</v>
      </c>
      <c r="C246" s="313" t="s">
        <v>390</v>
      </c>
      <c r="D246" s="313">
        <v>22.75</v>
      </c>
      <c r="E246" s="314">
        <v>3.4</v>
      </c>
      <c r="F246" s="313">
        <v>94</v>
      </c>
      <c r="G246" s="313">
        <v>74</v>
      </c>
      <c r="H246" s="318">
        <v>0.05</v>
      </c>
      <c r="M246" s="17"/>
      <c r="N246" s="18"/>
    </row>
    <row r="247" spans="1:14" ht="15">
      <c r="A247" s="317" t="s">
        <v>540</v>
      </c>
      <c r="B247" s="313" t="s">
        <v>541</v>
      </c>
      <c r="C247" s="313" t="s">
        <v>391</v>
      </c>
      <c r="D247" s="313">
        <v>47.01</v>
      </c>
      <c r="E247" s="314">
        <v>6.53</v>
      </c>
      <c r="F247" s="313">
        <v>92</v>
      </c>
      <c r="G247" s="313">
        <v>73</v>
      </c>
      <c r="H247" s="318">
        <v>0</v>
      </c>
    </row>
    <row r="248" spans="1:14" ht="15">
      <c r="A248" s="317" t="s">
        <v>540</v>
      </c>
      <c r="B248" s="313" t="s">
        <v>541</v>
      </c>
      <c r="C248" s="313" t="s">
        <v>392</v>
      </c>
      <c r="D248" s="313">
        <v>149.16999999999999</v>
      </c>
      <c r="E248" s="314">
        <v>19.71</v>
      </c>
      <c r="F248" s="313">
        <v>91</v>
      </c>
      <c r="G248" s="313">
        <v>72</v>
      </c>
      <c r="H248" s="318"/>
    </row>
    <row r="249" spans="1:14" ht="15">
      <c r="A249" s="317" t="s">
        <v>540</v>
      </c>
      <c r="B249" s="313" t="s">
        <v>541</v>
      </c>
      <c r="C249" s="313" t="s">
        <v>393</v>
      </c>
      <c r="D249" s="313">
        <v>150.03</v>
      </c>
      <c r="E249" s="314">
        <v>19.82</v>
      </c>
      <c r="F249" s="313">
        <v>92</v>
      </c>
      <c r="G249" s="313">
        <v>71</v>
      </c>
      <c r="H249" s="318">
        <v>0.05</v>
      </c>
    </row>
    <row r="250" spans="1:14" ht="15">
      <c r="A250" s="317" t="s">
        <v>540</v>
      </c>
      <c r="B250" s="313" t="s">
        <v>541</v>
      </c>
      <c r="C250" s="313" t="s">
        <v>394</v>
      </c>
      <c r="D250" s="313">
        <v>150.76</v>
      </c>
      <c r="E250" s="314">
        <v>19.920000000000002</v>
      </c>
      <c r="F250" s="313">
        <v>90</v>
      </c>
      <c r="G250" s="313">
        <v>68</v>
      </c>
      <c r="H250" s="318">
        <v>0</v>
      </c>
    </row>
    <row r="251" spans="1:14" ht="15">
      <c r="A251" s="317" t="s">
        <v>540</v>
      </c>
      <c r="B251" s="313" t="s">
        <v>541</v>
      </c>
      <c r="C251" s="313" t="s">
        <v>395</v>
      </c>
      <c r="D251" s="313">
        <v>152.96</v>
      </c>
      <c r="E251" s="314">
        <v>20.2</v>
      </c>
      <c r="F251" s="313">
        <v>90</v>
      </c>
      <c r="G251" s="313">
        <v>64</v>
      </c>
      <c r="H251" s="318">
        <v>0</v>
      </c>
    </row>
    <row r="252" spans="1:14" ht="15">
      <c r="A252" s="317" t="s">
        <v>540</v>
      </c>
      <c r="B252" s="313" t="s">
        <v>541</v>
      </c>
      <c r="C252" s="313" t="s">
        <v>396</v>
      </c>
      <c r="D252" s="313">
        <v>152.29</v>
      </c>
      <c r="E252" s="314">
        <v>20.11</v>
      </c>
      <c r="F252" s="313">
        <v>94</v>
      </c>
      <c r="G252" s="313">
        <v>69</v>
      </c>
      <c r="H252" s="318">
        <v>0</v>
      </c>
    </row>
    <row r="253" spans="1:14" ht="15">
      <c r="A253" s="317" t="s">
        <v>540</v>
      </c>
      <c r="B253" s="313" t="s">
        <v>541</v>
      </c>
      <c r="C253" s="313" t="s">
        <v>397</v>
      </c>
      <c r="D253" s="313">
        <v>152.24</v>
      </c>
      <c r="E253" s="314">
        <v>20.11</v>
      </c>
      <c r="F253" s="313">
        <v>95</v>
      </c>
      <c r="G253" s="313">
        <v>70</v>
      </c>
      <c r="H253" s="318"/>
    </row>
    <row r="254" spans="1:14" ht="15">
      <c r="A254" s="320" t="s">
        <v>540</v>
      </c>
      <c r="B254" s="315" t="s">
        <v>541</v>
      </c>
      <c r="C254" s="315" t="s">
        <v>160</v>
      </c>
      <c r="D254" s="315">
        <v>159.18</v>
      </c>
      <c r="E254" s="316">
        <v>21</v>
      </c>
      <c r="F254" s="315">
        <v>95</v>
      </c>
      <c r="G254" s="315">
        <v>69</v>
      </c>
      <c r="H254" s="355">
        <v>0</v>
      </c>
    </row>
    <row r="255" spans="1:14" ht="15">
      <c r="A255" s="317" t="s">
        <v>540</v>
      </c>
      <c r="B255" s="313" t="s">
        <v>541</v>
      </c>
      <c r="C255" s="313" t="s">
        <v>398</v>
      </c>
      <c r="D255" s="313">
        <v>60.75</v>
      </c>
      <c r="E255" s="314">
        <v>8.31</v>
      </c>
      <c r="F255" s="313">
        <v>94</v>
      </c>
      <c r="G255" s="313">
        <v>64</v>
      </c>
      <c r="H255" s="318">
        <v>0.48</v>
      </c>
    </row>
    <row r="256" spans="1:14" ht="15">
      <c r="A256" s="317" t="s">
        <v>540</v>
      </c>
      <c r="B256" s="313" t="s">
        <v>541</v>
      </c>
      <c r="C256" s="313" t="s">
        <v>399</v>
      </c>
      <c r="D256" s="313">
        <v>21.24</v>
      </c>
      <c r="E256" s="314">
        <v>3.19</v>
      </c>
      <c r="F256" s="313">
        <v>93</v>
      </c>
      <c r="G256" s="313">
        <v>71</v>
      </c>
      <c r="H256" s="318" t="s">
        <v>164</v>
      </c>
    </row>
    <row r="257" spans="1:8" ht="15">
      <c r="A257" s="317" t="s">
        <v>540</v>
      </c>
      <c r="B257" s="313" t="s">
        <v>541</v>
      </c>
      <c r="C257" s="313" t="s">
        <v>400</v>
      </c>
      <c r="D257" s="313">
        <v>82.62</v>
      </c>
      <c r="E257" s="314">
        <v>11.05</v>
      </c>
      <c r="F257" s="313">
        <v>92</v>
      </c>
      <c r="G257" s="313">
        <v>72</v>
      </c>
      <c r="H257" s="318">
        <v>0</v>
      </c>
    </row>
    <row r="258" spans="1:8" ht="15">
      <c r="A258" s="320" t="s">
        <v>540</v>
      </c>
      <c r="B258" s="315" t="s">
        <v>541</v>
      </c>
      <c r="C258" s="315" t="s">
        <v>163</v>
      </c>
      <c r="D258" s="315">
        <v>80.819999999999993</v>
      </c>
      <c r="E258" s="316">
        <v>10.82</v>
      </c>
      <c r="F258" s="315">
        <v>92</v>
      </c>
      <c r="G258" s="315">
        <v>71</v>
      </c>
      <c r="H258" s="355" t="s">
        <v>164</v>
      </c>
    </row>
    <row r="259" spans="1:8" ht="15">
      <c r="A259" s="320" t="s">
        <v>540</v>
      </c>
      <c r="B259" s="315" t="s">
        <v>541</v>
      </c>
      <c r="C259" s="315" t="s">
        <v>161</v>
      </c>
      <c r="D259" s="315">
        <v>26.69</v>
      </c>
      <c r="E259" s="316">
        <v>3.89</v>
      </c>
      <c r="F259" s="315">
        <v>92</v>
      </c>
      <c r="G259" s="315">
        <v>72</v>
      </c>
      <c r="H259" s="355">
        <v>0.03</v>
      </c>
    </row>
    <row r="260" spans="1:8" ht="15">
      <c r="A260" s="320" t="s">
        <v>540</v>
      </c>
      <c r="B260" s="315" t="s">
        <v>541</v>
      </c>
      <c r="C260" s="315" t="s">
        <v>162</v>
      </c>
      <c r="D260" s="315">
        <v>23.17</v>
      </c>
      <c r="E260" s="316">
        <v>3.44</v>
      </c>
      <c r="F260" s="315">
        <v>91</v>
      </c>
      <c r="G260" s="315">
        <v>71</v>
      </c>
      <c r="H260" s="355">
        <v>0.28999999999999998</v>
      </c>
    </row>
    <row r="261" spans="1:8" ht="15">
      <c r="A261" s="317" t="s">
        <v>540</v>
      </c>
      <c r="B261" s="313" t="s">
        <v>541</v>
      </c>
      <c r="C261" s="313" t="s">
        <v>401</v>
      </c>
      <c r="D261" s="313">
        <v>22.28</v>
      </c>
      <c r="E261" s="314">
        <v>3.32</v>
      </c>
      <c r="F261" s="313">
        <v>88</v>
      </c>
      <c r="G261" s="313">
        <v>70</v>
      </c>
      <c r="H261" s="318">
        <v>0</v>
      </c>
    </row>
    <row r="262" spans="1:8" ht="15">
      <c r="A262" s="317" t="s">
        <v>540</v>
      </c>
      <c r="B262" s="313" t="s">
        <v>541</v>
      </c>
      <c r="C262" s="313" t="s">
        <v>402</v>
      </c>
      <c r="D262" s="313">
        <v>22.69</v>
      </c>
      <c r="E262" s="314">
        <v>3.37</v>
      </c>
      <c r="F262" s="313">
        <v>87</v>
      </c>
      <c r="G262" s="313">
        <v>69</v>
      </c>
      <c r="H262" s="318">
        <v>0.54</v>
      </c>
    </row>
    <row r="263" spans="1:8" ht="15">
      <c r="A263" s="317" t="s">
        <v>540</v>
      </c>
      <c r="B263" s="313" t="s">
        <v>541</v>
      </c>
      <c r="C263" s="313" t="s">
        <v>403</v>
      </c>
      <c r="D263" s="313">
        <v>20.56</v>
      </c>
      <c r="E263" s="314">
        <v>3.1</v>
      </c>
      <c r="F263" s="313">
        <v>92</v>
      </c>
      <c r="G263" s="313">
        <v>70</v>
      </c>
      <c r="H263" s="318">
        <v>0</v>
      </c>
    </row>
    <row r="264" spans="1:8" ht="15">
      <c r="A264" s="317" t="s">
        <v>540</v>
      </c>
      <c r="B264" s="313" t="s">
        <v>541</v>
      </c>
      <c r="C264" s="313" t="s">
        <v>404</v>
      </c>
      <c r="D264" s="313">
        <v>22.95</v>
      </c>
      <c r="E264" s="314">
        <v>3.41</v>
      </c>
      <c r="F264" s="313">
        <v>89</v>
      </c>
      <c r="G264" s="313">
        <v>68</v>
      </c>
      <c r="H264" s="318">
        <v>0.08</v>
      </c>
    </row>
    <row r="265" spans="1:8" ht="15">
      <c r="A265" s="317" t="s">
        <v>540</v>
      </c>
      <c r="B265" s="313" t="s">
        <v>541</v>
      </c>
      <c r="C265" s="313" t="s">
        <v>405</v>
      </c>
      <c r="D265" s="313">
        <v>22.09</v>
      </c>
      <c r="E265" s="314">
        <v>3.3</v>
      </c>
      <c r="F265" s="313">
        <v>88</v>
      </c>
      <c r="G265" s="313">
        <v>64</v>
      </c>
      <c r="H265" s="318">
        <v>0</v>
      </c>
    </row>
    <row r="266" spans="1:8" ht="15">
      <c r="A266" s="317" t="s">
        <v>540</v>
      </c>
      <c r="B266" s="313" t="s">
        <v>541</v>
      </c>
      <c r="C266" s="313" t="s">
        <v>406</v>
      </c>
      <c r="D266" s="313">
        <v>21.89</v>
      </c>
      <c r="E266" s="314">
        <v>3.27</v>
      </c>
      <c r="F266" s="313">
        <v>88</v>
      </c>
      <c r="G266" s="313">
        <v>69</v>
      </c>
      <c r="H266" s="318">
        <v>0</v>
      </c>
    </row>
    <row r="267" spans="1:8" ht="15">
      <c r="A267" s="317" t="s">
        <v>540</v>
      </c>
      <c r="B267" s="313" t="s">
        <v>541</v>
      </c>
      <c r="C267" s="313" t="s">
        <v>407</v>
      </c>
      <c r="D267" s="313">
        <v>23.83</v>
      </c>
      <c r="E267" s="314">
        <v>3.52</v>
      </c>
      <c r="F267" s="313">
        <v>87</v>
      </c>
      <c r="G267" s="313">
        <v>68</v>
      </c>
      <c r="H267" s="318">
        <v>0.08</v>
      </c>
    </row>
    <row r="268" spans="1:8" ht="15">
      <c r="A268" s="317" t="s">
        <v>540</v>
      </c>
      <c r="B268" s="313" t="s">
        <v>541</v>
      </c>
      <c r="C268" s="313" t="s">
        <v>408</v>
      </c>
      <c r="D268" s="313">
        <v>26.04</v>
      </c>
      <c r="E268" s="314">
        <v>3.8</v>
      </c>
      <c r="F268" s="313">
        <v>85</v>
      </c>
      <c r="G268" s="313">
        <v>65</v>
      </c>
      <c r="H268" s="318">
        <v>0.3</v>
      </c>
    </row>
    <row r="269" spans="1:8" ht="15">
      <c r="A269" s="317" t="s">
        <v>540</v>
      </c>
      <c r="B269" s="313" t="s">
        <v>541</v>
      </c>
      <c r="C269" s="313" t="s">
        <v>409</v>
      </c>
      <c r="D269" s="313">
        <v>26.35</v>
      </c>
      <c r="E269" s="314">
        <v>3.84</v>
      </c>
      <c r="F269" s="313">
        <v>87</v>
      </c>
      <c r="G269" s="313">
        <v>61</v>
      </c>
      <c r="H269" s="318">
        <v>0</v>
      </c>
    </row>
    <row r="270" spans="1:8" ht="15">
      <c r="A270" s="317" t="s">
        <v>540</v>
      </c>
      <c r="B270" s="313" t="s">
        <v>541</v>
      </c>
      <c r="C270" s="313" t="s">
        <v>410</v>
      </c>
      <c r="D270" s="313">
        <v>22.08</v>
      </c>
      <c r="E270" s="314">
        <v>3.3</v>
      </c>
      <c r="F270" s="313">
        <v>89</v>
      </c>
      <c r="G270" s="313">
        <v>59</v>
      </c>
      <c r="H270" s="318">
        <v>0</v>
      </c>
    </row>
    <row r="271" spans="1:8" ht="15">
      <c r="A271" s="317" t="s">
        <v>540</v>
      </c>
      <c r="B271" s="313" t="s">
        <v>541</v>
      </c>
      <c r="C271" s="313" t="s">
        <v>411</v>
      </c>
      <c r="D271" s="313">
        <v>23.36</v>
      </c>
      <c r="E271" s="314">
        <v>3.46</v>
      </c>
      <c r="F271" s="313">
        <v>90</v>
      </c>
      <c r="G271" s="313">
        <v>66</v>
      </c>
      <c r="H271" s="319">
        <v>0</v>
      </c>
    </row>
    <row r="272" spans="1:8" ht="15">
      <c r="A272" s="320" t="s">
        <v>540</v>
      </c>
      <c r="B272" s="315" t="s">
        <v>541</v>
      </c>
      <c r="C272" s="315" t="s">
        <v>412</v>
      </c>
      <c r="D272" s="315">
        <v>23.94</v>
      </c>
      <c r="E272" s="316">
        <v>3.54</v>
      </c>
      <c r="F272" s="315">
        <v>89</v>
      </c>
      <c r="G272" s="315">
        <v>71</v>
      </c>
      <c r="H272" s="321">
        <v>2.11</v>
      </c>
    </row>
    <row r="273" spans="1:14" ht="15">
      <c r="A273" s="320" t="s">
        <v>540</v>
      </c>
      <c r="B273" s="315" t="s">
        <v>541</v>
      </c>
      <c r="C273" s="315" t="s">
        <v>413</v>
      </c>
      <c r="D273" s="315">
        <v>24.3</v>
      </c>
      <c r="E273" s="316">
        <v>3.58</v>
      </c>
      <c r="F273" s="315">
        <v>88</v>
      </c>
      <c r="G273" s="315">
        <v>71</v>
      </c>
      <c r="H273" s="321">
        <v>0.91</v>
      </c>
    </row>
    <row r="274" spans="1:14" ht="15">
      <c r="A274" s="320" t="s">
        <v>540</v>
      </c>
      <c r="B274" s="315" t="s">
        <v>541</v>
      </c>
      <c r="C274" s="315" t="s">
        <v>414</v>
      </c>
      <c r="D274" s="315">
        <v>24.18</v>
      </c>
      <c r="E274" s="316">
        <v>3.57</v>
      </c>
      <c r="F274" s="315">
        <v>87</v>
      </c>
      <c r="G274" s="315">
        <v>71</v>
      </c>
      <c r="H274" s="321">
        <v>0.81</v>
      </c>
    </row>
    <row r="275" spans="1:14" ht="15">
      <c r="A275" s="320" t="s">
        <v>540</v>
      </c>
      <c r="B275" s="315" t="s">
        <v>541</v>
      </c>
      <c r="C275" s="315" t="s">
        <v>415</v>
      </c>
      <c r="D275" s="315">
        <v>23.67</v>
      </c>
      <c r="E275" s="316">
        <v>3.5</v>
      </c>
      <c r="F275" s="315">
        <v>85</v>
      </c>
      <c r="G275" s="315">
        <v>71</v>
      </c>
      <c r="H275" s="321">
        <v>0.02</v>
      </c>
      <c r="M275" s="16"/>
      <c r="N275" s="16"/>
    </row>
    <row r="276" spans="1:14" ht="15">
      <c r="A276" s="320" t="s">
        <v>540</v>
      </c>
      <c r="B276" s="315" t="s">
        <v>541</v>
      </c>
      <c r="C276" s="315" t="s">
        <v>416</v>
      </c>
      <c r="D276" s="315">
        <v>40.590000000000003</v>
      </c>
      <c r="E276" s="316">
        <v>5.67</v>
      </c>
      <c r="F276" s="315">
        <v>85</v>
      </c>
      <c r="G276" s="315">
        <v>71</v>
      </c>
      <c r="H276" s="321">
        <v>0.2</v>
      </c>
      <c r="M276" s="17"/>
      <c r="N276" s="18"/>
    </row>
    <row r="277" spans="1:14" ht="15">
      <c r="A277" s="320" t="s">
        <v>540</v>
      </c>
      <c r="B277" s="315" t="s">
        <v>541</v>
      </c>
      <c r="C277" s="315" t="s">
        <v>417</v>
      </c>
      <c r="D277" s="315">
        <v>39.619999999999997</v>
      </c>
      <c r="E277" s="316">
        <v>5.54</v>
      </c>
      <c r="F277" s="315">
        <v>85</v>
      </c>
      <c r="G277" s="315">
        <v>70</v>
      </c>
      <c r="H277" s="321">
        <v>2.5299999999999998</v>
      </c>
    </row>
    <row r="278" spans="1:14" ht="15">
      <c r="A278" s="320" t="s">
        <v>540</v>
      </c>
      <c r="B278" s="315" t="s">
        <v>541</v>
      </c>
      <c r="C278" s="315" t="s">
        <v>419</v>
      </c>
      <c r="D278" s="315">
        <v>32.700000000000003</v>
      </c>
      <c r="E278" s="316">
        <v>4.66</v>
      </c>
      <c r="F278" s="315">
        <v>85</v>
      </c>
      <c r="G278" s="315">
        <v>69</v>
      </c>
      <c r="H278" s="321">
        <v>0.56000000000000005</v>
      </c>
    </row>
    <row r="279" spans="1:14" ht="15">
      <c r="A279" s="320" t="s">
        <v>540</v>
      </c>
      <c r="B279" s="315" t="s">
        <v>541</v>
      </c>
      <c r="C279" s="315" t="s">
        <v>420</v>
      </c>
      <c r="D279" s="315">
        <v>25.79</v>
      </c>
      <c r="E279" s="316">
        <v>3.77</v>
      </c>
      <c r="F279" s="315">
        <v>85</v>
      </c>
      <c r="G279" s="315">
        <v>70</v>
      </c>
      <c r="H279" s="321">
        <v>0</v>
      </c>
    </row>
    <row r="280" spans="1:14" ht="15">
      <c r="A280" s="320" t="s">
        <v>540</v>
      </c>
      <c r="B280" s="315" t="s">
        <v>541</v>
      </c>
      <c r="C280" s="315" t="s">
        <v>421</v>
      </c>
      <c r="D280" s="315">
        <v>25.69</v>
      </c>
      <c r="E280" s="316">
        <v>3.76</v>
      </c>
      <c r="F280" s="315">
        <v>86</v>
      </c>
      <c r="G280" s="315">
        <v>70</v>
      </c>
      <c r="H280" s="321">
        <v>0.05</v>
      </c>
    </row>
    <row r="281" spans="1:14" ht="15">
      <c r="A281" s="317" t="s">
        <v>540</v>
      </c>
      <c r="B281" s="313" t="s">
        <v>541</v>
      </c>
      <c r="C281" s="313" t="s">
        <v>422</v>
      </c>
      <c r="D281" s="313">
        <v>23.66</v>
      </c>
      <c r="E281" s="314">
        <v>3.5</v>
      </c>
      <c r="F281" s="313">
        <v>86</v>
      </c>
      <c r="G281" s="313">
        <v>69</v>
      </c>
      <c r="H281" s="319">
        <v>0</v>
      </c>
    </row>
    <row r="282" spans="1:14" ht="15">
      <c r="A282" s="317" t="s">
        <v>540</v>
      </c>
      <c r="B282" s="313" t="s">
        <v>541</v>
      </c>
      <c r="C282" s="313" t="s">
        <v>423</v>
      </c>
      <c r="D282" s="313">
        <v>26.89</v>
      </c>
      <c r="E282" s="314">
        <v>3.91</v>
      </c>
      <c r="F282" s="313">
        <v>87</v>
      </c>
      <c r="G282" s="313">
        <v>66</v>
      </c>
      <c r="H282" s="319">
        <v>0</v>
      </c>
    </row>
    <row r="283" spans="1:14" ht="15">
      <c r="A283" s="317" t="s">
        <v>540</v>
      </c>
      <c r="B283" s="313" t="s">
        <v>541</v>
      </c>
      <c r="C283" s="313" t="s">
        <v>424</v>
      </c>
      <c r="D283" s="313">
        <v>25.32</v>
      </c>
      <c r="E283" s="314">
        <v>3.71</v>
      </c>
      <c r="F283" s="313">
        <v>90</v>
      </c>
      <c r="G283" s="313">
        <v>56</v>
      </c>
      <c r="H283" s="319">
        <v>0</v>
      </c>
    </row>
    <row r="284" spans="1:14" ht="15">
      <c r="A284" s="317" t="s">
        <v>540</v>
      </c>
      <c r="B284" s="313" t="s">
        <v>541</v>
      </c>
      <c r="C284" s="313" t="s">
        <v>425</v>
      </c>
      <c r="D284" s="313">
        <v>23.12</v>
      </c>
      <c r="E284" s="314">
        <v>3.43</v>
      </c>
      <c r="F284" s="313">
        <v>82</v>
      </c>
      <c r="G284" s="313">
        <v>53</v>
      </c>
      <c r="H284" s="319">
        <v>0</v>
      </c>
    </row>
    <row r="285" spans="1:14" ht="15">
      <c r="A285" s="317" t="s">
        <v>540</v>
      </c>
      <c r="B285" s="313" t="s">
        <v>541</v>
      </c>
      <c r="C285" s="313" t="s">
        <v>426</v>
      </c>
      <c r="D285" s="313">
        <v>24.52</v>
      </c>
      <c r="E285" s="314">
        <v>3.61</v>
      </c>
      <c r="F285" s="313">
        <v>80</v>
      </c>
      <c r="G285" s="313">
        <v>55</v>
      </c>
      <c r="H285" s="319">
        <v>0</v>
      </c>
    </row>
    <row r="286" spans="1:14" ht="15">
      <c r="A286" s="317" t="s">
        <v>540</v>
      </c>
      <c r="B286" s="313" t="s">
        <v>541</v>
      </c>
      <c r="C286" s="313" t="s">
        <v>427</v>
      </c>
      <c r="D286" s="313">
        <v>23.25</v>
      </c>
      <c r="E286" s="314">
        <v>3.45</v>
      </c>
      <c r="F286" s="313">
        <v>84</v>
      </c>
      <c r="G286" s="313">
        <v>56</v>
      </c>
      <c r="H286" s="319">
        <v>0</v>
      </c>
    </row>
    <row r="287" spans="1:14" ht="15">
      <c r="A287" s="317" t="s">
        <v>540</v>
      </c>
      <c r="B287" s="313" t="s">
        <v>541</v>
      </c>
      <c r="C287" s="313" t="s">
        <v>428</v>
      </c>
      <c r="D287" s="313">
        <v>20.78</v>
      </c>
      <c r="E287" s="314">
        <v>3.15</v>
      </c>
      <c r="F287" s="313">
        <v>84</v>
      </c>
      <c r="G287" s="313">
        <v>65</v>
      </c>
      <c r="H287" s="319">
        <v>0</v>
      </c>
    </row>
    <row r="288" spans="1:14" ht="15">
      <c r="A288" s="320" t="s">
        <v>540</v>
      </c>
      <c r="B288" s="315" t="s">
        <v>541</v>
      </c>
      <c r="C288" s="315" t="s">
        <v>429</v>
      </c>
      <c r="D288" s="315">
        <v>56.13</v>
      </c>
      <c r="E288" s="316">
        <v>7.69</v>
      </c>
      <c r="F288" s="315">
        <v>88</v>
      </c>
      <c r="G288" s="315">
        <v>72</v>
      </c>
      <c r="H288" s="321">
        <v>2.8</v>
      </c>
    </row>
    <row r="289" spans="1:8" ht="15">
      <c r="A289" s="320" t="s">
        <v>540</v>
      </c>
      <c r="B289" s="315" t="s">
        <v>541</v>
      </c>
      <c r="C289" s="315" t="s">
        <v>430</v>
      </c>
      <c r="D289" s="315">
        <v>29.56</v>
      </c>
      <c r="E289" s="316">
        <v>4.2699999999999996</v>
      </c>
      <c r="F289" s="315">
        <v>89</v>
      </c>
      <c r="G289" s="315">
        <v>68</v>
      </c>
      <c r="H289" s="321">
        <v>1.67</v>
      </c>
    </row>
    <row r="290" spans="1:8" ht="15">
      <c r="A290" s="320" t="s">
        <v>540</v>
      </c>
      <c r="B290" s="315" t="s">
        <v>541</v>
      </c>
      <c r="C290" s="315" t="s">
        <v>431</v>
      </c>
      <c r="D290" s="315">
        <v>25.47</v>
      </c>
      <c r="E290" s="316">
        <v>3.75</v>
      </c>
      <c r="F290" s="315">
        <v>89</v>
      </c>
      <c r="G290" s="315">
        <v>64</v>
      </c>
      <c r="H290" s="321">
        <v>0</v>
      </c>
    </row>
    <row r="291" spans="1:8" ht="15">
      <c r="A291" s="320" t="s">
        <v>540</v>
      </c>
      <c r="B291" s="315" t="s">
        <v>541</v>
      </c>
      <c r="C291" s="315" t="s">
        <v>432</v>
      </c>
      <c r="D291" s="315">
        <v>23.38</v>
      </c>
      <c r="E291" s="316">
        <v>3.48</v>
      </c>
      <c r="F291" s="315">
        <v>82</v>
      </c>
      <c r="G291" s="315">
        <v>55</v>
      </c>
      <c r="H291" s="321">
        <v>0</v>
      </c>
    </row>
    <row r="292" spans="1:8" ht="15">
      <c r="A292" s="317" t="s">
        <v>540</v>
      </c>
      <c r="B292" s="313" t="s">
        <v>541</v>
      </c>
      <c r="C292" s="313" t="s">
        <v>433</v>
      </c>
      <c r="D292" s="313">
        <v>22.84</v>
      </c>
      <c r="E292" s="314">
        <v>3.41</v>
      </c>
      <c r="F292" s="313">
        <v>76</v>
      </c>
      <c r="G292" s="313">
        <v>50</v>
      </c>
      <c r="H292" s="319">
        <v>0</v>
      </c>
    </row>
    <row r="293" spans="1:8" ht="15">
      <c r="A293" s="317" t="s">
        <v>540</v>
      </c>
      <c r="B293" s="313" t="s">
        <v>541</v>
      </c>
      <c r="C293" s="313" t="s">
        <v>434</v>
      </c>
      <c r="D293" s="313">
        <v>22.23</v>
      </c>
      <c r="E293" s="314">
        <v>3.33</v>
      </c>
      <c r="F293" s="313">
        <v>75</v>
      </c>
      <c r="G293" s="313">
        <v>49</v>
      </c>
      <c r="H293" s="319">
        <v>0</v>
      </c>
    </row>
    <row r="294" spans="1:8" ht="15">
      <c r="A294" s="317" t="s">
        <v>540</v>
      </c>
      <c r="B294" s="313" t="s">
        <v>541</v>
      </c>
      <c r="C294" s="313" t="s">
        <v>435</v>
      </c>
      <c r="D294" s="313">
        <v>21.19</v>
      </c>
      <c r="E294" s="314">
        <v>3.2</v>
      </c>
      <c r="F294" s="313">
        <v>77</v>
      </c>
      <c r="G294" s="313">
        <v>50</v>
      </c>
      <c r="H294" s="319">
        <v>0</v>
      </c>
    </row>
    <row r="295" spans="1:8" ht="15">
      <c r="A295" s="317" t="s">
        <v>540</v>
      </c>
      <c r="B295" s="313" t="s">
        <v>541</v>
      </c>
      <c r="C295" s="313" t="s">
        <v>436</v>
      </c>
      <c r="D295" s="313">
        <v>22.9</v>
      </c>
      <c r="E295" s="314">
        <v>3.42</v>
      </c>
      <c r="F295" s="313">
        <v>81</v>
      </c>
      <c r="G295" s="313">
        <v>55</v>
      </c>
      <c r="H295" s="319">
        <v>0</v>
      </c>
    </row>
    <row r="296" spans="1:8" ht="15">
      <c r="A296" s="317" t="s">
        <v>540</v>
      </c>
      <c r="B296" s="313" t="s">
        <v>541</v>
      </c>
      <c r="C296" s="313" t="s">
        <v>437</v>
      </c>
      <c r="D296" s="313">
        <v>24.12</v>
      </c>
      <c r="E296" s="314">
        <v>3.58</v>
      </c>
      <c r="F296" s="313">
        <v>83</v>
      </c>
      <c r="G296" s="313">
        <v>55</v>
      </c>
      <c r="H296" s="319">
        <v>0</v>
      </c>
    </row>
    <row r="297" spans="1:8" ht="15">
      <c r="A297" s="317" t="s">
        <v>540</v>
      </c>
      <c r="B297" s="313" t="s">
        <v>541</v>
      </c>
      <c r="C297" s="313" t="s">
        <v>438</v>
      </c>
      <c r="D297" s="313">
        <v>23.44</v>
      </c>
      <c r="E297" s="314">
        <v>3.49</v>
      </c>
      <c r="F297" s="313">
        <v>83</v>
      </c>
      <c r="G297" s="313">
        <v>55</v>
      </c>
      <c r="H297" s="319">
        <v>0</v>
      </c>
    </row>
    <row r="298" spans="1:8" ht="15">
      <c r="A298" s="317" t="s">
        <v>540</v>
      </c>
      <c r="B298" s="313" t="s">
        <v>541</v>
      </c>
      <c r="C298" s="313" t="s">
        <v>439</v>
      </c>
      <c r="D298" s="313">
        <v>20.63</v>
      </c>
      <c r="E298" s="314">
        <v>3.13</v>
      </c>
      <c r="F298" s="313">
        <v>86</v>
      </c>
      <c r="G298" s="313">
        <v>52</v>
      </c>
      <c r="H298" s="319">
        <v>0</v>
      </c>
    </row>
    <row r="299" spans="1:8" ht="15">
      <c r="A299" s="317" t="s">
        <v>540</v>
      </c>
      <c r="B299" s="313" t="s">
        <v>541</v>
      </c>
      <c r="C299" s="313" t="s">
        <v>440</v>
      </c>
      <c r="D299" s="313">
        <v>21.32</v>
      </c>
      <c r="E299" s="314">
        <v>3.22</v>
      </c>
      <c r="F299" s="313">
        <v>83</v>
      </c>
      <c r="G299" s="313">
        <v>58</v>
      </c>
      <c r="H299" s="319">
        <v>0</v>
      </c>
    </row>
    <row r="300" spans="1:8" ht="15">
      <c r="A300" s="317" t="s">
        <v>540</v>
      </c>
      <c r="B300" s="313" t="s">
        <v>541</v>
      </c>
      <c r="C300" s="313" t="s">
        <v>441</v>
      </c>
      <c r="D300" s="313">
        <v>21.72</v>
      </c>
      <c r="E300" s="314">
        <v>3.27</v>
      </c>
      <c r="F300" s="313">
        <v>82</v>
      </c>
      <c r="G300" s="313">
        <v>67</v>
      </c>
      <c r="H300" s="319">
        <v>0</v>
      </c>
    </row>
    <row r="301" spans="1:8" ht="15">
      <c r="A301" s="317" t="s">
        <v>540</v>
      </c>
      <c r="B301" s="313" t="s">
        <v>541</v>
      </c>
      <c r="C301" s="313" t="s">
        <v>442</v>
      </c>
      <c r="D301" s="313">
        <v>24.45</v>
      </c>
      <c r="E301" s="314">
        <v>3.62</v>
      </c>
      <c r="F301" s="313">
        <v>82</v>
      </c>
      <c r="G301" s="313">
        <v>68</v>
      </c>
      <c r="H301" s="319">
        <v>0</v>
      </c>
    </row>
    <row r="302" spans="1:8" ht="15">
      <c r="A302" s="317" t="s">
        <v>540</v>
      </c>
      <c r="B302" s="313" t="s">
        <v>541</v>
      </c>
      <c r="C302" s="313" t="s">
        <v>443</v>
      </c>
      <c r="D302" s="313">
        <v>24.52</v>
      </c>
      <c r="E302" s="314">
        <v>3.63</v>
      </c>
      <c r="F302" s="313">
        <v>82</v>
      </c>
      <c r="G302" s="313">
        <v>65</v>
      </c>
      <c r="H302" s="319">
        <v>0</v>
      </c>
    </row>
    <row r="303" spans="1:8" ht="15">
      <c r="A303" s="317" t="s">
        <v>540</v>
      </c>
      <c r="B303" s="313" t="s">
        <v>541</v>
      </c>
      <c r="C303" s="313" t="s">
        <v>444</v>
      </c>
      <c r="D303" s="313">
        <v>25.05</v>
      </c>
      <c r="E303" s="314">
        <v>3.7</v>
      </c>
      <c r="F303" s="313">
        <v>83</v>
      </c>
      <c r="G303" s="313">
        <v>64</v>
      </c>
      <c r="H303" s="319">
        <v>0</v>
      </c>
    </row>
    <row r="304" spans="1:8" ht="15">
      <c r="A304" s="317" t="s">
        <v>540</v>
      </c>
      <c r="B304" s="313" t="s">
        <v>541</v>
      </c>
      <c r="C304" s="313" t="s">
        <v>445</v>
      </c>
      <c r="D304" s="313">
        <v>22.73</v>
      </c>
      <c r="E304" s="314">
        <v>3.4</v>
      </c>
      <c r="F304" s="313">
        <v>84</v>
      </c>
      <c r="G304" s="313">
        <v>62</v>
      </c>
      <c r="H304" s="319">
        <v>0</v>
      </c>
    </row>
    <row r="305" spans="1:14" ht="15">
      <c r="A305" s="317" t="s">
        <v>540</v>
      </c>
      <c r="B305" s="313" t="s">
        <v>541</v>
      </c>
      <c r="C305" s="313" t="s">
        <v>446</v>
      </c>
      <c r="D305" s="313">
        <v>23.53</v>
      </c>
      <c r="E305" s="314">
        <v>3.5</v>
      </c>
      <c r="F305" s="313">
        <v>84</v>
      </c>
      <c r="G305" s="313">
        <v>61</v>
      </c>
      <c r="H305" s="319">
        <v>0</v>
      </c>
    </row>
    <row r="306" spans="1:14" ht="15">
      <c r="A306" s="317" t="s">
        <v>540</v>
      </c>
      <c r="B306" s="313" t="s">
        <v>541</v>
      </c>
      <c r="C306" s="313" t="s">
        <v>447</v>
      </c>
      <c r="D306" s="313">
        <v>24.06</v>
      </c>
      <c r="E306" s="314">
        <v>3.57</v>
      </c>
      <c r="F306" s="313">
        <v>85</v>
      </c>
      <c r="G306" s="313">
        <v>60</v>
      </c>
      <c r="H306" s="319">
        <v>0</v>
      </c>
      <c r="M306" s="16"/>
      <c r="N306" s="16"/>
    </row>
    <row r="307" spans="1:14" ht="15">
      <c r="A307" s="317" t="s">
        <v>540</v>
      </c>
      <c r="B307" s="313" t="s">
        <v>541</v>
      </c>
      <c r="C307" s="313" t="s">
        <v>448</v>
      </c>
      <c r="D307" s="313">
        <v>22.99</v>
      </c>
      <c r="E307" s="314">
        <v>3.43</v>
      </c>
      <c r="F307" s="313">
        <v>84</v>
      </c>
      <c r="G307" s="313">
        <v>58</v>
      </c>
      <c r="H307" s="318">
        <v>0</v>
      </c>
      <c r="M307" s="17"/>
      <c r="N307" s="18"/>
    </row>
    <row r="308" spans="1:14" ht="15">
      <c r="A308" s="317" t="s">
        <v>540</v>
      </c>
      <c r="B308" s="313" t="s">
        <v>541</v>
      </c>
      <c r="C308" s="313" t="s">
        <v>449</v>
      </c>
      <c r="D308" s="313">
        <v>21.75</v>
      </c>
      <c r="E308" s="314">
        <v>3.27</v>
      </c>
      <c r="F308" s="313">
        <v>76</v>
      </c>
      <c r="G308" s="313">
        <v>53</v>
      </c>
      <c r="H308" s="319">
        <v>0</v>
      </c>
    </row>
    <row r="309" spans="1:14" ht="15">
      <c r="A309" s="317" t="s">
        <v>540</v>
      </c>
      <c r="B309" s="313" t="s">
        <v>541</v>
      </c>
      <c r="C309" s="313" t="s">
        <v>451</v>
      </c>
      <c r="D309" s="313">
        <v>21.71</v>
      </c>
      <c r="E309" s="314">
        <v>3.27</v>
      </c>
      <c r="F309" s="313">
        <v>75</v>
      </c>
      <c r="G309" s="313">
        <v>53</v>
      </c>
      <c r="H309" s="319">
        <v>0</v>
      </c>
    </row>
    <row r="310" spans="1:14" ht="15">
      <c r="A310" s="317" t="s">
        <v>540</v>
      </c>
      <c r="B310" s="313" t="s">
        <v>541</v>
      </c>
      <c r="C310" s="313" t="s">
        <v>452</v>
      </c>
      <c r="D310" s="313">
        <v>23.97</v>
      </c>
      <c r="E310" s="314">
        <v>3.56</v>
      </c>
      <c r="F310" s="313">
        <v>79</v>
      </c>
      <c r="G310" s="313">
        <v>59</v>
      </c>
      <c r="H310" s="319">
        <v>0</v>
      </c>
    </row>
    <row r="311" spans="1:14" ht="15">
      <c r="A311" s="317" t="s">
        <v>540</v>
      </c>
      <c r="B311" s="313" t="s">
        <v>541</v>
      </c>
      <c r="C311" s="313" t="s">
        <v>453</v>
      </c>
      <c r="D311" s="313">
        <v>24.17</v>
      </c>
      <c r="E311" s="314">
        <v>3.58</v>
      </c>
      <c r="F311" s="313">
        <v>79</v>
      </c>
      <c r="G311" s="313">
        <v>55</v>
      </c>
      <c r="H311" s="319">
        <v>0</v>
      </c>
    </row>
    <row r="312" spans="1:14" ht="15">
      <c r="A312" s="317" t="s">
        <v>540</v>
      </c>
      <c r="B312" s="313" t="s">
        <v>541</v>
      </c>
      <c r="C312" s="313" t="s">
        <v>454</v>
      </c>
      <c r="D312" s="313">
        <v>23.37</v>
      </c>
      <c r="E312" s="314">
        <v>3.48</v>
      </c>
      <c r="F312" s="313">
        <v>80</v>
      </c>
      <c r="G312" s="313">
        <v>51</v>
      </c>
      <c r="H312" s="319">
        <v>0</v>
      </c>
    </row>
    <row r="313" spans="1:14" ht="15">
      <c r="A313" s="317" t="s">
        <v>540</v>
      </c>
      <c r="B313" s="313" t="s">
        <v>541</v>
      </c>
      <c r="C313" s="313" t="s">
        <v>455</v>
      </c>
      <c r="D313" s="313">
        <v>23.45</v>
      </c>
      <c r="E313" s="314">
        <v>3.49</v>
      </c>
      <c r="F313" s="313">
        <v>81</v>
      </c>
      <c r="G313" s="313">
        <v>48</v>
      </c>
      <c r="H313" s="319">
        <v>0</v>
      </c>
    </row>
    <row r="314" spans="1:14" ht="15">
      <c r="A314" s="317" t="s">
        <v>540</v>
      </c>
      <c r="B314" s="313" t="s">
        <v>541</v>
      </c>
      <c r="C314" s="313" t="s">
        <v>456</v>
      </c>
      <c r="D314" s="313">
        <v>27.06</v>
      </c>
      <c r="E314" s="314">
        <v>3.95</v>
      </c>
      <c r="F314" s="313">
        <v>83</v>
      </c>
      <c r="G314" s="313">
        <v>53</v>
      </c>
      <c r="H314" s="319">
        <v>0</v>
      </c>
    </row>
    <row r="315" spans="1:14" ht="15">
      <c r="A315" s="317" t="s">
        <v>540</v>
      </c>
      <c r="B315" s="313" t="s">
        <v>541</v>
      </c>
      <c r="C315" s="313" t="s">
        <v>457</v>
      </c>
      <c r="D315" s="313">
        <v>25.15</v>
      </c>
      <c r="E315" s="314">
        <v>3.71</v>
      </c>
      <c r="F315" s="313">
        <v>84</v>
      </c>
      <c r="G315" s="313">
        <v>50</v>
      </c>
      <c r="H315" s="319">
        <v>0</v>
      </c>
    </row>
    <row r="316" spans="1:14" ht="15">
      <c r="A316" s="317" t="s">
        <v>540</v>
      </c>
      <c r="B316" s="313" t="s">
        <v>541</v>
      </c>
      <c r="C316" s="313" t="s">
        <v>458</v>
      </c>
      <c r="D316" s="313">
        <v>24.26</v>
      </c>
      <c r="E316" s="314">
        <v>3.59</v>
      </c>
      <c r="F316" s="313">
        <v>85</v>
      </c>
      <c r="G316" s="313">
        <v>55</v>
      </c>
      <c r="H316" s="319">
        <v>0</v>
      </c>
    </row>
    <row r="317" spans="1:14" ht="15">
      <c r="A317" s="317" t="s">
        <v>540</v>
      </c>
      <c r="B317" s="313" t="s">
        <v>541</v>
      </c>
      <c r="C317" s="313" t="s">
        <v>459</v>
      </c>
      <c r="D317" s="313">
        <v>23.7</v>
      </c>
      <c r="E317" s="314">
        <v>3.52</v>
      </c>
      <c r="F317" s="313">
        <v>86</v>
      </c>
      <c r="G317" s="313">
        <v>60</v>
      </c>
      <c r="H317" s="319">
        <v>0</v>
      </c>
    </row>
    <row r="318" spans="1:14" ht="15">
      <c r="A318" s="317" t="s">
        <v>540</v>
      </c>
      <c r="B318" s="313" t="s">
        <v>541</v>
      </c>
      <c r="C318" s="313" t="s">
        <v>460</v>
      </c>
      <c r="D318" s="313">
        <v>24.51</v>
      </c>
      <c r="E318" s="314">
        <v>3.62</v>
      </c>
      <c r="F318" s="313">
        <v>83</v>
      </c>
      <c r="G318" s="313">
        <v>65</v>
      </c>
      <c r="H318" s="318">
        <v>0.33</v>
      </c>
    </row>
    <row r="319" spans="1:14" ht="15">
      <c r="A319" s="317" t="s">
        <v>540</v>
      </c>
      <c r="B319" s="313" t="s">
        <v>541</v>
      </c>
      <c r="C319" s="313" t="s">
        <v>461</v>
      </c>
      <c r="D319" s="313">
        <v>20.62</v>
      </c>
      <c r="E319" s="314">
        <v>3.13</v>
      </c>
      <c r="F319" s="313">
        <v>80</v>
      </c>
      <c r="G319" s="313">
        <v>63</v>
      </c>
      <c r="H319" s="319">
        <v>0</v>
      </c>
    </row>
    <row r="320" spans="1:14" ht="15">
      <c r="A320" s="317" t="s">
        <v>540</v>
      </c>
      <c r="B320" s="313" t="s">
        <v>541</v>
      </c>
      <c r="C320" s="313" t="s">
        <v>462</v>
      </c>
      <c r="D320" s="313">
        <v>23.04</v>
      </c>
      <c r="E320" s="314">
        <v>3.44</v>
      </c>
      <c r="F320" s="313">
        <v>77</v>
      </c>
      <c r="G320" s="313">
        <v>62</v>
      </c>
      <c r="H320" s="319">
        <v>0</v>
      </c>
    </row>
    <row r="321" spans="1:14" ht="15">
      <c r="A321" s="317" t="s">
        <v>540</v>
      </c>
      <c r="B321" s="313" t="s">
        <v>541</v>
      </c>
      <c r="C321" s="313" t="s">
        <v>463</v>
      </c>
      <c r="D321" s="313">
        <v>21.3</v>
      </c>
      <c r="E321" s="314">
        <v>3.21</v>
      </c>
      <c r="F321" s="313">
        <v>77</v>
      </c>
      <c r="G321" s="313">
        <v>61</v>
      </c>
      <c r="H321" s="319">
        <v>0.12</v>
      </c>
    </row>
    <row r="322" spans="1:14" ht="15">
      <c r="A322" s="317" t="s">
        <v>540</v>
      </c>
      <c r="B322" s="313" t="s">
        <v>541</v>
      </c>
      <c r="C322" s="313" t="s">
        <v>464</v>
      </c>
      <c r="D322" s="313">
        <v>20.89</v>
      </c>
      <c r="E322" s="314">
        <v>3.16</v>
      </c>
      <c r="F322" s="313">
        <v>77</v>
      </c>
      <c r="G322" s="313">
        <v>64</v>
      </c>
      <c r="H322" s="319">
        <v>0.05</v>
      </c>
    </row>
    <row r="323" spans="1:14" ht="15">
      <c r="A323" s="320" t="s">
        <v>540</v>
      </c>
      <c r="B323" s="315" t="s">
        <v>541</v>
      </c>
      <c r="C323" s="315" t="s">
        <v>465</v>
      </c>
      <c r="D323" s="315">
        <v>23.26</v>
      </c>
      <c r="E323" s="316">
        <v>3.46</v>
      </c>
      <c r="F323" s="315">
        <v>78</v>
      </c>
      <c r="G323" s="315">
        <v>62</v>
      </c>
      <c r="H323" s="321">
        <v>0.16</v>
      </c>
    </row>
    <row r="324" spans="1:14" ht="15">
      <c r="A324" s="320" t="s">
        <v>540</v>
      </c>
      <c r="B324" s="315" t="s">
        <v>541</v>
      </c>
      <c r="C324" s="315" t="s">
        <v>466</v>
      </c>
      <c r="D324" s="315">
        <v>29.31</v>
      </c>
      <c r="E324" s="316">
        <v>4.24</v>
      </c>
      <c r="F324" s="315">
        <v>79</v>
      </c>
      <c r="G324" s="315">
        <v>61</v>
      </c>
      <c r="H324" s="321">
        <v>2.1</v>
      </c>
    </row>
    <row r="325" spans="1:14" ht="15">
      <c r="A325" s="320" t="s">
        <v>540</v>
      </c>
      <c r="B325" s="315" t="s">
        <v>541</v>
      </c>
      <c r="C325" s="315" t="s">
        <v>467</v>
      </c>
      <c r="D325" s="315">
        <v>24.93</v>
      </c>
      <c r="E325" s="316">
        <v>3.68</v>
      </c>
      <c r="F325" s="315">
        <v>78</v>
      </c>
      <c r="G325" s="315">
        <v>55</v>
      </c>
      <c r="H325" s="321">
        <v>0.66</v>
      </c>
    </row>
    <row r="326" spans="1:14" ht="15">
      <c r="A326" s="317" t="s">
        <v>540</v>
      </c>
      <c r="B326" s="313" t="s">
        <v>541</v>
      </c>
      <c r="C326" s="313" t="s">
        <v>468</v>
      </c>
      <c r="D326" s="313">
        <v>25.32</v>
      </c>
      <c r="E326" s="314">
        <v>3.73</v>
      </c>
      <c r="F326" s="313">
        <v>80</v>
      </c>
      <c r="G326" s="313">
        <v>56</v>
      </c>
      <c r="H326" s="319">
        <v>0</v>
      </c>
    </row>
    <row r="327" spans="1:14" ht="15">
      <c r="A327" s="317" t="s">
        <v>540</v>
      </c>
      <c r="B327" s="313" t="s">
        <v>541</v>
      </c>
      <c r="C327" s="313" t="s">
        <v>469</v>
      </c>
      <c r="D327" s="313">
        <v>26.43</v>
      </c>
      <c r="E327" s="314">
        <v>3.87</v>
      </c>
      <c r="F327" s="313">
        <v>79</v>
      </c>
      <c r="G327" s="313">
        <v>59</v>
      </c>
      <c r="H327" s="319">
        <v>0.02</v>
      </c>
    </row>
    <row r="328" spans="1:14" ht="15">
      <c r="A328" s="317" t="s">
        <v>540</v>
      </c>
      <c r="B328" s="313" t="s">
        <v>541</v>
      </c>
      <c r="C328" s="313" t="s">
        <v>470</v>
      </c>
      <c r="D328" s="313">
        <v>24.72</v>
      </c>
      <c r="E328" s="314">
        <v>3.65</v>
      </c>
      <c r="F328" s="313">
        <v>81</v>
      </c>
      <c r="G328" s="313">
        <v>52</v>
      </c>
      <c r="H328" s="319">
        <v>0.02</v>
      </c>
    </row>
    <row r="329" spans="1:14" ht="15">
      <c r="A329" s="317" t="s">
        <v>540</v>
      </c>
      <c r="B329" s="313" t="s">
        <v>541</v>
      </c>
      <c r="C329" s="313" t="s">
        <v>471</v>
      </c>
      <c r="D329" s="313">
        <v>23.31</v>
      </c>
      <c r="E329" s="314">
        <v>3.47</v>
      </c>
      <c r="F329" s="313">
        <v>81</v>
      </c>
      <c r="G329" s="313">
        <v>47</v>
      </c>
      <c r="H329" s="319">
        <v>0</v>
      </c>
    </row>
    <row r="330" spans="1:14" ht="15">
      <c r="A330" s="317" t="s">
        <v>540</v>
      </c>
      <c r="B330" s="313" t="s">
        <v>541</v>
      </c>
      <c r="C330" s="313" t="s">
        <v>472</v>
      </c>
      <c r="D330" s="313">
        <v>9.58</v>
      </c>
      <c r="E330" s="314">
        <v>1.71</v>
      </c>
      <c r="F330" s="313">
        <v>73</v>
      </c>
      <c r="G330" s="313">
        <v>48</v>
      </c>
      <c r="H330" s="319">
        <v>0.01</v>
      </c>
    </row>
    <row r="331" spans="1:14" ht="15">
      <c r="A331" s="317" t="s">
        <v>540</v>
      </c>
      <c r="B331" s="313" t="s">
        <v>541</v>
      </c>
      <c r="C331" s="313" t="s">
        <v>473</v>
      </c>
      <c r="D331" s="313">
        <v>20.62</v>
      </c>
      <c r="E331" s="314">
        <v>3.12</v>
      </c>
      <c r="F331" s="313">
        <v>75</v>
      </c>
      <c r="G331" s="313">
        <v>52</v>
      </c>
      <c r="H331" s="319">
        <v>0.01</v>
      </c>
    </row>
    <row r="332" spans="1:14" ht="15">
      <c r="A332" s="317" t="s">
        <v>540</v>
      </c>
      <c r="B332" s="313" t="s">
        <v>541</v>
      </c>
      <c r="C332" s="313" t="s">
        <v>474</v>
      </c>
      <c r="D332" s="313">
        <v>23.53</v>
      </c>
      <c r="E332" s="314">
        <v>3.5</v>
      </c>
      <c r="F332" s="313">
        <v>75</v>
      </c>
      <c r="G332" s="313">
        <v>53</v>
      </c>
      <c r="H332" s="319">
        <v>7.0000000000000007E-2</v>
      </c>
    </row>
    <row r="333" spans="1:14" ht="15">
      <c r="A333" s="317" t="s">
        <v>540</v>
      </c>
      <c r="B333" s="313" t="s">
        <v>541</v>
      </c>
      <c r="C333" s="313" t="s">
        <v>475</v>
      </c>
      <c r="D333" s="313">
        <v>18.79</v>
      </c>
      <c r="E333" s="314">
        <v>2.89</v>
      </c>
      <c r="F333" s="313">
        <v>75</v>
      </c>
      <c r="G333" s="313">
        <v>55</v>
      </c>
      <c r="H333" s="319">
        <v>0.01</v>
      </c>
    </row>
    <row r="334" spans="1:14" ht="15">
      <c r="A334" s="317" t="s">
        <v>540</v>
      </c>
      <c r="B334" s="313" t="s">
        <v>541</v>
      </c>
      <c r="C334" s="313" t="s">
        <v>476</v>
      </c>
      <c r="D334" s="313">
        <v>22.93</v>
      </c>
      <c r="E334" s="314">
        <v>3.42</v>
      </c>
      <c r="F334" s="313">
        <v>74</v>
      </c>
      <c r="G334" s="313">
        <v>44</v>
      </c>
      <c r="H334" s="319">
        <v>0.55000000000000004</v>
      </c>
    </row>
    <row r="335" spans="1:14" ht="15">
      <c r="A335" s="317" t="s">
        <v>540</v>
      </c>
      <c r="B335" s="313" t="s">
        <v>541</v>
      </c>
      <c r="C335" s="313" t="s">
        <v>477</v>
      </c>
      <c r="D335" s="313">
        <v>21.37</v>
      </c>
      <c r="E335" s="314">
        <v>3.22</v>
      </c>
      <c r="F335" s="313">
        <v>69</v>
      </c>
      <c r="G335" s="313">
        <v>39</v>
      </c>
      <c r="H335" s="319">
        <v>0</v>
      </c>
    </row>
    <row r="336" spans="1:14" ht="15">
      <c r="A336" s="317" t="s">
        <v>540</v>
      </c>
      <c r="B336" s="313" t="s">
        <v>541</v>
      </c>
      <c r="C336" s="313" t="s">
        <v>478</v>
      </c>
      <c r="D336" s="313">
        <v>21.72</v>
      </c>
      <c r="E336" s="314">
        <v>3.27</v>
      </c>
      <c r="F336" s="313">
        <v>68</v>
      </c>
      <c r="G336" s="313">
        <v>36</v>
      </c>
      <c r="H336" s="319">
        <v>0</v>
      </c>
      <c r="M336" s="16"/>
      <c r="N336" s="16"/>
    </row>
    <row r="337" spans="1:14" ht="15">
      <c r="A337" s="317" t="s">
        <v>540</v>
      </c>
      <c r="B337" s="313" t="s">
        <v>541</v>
      </c>
      <c r="C337" s="313" t="s">
        <v>479</v>
      </c>
      <c r="D337" s="313">
        <v>22.81</v>
      </c>
      <c r="E337" s="314">
        <v>3.41</v>
      </c>
      <c r="F337" s="313">
        <v>86</v>
      </c>
      <c r="G337" s="313">
        <v>41</v>
      </c>
      <c r="H337" s="319">
        <v>0</v>
      </c>
      <c r="M337" s="17"/>
      <c r="N337" s="18"/>
    </row>
    <row r="338" spans="1:14" ht="15">
      <c r="A338" s="317" t="s">
        <v>540</v>
      </c>
      <c r="B338" s="313" t="s">
        <v>541</v>
      </c>
      <c r="C338" s="313" t="s">
        <v>480</v>
      </c>
      <c r="D338" s="313">
        <v>25.97</v>
      </c>
      <c r="E338" s="314">
        <v>3.81</v>
      </c>
      <c r="F338" s="313">
        <v>82</v>
      </c>
      <c r="G338" s="313">
        <v>55</v>
      </c>
      <c r="H338" s="319">
        <v>0</v>
      </c>
    </row>
    <row r="339" spans="1:14" ht="15">
      <c r="A339" s="317" t="s">
        <v>540</v>
      </c>
      <c r="B339" s="313" t="s">
        <v>541</v>
      </c>
      <c r="C339" s="313" t="s">
        <v>481</v>
      </c>
      <c r="D339" s="313">
        <v>24.24</v>
      </c>
      <c r="E339" s="314">
        <v>3.59</v>
      </c>
      <c r="F339" s="313">
        <v>83</v>
      </c>
      <c r="G339" s="313">
        <v>64</v>
      </c>
      <c r="H339" s="319">
        <v>0</v>
      </c>
    </row>
    <row r="340" spans="1:14" ht="15">
      <c r="A340" s="317" t="s">
        <v>540</v>
      </c>
      <c r="B340" s="313" t="s">
        <v>541</v>
      </c>
      <c r="C340" s="313" t="s">
        <v>482</v>
      </c>
      <c r="D340" s="313">
        <v>22.39</v>
      </c>
      <c r="E340" s="314">
        <v>3.35</v>
      </c>
      <c r="F340" s="313">
        <v>82</v>
      </c>
      <c r="G340" s="313">
        <v>62</v>
      </c>
      <c r="H340" s="319">
        <v>0.02</v>
      </c>
    </row>
    <row r="341" spans="1:14" ht="15">
      <c r="A341" s="317" t="s">
        <v>540</v>
      </c>
      <c r="B341" s="313" t="s">
        <v>541</v>
      </c>
      <c r="C341" s="313" t="s">
        <v>483</v>
      </c>
      <c r="D341" s="313">
        <v>23.19</v>
      </c>
      <c r="E341" s="314">
        <v>3.46</v>
      </c>
      <c r="F341" s="313">
        <v>79</v>
      </c>
      <c r="G341" s="313">
        <v>51</v>
      </c>
      <c r="H341" s="319">
        <v>0.23</v>
      </c>
    </row>
    <row r="342" spans="1:14" ht="15">
      <c r="A342" s="317" t="s">
        <v>540</v>
      </c>
      <c r="B342" s="313" t="s">
        <v>541</v>
      </c>
      <c r="C342" s="313" t="s">
        <v>484</v>
      </c>
      <c r="D342" s="313">
        <v>23.95</v>
      </c>
      <c r="E342" s="314">
        <v>3.55</v>
      </c>
      <c r="F342" s="313">
        <v>72</v>
      </c>
      <c r="G342" s="313">
        <v>47</v>
      </c>
      <c r="H342" s="319">
        <v>0</v>
      </c>
    </row>
    <row r="343" spans="1:14" ht="15">
      <c r="A343" s="317" t="s">
        <v>540</v>
      </c>
      <c r="B343" s="313" t="s">
        <v>541</v>
      </c>
      <c r="C343" s="313" t="s">
        <v>485</v>
      </c>
      <c r="D343" s="313">
        <v>25.35</v>
      </c>
      <c r="E343" s="314">
        <v>3.73</v>
      </c>
      <c r="F343" s="313">
        <v>69</v>
      </c>
      <c r="G343" s="313">
        <v>41</v>
      </c>
      <c r="H343" s="319">
        <v>0</v>
      </c>
    </row>
    <row r="344" spans="1:14" ht="15">
      <c r="A344" s="317" t="s">
        <v>540</v>
      </c>
      <c r="B344" s="313" t="s">
        <v>541</v>
      </c>
      <c r="C344" s="313" t="s">
        <v>486</v>
      </c>
      <c r="D344" s="313">
        <v>23.36</v>
      </c>
      <c r="E344" s="314">
        <v>3.48</v>
      </c>
      <c r="F344" s="313">
        <v>67</v>
      </c>
      <c r="G344" s="313">
        <v>41</v>
      </c>
      <c r="H344" s="319">
        <v>0</v>
      </c>
    </row>
    <row r="345" spans="1:14" ht="15">
      <c r="A345" s="317" t="s">
        <v>540</v>
      </c>
      <c r="B345" s="313" t="s">
        <v>541</v>
      </c>
      <c r="C345" s="313" t="s">
        <v>487</v>
      </c>
      <c r="D345" s="313">
        <v>24.34</v>
      </c>
      <c r="E345" s="314">
        <v>3.53</v>
      </c>
      <c r="F345" s="313">
        <v>74</v>
      </c>
      <c r="G345" s="313">
        <v>47</v>
      </c>
      <c r="H345" s="319">
        <v>0</v>
      </c>
    </row>
    <row r="346" spans="1:14" ht="15">
      <c r="A346" s="317" t="s">
        <v>540</v>
      </c>
      <c r="B346" s="313" t="s">
        <v>541</v>
      </c>
      <c r="C346" s="313" t="s">
        <v>488</v>
      </c>
      <c r="D346" s="313">
        <v>24.36</v>
      </c>
      <c r="E346" s="314">
        <v>3.53</v>
      </c>
      <c r="F346" s="313">
        <v>82</v>
      </c>
      <c r="G346" s="313">
        <v>56</v>
      </c>
      <c r="H346" s="319">
        <v>0.04</v>
      </c>
    </row>
    <row r="347" spans="1:14" ht="15">
      <c r="A347" s="317" t="s">
        <v>540</v>
      </c>
      <c r="B347" s="313" t="s">
        <v>541</v>
      </c>
      <c r="C347" s="313" t="s">
        <v>489</v>
      </c>
      <c r="D347" s="313">
        <v>23.24</v>
      </c>
      <c r="E347" s="314">
        <v>3.39</v>
      </c>
      <c r="F347" s="313">
        <v>83</v>
      </c>
      <c r="G347" s="313">
        <v>44</v>
      </c>
      <c r="H347" s="319">
        <v>0</v>
      </c>
    </row>
    <row r="348" spans="1:14" ht="15">
      <c r="A348" s="317" t="s">
        <v>540</v>
      </c>
      <c r="B348" s="313" t="s">
        <v>541</v>
      </c>
      <c r="C348" s="313" t="s">
        <v>490</v>
      </c>
      <c r="D348" s="313">
        <v>24.44</v>
      </c>
      <c r="E348" s="314">
        <v>3.54</v>
      </c>
      <c r="F348" s="313">
        <v>67</v>
      </c>
      <c r="G348" s="313">
        <v>43</v>
      </c>
      <c r="H348" s="319">
        <v>0.25</v>
      </c>
    </row>
    <row r="349" spans="1:14" ht="15">
      <c r="A349" s="317" t="s">
        <v>540</v>
      </c>
      <c r="B349" s="313" t="s">
        <v>541</v>
      </c>
      <c r="C349" s="313" t="s">
        <v>491</v>
      </c>
      <c r="D349" s="313">
        <v>24.44</v>
      </c>
      <c r="E349" s="314">
        <v>3.54</v>
      </c>
      <c r="F349" s="313">
        <v>71</v>
      </c>
      <c r="G349" s="313">
        <v>43</v>
      </c>
      <c r="H349" s="319">
        <v>0</v>
      </c>
    </row>
    <row r="350" spans="1:14" ht="15">
      <c r="A350" s="317" t="s">
        <v>540</v>
      </c>
      <c r="B350" s="313" t="s">
        <v>541</v>
      </c>
      <c r="C350" s="313" t="s">
        <v>492</v>
      </c>
      <c r="D350" s="313">
        <v>22.16</v>
      </c>
      <c r="E350" s="314">
        <v>3.25</v>
      </c>
      <c r="F350" s="313">
        <v>73</v>
      </c>
      <c r="G350" s="313">
        <v>58</v>
      </c>
      <c r="H350" s="319">
        <v>0</v>
      </c>
    </row>
    <row r="351" spans="1:14" ht="15">
      <c r="A351" s="317" t="s">
        <v>540</v>
      </c>
      <c r="B351" s="313" t="s">
        <v>541</v>
      </c>
      <c r="C351" s="313" t="s">
        <v>493</v>
      </c>
      <c r="D351" s="313">
        <v>24.03</v>
      </c>
      <c r="E351" s="314">
        <v>3.49</v>
      </c>
      <c r="F351" s="313">
        <v>72</v>
      </c>
      <c r="G351" s="313">
        <v>59</v>
      </c>
      <c r="H351" s="319">
        <v>0.66</v>
      </c>
    </row>
    <row r="352" spans="1:14" ht="15">
      <c r="A352" s="317" t="s">
        <v>540</v>
      </c>
      <c r="B352" s="313" t="s">
        <v>541</v>
      </c>
      <c r="C352" s="313" t="s">
        <v>494</v>
      </c>
      <c r="D352" s="313">
        <v>28.02</v>
      </c>
      <c r="E352" s="314">
        <v>4</v>
      </c>
      <c r="F352" s="313">
        <v>72</v>
      </c>
      <c r="G352" s="313">
        <v>60</v>
      </c>
      <c r="H352" s="319">
        <v>7.0000000000000007E-2</v>
      </c>
    </row>
    <row r="353" spans="1:14" ht="15">
      <c r="A353" s="320" t="s">
        <v>540</v>
      </c>
      <c r="B353" s="315" t="s">
        <v>541</v>
      </c>
      <c r="C353" s="315" t="s">
        <v>495</v>
      </c>
      <c r="D353" s="315">
        <v>25.7</v>
      </c>
      <c r="E353" s="316">
        <v>3.71</v>
      </c>
      <c r="F353" s="315">
        <v>73</v>
      </c>
      <c r="G353" s="315">
        <v>58</v>
      </c>
      <c r="H353" s="321">
        <v>0.11</v>
      </c>
    </row>
    <row r="354" spans="1:14" ht="15">
      <c r="A354" s="320" t="s">
        <v>540</v>
      </c>
      <c r="B354" s="315" t="s">
        <v>541</v>
      </c>
      <c r="C354" s="315" t="s">
        <v>496</v>
      </c>
      <c r="D354" s="315">
        <v>47.38</v>
      </c>
      <c r="E354" s="316">
        <v>6.48</v>
      </c>
      <c r="F354" s="315">
        <v>74</v>
      </c>
      <c r="G354" s="315">
        <v>48</v>
      </c>
      <c r="H354" s="321">
        <v>4.04</v>
      </c>
    </row>
    <row r="355" spans="1:14" ht="15">
      <c r="A355" s="320" t="s">
        <v>540</v>
      </c>
      <c r="B355" s="315" t="s">
        <v>541</v>
      </c>
      <c r="C355" s="315" t="s">
        <v>497</v>
      </c>
      <c r="D355" s="315">
        <v>28.49</v>
      </c>
      <c r="E355" s="316">
        <v>4.0599999999999996</v>
      </c>
      <c r="F355" s="315">
        <v>68</v>
      </c>
      <c r="G355" s="315">
        <v>40</v>
      </c>
      <c r="H355" s="321">
        <v>0.05</v>
      </c>
    </row>
    <row r="356" spans="1:14" ht="15">
      <c r="A356" s="320" t="s">
        <v>540</v>
      </c>
      <c r="B356" s="315" t="s">
        <v>541</v>
      </c>
      <c r="C356" s="315" t="s">
        <v>498</v>
      </c>
      <c r="D356" s="315">
        <v>28.87</v>
      </c>
      <c r="E356" s="316">
        <v>4.1100000000000003</v>
      </c>
      <c r="F356" s="315">
        <v>65</v>
      </c>
      <c r="G356" s="315">
        <v>41</v>
      </c>
      <c r="H356" s="321">
        <v>0</v>
      </c>
    </row>
    <row r="357" spans="1:14" ht="15">
      <c r="A357" s="320" t="s">
        <v>540</v>
      </c>
      <c r="B357" s="315" t="s">
        <v>541</v>
      </c>
      <c r="C357" s="315" t="s">
        <v>499</v>
      </c>
      <c r="D357" s="315">
        <v>28.37</v>
      </c>
      <c r="E357" s="316">
        <v>4.05</v>
      </c>
      <c r="F357" s="315">
        <v>66</v>
      </c>
      <c r="G357" s="315">
        <v>44</v>
      </c>
      <c r="H357" s="321">
        <v>0</v>
      </c>
    </row>
    <row r="358" spans="1:14" ht="15">
      <c r="A358" s="320" t="s">
        <v>540</v>
      </c>
      <c r="B358" s="315" t="s">
        <v>541</v>
      </c>
      <c r="C358" s="315" t="s">
        <v>500</v>
      </c>
      <c r="D358" s="315">
        <v>29.72</v>
      </c>
      <c r="E358" s="316">
        <v>4.22</v>
      </c>
      <c r="F358" s="315">
        <v>68</v>
      </c>
      <c r="G358" s="315">
        <v>46</v>
      </c>
      <c r="H358" s="321">
        <v>0</v>
      </c>
    </row>
    <row r="359" spans="1:14" ht="15">
      <c r="A359" s="320" t="s">
        <v>540</v>
      </c>
      <c r="B359" s="315" t="s">
        <v>541</v>
      </c>
      <c r="C359" s="315" t="s">
        <v>501</v>
      </c>
      <c r="D359" s="315">
        <v>31.42</v>
      </c>
      <c r="E359" s="316">
        <v>4.4400000000000004</v>
      </c>
      <c r="F359" s="315">
        <v>70</v>
      </c>
      <c r="G359" s="315">
        <v>49</v>
      </c>
      <c r="H359" s="321">
        <v>0</v>
      </c>
    </row>
    <row r="360" spans="1:14" ht="15">
      <c r="A360" s="320" t="s">
        <v>540</v>
      </c>
      <c r="B360" s="315" t="s">
        <v>541</v>
      </c>
      <c r="C360" s="315" t="s">
        <v>502</v>
      </c>
      <c r="D360" s="315">
        <v>31.86</v>
      </c>
      <c r="E360" s="316">
        <v>4.49</v>
      </c>
      <c r="F360" s="315">
        <v>73</v>
      </c>
      <c r="G360" s="315">
        <v>53</v>
      </c>
      <c r="H360" s="321">
        <v>0</v>
      </c>
    </row>
    <row r="361" spans="1:14" ht="15">
      <c r="A361" s="320" t="s">
        <v>540</v>
      </c>
      <c r="B361" s="315" t="s">
        <v>541</v>
      </c>
      <c r="C361" s="315" t="s">
        <v>503</v>
      </c>
      <c r="D361" s="315">
        <v>24.83</v>
      </c>
      <c r="E361" s="316">
        <v>3.59</v>
      </c>
      <c r="F361" s="315">
        <v>73</v>
      </c>
      <c r="G361" s="315">
        <v>53</v>
      </c>
      <c r="H361" s="321">
        <v>0</v>
      </c>
    </row>
    <row r="362" spans="1:14" ht="15">
      <c r="A362" s="317" t="s">
        <v>540</v>
      </c>
      <c r="B362" s="313" t="s">
        <v>541</v>
      </c>
      <c r="C362" s="313" t="s">
        <v>504</v>
      </c>
      <c r="D362" s="313">
        <v>11.04</v>
      </c>
      <c r="E362" s="314">
        <v>1.83</v>
      </c>
      <c r="F362" s="313">
        <v>73</v>
      </c>
      <c r="G362" s="313">
        <v>60</v>
      </c>
      <c r="H362" s="318">
        <v>0.09</v>
      </c>
    </row>
    <row r="363" spans="1:14" ht="15">
      <c r="A363" s="317" t="s">
        <v>540</v>
      </c>
      <c r="B363" s="313" t="s">
        <v>541</v>
      </c>
      <c r="C363" s="313" t="s">
        <v>505</v>
      </c>
      <c r="D363" s="313">
        <v>25.15</v>
      </c>
      <c r="E363" s="314">
        <v>3.64</v>
      </c>
      <c r="F363" s="313">
        <v>74</v>
      </c>
      <c r="G363" s="313">
        <v>54</v>
      </c>
      <c r="H363" s="319">
        <v>0.1</v>
      </c>
    </row>
    <row r="364" spans="1:14" ht="15">
      <c r="A364" s="317" t="s">
        <v>540</v>
      </c>
      <c r="B364" s="313" t="s">
        <v>541</v>
      </c>
      <c r="C364" s="313" t="s">
        <v>506</v>
      </c>
      <c r="D364" s="313">
        <v>25.95</v>
      </c>
      <c r="E364" s="314">
        <v>3.74</v>
      </c>
      <c r="F364" s="313">
        <v>71</v>
      </c>
      <c r="G364" s="313">
        <v>49</v>
      </c>
      <c r="H364" s="319">
        <v>0</v>
      </c>
    </row>
    <row r="365" spans="1:14" ht="15">
      <c r="A365" s="317" t="s">
        <v>540</v>
      </c>
      <c r="B365" s="313" t="s">
        <v>541</v>
      </c>
      <c r="C365" s="313" t="s">
        <v>507</v>
      </c>
      <c r="D365" s="313">
        <v>23.65</v>
      </c>
      <c r="E365" s="314">
        <v>3.44</v>
      </c>
      <c r="F365" s="313">
        <v>66</v>
      </c>
      <c r="G365" s="313">
        <v>44</v>
      </c>
      <c r="H365" s="319">
        <v>0.04</v>
      </c>
    </row>
    <row r="366" spans="1:14" ht="15">
      <c r="A366" s="317" t="s">
        <v>540</v>
      </c>
      <c r="B366" s="313" t="s">
        <v>541</v>
      </c>
      <c r="C366" s="313" t="s">
        <v>508</v>
      </c>
      <c r="D366" s="313">
        <v>28.31</v>
      </c>
      <c r="E366" s="314">
        <v>4.04</v>
      </c>
      <c r="F366" s="313">
        <v>55</v>
      </c>
      <c r="G366" s="313">
        <v>46</v>
      </c>
      <c r="H366" s="319">
        <v>0</v>
      </c>
    </row>
    <row r="367" spans="1:14" ht="15">
      <c r="A367" s="317" t="s">
        <v>540</v>
      </c>
      <c r="B367" s="313" t="s">
        <v>541</v>
      </c>
      <c r="C367" s="313" t="s">
        <v>509</v>
      </c>
      <c r="D367" s="313">
        <v>27.11</v>
      </c>
      <c r="E367" s="314">
        <v>3.89</v>
      </c>
      <c r="F367" s="313">
        <v>59</v>
      </c>
      <c r="G367" s="313">
        <v>37</v>
      </c>
      <c r="H367" s="319">
        <v>0</v>
      </c>
      <c r="M367" s="16"/>
      <c r="N367" s="16"/>
    </row>
    <row r="368" spans="1:14" ht="15">
      <c r="A368" s="322" t="s">
        <v>540</v>
      </c>
      <c r="B368" s="323" t="s">
        <v>541</v>
      </c>
      <c r="C368" s="323" t="s">
        <v>510</v>
      </c>
      <c r="D368" s="323">
        <v>24.52</v>
      </c>
      <c r="E368" s="324">
        <v>3.55</v>
      </c>
      <c r="F368" s="323">
        <v>63</v>
      </c>
      <c r="G368" s="323">
        <v>36</v>
      </c>
      <c r="H368" s="325">
        <v>0</v>
      </c>
      <c r="M368" s="17"/>
      <c r="N368" s="18"/>
    </row>
    <row r="369" spans="3:8" ht="15">
      <c r="C369" s="14" t="s">
        <v>511</v>
      </c>
      <c r="D369" s="19">
        <f>AVERAGE(Table5[Consumption Recorded (kWh/day)])</f>
        <v>30.41180821917813</v>
      </c>
      <c r="E369" s="7">
        <f>AVERAGE(Table5[Estimated Cost ($/day)])</f>
        <v>4.3785479452054794</v>
      </c>
      <c r="H369" s="3"/>
    </row>
    <row r="370" spans="3:8">
      <c r="C370" s="14" t="s">
        <v>519</v>
      </c>
      <c r="D370" s="19">
        <f>AVERAGE(D247:D368)</f>
        <v>33.498032786885233</v>
      </c>
      <c r="E370" s="7">
        <f>AVERAGE(E247:E368)</f>
        <v>4.7653278688524594</v>
      </c>
    </row>
  </sheetData>
  <pageMargins left="0.7" right="0.7" top="0.75" bottom="0.75" header="0.3" footer="0.3"/>
  <pageSetup fitToHeight="0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ABD8B-94AD-4983-AE71-B94D169EC03D}">
  <sheetPr>
    <pageSetUpPr fitToPage="1"/>
  </sheetPr>
  <dimension ref="A1:N370"/>
  <sheetViews>
    <sheetView workbookViewId="0">
      <pane ySplit="3" topLeftCell="A4" activePane="bottomLeft" state="frozen"/>
      <selection pane="bottomLeft" activeCell="D7" sqref="D7"/>
    </sheetView>
  </sheetViews>
  <sheetFormatPr defaultRowHeight="14.45"/>
  <cols>
    <col min="1" max="1" width="14" style="2" customWidth="1"/>
    <col min="2" max="2" width="10.85546875" style="2" customWidth="1"/>
    <col min="3" max="3" width="10.42578125" style="2" bestFit="1" customWidth="1"/>
    <col min="4" max="4" width="15.28515625" style="2" customWidth="1"/>
    <col min="5" max="5" width="15.5703125" style="7" customWidth="1"/>
    <col min="6" max="7" width="13.7109375" style="2" customWidth="1"/>
    <col min="8" max="8" width="14.140625" style="2" customWidth="1"/>
  </cols>
  <sheetData>
    <row r="1" spans="1:14">
      <c r="A1" s="50" t="s">
        <v>542</v>
      </c>
      <c r="J1" s="15"/>
      <c r="K1" s="15"/>
      <c r="L1" s="15"/>
      <c r="M1" s="15"/>
      <c r="N1" s="15"/>
    </row>
    <row r="2" spans="1:14" ht="15">
      <c r="A2" s="8"/>
      <c r="J2" s="15"/>
      <c r="K2" s="15"/>
      <c r="L2" s="15"/>
      <c r="M2" s="15"/>
      <c r="N2" s="15"/>
    </row>
    <row r="3" spans="1:14" ht="43.5">
      <c r="A3" s="351" t="s">
        <v>188</v>
      </c>
      <c r="B3" s="352" t="s">
        <v>189</v>
      </c>
      <c r="C3" s="352" t="s">
        <v>62</v>
      </c>
      <c r="D3" s="352" t="s">
        <v>190</v>
      </c>
      <c r="E3" s="353" t="s">
        <v>191</v>
      </c>
      <c r="F3" s="352" t="s">
        <v>192</v>
      </c>
      <c r="G3" s="352" t="s">
        <v>193</v>
      </c>
      <c r="H3" s="354" t="s">
        <v>194</v>
      </c>
      <c r="J3" s="6"/>
    </row>
    <row r="4" spans="1:14" ht="15">
      <c r="A4" s="356" t="s">
        <v>543</v>
      </c>
      <c r="B4" s="357" t="s">
        <v>544</v>
      </c>
      <c r="C4" s="357" t="s">
        <v>197</v>
      </c>
      <c r="D4" s="357">
        <v>131.02000000000001</v>
      </c>
      <c r="E4" s="358">
        <v>16.14</v>
      </c>
      <c r="F4" s="357">
        <v>79</v>
      </c>
      <c r="G4" s="357">
        <v>58</v>
      </c>
      <c r="H4" s="359">
        <v>0.04</v>
      </c>
      <c r="J4" s="15"/>
      <c r="K4" s="15"/>
      <c r="L4" s="15"/>
      <c r="M4" s="15"/>
      <c r="N4" s="15"/>
    </row>
    <row r="5" spans="1:14" ht="15">
      <c r="A5" s="317" t="s">
        <v>543</v>
      </c>
      <c r="B5" s="313" t="s">
        <v>544</v>
      </c>
      <c r="C5" s="313" t="s">
        <v>198</v>
      </c>
      <c r="D5" s="313">
        <v>132.30000000000001</v>
      </c>
      <c r="E5" s="314">
        <v>16.29</v>
      </c>
      <c r="F5" s="313">
        <v>78</v>
      </c>
      <c r="G5" s="313">
        <v>53</v>
      </c>
      <c r="H5" s="318">
        <v>0</v>
      </c>
      <c r="J5" s="15"/>
      <c r="K5" s="15"/>
      <c r="L5" s="15"/>
      <c r="M5" s="15"/>
      <c r="N5" s="15"/>
    </row>
    <row r="6" spans="1:14" ht="15">
      <c r="A6" s="317" t="s">
        <v>543</v>
      </c>
      <c r="B6" s="313" t="s">
        <v>544</v>
      </c>
      <c r="C6" s="313" t="s">
        <v>199</v>
      </c>
      <c r="D6" s="313">
        <v>119.23</v>
      </c>
      <c r="E6" s="314">
        <v>14.72</v>
      </c>
      <c r="F6" s="313">
        <v>81</v>
      </c>
      <c r="G6" s="313">
        <v>51</v>
      </c>
      <c r="H6" s="318">
        <v>0</v>
      </c>
      <c r="J6" s="15"/>
      <c r="K6" s="15"/>
      <c r="L6" s="15"/>
      <c r="M6" s="15"/>
      <c r="N6" s="15"/>
    </row>
    <row r="7" spans="1:14" ht="15">
      <c r="A7" s="317" t="s">
        <v>543</v>
      </c>
      <c r="B7" s="313" t="s">
        <v>544</v>
      </c>
      <c r="C7" s="313" t="s">
        <v>200</v>
      </c>
      <c r="D7" s="313">
        <v>110.07</v>
      </c>
      <c r="E7" s="314">
        <v>13.62</v>
      </c>
      <c r="F7" s="313">
        <v>83</v>
      </c>
      <c r="G7" s="313">
        <v>57</v>
      </c>
      <c r="H7" s="318">
        <v>0</v>
      </c>
      <c r="J7" s="15"/>
      <c r="K7" s="15"/>
      <c r="L7" s="15"/>
      <c r="M7" s="15"/>
      <c r="N7" s="15"/>
    </row>
    <row r="8" spans="1:14" ht="15">
      <c r="A8" s="317" t="s">
        <v>543</v>
      </c>
      <c r="B8" s="313" t="s">
        <v>544</v>
      </c>
      <c r="C8" s="313" t="s">
        <v>201</v>
      </c>
      <c r="D8" s="313">
        <v>108.9</v>
      </c>
      <c r="E8" s="314">
        <v>13.48</v>
      </c>
      <c r="F8" s="313">
        <v>77</v>
      </c>
      <c r="G8" s="313">
        <v>46</v>
      </c>
      <c r="H8" s="318">
        <v>0.04</v>
      </c>
      <c r="J8" s="15"/>
      <c r="K8" s="15"/>
      <c r="L8" s="15"/>
      <c r="M8" s="15"/>
      <c r="N8" s="15"/>
    </row>
    <row r="9" spans="1:14" ht="15">
      <c r="A9" s="317" t="s">
        <v>543</v>
      </c>
      <c r="B9" s="313" t="s">
        <v>544</v>
      </c>
      <c r="C9" s="313" t="s">
        <v>202</v>
      </c>
      <c r="D9" s="313">
        <v>114.38</v>
      </c>
      <c r="E9" s="314">
        <v>14.14</v>
      </c>
      <c r="F9" s="313">
        <v>68</v>
      </c>
      <c r="G9" s="313">
        <v>41</v>
      </c>
      <c r="H9" s="318">
        <v>0</v>
      </c>
      <c r="J9" s="15"/>
      <c r="K9" s="15"/>
      <c r="L9" s="15"/>
      <c r="M9" s="15"/>
      <c r="N9" s="15"/>
    </row>
    <row r="10" spans="1:14" ht="15">
      <c r="A10" s="317" t="s">
        <v>543</v>
      </c>
      <c r="B10" s="313" t="s">
        <v>544</v>
      </c>
      <c r="C10" s="313" t="s">
        <v>203</v>
      </c>
      <c r="D10" s="313">
        <v>119.51</v>
      </c>
      <c r="E10" s="314">
        <v>14.76</v>
      </c>
      <c r="F10" s="313">
        <v>70</v>
      </c>
      <c r="G10" s="313">
        <v>38</v>
      </c>
      <c r="H10" s="318">
        <v>0</v>
      </c>
      <c r="J10" s="15"/>
      <c r="K10" s="15"/>
      <c r="L10" s="15"/>
      <c r="M10" s="15"/>
      <c r="N10" s="15"/>
    </row>
    <row r="11" spans="1:14" ht="15">
      <c r="A11" s="317" t="s">
        <v>543</v>
      </c>
      <c r="B11" s="313" t="s">
        <v>544</v>
      </c>
      <c r="C11" s="313" t="s">
        <v>204</v>
      </c>
      <c r="D11" s="313">
        <v>136.65</v>
      </c>
      <c r="E11" s="314">
        <v>16.82</v>
      </c>
      <c r="F11" s="313">
        <v>76</v>
      </c>
      <c r="G11" s="313">
        <v>42</v>
      </c>
      <c r="H11" s="318">
        <v>0</v>
      </c>
      <c r="J11" s="15"/>
      <c r="K11" s="15"/>
      <c r="L11" s="15"/>
      <c r="M11" s="15"/>
      <c r="N11" s="15"/>
    </row>
    <row r="12" spans="1:14" ht="15">
      <c r="A12" s="317" t="s">
        <v>543</v>
      </c>
      <c r="B12" s="313" t="s">
        <v>544</v>
      </c>
      <c r="C12" s="313" t="s">
        <v>205</v>
      </c>
      <c r="D12" s="313">
        <v>135.83000000000001</v>
      </c>
      <c r="E12" s="314">
        <v>16.72</v>
      </c>
      <c r="F12" s="313">
        <v>74</v>
      </c>
      <c r="G12" s="313">
        <v>47</v>
      </c>
      <c r="H12" s="318">
        <v>0</v>
      </c>
      <c r="J12" s="15"/>
      <c r="K12" s="15"/>
      <c r="L12" s="15"/>
      <c r="M12" s="15"/>
      <c r="N12" s="15"/>
    </row>
    <row r="13" spans="1:14" ht="15">
      <c r="A13" s="317" t="s">
        <v>543</v>
      </c>
      <c r="B13" s="313" t="s">
        <v>544</v>
      </c>
      <c r="C13" s="313" t="s">
        <v>206</v>
      </c>
      <c r="D13" s="313">
        <v>122.8</v>
      </c>
      <c r="E13" s="314">
        <v>15.15</v>
      </c>
      <c r="F13" s="313">
        <v>71</v>
      </c>
      <c r="G13" s="313">
        <v>42</v>
      </c>
      <c r="H13" s="318">
        <v>0</v>
      </c>
      <c r="J13" s="15"/>
      <c r="K13" s="15"/>
      <c r="L13" s="15"/>
      <c r="M13" s="15"/>
      <c r="N13" s="15"/>
    </row>
    <row r="14" spans="1:14" ht="15">
      <c r="A14" s="317" t="s">
        <v>543</v>
      </c>
      <c r="B14" s="313" t="s">
        <v>544</v>
      </c>
      <c r="C14" s="313" t="s">
        <v>207</v>
      </c>
      <c r="D14" s="313">
        <v>121.01</v>
      </c>
      <c r="E14" s="314">
        <v>15.48</v>
      </c>
      <c r="F14" s="313">
        <v>73</v>
      </c>
      <c r="G14" s="313">
        <v>38</v>
      </c>
      <c r="H14" s="318">
        <v>0</v>
      </c>
      <c r="J14" s="15"/>
      <c r="K14" s="15"/>
      <c r="L14" s="15"/>
      <c r="M14" s="15"/>
      <c r="N14" s="15"/>
    </row>
    <row r="15" spans="1:14" ht="15">
      <c r="A15" s="317" t="s">
        <v>543</v>
      </c>
      <c r="B15" s="313" t="s">
        <v>544</v>
      </c>
      <c r="C15" s="313" t="s">
        <v>208</v>
      </c>
      <c r="D15" s="313">
        <v>115.44</v>
      </c>
      <c r="E15" s="314">
        <v>14.78</v>
      </c>
      <c r="F15" s="313">
        <v>80</v>
      </c>
      <c r="G15" s="313">
        <v>44</v>
      </c>
      <c r="H15" s="318">
        <v>0</v>
      </c>
      <c r="J15" s="15"/>
      <c r="K15" s="15"/>
      <c r="L15" s="15"/>
      <c r="M15" s="15"/>
      <c r="N15" s="15"/>
    </row>
    <row r="16" spans="1:14" ht="15">
      <c r="A16" s="317" t="s">
        <v>543</v>
      </c>
      <c r="B16" s="313" t="s">
        <v>544</v>
      </c>
      <c r="C16" s="313" t="s">
        <v>209</v>
      </c>
      <c r="D16" s="313">
        <v>121.19</v>
      </c>
      <c r="E16" s="314">
        <v>15.5</v>
      </c>
      <c r="F16" s="313">
        <v>71</v>
      </c>
      <c r="G16" s="313">
        <v>35</v>
      </c>
      <c r="H16" s="318">
        <v>0.12</v>
      </c>
      <c r="J16" s="15"/>
      <c r="K16" s="15"/>
      <c r="L16" s="15"/>
      <c r="M16" s="15"/>
      <c r="N16" s="15"/>
    </row>
    <row r="17" spans="1:14" ht="15">
      <c r="A17" s="317" t="s">
        <v>543</v>
      </c>
      <c r="B17" s="313" t="s">
        <v>544</v>
      </c>
      <c r="C17" s="313" t="s">
        <v>210</v>
      </c>
      <c r="D17" s="313">
        <v>137.51</v>
      </c>
      <c r="E17" s="314">
        <v>17.53</v>
      </c>
      <c r="F17" s="313">
        <v>61</v>
      </c>
      <c r="G17" s="313">
        <v>30</v>
      </c>
      <c r="H17" s="318">
        <v>0</v>
      </c>
      <c r="J17" s="15"/>
      <c r="K17" s="15"/>
      <c r="L17" s="15"/>
      <c r="M17" s="15"/>
      <c r="N17" s="15"/>
    </row>
    <row r="18" spans="1:14" ht="15">
      <c r="A18" s="317" t="s">
        <v>543</v>
      </c>
      <c r="B18" s="313" t="s">
        <v>544</v>
      </c>
      <c r="C18" s="313" t="s">
        <v>211</v>
      </c>
      <c r="D18" s="313">
        <v>150.05000000000001</v>
      </c>
      <c r="E18" s="314">
        <v>19.09</v>
      </c>
      <c r="F18" s="313">
        <v>63</v>
      </c>
      <c r="G18" s="313">
        <v>30</v>
      </c>
      <c r="H18" s="318">
        <v>0</v>
      </c>
      <c r="J18" s="15"/>
      <c r="K18" s="15"/>
      <c r="L18" s="15"/>
      <c r="M18" s="15"/>
      <c r="N18" s="15"/>
    </row>
    <row r="19" spans="1:14" ht="15">
      <c r="A19" s="317" t="s">
        <v>543</v>
      </c>
      <c r="B19" s="313" t="s">
        <v>544</v>
      </c>
      <c r="C19" s="313" t="s">
        <v>212</v>
      </c>
      <c r="D19" s="313">
        <v>135.51</v>
      </c>
      <c r="E19" s="314">
        <v>17.28</v>
      </c>
      <c r="F19" s="313">
        <v>71</v>
      </c>
      <c r="G19" s="313">
        <v>30</v>
      </c>
      <c r="H19" s="318">
        <v>0</v>
      </c>
      <c r="J19" s="15"/>
      <c r="K19" s="15"/>
      <c r="L19" s="15"/>
      <c r="M19" s="15"/>
      <c r="N19" s="15"/>
    </row>
    <row r="20" spans="1:14" ht="15">
      <c r="A20" s="317" t="s">
        <v>543</v>
      </c>
      <c r="B20" s="313" t="s">
        <v>544</v>
      </c>
      <c r="C20" s="313" t="s">
        <v>213</v>
      </c>
      <c r="D20" s="313">
        <v>125.91</v>
      </c>
      <c r="E20" s="314">
        <v>16.09</v>
      </c>
      <c r="F20" s="313">
        <v>75</v>
      </c>
      <c r="G20" s="313">
        <v>34</v>
      </c>
      <c r="H20" s="318">
        <v>0</v>
      </c>
      <c r="J20" s="15"/>
      <c r="K20" s="15"/>
      <c r="L20" s="15"/>
      <c r="M20" s="15"/>
      <c r="N20" s="15"/>
    </row>
    <row r="21" spans="1:14" ht="15">
      <c r="A21" s="317" t="s">
        <v>543</v>
      </c>
      <c r="B21" s="313" t="s">
        <v>544</v>
      </c>
      <c r="C21" s="313" t="s">
        <v>214</v>
      </c>
      <c r="D21" s="313">
        <v>118.81</v>
      </c>
      <c r="E21" s="314">
        <v>15.2</v>
      </c>
      <c r="F21" s="313">
        <v>79</v>
      </c>
      <c r="G21" s="313">
        <v>46</v>
      </c>
      <c r="H21" s="318" t="s">
        <v>13</v>
      </c>
      <c r="J21" s="15"/>
      <c r="K21" s="15"/>
      <c r="L21" s="15"/>
      <c r="M21" s="15"/>
      <c r="N21" s="15"/>
    </row>
    <row r="22" spans="1:14" ht="15">
      <c r="A22" s="317" t="s">
        <v>543</v>
      </c>
      <c r="B22" s="313" t="s">
        <v>544</v>
      </c>
      <c r="C22" s="313" t="s">
        <v>215</v>
      </c>
      <c r="D22" s="313">
        <v>112.6</v>
      </c>
      <c r="E22" s="314">
        <v>14.43</v>
      </c>
      <c r="F22" s="313">
        <v>82</v>
      </c>
      <c r="G22" s="313">
        <v>54</v>
      </c>
      <c r="H22" s="318">
        <v>0</v>
      </c>
      <c r="J22" s="15"/>
      <c r="K22" s="15"/>
      <c r="L22" s="15"/>
      <c r="M22" s="15"/>
      <c r="N22" s="15"/>
    </row>
    <row r="23" spans="1:14" ht="15">
      <c r="A23" s="317" t="s">
        <v>543</v>
      </c>
      <c r="B23" s="313" t="s">
        <v>544</v>
      </c>
      <c r="C23" s="313" t="s">
        <v>216</v>
      </c>
      <c r="D23" s="313">
        <v>109.93</v>
      </c>
      <c r="E23" s="314">
        <v>14.1</v>
      </c>
      <c r="F23" s="313">
        <v>76</v>
      </c>
      <c r="G23" s="313">
        <v>49</v>
      </c>
      <c r="H23" s="318">
        <v>0</v>
      </c>
      <c r="J23" s="15"/>
      <c r="K23" s="15"/>
      <c r="L23" s="15"/>
      <c r="M23" s="15"/>
      <c r="N23" s="15"/>
    </row>
    <row r="24" spans="1:14" ht="15">
      <c r="A24" s="317" t="s">
        <v>543</v>
      </c>
      <c r="B24" s="313" t="s">
        <v>544</v>
      </c>
      <c r="C24" s="313" t="s">
        <v>217</v>
      </c>
      <c r="D24" s="313">
        <v>125.07</v>
      </c>
      <c r="E24" s="314">
        <v>15.98</v>
      </c>
      <c r="F24" s="313">
        <v>76</v>
      </c>
      <c r="G24" s="313">
        <v>47</v>
      </c>
      <c r="H24" s="318" t="s">
        <v>218</v>
      </c>
      <c r="J24" s="15"/>
      <c r="K24" s="15"/>
      <c r="L24" s="15"/>
      <c r="M24" s="15"/>
      <c r="N24" s="15"/>
    </row>
    <row r="25" spans="1:14" ht="15">
      <c r="A25" s="317" t="s">
        <v>543</v>
      </c>
      <c r="B25" s="313" t="s">
        <v>544</v>
      </c>
      <c r="C25" s="313" t="s">
        <v>219</v>
      </c>
      <c r="D25" s="313">
        <v>155.28</v>
      </c>
      <c r="E25" s="314">
        <v>19.739999999999998</v>
      </c>
      <c r="F25" s="313">
        <v>82</v>
      </c>
      <c r="G25" s="313">
        <v>54</v>
      </c>
      <c r="H25" s="318">
        <v>0.33</v>
      </c>
      <c r="J25" s="15"/>
      <c r="K25" s="15"/>
      <c r="L25" s="15"/>
      <c r="M25" s="15"/>
      <c r="N25" s="15"/>
    </row>
    <row r="26" spans="1:14" ht="15">
      <c r="A26" s="317" t="s">
        <v>543</v>
      </c>
      <c r="B26" s="313" t="s">
        <v>544</v>
      </c>
      <c r="C26" s="313" t="s">
        <v>220</v>
      </c>
      <c r="D26" s="313">
        <v>127.49</v>
      </c>
      <c r="E26" s="314">
        <v>16.28</v>
      </c>
      <c r="F26" s="313">
        <v>75</v>
      </c>
      <c r="G26" s="313">
        <v>44</v>
      </c>
      <c r="H26" s="318">
        <v>0.05</v>
      </c>
      <c r="J26" s="15"/>
      <c r="K26" s="15"/>
      <c r="L26" s="15"/>
      <c r="M26" s="15"/>
      <c r="N26" s="15"/>
    </row>
    <row r="27" spans="1:14" ht="15">
      <c r="A27" s="317" t="s">
        <v>543</v>
      </c>
      <c r="B27" s="313" t="s">
        <v>544</v>
      </c>
      <c r="C27" s="313" t="s">
        <v>221</v>
      </c>
      <c r="D27" s="313">
        <v>125.95</v>
      </c>
      <c r="E27" s="314">
        <v>16.09</v>
      </c>
      <c r="F27" s="313">
        <v>76</v>
      </c>
      <c r="G27" s="313">
        <v>41</v>
      </c>
      <c r="H27" s="318">
        <v>0</v>
      </c>
      <c r="J27" s="15"/>
      <c r="K27" s="15"/>
      <c r="L27" s="15"/>
      <c r="M27" s="15"/>
      <c r="N27" s="15"/>
    </row>
    <row r="28" spans="1:14" ht="15">
      <c r="A28" s="317" t="s">
        <v>543</v>
      </c>
      <c r="B28" s="313" t="s">
        <v>544</v>
      </c>
      <c r="C28" s="313" t="s">
        <v>222</v>
      </c>
      <c r="D28" s="313">
        <v>123.36</v>
      </c>
      <c r="E28" s="314">
        <v>15.77</v>
      </c>
      <c r="F28" s="313">
        <v>85</v>
      </c>
      <c r="G28" s="313">
        <v>43</v>
      </c>
      <c r="H28" s="318">
        <v>0</v>
      </c>
      <c r="J28" s="15"/>
      <c r="K28" s="15"/>
      <c r="L28" s="15"/>
      <c r="M28" s="15"/>
      <c r="N28" s="15"/>
    </row>
    <row r="29" spans="1:14" ht="15">
      <c r="A29" s="317" t="s">
        <v>543</v>
      </c>
      <c r="B29" s="313" t="s">
        <v>544</v>
      </c>
      <c r="C29" s="313" t="s">
        <v>223</v>
      </c>
      <c r="D29" s="313">
        <v>121.31</v>
      </c>
      <c r="E29" s="314">
        <v>15.52</v>
      </c>
      <c r="F29" s="313">
        <v>72</v>
      </c>
      <c r="G29" s="313">
        <v>38</v>
      </c>
      <c r="H29" s="318">
        <v>0.09</v>
      </c>
      <c r="J29" s="15"/>
      <c r="K29" s="15"/>
      <c r="L29" s="15"/>
      <c r="M29" s="15"/>
      <c r="N29" s="15"/>
    </row>
    <row r="30" spans="1:14" ht="15">
      <c r="A30" s="317" t="s">
        <v>543</v>
      </c>
      <c r="B30" s="313" t="s">
        <v>544</v>
      </c>
      <c r="C30" s="313" t="s">
        <v>224</v>
      </c>
      <c r="D30" s="313">
        <v>119.96</v>
      </c>
      <c r="E30" s="314">
        <v>15.35</v>
      </c>
      <c r="F30" s="313">
        <v>62</v>
      </c>
      <c r="G30" s="313">
        <v>37</v>
      </c>
      <c r="H30" s="318">
        <v>0</v>
      </c>
      <c r="J30" s="15"/>
      <c r="K30" s="15"/>
      <c r="L30" s="15"/>
      <c r="M30" s="15"/>
      <c r="N30" s="15"/>
    </row>
    <row r="31" spans="1:14" ht="15">
      <c r="A31" s="317" t="s">
        <v>543</v>
      </c>
      <c r="B31" s="313" t="s">
        <v>544</v>
      </c>
      <c r="C31" s="313" t="s">
        <v>225</v>
      </c>
      <c r="D31" s="313">
        <v>128.86000000000001</v>
      </c>
      <c r="E31" s="314">
        <v>16.45</v>
      </c>
      <c r="F31" s="313">
        <v>69</v>
      </c>
      <c r="G31" s="313">
        <v>35</v>
      </c>
      <c r="H31" s="318">
        <v>0</v>
      </c>
      <c r="J31" s="15"/>
      <c r="K31" s="15"/>
      <c r="L31" s="15"/>
      <c r="M31" s="15"/>
      <c r="N31" s="15"/>
    </row>
    <row r="32" spans="1:14" ht="15">
      <c r="A32" s="317" t="s">
        <v>543</v>
      </c>
      <c r="B32" s="313" t="s">
        <v>544</v>
      </c>
      <c r="C32" s="313" t="s">
        <v>226</v>
      </c>
      <c r="D32" s="313">
        <v>145.57</v>
      </c>
      <c r="E32" s="314">
        <v>18.53</v>
      </c>
      <c r="F32" s="313">
        <v>78</v>
      </c>
      <c r="G32" s="313">
        <v>55</v>
      </c>
      <c r="H32" s="318">
        <v>0</v>
      </c>
      <c r="J32" s="15"/>
      <c r="K32" s="15"/>
      <c r="L32" s="15"/>
      <c r="M32" s="15"/>
      <c r="N32" s="15"/>
    </row>
    <row r="33" spans="1:14" ht="15">
      <c r="A33" s="317" t="s">
        <v>543</v>
      </c>
      <c r="B33" s="313" t="s">
        <v>544</v>
      </c>
      <c r="C33" s="313" t="s">
        <v>227</v>
      </c>
      <c r="D33" s="313">
        <v>124.56</v>
      </c>
      <c r="E33" s="314">
        <v>15.92</v>
      </c>
      <c r="F33" s="313">
        <v>86</v>
      </c>
      <c r="G33" s="313">
        <v>58</v>
      </c>
      <c r="H33" s="318">
        <v>0</v>
      </c>
      <c r="J33" s="15"/>
      <c r="K33" s="15"/>
      <c r="L33" s="15"/>
      <c r="M33" s="16"/>
      <c r="N33" s="16"/>
    </row>
    <row r="34" spans="1:14" ht="15">
      <c r="A34" s="317" t="s">
        <v>543</v>
      </c>
      <c r="B34" s="313" t="s">
        <v>544</v>
      </c>
      <c r="C34" s="313" t="s">
        <v>230</v>
      </c>
      <c r="D34" s="313">
        <v>123.03</v>
      </c>
      <c r="E34" s="314">
        <v>15.73</v>
      </c>
      <c r="F34" s="313">
        <v>83</v>
      </c>
      <c r="G34" s="313">
        <v>59</v>
      </c>
      <c r="H34" s="318">
        <v>0</v>
      </c>
      <c r="J34" s="15"/>
      <c r="K34" s="15"/>
      <c r="L34" s="15"/>
      <c r="M34" s="17"/>
      <c r="N34" s="18"/>
    </row>
    <row r="35" spans="1:14" ht="15">
      <c r="A35" s="317" t="s">
        <v>543</v>
      </c>
      <c r="B35" s="313" t="s">
        <v>544</v>
      </c>
      <c r="C35" s="313" t="s">
        <v>232</v>
      </c>
      <c r="D35" s="313">
        <v>117.33</v>
      </c>
      <c r="E35" s="314">
        <v>15.02</v>
      </c>
      <c r="F35" s="313">
        <v>82</v>
      </c>
      <c r="G35" s="313">
        <v>58</v>
      </c>
      <c r="H35" s="318">
        <v>0</v>
      </c>
      <c r="J35" s="15"/>
      <c r="K35" s="15"/>
      <c r="L35" s="15"/>
      <c r="M35" s="15"/>
      <c r="N35" s="15"/>
    </row>
    <row r="36" spans="1:14" ht="15">
      <c r="A36" s="317" t="s">
        <v>543</v>
      </c>
      <c r="B36" s="313" t="s">
        <v>544</v>
      </c>
      <c r="C36" s="313" t="s">
        <v>233</v>
      </c>
      <c r="D36" s="313">
        <v>111.23</v>
      </c>
      <c r="E36" s="314">
        <v>14.26</v>
      </c>
      <c r="F36" s="313">
        <v>82</v>
      </c>
      <c r="G36" s="313">
        <v>57</v>
      </c>
      <c r="H36" s="318">
        <v>0</v>
      </c>
      <c r="J36" s="15"/>
      <c r="K36" s="15"/>
      <c r="L36" s="15"/>
      <c r="M36" s="15"/>
      <c r="N36" s="15"/>
    </row>
    <row r="37" spans="1:14" ht="15">
      <c r="A37" s="317" t="s">
        <v>543</v>
      </c>
      <c r="B37" s="313" t="s">
        <v>544</v>
      </c>
      <c r="C37" s="313" t="s">
        <v>234</v>
      </c>
      <c r="D37" s="313">
        <v>119.8</v>
      </c>
      <c r="E37" s="314">
        <v>15.33</v>
      </c>
      <c r="F37" s="313">
        <v>78</v>
      </c>
      <c r="G37" s="313">
        <v>50</v>
      </c>
      <c r="H37" s="318">
        <v>0</v>
      </c>
      <c r="J37" s="15"/>
      <c r="K37" s="15"/>
      <c r="L37" s="15"/>
      <c r="M37" s="15"/>
      <c r="N37" s="15"/>
    </row>
    <row r="38" spans="1:14" ht="15">
      <c r="A38" s="317" t="s">
        <v>543</v>
      </c>
      <c r="B38" s="313" t="s">
        <v>544</v>
      </c>
      <c r="C38" s="313" t="s">
        <v>235</v>
      </c>
      <c r="D38" s="313">
        <v>130.08000000000001</v>
      </c>
      <c r="E38" s="314">
        <v>16.61</v>
      </c>
      <c r="F38" s="313">
        <v>70</v>
      </c>
      <c r="G38" s="313">
        <v>47</v>
      </c>
      <c r="H38" s="318">
        <v>0.17</v>
      </c>
      <c r="J38" s="15"/>
      <c r="K38" s="15"/>
      <c r="L38" s="15"/>
      <c r="M38" s="15"/>
      <c r="N38" s="15"/>
    </row>
    <row r="39" spans="1:14" ht="15">
      <c r="A39" s="317" t="s">
        <v>543</v>
      </c>
      <c r="B39" s="313" t="s">
        <v>544</v>
      </c>
      <c r="C39" s="313" t="s">
        <v>236</v>
      </c>
      <c r="D39" s="313">
        <v>156.41999999999999</v>
      </c>
      <c r="E39" s="314">
        <v>19.88</v>
      </c>
      <c r="F39" s="313">
        <v>73</v>
      </c>
      <c r="G39" s="313">
        <v>48</v>
      </c>
      <c r="H39" s="318">
        <v>0</v>
      </c>
      <c r="J39" s="15"/>
      <c r="K39" s="15"/>
      <c r="L39" s="15"/>
      <c r="M39" s="15"/>
      <c r="N39" s="15"/>
    </row>
    <row r="40" spans="1:14" ht="15">
      <c r="A40" s="317" t="s">
        <v>543</v>
      </c>
      <c r="B40" s="313" t="s">
        <v>544</v>
      </c>
      <c r="C40" s="313" t="s">
        <v>237</v>
      </c>
      <c r="D40" s="313">
        <v>134.36000000000001</v>
      </c>
      <c r="E40" s="314">
        <v>17.14</v>
      </c>
      <c r="F40" s="313">
        <v>71</v>
      </c>
      <c r="G40" s="313">
        <v>46</v>
      </c>
      <c r="H40" s="318">
        <v>0.01</v>
      </c>
      <c r="J40" s="15"/>
      <c r="K40" s="15"/>
      <c r="L40" s="15"/>
      <c r="M40" s="15"/>
      <c r="N40" s="15"/>
    </row>
    <row r="41" spans="1:14" ht="15">
      <c r="A41" s="317" t="s">
        <v>543</v>
      </c>
      <c r="B41" s="313" t="s">
        <v>544</v>
      </c>
      <c r="C41" s="313" t="s">
        <v>238</v>
      </c>
      <c r="D41" s="313">
        <v>125.95</v>
      </c>
      <c r="E41" s="314">
        <v>16.09</v>
      </c>
      <c r="F41" s="313">
        <v>76</v>
      </c>
      <c r="G41" s="313">
        <v>44</v>
      </c>
      <c r="H41" s="318"/>
      <c r="J41" s="15"/>
      <c r="K41" s="15"/>
      <c r="L41" s="15"/>
      <c r="M41" s="15"/>
      <c r="N41" s="15"/>
    </row>
    <row r="42" spans="1:14" ht="15">
      <c r="A42" s="317" t="s">
        <v>543</v>
      </c>
      <c r="B42" s="313" t="s">
        <v>544</v>
      </c>
      <c r="C42" s="313" t="s">
        <v>239</v>
      </c>
      <c r="D42" s="313">
        <v>132.81</v>
      </c>
      <c r="E42" s="314">
        <v>16.95</v>
      </c>
      <c r="F42" s="313">
        <v>79</v>
      </c>
      <c r="G42" s="313">
        <v>49</v>
      </c>
      <c r="H42" s="318">
        <v>0</v>
      </c>
      <c r="J42" s="15"/>
      <c r="K42" s="15"/>
      <c r="L42" s="15"/>
      <c r="M42" s="15"/>
      <c r="N42" s="15"/>
    </row>
    <row r="43" spans="1:14" ht="15">
      <c r="A43" s="317" t="s">
        <v>543</v>
      </c>
      <c r="B43" s="313" t="s">
        <v>544</v>
      </c>
      <c r="C43" s="313" t="s">
        <v>240</v>
      </c>
      <c r="D43" s="313">
        <v>110.15</v>
      </c>
      <c r="E43" s="314">
        <v>14.13</v>
      </c>
      <c r="F43" s="313">
        <v>83</v>
      </c>
      <c r="G43" s="313">
        <v>58</v>
      </c>
      <c r="H43" s="318">
        <v>0</v>
      </c>
      <c r="J43" s="15"/>
      <c r="K43" s="15"/>
      <c r="L43" s="15"/>
      <c r="M43" s="15"/>
      <c r="N43" s="15"/>
    </row>
    <row r="44" spans="1:14" ht="15">
      <c r="A44" s="317" t="s">
        <v>543</v>
      </c>
      <c r="B44" s="313" t="s">
        <v>544</v>
      </c>
      <c r="C44" s="313" t="s">
        <v>241</v>
      </c>
      <c r="D44" s="313">
        <v>112.2</v>
      </c>
      <c r="E44" s="314">
        <v>14.4</v>
      </c>
      <c r="F44" s="313">
        <v>85</v>
      </c>
      <c r="G44" s="313">
        <v>46</v>
      </c>
      <c r="H44" s="318">
        <v>0.16</v>
      </c>
      <c r="J44" s="15"/>
      <c r="K44" s="15"/>
      <c r="L44" s="15"/>
      <c r="M44" s="15"/>
      <c r="N44" s="15"/>
    </row>
    <row r="45" spans="1:14" ht="15">
      <c r="A45" s="317" t="s">
        <v>543</v>
      </c>
      <c r="B45" s="313" t="s">
        <v>544</v>
      </c>
      <c r="C45" s="313" t="s">
        <v>242</v>
      </c>
      <c r="D45" s="313">
        <v>132.65</v>
      </c>
      <c r="E45" s="314">
        <v>16.940000000000001</v>
      </c>
      <c r="F45" s="313">
        <v>79</v>
      </c>
      <c r="G45" s="313">
        <v>40</v>
      </c>
      <c r="H45" s="318">
        <v>0.56999999999999995</v>
      </c>
      <c r="J45" s="15"/>
      <c r="K45" s="15"/>
      <c r="L45" s="15"/>
      <c r="M45" s="15"/>
      <c r="N45" s="15"/>
    </row>
    <row r="46" spans="1:14" ht="15">
      <c r="A46" s="317" t="s">
        <v>543</v>
      </c>
      <c r="B46" s="313" t="s">
        <v>544</v>
      </c>
      <c r="C46" s="313" t="s">
        <v>243</v>
      </c>
      <c r="D46" s="313">
        <v>171.02</v>
      </c>
      <c r="E46" s="314">
        <v>21.72</v>
      </c>
      <c r="F46" s="313">
        <v>71</v>
      </c>
      <c r="G46" s="313">
        <v>40</v>
      </c>
      <c r="H46" s="318">
        <v>0.12</v>
      </c>
      <c r="J46" s="15"/>
      <c r="K46" s="15"/>
      <c r="L46" s="15"/>
      <c r="M46" s="15"/>
      <c r="N46" s="15"/>
    </row>
    <row r="47" spans="1:14" ht="15">
      <c r="A47" s="317" t="s">
        <v>543</v>
      </c>
      <c r="B47" s="313" t="s">
        <v>544</v>
      </c>
      <c r="C47" s="313" t="s">
        <v>244</v>
      </c>
      <c r="D47" s="313">
        <v>129.72</v>
      </c>
      <c r="E47" s="314">
        <v>16.579999999999998</v>
      </c>
      <c r="F47" s="313">
        <v>71</v>
      </c>
      <c r="G47" s="313">
        <v>40</v>
      </c>
      <c r="H47" s="318" t="s">
        <v>149</v>
      </c>
      <c r="J47" s="15"/>
      <c r="K47" s="15"/>
      <c r="L47" s="15"/>
      <c r="M47" s="15"/>
      <c r="N47" s="15"/>
    </row>
    <row r="48" spans="1:14" ht="15">
      <c r="A48" s="317" t="s">
        <v>543</v>
      </c>
      <c r="B48" s="313" t="s">
        <v>544</v>
      </c>
      <c r="C48" s="313" t="s">
        <v>245</v>
      </c>
      <c r="D48" s="313">
        <v>124.68</v>
      </c>
      <c r="E48" s="314">
        <v>15.95</v>
      </c>
      <c r="F48" s="313">
        <v>75</v>
      </c>
      <c r="G48" s="313">
        <v>39</v>
      </c>
      <c r="H48" s="318">
        <v>0</v>
      </c>
      <c r="J48" s="15"/>
      <c r="K48" s="15"/>
      <c r="L48" s="15"/>
      <c r="M48" s="15"/>
      <c r="N48" s="15"/>
    </row>
    <row r="49" spans="1:14" ht="15">
      <c r="A49" s="317" t="s">
        <v>543</v>
      </c>
      <c r="B49" s="313" t="s">
        <v>544</v>
      </c>
      <c r="C49" s="313" t="s">
        <v>246</v>
      </c>
      <c r="D49" s="313">
        <v>117.71</v>
      </c>
      <c r="E49" s="314">
        <v>15.08</v>
      </c>
      <c r="F49" s="313">
        <v>82</v>
      </c>
      <c r="G49" s="313">
        <v>50</v>
      </c>
      <c r="H49" s="318">
        <v>0</v>
      </c>
      <c r="J49" s="15"/>
      <c r="K49" s="15"/>
      <c r="L49" s="15"/>
      <c r="M49" s="15"/>
      <c r="N49" s="15"/>
    </row>
    <row r="50" spans="1:14" ht="15">
      <c r="A50" s="317" t="s">
        <v>543</v>
      </c>
      <c r="B50" s="313" t="s">
        <v>544</v>
      </c>
      <c r="C50" s="313" t="s">
        <v>247</v>
      </c>
      <c r="D50" s="313">
        <v>117.05</v>
      </c>
      <c r="E50" s="314">
        <v>15</v>
      </c>
      <c r="F50" s="313">
        <v>85</v>
      </c>
      <c r="G50" s="313">
        <v>57</v>
      </c>
      <c r="H50" s="318">
        <v>0</v>
      </c>
      <c r="J50" s="15"/>
      <c r="K50" s="15"/>
      <c r="L50" s="15"/>
      <c r="M50" s="15"/>
      <c r="N50" s="15"/>
    </row>
    <row r="51" spans="1:14" ht="15">
      <c r="A51" s="317" t="s">
        <v>543</v>
      </c>
      <c r="B51" s="313" t="s">
        <v>544</v>
      </c>
      <c r="C51" s="313" t="s">
        <v>248</v>
      </c>
      <c r="D51" s="313">
        <v>110.64</v>
      </c>
      <c r="E51" s="314">
        <v>14.2</v>
      </c>
      <c r="F51" s="313">
        <v>89</v>
      </c>
      <c r="G51" s="313">
        <v>45</v>
      </c>
      <c r="H51" s="318"/>
      <c r="J51" s="15"/>
      <c r="K51" s="15"/>
      <c r="L51" s="15"/>
      <c r="M51" s="15"/>
      <c r="N51" s="15"/>
    </row>
    <row r="52" spans="1:14" ht="15">
      <c r="A52" s="317" t="s">
        <v>543</v>
      </c>
      <c r="B52" s="313" t="s">
        <v>544</v>
      </c>
      <c r="C52" s="313" t="s">
        <v>249</v>
      </c>
      <c r="D52" s="313">
        <v>126.45</v>
      </c>
      <c r="E52" s="314">
        <v>16.170000000000002</v>
      </c>
      <c r="F52" s="313">
        <v>67</v>
      </c>
      <c r="G52" s="313">
        <v>46</v>
      </c>
      <c r="H52" s="318">
        <v>0.04</v>
      </c>
      <c r="J52" s="15"/>
      <c r="K52" s="15"/>
      <c r="L52" s="15"/>
      <c r="M52" s="15"/>
      <c r="N52" s="15"/>
    </row>
    <row r="53" spans="1:14" ht="15">
      <c r="A53" s="317" t="s">
        <v>543</v>
      </c>
      <c r="B53" s="313" t="s">
        <v>544</v>
      </c>
      <c r="C53" s="313" t="s">
        <v>250</v>
      </c>
      <c r="D53" s="313">
        <v>132.61000000000001</v>
      </c>
      <c r="E53" s="314">
        <v>16.940000000000001</v>
      </c>
      <c r="F53" s="313">
        <v>80</v>
      </c>
      <c r="G53" s="313">
        <v>48</v>
      </c>
      <c r="H53" s="318">
        <v>0</v>
      </c>
      <c r="J53" s="15"/>
      <c r="K53" s="15"/>
      <c r="L53" s="15"/>
      <c r="M53" s="15"/>
      <c r="N53" s="15"/>
    </row>
    <row r="54" spans="1:14" ht="15">
      <c r="A54" s="317" t="s">
        <v>543</v>
      </c>
      <c r="B54" s="313" t="s">
        <v>544</v>
      </c>
      <c r="C54" s="313" t="s">
        <v>251</v>
      </c>
      <c r="D54" s="313">
        <v>127.24</v>
      </c>
      <c r="E54" s="314">
        <v>16.27</v>
      </c>
      <c r="F54" s="313">
        <v>82</v>
      </c>
      <c r="G54" s="313">
        <v>53</v>
      </c>
      <c r="H54" s="318">
        <v>0</v>
      </c>
      <c r="J54" s="15"/>
      <c r="K54" s="15"/>
      <c r="L54" s="15"/>
      <c r="M54" s="15"/>
      <c r="N54" s="15"/>
    </row>
    <row r="55" spans="1:14" ht="15">
      <c r="A55" s="317" t="s">
        <v>543</v>
      </c>
      <c r="B55" s="313" t="s">
        <v>544</v>
      </c>
      <c r="C55" s="313" t="s">
        <v>252</v>
      </c>
      <c r="D55" s="313">
        <v>124.84</v>
      </c>
      <c r="E55" s="314">
        <v>15.97</v>
      </c>
      <c r="F55" s="313">
        <v>85</v>
      </c>
      <c r="G55" s="313">
        <v>57</v>
      </c>
      <c r="H55" s="318">
        <v>0</v>
      </c>
      <c r="J55" s="15"/>
      <c r="K55" s="15"/>
      <c r="L55" s="15"/>
      <c r="M55" s="15"/>
      <c r="N55" s="15"/>
    </row>
    <row r="56" spans="1:14" ht="15">
      <c r="A56" s="317" t="s">
        <v>543</v>
      </c>
      <c r="B56" s="313" t="s">
        <v>544</v>
      </c>
      <c r="C56" s="313" t="s">
        <v>253</v>
      </c>
      <c r="D56" s="313">
        <v>121.08</v>
      </c>
      <c r="E56" s="314">
        <v>15.5</v>
      </c>
      <c r="F56" s="313">
        <v>87</v>
      </c>
      <c r="G56" s="313">
        <v>58</v>
      </c>
      <c r="H56" s="318">
        <v>0</v>
      </c>
      <c r="J56" s="15"/>
      <c r="K56" s="15"/>
      <c r="L56" s="15"/>
      <c r="M56" s="15"/>
      <c r="N56" s="15"/>
    </row>
    <row r="57" spans="1:14" ht="15">
      <c r="A57" s="317" t="s">
        <v>543</v>
      </c>
      <c r="B57" s="313" t="s">
        <v>544</v>
      </c>
      <c r="C57" s="313" t="s">
        <v>254</v>
      </c>
      <c r="D57" s="313">
        <v>119.01</v>
      </c>
      <c r="E57" s="314">
        <v>15.24</v>
      </c>
      <c r="F57" s="313">
        <v>89</v>
      </c>
      <c r="G57" s="313">
        <v>60</v>
      </c>
      <c r="H57" s="318">
        <v>0</v>
      </c>
      <c r="J57" s="15"/>
      <c r="K57" s="15"/>
      <c r="L57" s="15"/>
      <c r="M57" s="15"/>
      <c r="N57" s="15"/>
    </row>
    <row r="58" spans="1:14" ht="15">
      <c r="A58" s="317" t="s">
        <v>543</v>
      </c>
      <c r="B58" s="313" t="s">
        <v>544</v>
      </c>
      <c r="C58" s="313" t="s">
        <v>255</v>
      </c>
      <c r="D58" s="313">
        <v>113.01</v>
      </c>
      <c r="E58" s="314">
        <v>14.5</v>
      </c>
      <c r="F58" s="313">
        <v>87</v>
      </c>
      <c r="G58" s="313">
        <v>58</v>
      </c>
      <c r="H58" s="318">
        <v>0</v>
      </c>
      <c r="J58" s="15"/>
      <c r="K58" s="15"/>
      <c r="L58" s="15"/>
      <c r="M58" s="15"/>
      <c r="N58" s="15"/>
    </row>
    <row r="59" spans="1:14" ht="15">
      <c r="A59" s="317" t="s">
        <v>543</v>
      </c>
      <c r="B59" s="313" t="s">
        <v>544</v>
      </c>
      <c r="C59" s="313" t="s">
        <v>256</v>
      </c>
      <c r="D59" s="313">
        <v>116.09</v>
      </c>
      <c r="E59" s="314">
        <v>14.88</v>
      </c>
      <c r="F59" s="313">
        <v>87</v>
      </c>
      <c r="G59" s="313">
        <v>58</v>
      </c>
      <c r="H59" s="318"/>
      <c r="J59" s="15"/>
      <c r="K59" s="15"/>
      <c r="L59" s="15"/>
      <c r="M59" s="15"/>
      <c r="N59" s="15"/>
    </row>
    <row r="60" spans="1:14" ht="15">
      <c r="A60" s="317" t="s">
        <v>543</v>
      </c>
      <c r="B60" s="313" t="s">
        <v>544</v>
      </c>
      <c r="C60" s="313" t="s">
        <v>257</v>
      </c>
      <c r="D60" s="313">
        <v>130.57</v>
      </c>
      <c r="E60" s="314">
        <v>16.68</v>
      </c>
      <c r="F60" s="313">
        <v>87</v>
      </c>
      <c r="G60" s="313">
        <v>56</v>
      </c>
      <c r="H60" s="318">
        <v>0</v>
      </c>
      <c r="J60" s="15"/>
      <c r="K60" s="15"/>
      <c r="L60" s="15"/>
      <c r="M60" s="15"/>
      <c r="N60" s="15"/>
    </row>
    <row r="61" spans="1:14" ht="15">
      <c r="A61" s="317" t="s">
        <v>543</v>
      </c>
      <c r="B61" s="313" t="s">
        <v>544</v>
      </c>
      <c r="C61" s="313" t="s">
        <v>258</v>
      </c>
      <c r="D61" s="313">
        <v>120.2</v>
      </c>
      <c r="E61" s="314">
        <v>15.39</v>
      </c>
      <c r="F61" s="313">
        <v>87</v>
      </c>
      <c r="G61" s="313">
        <v>57</v>
      </c>
      <c r="H61" s="318">
        <v>0</v>
      </c>
      <c r="J61" s="15"/>
      <c r="K61" s="15"/>
      <c r="L61" s="15"/>
      <c r="M61" s="16"/>
      <c r="N61" s="16"/>
    </row>
    <row r="62" spans="1:14" ht="15">
      <c r="A62" s="317" t="s">
        <v>543</v>
      </c>
      <c r="B62" s="313" t="s">
        <v>544</v>
      </c>
      <c r="C62" s="313" t="s">
        <v>259</v>
      </c>
      <c r="D62" s="313">
        <v>116.75</v>
      </c>
      <c r="E62" s="314">
        <v>14.96</v>
      </c>
      <c r="F62" s="313">
        <v>87</v>
      </c>
      <c r="G62" s="313">
        <v>57</v>
      </c>
      <c r="H62" s="318">
        <v>0</v>
      </c>
      <c r="J62" s="15"/>
      <c r="K62" s="15"/>
      <c r="L62" s="15"/>
      <c r="M62" s="17"/>
      <c r="N62" s="18"/>
    </row>
    <row r="63" spans="1:14" ht="15">
      <c r="A63" s="317" t="s">
        <v>543</v>
      </c>
      <c r="B63" s="313" t="s">
        <v>544</v>
      </c>
      <c r="C63" s="313" t="s">
        <v>261</v>
      </c>
      <c r="D63" s="313">
        <v>111.94</v>
      </c>
      <c r="E63" s="314">
        <v>14.36</v>
      </c>
      <c r="F63" s="313">
        <v>86</v>
      </c>
      <c r="G63" s="313">
        <v>58</v>
      </c>
      <c r="H63" s="318">
        <v>0</v>
      </c>
      <c r="J63" s="15"/>
      <c r="K63" s="15"/>
      <c r="L63" s="15"/>
      <c r="M63" s="15"/>
      <c r="N63" s="15"/>
    </row>
    <row r="64" spans="1:14" ht="15">
      <c r="A64" s="317" t="s">
        <v>543</v>
      </c>
      <c r="B64" s="313" t="s">
        <v>544</v>
      </c>
      <c r="C64" s="313" t="s">
        <v>262</v>
      </c>
      <c r="D64" s="313">
        <v>111.57</v>
      </c>
      <c r="E64" s="314">
        <v>14.32</v>
      </c>
      <c r="F64" s="313">
        <v>87</v>
      </c>
      <c r="G64" s="313">
        <v>56</v>
      </c>
      <c r="H64" s="318">
        <v>0</v>
      </c>
      <c r="J64" s="15"/>
      <c r="K64" s="15"/>
      <c r="L64" s="15"/>
      <c r="M64" s="15"/>
      <c r="N64" s="15"/>
    </row>
    <row r="65" spans="1:14" ht="15">
      <c r="A65" s="317" t="s">
        <v>543</v>
      </c>
      <c r="B65" s="313" t="s">
        <v>544</v>
      </c>
      <c r="C65" s="313" t="s">
        <v>263</v>
      </c>
      <c r="D65" s="313">
        <v>108.53</v>
      </c>
      <c r="E65" s="314">
        <v>13.94</v>
      </c>
      <c r="F65" s="313">
        <v>90</v>
      </c>
      <c r="G65" s="313">
        <v>55</v>
      </c>
      <c r="H65" s="318">
        <v>0</v>
      </c>
      <c r="J65" s="15"/>
      <c r="K65" s="15"/>
      <c r="L65" s="15"/>
      <c r="M65" s="15"/>
      <c r="N65" s="15"/>
    </row>
    <row r="66" spans="1:14" ht="15">
      <c r="A66" s="317" t="s">
        <v>543</v>
      </c>
      <c r="B66" s="313" t="s">
        <v>544</v>
      </c>
      <c r="C66" s="313" t="s">
        <v>264</v>
      </c>
      <c r="D66" s="313">
        <v>116.23</v>
      </c>
      <c r="E66" s="314">
        <v>14.9</v>
      </c>
      <c r="F66" s="313">
        <v>88</v>
      </c>
      <c r="G66" s="313">
        <v>52</v>
      </c>
      <c r="H66" s="318">
        <v>0</v>
      </c>
      <c r="J66" s="15"/>
      <c r="K66" s="15"/>
      <c r="L66" s="15"/>
      <c r="M66" s="15"/>
      <c r="N66" s="15"/>
    </row>
    <row r="67" spans="1:14" ht="15">
      <c r="A67" s="317" t="s">
        <v>543</v>
      </c>
      <c r="B67" s="313" t="s">
        <v>544</v>
      </c>
      <c r="C67" s="313" t="s">
        <v>265</v>
      </c>
      <c r="D67" s="313">
        <v>130.13</v>
      </c>
      <c r="E67" s="314">
        <v>16.63</v>
      </c>
      <c r="F67" s="313">
        <v>81</v>
      </c>
      <c r="G67" s="313">
        <v>54</v>
      </c>
      <c r="H67" s="318">
        <v>0.05</v>
      </c>
      <c r="J67" s="15"/>
      <c r="K67" s="15"/>
      <c r="L67" s="15"/>
      <c r="M67" s="15"/>
      <c r="N67" s="15"/>
    </row>
    <row r="68" spans="1:14" ht="15">
      <c r="A68" s="317" t="s">
        <v>543</v>
      </c>
      <c r="B68" s="313" t="s">
        <v>544</v>
      </c>
      <c r="C68" s="313" t="s">
        <v>266</v>
      </c>
      <c r="D68" s="313">
        <v>112.88</v>
      </c>
      <c r="E68" s="314">
        <v>14.48</v>
      </c>
      <c r="F68" s="313">
        <v>84</v>
      </c>
      <c r="G68" s="313">
        <v>56</v>
      </c>
      <c r="H68" s="318">
        <v>0</v>
      </c>
      <c r="J68" s="15"/>
      <c r="K68" s="15"/>
      <c r="L68" s="15"/>
      <c r="M68" s="15"/>
      <c r="N68" s="15"/>
    </row>
    <row r="69" spans="1:14" ht="15">
      <c r="A69" s="317" t="s">
        <v>543</v>
      </c>
      <c r="B69" s="313" t="s">
        <v>544</v>
      </c>
      <c r="C69" s="313" t="s">
        <v>267</v>
      </c>
      <c r="D69" s="313">
        <v>109.96</v>
      </c>
      <c r="E69" s="314">
        <v>14.12</v>
      </c>
      <c r="F69" s="313">
        <v>87</v>
      </c>
      <c r="G69" s="313">
        <v>56</v>
      </c>
      <c r="H69" s="318"/>
      <c r="J69" s="15"/>
      <c r="K69" s="15"/>
      <c r="L69" s="15"/>
      <c r="M69" s="15"/>
      <c r="N69" s="15"/>
    </row>
    <row r="70" spans="1:14" ht="15">
      <c r="A70" s="317" t="s">
        <v>543</v>
      </c>
      <c r="B70" s="313" t="s">
        <v>544</v>
      </c>
      <c r="C70" s="313" t="s">
        <v>268</v>
      </c>
      <c r="D70" s="313">
        <v>114.58</v>
      </c>
      <c r="E70" s="314">
        <v>14.69</v>
      </c>
      <c r="F70" s="313">
        <v>85</v>
      </c>
      <c r="G70" s="313">
        <v>58</v>
      </c>
      <c r="H70" s="318">
        <v>0</v>
      </c>
      <c r="J70" s="15"/>
      <c r="K70" s="15"/>
      <c r="L70" s="15"/>
      <c r="M70" s="15"/>
      <c r="N70" s="15"/>
    </row>
    <row r="71" spans="1:14" ht="15">
      <c r="A71" s="317" t="s">
        <v>543</v>
      </c>
      <c r="B71" s="313" t="s">
        <v>544</v>
      </c>
      <c r="C71" s="313" t="s">
        <v>269</v>
      </c>
      <c r="D71" s="313">
        <v>123.1</v>
      </c>
      <c r="E71" s="314">
        <v>15.75</v>
      </c>
      <c r="F71" s="313">
        <v>80</v>
      </c>
      <c r="G71" s="313">
        <v>51</v>
      </c>
      <c r="H71" s="318">
        <v>0</v>
      </c>
      <c r="J71" s="15"/>
      <c r="K71" s="15"/>
      <c r="L71" s="15"/>
      <c r="M71" s="15"/>
      <c r="N71" s="15"/>
    </row>
    <row r="72" spans="1:14" ht="15">
      <c r="A72" s="317" t="s">
        <v>543</v>
      </c>
      <c r="B72" s="313" t="s">
        <v>544</v>
      </c>
      <c r="C72" s="313" t="s">
        <v>270</v>
      </c>
      <c r="D72" s="313">
        <v>111.29</v>
      </c>
      <c r="E72" s="314">
        <v>14.28</v>
      </c>
      <c r="F72" s="313">
        <v>85</v>
      </c>
      <c r="G72" s="313">
        <v>54</v>
      </c>
      <c r="H72" s="318"/>
      <c r="J72" s="15"/>
      <c r="K72" s="15"/>
      <c r="L72" s="15"/>
      <c r="M72" s="15"/>
      <c r="N72" s="15"/>
    </row>
    <row r="73" spans="1:14" ht="15">
      <c r="A73" s="317" t="s">
        <v>543</v>
      </c>
      <c r="B73" s="313" t="s">
        <v>544</v>
      </c>
      <c r="C73" s="313" t="s">
        <v>271</v>
      </c>
      <c r="D73" s="313">
        <v>125.33</v>
      </c>
      <c r="E73" s="314">
        <v>17.7</v>
      </c>
      <c r="F73" s="313">
        <v>81</v>
      </c>
      <c r="G73" s="313">
        <v>51</v>
      </c>
      <c r="H73" s="318">
        <v>1.3</v>
      </c>
      <c r="J73" s="15"/>
      <c r="K73" s="15"/>
      <c r="L73" s="15"/>
      <c r="M73" s="15"/>
      <c r="N73" s="15"/>
    </row>
    <row r="74" spans="1:14" ht="15">
      <c r="A74" s="317" t="s">
        <v>543</v>
      </c>
      <c r="B74" s="313" t="s">
        <v>544</v>
      </c>
      <c r="C74" s="313" t="s">
        <v>272</v>
      </c>
      <c r="D74" s="313">
        <v>126.32</v>
      </c>
      <c r="E74" s="314">
        <v>17.84</v>
      </c>
      <c r="F74" s="313">
        <v>86</v>
      </c>
      <c r="G74" s="313">
        <v>48</v>
      </c>
      <c r="H74" s="318">
        <v>0</v>
      </c>
      <c r="J74" s="15"/>
      <c r="K74" s="15"/>
      <c r="L74" s="15"/>
      <c r="M74" s="15"/>
      <c r="N74" s="15"/>
    </row>
    <row r="75" spans="1:14" ht="15">
      <c r="A75" s="320" t="s">
        <v>543</v>
      </c>
      <c r="B75" s="315" t="s">
        <v>544</v>
      </c>
      <c r="C75" s="315" t="s">
        <v>105</v>
      </c>
      <c r="D75" s="315">
        <v>172.48</v>
      </c>
      <c r="E75" s="316">
        <v>24.19</v>
      </c>
      <c r="F75" s="315">
        <v>81</v>
      </c>
      <c r="G75" s="315">
        <v>46</v>
      </c>
      <c r="H75" s="355">
        <v>1.17</v>
      </c>
      <c r="J75" s="15"/>
      <c r="K75" s="15"/>
      <c r="L75" s="15"/>
      <c r="M75" s="15"/>
      <c r="N75" s="15"/>
    </row>
    <row r="76" spans="1:14" ht="15">
      <c r="A76" s="320" t="s">
        <v>543</v>
      </c>
      <c r="B76" s="315" t="s">
        <v>544</v>
      </c>
      <c r="C76" s="315" t="s">
        <v>106</v>
      </c>
      <c r="D76" s="315">
        <v>149.46</v>
      </c>
      <c r="E76" s="316">
        <v>21.03</v>
      </c>
      <c r="F76" s="315">
        <v>70</v>
      </c>
      <c r="G76" s="315">
        <v>43</v>
      </c>
      <c r="H76" s="355">
        <v>0.6</v>
      </c>
      <c r="J76" s="15"/>
      <c r="K76" s="15"/>
      <c r="L76" s="15"/>
      <c r="M76" s="15"/>
      <c r="N76" s="15"/>
    </row>
    <row r="77" spans="1:14" ht="15">
      <c r="A77" s="317" t="s">
        <v>543</v>
      </c>
      <c r="B77" s="313" t="s">
        <v>544</v>
      </c>
      <c r="C77" s="313" t="s">
        <v>273</v>
      </c>
      <c r="D77" s="313">
        <v>144.52000000000001</v>
      </c>
      <c r="E77" s="314">
        <v>20.34</v>
      </c>
      <c r="F77" s="313">
        <v>68</v>
      </c>
      <c r="G77" s="313">
        <v>43</v>
      </c>
      <c r="H77" s="318">
        <v>0</v>
      </c>
      <c r="J77" s="15"/>
      <c r="K77" s="15"/>
      <c r="L77" s="15"/>
      <c r="M77" s="15"/>
      <c r="N77" s="15"/>
    </row>
    <row r="78" spans="1:14" ht="15">
      <c r="A78" s="317" t="s">
        <v>543</v>
      </c>
      <c r="B78" s="313" t="s">
        <v>544</v>
      </c>
      <c r="C78" s="313" t="s">
        <v>274</v>
      </c>
      <c r="D78" s="313">
        <v>129.46</v>
      </c>
      <c r="E78" s="314">
        <v>18.27</v>
      </c>
      <c r="F78" s="313">
        <v>77</v>
      </c>
      <c r="G78" s="313">
        <v>37</v>
      </c>
      <c r="H78" s="318">
        <v>0</v>
      </c>
      <c r="J78" s="15"/>
      <c r="K78" s="15"/>
      <c r="L78" s="15"/>
      <c r="M78" s="15"/>
      <c r="N78" s="15"/>
    </row>
    <row r="79" spans="1:14" ht="15">
      <c r="A79" s="317" t="s">
        <v>543</v>
      </c>
      <c r="B79" s="313" t="s">
        <v>544</v>
      </c>
      <c r="C79" s="313" t="s">
        <v>275</v>
      </c>
      <c r="D79" s="313">
        <v>119.8</v>
      </c>
      <c r="E79" s="314">
        <v>16.940000000000001</v>
      </c>
      <c r="F79" s="313">
        <v>84</v>
      </c>
      <c r="G79" s="313">
        <v>48</v>
      </c>
      <c r="H79" s="318"/>
      <c r="J79" s="15"/>
      <c r="K79" s="15"/>
      <c r="L79" s="15"/>
      <c r="M79" s="15"/>
      <c r="N79" s="15"/>
    </row>
    <row r="80" spans="1:14" ht="15">
      <c r="A80" s="317" t="s">
        <v>543</v>
      </c>
      <c r="B80" s="313" t="s">
        <v>544</v>
      </c>
      <c r="C80" s="313" t="s">
        <v>276</v>
      </c>
      <c r="D80" s="313">
        <v>126.75</v>
      </c>
      <c r="E80" s="314">
        <v>17.899999999999999</v>
      </c>
      <c r="F80" s="313">
        <v>80</v>
      </c>
      <c r="G80" s="313">
        <v>45</v>
      </c>
      <c r="H80" s="318">
        <v>0</v>
      </c>
      <c r="J80" s="15"/>
      <c r="K80" s="15"/>
      <c r="L80" s="15"/>
      <c r="M80" s="15"/>
      <c r="N80" s="15"/>
    </row>
    <row r="81" spans="1:14" ht="15">
      <c r="A81" s="317" t="s">
        <v>543</v>
      </c>
      <c r="B81" s="313" t="s">
        <v>544</v>
      </c>
      <c r="C81" s="313" t="s">
        <v>277</v>
      </c>
      <c r="D81" s="313">
        <v>139.38999999999999</v>
      </c>
      <c r="E81" s="314">
        <v>19.64</v>
      </c>
      <c r="F81" s="313">
        <v>68</v>
      </c>
      <c r="G81" s="313">
        <v>43</v>
      </c>
      <c r="H81" s="318">
        <v>0.02</v>
      </c>
      <c r="J81" s="15"/>
      <c r="K81" s="15"/>
      <c r="L81" s="15"/>
      <c r="M81" s="15"/>
      <c r="N81" s="15"/>
    </row>
    <row r="82" spans="1:14" ht="15">
      <c r="A82" s="317" t="s">
        <v>543</v>
      </c>
      <c r="B82" s="313" t="s">
        <v>544</v>
      </c>
      <c r="C82" s="313" t="s">
        <v>278</v>
      </c>
      <c r="D82" s="313">
        <v>130.26</v>
      </c>
      <c r="E82" s="314">
        <v>18.38</v>
      </c>
      <c r="F82" s="313">
        <v>69</v>
      </c>
      <c r="G82" s="313">
        <v>42</v>
      </c>
      <c r="H82" s="318">
        <v>0.02</v>
      </c>
      <c r="J82" s="15"/>
      <c r="K82" s="15"/>
      <c r="L82" s="15"/>
      <c r="M82" s="15"/>
      <c r="N82" s="15"/>
    </row>
    <row r="83" spans="1:14" ht="15">
      <c r="A83" s="317" t="s">
        <v>543</v>
      </c>
      <c r="B83" s="313" t="s">
        <v>544</v>
      </c>
      <c r="C83" s="313" t="s">
        <v>279</v>
      </c>
      <c r="D83" s="313">
        <v>119.31</v>
      </c>
      <c r="E83" s="314">
        <v>16.87</v>
      </c>
      <c r="F83" s="313">
        <v>77</v>
      </c>
      <c r="G83" s="313">
        <v>42</v>
      </c>
      <c r="H83" s="318">
        <v>0</v>
      </c>
      <c r="J83" s="15"/>
      <c r="K83" s="15"/>
      <c r="L83" s="15"/>
      <c r="M83" s="15"/>
      <c r="N83" s="15"/>
    </row>
    <row r="84" spans="1:14" ht="15">
      <c r="A84" s="317" t="s">
        <v>543</v>
      </c>
      <c r="B84" s="313" t="s">
        <v>544</v>
      </c>
      <c r="C84" s="313" t="s">
        <v>280</v>
      </c>
      <c r="D84" s="313">
        <v>112.27</v>
      </c>
      <c r="E84" s="314">
        <v>15.91</v>
      </c>
      <c r="F84" s="313">
        <v>80</v>
      </c>
      <c r="G84" s="313">
        <v>53</v>
      </c>
      <c r="H84" s="318">
        <v>0.08</v>
      </c>
      <c r="J84" s="15"/>
      <c r="K84" s="15"/>
      <c r="L84" s="15"/>
      <c r="M84" s="15"/>
      <c r="N84" s="15"/>
    </row>
    <row r="85" spans="1:14" ht="15">
      <c r="A85" s="317" t="s">
        <v>543</v>
      </c>
      <c r="B85" s="313" t="s">
        <v>544</v>
      </c>
      <c r="C85" s="313" t="s">
        <v>281</v>
      </c>
      <c r="D85" s="313">
        <v>108.06</v>
      </c>
      <c r="E85" s="314">
        <v>15.33</v>
      </c>
      <c r="F85" s="313">
        <v>83</v>
      </c>
      <c r="G85" s="313">
        <v>53</v>
      </c>
      <c r="H85" s="318"/>
      <c r="J85" s="15"/>
      <c r="K85" s="15"/>
      <c r="L85" s="15"/>
      <c r="M85" s="15"/>
      <c r="N85" s="15"/>
    </row>
    <row r="86" spans="1:14" ht="15">
      <c r="A86" s="317" t="s">
        <v>543</v>
      </c>
      <c r="B86" s="313" t="s">
        <v>544</v>
      </c>
      <c r="C86" s="313" t="s">
        <v>282</v>
      </c>
      <c r="D86" s="313">
        <v>102.86</v>
      </c>
      <c r="E86" s="314">
        <v>14.61</v>
      </c>
      <c r="F86" s="313">
        <v>86</v>
      </c>
      <c r="G86" s="313">
        <v>53</v>
      </c>
      <c r="H86" s="318">
        <v>0</v>
      </c>
      <c r="J86" s="15"/>
      <c r="K86" s="15"/>
      <c r="L86" s="15"/>
      <c r="M86" s="15"/>
      <c r="N86" s="15"/>
    </row>
    <row r="87" spans="1:14" ht="15">
      <c r="A87" s="317" t="s">
        <v>543</v>
      </c>
      <c r="B87" s="313" t="s">
        <v>544</v>
      </c>
      <c r="C87" s="313" t="s">
        <v>283</v>
      </c>
      <c r="D87" s="313">
        <v>105.08</v>
      </c>
      <c r="E87" s="314">
        <v>14.91</v>
      </c>
      <c r="F87" s="313">
        <v>91</v>
      </c>
      <c r="G87" s="313">
        <v>60</v>
      </c>
      <c r="H87" s="318">
        <v>0</v>
      </c>
      <c r="J87" s="15"/>
      <c r="K87" s="15"/>
      <c r="L87" s="15"/>
      <c r="M87" s="15"/>
      <c r="N87" s="15"/>
    </row>
    <row r="88" spans="1:14" ht="15">
      <c r="A88" s="317" t="s">
        <v>543</v>
      </c>
      <c r="B88" s="313" t="s">
        <v>544</v>
      </c>
      <c r="C88" s="313" t="s">
        <v>284</v>
      </c>
      <c r="D88" s="313">
        <v>119.53</v>
      </c>
      <c r="E88" s="314">
        <v>16.899999999999999</v>
      </c>
      <c r="F88" s="313">
        <v>91</v>
      </c>
      <c r="G88" s="313">
        <v>63</v>
      </c>
      <c r="H88" s="318">
        <v>0.68</v>
      </c>
      <c r="J88" s="15"/>
      <c r="K88" s="15"/>
      <c r="L88" s="15"/>
      <c r="M88" s="15"/>
      <c r="N88" s="15"/>
    </row>
    <row r="89" spans="1:14" ht="15">
      <c r="A89" s="317" t="s">
        <v>543</v>
      </c>
      <c r="B89" s="313" t="s">
        <v>544</v>
      </c>
      <c r="C89" s="313" t="s">
        <v>285</v>
      </c>
      <c r="D89" s="313">
        <v>112.66</v>
      </c>
      <c r="E89" s="314">
        <v>15.96</v>
      </c>
      <c r="F89" s="313">
        <v>92</v>
      </c>
      <c r="G89" s="313">
        <v>62</v>
      </c>
      <c r="H89" s="318">
        <v>0</v>
      </c>
      <c r="J89" s="15"/>
      <c r="K89" s="15"/>
      <c r="L89" s="15"/>
      <c r="M89" s="15"/>
      <c r="N89" s="15"/>
    </row>
    <row r="90" spans="1:14" ht="15">
      <c r="A90" s="317" t="s">
        <v>543</v>
      </c>
      <c r="B90" s="313" t="s">
        <v>544</v>
      </c>
      <c r="C90" s="313" t="s">
        <v>286</v>
      </c>
      <c r="D90" s="313">
        <v>109.78</v>
      </c>
      <c r="E90" s="314">
        <v>15.56</v>
      </c>
      <c r="F90" s="313">
        <v>88</v>
      </c>
      <c r="G90" s="313">
        <v>55</v>
      </c>
      <c r="H90" s="318" t="s">
        <v>164</v>
      </c>
      <c r="J90" s="15"/>
      <c r="K90" s="15"/>
      <c r="L90" s="15"/>
      <c r="M90" s="15"/>
      <c r="N90" s="15"/>
    </row>
    <row r="91" spans="1:14" ht="15">
      <c r="A91" s="317" t="s">
        <v>543</v>
      </c>
      <c r="B91" s="313" t="s">
        <v>544</v>
      </c>
      <c r="C91" s="313" t="s">
        <v>287</v>
      </c>
      <c r="D91" s="313">
        <v>114.39</v>
      </c>
      <c r="E91" s="314">
        <v>16.2</v>
      </c>
      <c r="F91" s="313">
        <v>75</v>
      </c>
      <c r="G91" s="313">
        <v>55</v>
      </c>
      <c r="H91" s="318">
        <v>0</v>
      </c>
      <c r="J91" s="15"/>
      <c r="K91" s="15"/>
      <c r="L91" s="15"/>
      <c r="M91" s="15"/>
      <c r="N91" s="15"/>
    </row>
    <row r="92" spans="1:14" ht="15">
      <c r="A92" s="317" t="s">
        <v>543</v>
      </c>
      <c r="B92" s="313" t="s">
        <v>544</v>
      </c>
      <c r="C92" s="313" t="s">
        <v>288</v>
      </c>
      <c r="D92" s="313">
        <v>113.76</v>
      </c>
      <c r="E92" s="314">
        <v>16.11</v>
      </c>
      <c r="F92" s="313">
        <v>79</v>
      </c>
      <c r="G92" s="313">
        <v>51</v>
      </c>
      <c r="H92" s="318">
        <v>0</v>
      </c>
      <c r="J92" s="15"/>
      <c r="K92" s="15"/>
      <c r="L92" s="15"/>
      <c r="M92" s="16"/>
      <c r="N92" s="16"/>
    </row>
    <row r="93" spans="1:14" ht="15">
      <c r="A93" s="317" t="s">
        <v>543</v>
      </c>
      <c r="B93" s="313" t="s">
        <v>544</v>
      </c>
      <c r="C93" s="313" t="s">
        <v>289</v>
      </c>
      <c r="D93" s="313">
        <v>105.73</v>
      </c>
      <c r="E93" s="314">
        <v>15</v>
      </c>
      <c r="F93" s="313">
        <v>85</v>
      </c>
      <c r="G93" s="313">
        <v>55</v>
      </c>
      <c r="H93" s="318">
        <v>0</v>
      </c>
      <c r="J93" s="15"/>
      <c r="K93" s="15"/>
      <c r="L93" s="15"/>
      <c r="M93" s="17"/>
      <c r="N93" s="18"/>
    </row>
    <row r="94" spans="1:14" ht="15">
      <c r="A94" s="317" t="s">
        <v>543</v>
      </c>
      <c r="B94" s="313" t="s">
        <v>544</v>
      </c>
      <c r="C94" s="313" t="s">
        <v>290</v>
      </c>
      <c r="D94" s="313">
        <v>107.8</v>
      </c>
      <c r="E94" s="314">
        <v>15.29</v>
      </c>
      <c r="F94" s="313">
        <v>90</v>
      </c>
      <c r="G94" s="313">
        <v>60</v>
      </c>
      <c r="H94" s="318">
        <v>0</v>
      </c>
      <c r="J94" s="15"/>
      <c r="K94" s="15"/>
      <c r="L94" s="15"/>
      <c r="M94" s="15"/>
      <c r="N94" s="15"/>
    </row>
    <row r="95" spans="1:14" ht="15">
      <c r="A95" s="317" t="s">
        <v>543</v>
      </c>
      <c r="B95" s="313" t="s">
        <v>544</v>
      </c>
      <c r="C95" s="313" t="s">
        <v>291</v>
      </c>
      <c r="D95" s="313">
        <v>116.96</v>
      </c>
      <c r="E95" s="314">
        <v>16.55</v>
      </c>
      <c r="F95" s="313">
        <v>85</v>
      </c>
      <c r="G95" s="313">
        <v>60</v>
      </c>
      <c r="H95" s="318"/>
      <c r="J95" s="15"/>
      <c r="K95" s="15"/>
      <c r="L95" s="15"/>
      <c r="M95" s="15"/>
      <c r="N95" s="15"/>
    </row>
    <row r="96" spans="1:14" ht="15">
      <c r="A96" s="317" t="s">
        <v>543</v>
      </c>
      <c r="B96" s="313" t="s">
        <v>544</v>
      </c>
      <c r="C96" s="313" t="s">
        <v>292</v>
      </c>
      <c r="D96" s="313">
        <v>108.32</v>
      </c>
      <c r="E96" s="314">
        <v>15.36</v>
      </c>
      <c r="F96" s="313">
        <v>86</v>
      </c>
      <c r="G96" s="313">
        <v>61</v>
      </c>
      <c r="H96" s="318">
        <v>0</v>
      </c>
      <c r="J96" s="15"/>
      <c r="K96" s="15"/>
      <c r="L96" s="15"/>
      <c r="M96" s="15"/>
      <c r="N96" s="15"/>
    </row>
    <row r="97" spans="1:14" ht="15">
      <c r="A97" s="317" t="s">
        <v>543</v>
      </c>
      <c r="B97" s="313" t="s">
        <v>544</v>
      </c>
      <c r="C97" s="313" t="s">
        <v>293</v>
      </c>
      <c r="D97" s="313">
        <v>102.6</v>
      </c>
      <c r="E97" s="314">
        <v>14.57</v>
      </c>
      <c r="F97" s="313">
        <v>88</v>
      </c>
      <c r="G97" s="313">
        <v>60</v>
      </c>
      <c r="H97" s="318" t="s">
        <v>164</v>
      </c>
      <c r="J97" s="15"/>
      <c r="K97" s="15"/>
      <c r="L97" s="15"/>
      <c r="M97" s="15"/>
      <c r="N97" s="15"/>
    </row>
    <row r="98" spans="1:14" ht="15">
      <c r="A98" s="317" t="s">
        <v>543</v>
      </c>
      <c r="B98" s="313" t="s">
        <v>544</v>
      </c>
      <c r="C98" s="313" t="s">
        <v>294</v>
      </c>
      <c r="D98" s="313">
        <v>100.06</v>
      </c>
      <c r="E98" s="314">
        <v>14.22</v>
      </c>
      <c r="F98" s="313">
        <v>87</v>
      </c>
      <c r="G98" s="313">
        <v>63</v>
      </c>
      <c r="H98" s="318">
        <v>0</v>
      </c>
      <c r="J98" s="15"/>
      <c r="K98" s="15"/>
      <c r="L98" s="15"/>
      <c r="M98" s="15"/>
      <c r="N98" s="15"/>
    </row>
    <row r="99" spans="1:14" ht="15">
      <c r="A99" s="317" t="s">
        <v>543</v>
      </c>
      <c r="B99" s="313" t="s">
        <v>544</v>
      </c>
      <c r="C99" s="313" t="s">
        <v>295</v>
      </c>
      <c r="D99" s="313">
        <v>98.59</v>
      </c>
      <c r="E99" s="314">
        <v>14.02</v>
      </c>
      <c r="F99" s="313">
        <v>87</v>
      </c>
      <c r="G99" s="313">
        <v>64</v>
      </c>
      <c r="H99" s="318">
        <v>0</v>
      </c>
      <c r="J99" s="15"/>
      <c r="K99" s="15"/>
      <c r="L99" s="15"/>
      <c r="M99" s="15"/>
      <c r="N99" s="15"/>
    </row>
    <row r="100" spans="1:14" ht="15">
      <c r="A100" s="317" t="s">
        <v>543</v>
      </c>
      <c r="B100" s="313" t="s">
        <v>544</v>
      </c>
      <c r="C100" s="313" t="s">
        <v>296</v>
      </c>
      <c r="D100" s="313">
        <v>103.91</v>
      </c>
      <c r="E100" s="314">
        <v>14.75</v>
      </c>
      <c r="F100" s="313">
        <v>85</v>
      </c>
      <c r="G100" s="313">
        <v>64</v>
      </c>
      <c r="H100" s="318"/>
      <c r="J100" s="15"/>
      <c r="K100" s="15"/>
      <c r="L100" s="15"/>
      <c r="M100" s="15"/>
      <c r="N100" s="15"/>
    </row>
    <row r="101" spans="1:14" ht="15">
      <c r="A101" s="317" t="s">
        <v>543</v>
      </c>
      <c r="B101" s="313" t="s">
        <v>544</v>
      </c>
      <c r="C101" s="313" t="s">
        <v>297</v>
      </c>
      <c r="D101" s="313">
        <v>113.47</v>
      </c>
      <c r="E101" s="314">
        <v>16.07</v>
      </c>
      <c r="F101" s="313">
        <v>86</v>
      </c>
      <c r="G101" s="313">
        <v>62</v>
      </c>
      <c r="H101" s="318"/>
      <c r="J101" s="15"/>
      <c r="K101" s="15"/>
      <c r="L101" s="15"/>
      <c r="M101" s="15"/>
      <c r="N101" s="15"/>
    </row>
    <row r="102" spans="1:14" ht="15">
      <c r="A102" s="320" t="s">
        <v>543</v>
      </c>
      <c r="B102" s="315" t="s">
        <v>544</v>
      </c>
      <c r="C102" s="315" t="s">
        <v>107</v>
      </c>
      <c r="D102" s="315">
        <v>122.53</v>
      </c>
      <c r="E102" s="316">
        <v>17.32</v>
      </c>
      <c r="F102" s="315">
        <v>80</v>
      </c>
      <c r="G102" s="315">
        <v>60</v>
      </c>
      <c r="H102" s="355">
        <v>0.01</v>
      </c>
      <c r="J102" s="15"/>
      <c r="K102" s="15"/>
      <c r="L102" s="15"/>
      <c r="M102" s="15"/>
      <c r="N102" s="15"/>
    </row>
    <row r="103" spans="1:14" ht="15">
      <c r="A103" s="320" t="s">
        <v>543</v>
      </c>
      <c r="B103" s="315" t="s">
        <v>544</v>
      </c>
      <c r="C103" s="315" t="s">
        <v>108</v>
      </c>
      <c r="D103" s="315">
        <v>144.68</v>
      </c>
      <c r="E103" s="316">
        <v>20.37</v>
      </c>
      <c r="F103" s="315">
        <v>79</v>
      </c>
      <c r="G103" s="315">
        <v>58</v>
      </c>
      <c r="H103" s="355">
        <v>0.68</v>
      </c>
      <c r="J103" s="15"/>
      <c r="K103" s="15"/>
      <c r="L103" s="15"/>
      <c r="M103" s="15"/>
      <c r="N103" s="15"/>
    </row>
    <row r="104" spans="1:14" ht="15">
      <c r="A104" s="320" t="s">
        <v>543</v>
      </c>
      <c r="B104" s="315" t="s">
        <v>544</v>
      </c>
      <c r="C104" s="315" t="s">
        <v>109</v>
      </c>
      <c r="D104" s="315">
        <v>116.12</v>
      </c>
      <c r="E104" s="316">
        <v>16.440000000000001</v>
      </c>
      <c r="F104" s="315">
        <v>78</v>
      </c>
      <c r="G104" s="315">
        <v>58</v>
      </c>
      <c r="H104" s="355">
        <v>1.38</v>
      </c>
      <c r="J104" s="15"/>
      <c r="K104" s="15"/>
      <c r="L104" s="15"/>
      <c r="M104" s="15"/>
      <c r="N104" s="15"/>
    </row>
    <row r="105" spans="1:14" ht="15">
      <c r="A105" s="317" t="s">
        <v>543</v>
      </c>
      <c r="B105" s="313" t="s">
        <v>544</v>
      </c>
      <c r="C105" s="313" t="s">
        <v>298</v>
      </c>
      <c r="D105" s="313">
        <v>107.99</v>
      </c>
      <c r="E105" s="314">
        <v>14.88</v>
      </c>
      <c r="F105" s="313">
        <v>79</v>
      </c>
      <c r="G105" s="313">
        <v>59</v>
      </c>
      <c r="H105" s="318">
        <v>0.03</v>
      </c>
      <c r="J105" s="15"/>
      <c r="K105" s="15"/>
      <c r="L105" s="15"/>
      <c r="M105" s="15"/>
      <c r="N105" s="15"/>
    </row>
    <row r="106" spans="1:14" ht="15">
      <c r="A106" s="320" t="s">
        <v>543</v>
      </c>
      <c r="B106" s="315" t="s">
        <v>544</v>
      </c>
      <c r="C106" s="315" t="s">
        <v>110</v>
      </c>
      <c r="D106" s="315">
        <v>140.86000000000001</v>
      </c>
      <c r="E106" s="316">
        <v>19.260000000000002</v>
      </c>
      <c r="F106" s="315">
        <v>87</v>
      </c>
      <c r="G106" s="315">
        <v>61</v>
      </c>
      <c r="H106" s="355">
        <v>7.0000000000000007E-2</v>
      </c>
      <c r="J106" s="15"/>
      <c r="K106" s="15"/>
      <c r="L106" s="15"/>
      <c r="M106" s="15"/>
      <c r="N106" s="15"/>
    </row>
    <row r="107" spans="1:14" ht="15">
      <c r="A107" s="320" t="s">
        <v>543</v>
      </c>
      <c r="B107" s="315" t="s">
        <v>544</v>
      </c>
      <c r="C107" s="315" t="s">
        <v>111</v>
      </c>
      <c r="D107" s="315">
        <v>160.18</v>
      </c>
      <c r="E107" s="316">
        <v>21.83</v>
      </c>
      <c r="F107" s="315">
        <v>86</v>
      </c>
      <c r="G107" s="315">
        <v>59</v>
      </c>
      <c r="H107" s="355">
        <v>0.56999999999999995</v>
      </c>
      <c r="J107" s="15"/>
      <c r="K107" s="15"/>
      <c r="L107" s="15"/>
      <c r="M107" s="15"/>
      <c r="N107" s="15"/>
    </row>
    <row r="108" spans="1:14" ht="15">
      <c r="A108" s="320" t="s">
        <v>543</v>
      </c>
      <c r="B108" s="315" t="s">
        <v>544</v>
      </c>
      <c r="C108" s="315" t="s">
        <v>112</v>
      </c>
      <c r="D108" s="315">
        <v>139.09</v>
      </c>
      <c r="E108" s="316">
        <v>19.02</v>
      </c>
      <c r="F108" s="315">
        <v>87</v>
      </c>
      <c r="G108" s="315">
        <v>60</v>
      </c>
      <c r="H108" s="355">
        <v>0.02</v>
      </c>
      <c r="J108" s="15"/>
      <c r="K108" s="15"/>
      <c r="L108" s="15"/>
      <c r="M108" s="15"/>
      <c r="N108" s="15"/>
    </row>
    <row r="109" spans="1:14" ht="15">
      <c r="A109" s="320" t="s">
        <v>543</v>
      </c>
      <c r="B109" s="315" t="s">
        <v>544</v>
      </c>
      <c r="C109" s="315" t="s">
        <v>113</v>
      </c>
      <c r="D109" s="315">
        <v>129.07</v>
      </c>
      <c r="E109" s="316">
        <v>17.690000000000001</v>
      </c>
      <c r="F109" s="315">
        <v>88</v>
      </c>
      <c r="G109" s="315">
        <v>59</v>
      </c>
      <c r="H109" s="355">
        <v>0</v>
      </c>
      <c r="J109" s="15"/>
      <c r="K109" s="15"/>
      <c r="L109" s="15"/>
      <c r="M109" s="15"/>
      <c r="N109" s="15"/>
    </row>
    <row r="110" spans="1:14" ht="15">
      <c r="A110" s="317" t="s">
        <v>543</v>
      </c>
      <c r="B110" s="313" t="s">
        <v>544</v>
      </c>
      <c r="C110" s="313" t="s">
        <v>299</v>
      </c>
      <c r="D110" s="313">
        <v>120.9</v>
      </c>
      <c r="E110" s="314">
        <v>16.600000000000001</v>
      </c>
      <c r="F110" s="313">
        <v>81</v>
      </c>
      <c r="G110" s="313">
        <v>50</v>
      </c>
      <c r="H110" s="318">
        <v>0.04</v>
      </c>
      <c r="J110" s="15"/>
      <c r="K110" s="15"/>
      <c r="L110" s="15"/>
      <c r="M110" s="15"/>
      <c r="N110" s="15"/>
    </row>
    <row r="111" spans="1:14" ht="15">
      <c r="A111" s="317" t="s">
        <v>543</v>
      </c>
      <c r="B111" s="313" t="s">
        <v>544</v>
      </c>
      <c r="C111" s="313" t="s">
        <v>300</v>
      </c>
      <c r="D111" s="313">
        <v>115.83</v>
      </c>
      <c r="E111" s="314">
        <v>15.92</v>
      </c>
      <c r="F111" s="313">
        <v>81</v>
      </c>
      <c r="G111" s="313">
        <v>46</v>
      </c>
      <c r="H111" s="318">
        <v>0.02</v>
      </c>
      <c r="J111" s="15"/>
      <c r="K111" s="15"/>
      <c r="L111" s="15"/>
      <c r="M111" s="15"/>
      <c r="N111" s="15"/>
    </row>
    <row r="112" spans="1:14" ht="15">
      <c r="A112" s="317" t="s">
        <v>543</v>
      </c>
      <c r="B112" s="313" t="s">
        <v>544</v>
      </c>
      <c r="C112" s="313" t="s">
        <v>301</v>
      </c>
      <c r="D112" s="313">
        <v>110.55</v>
      </c>
      <c r="E112" s="314">
        <v>15.22</v>
      </c>
      <c r="F112" s="313">
        <v>82</v>
      </c>
      <c r="G112" s="313">
        <v>50</v>
      </c>
      <c r="H112" s="318">
        <v>0</v>
      </c>
      <c r="J112" s="15"/>
      <c r="K112" s="15"/>
      <c r="L112" s="15"/>
      <c r="M112" s="15"/>
      <c r="N112" s="15"/>
    </row>
    <row r="113" spans="1:14" ht="15">
      <c r="A113" s="317" t="s">
        <v>543</v>
      </c>
      <c r="B113" s="313" t="s">
        <v>544</v>
      </c>
      <c r="C113" s="313" t="s">
        <v>302</v>
      </c>
      <c r="D113" s="313">
        <v>100.56</v>
      </c>
      <c r="E113" s="314">
        <v>13.89</v>
      </c>
      <c r="F113" s="313">
        <v>84</v>
      </c>
      <c r="G113" s="313">
        <v>55</v>
      </c>
      <c r="H113" s="318">
        <v>0</v>
      </c>
      <c r="J113" s="15"/>
      <c r="K113" s="15"/>
      <c r="L113" s="15"/>
      <c r="M113" s="15"/>
      <c r="N113" s="15"/>
    </row>
    <row r="114" spans="1:14" ht="15">
      <c r="A114" s="317" t="s">
        <v>543</v>
      </c>
      <c r="B114" s="313" t="s">
        <v>544</v>
      </c>
      <c r="C114" s="313" t="s">
        <v>303</v>
      </c>
      <c r="D114" s="313">
        <v>98.58</v>
      </c>
      <c r="E114" s="314">
        <v>13.62</v>
      </c>
      <c r="F114" s="313">
        <v>87</v>
      </c>
      <c r="G114" s="313">
        <v>59</v>
      </c>
      <c r="H114" s="318"/>
      <c r="J114" s="15"/>
      <c r="K114" s="15"/>
      <c r="L114" s="15"/>
      <c r="M114" s="15"/>
      <c r="N114" s="15"/>
    </row>
    <row r="115" spans="1:14" ht="15">
      <c r="A115" s="317" t="s">
        <v>543</v>
      </c>
      <c r="B115" s="313" t="s">
        <v>544</v>
      </c>
      <c r="C115" s="313" t="s">
        <v>304</v>
      </c>
      <c r="D115" s="313">
        <v>100.83</v>
      </c>
      <c r="E115" s="314">
        <v>13.92</v>
      </c>
      <c r="F115" s="313">
        <v>89</v>
      </c>
      <c r="G115" s="313">
        <v>57</v>
      </c>
      <c r="H115" s="318">
        <v>0.3</v>
      </c>
      <c r="J115" s="15"/>
      <c r="K115" s="15"/>
      <c r="L115" s="15"/>
      <c r="M115" s="15"/>
      <c r="N115" s="15"/>
    </row>
    <row r="116" spans="1:14" ht="15">
      <c r="A116" s="317" t="s">
        <v>543</v>
      </c>
      <c r="B116" s="313" t="s">
        <v>544</v>
      </c>
      <c r="C116" s="313" t="s">
        <v>305</v>
      </c>
      <c r="D116" s="313">
        <v>112.66</v>
      </c>
      <c r="E116" s="314">
        <v>15.5</v>
      </c>
      <c r="F116" s="313">
        <v>84</v>
      </c>
      <c r="G116" s="313">
        <v>53</v>
      </c>
      <c r="H116" s="318">
        <v>0.42</v>
      </c>
      <c r="J116" s="15"/>
      <c r="K116" s="15"/>
      <c r="L116" s="15"/>
      <c r="M116" s="15"/>
      <c r="N116" s="15"/>
    </row>
    <row r="117" spans="1:14" ht="15">
      <c r="A117" s="317" t="s">
        <v>543</v>
      </c>
      <c r="B117" s="313" t="s">
        <v>544</v>
      </c>
      <c r="C117" s="313" t="s">
        <v>306</v>
      </c>
      <c r="D117" s="313">
        <v>103.77</v>
      </c>
      <c r="E117" s="314">
        <v>14.31</v>
      </c>
      <c r="F117" s="313">
        <v>80</v>
      </c>
      <c r="G117" s="313">
        <v>55</v>
      </c>
      <c r="H117" s="318">
        <v>0</v>
      </c>
      <c r="J117" s="15"/>
      <c r="K117" s="15"/>
      <c r="L117" s="15"/>
      <c r="M117" s="15"/>
      <c r="N117" s="15"/>
    </row>
    <row r="118" spans="1:14" ht="15">
      <c r="A118" s="317" t="s">
        <v>543</v>
      </c>
      <c r="B118" s="313" t="s">
        <v>544</v>
      </c>
      <c r="C118" s="313" t="s">
        <v>307</v>
      </c>
      <c r="D118" s="313">
        <v>103.27</v>
      </c>
      <c r="E118" s="314">
        <v>14.25</v>
      </c>
      <c r="F118" s="313">
        <v>82</v>
      </c>
      <c r="G118" s="313">
        <v>61</v>
      </c>
      <c r="H118" s="318">
        <v>0.25</v>
      </c>
      <c r="J118" s="15"/>
      <c r="K118" s="15"/>
      <c r="L118" s="15"/>
      <c r="M118" s="15"/>
      <c r="N118" s="15"/>
    </row>
    <row r="119" spans="1:14" ht="15">
      <c r="A119" s="317" t="s">
        <v>543</v>
      </c>
      <c r="B119" s="313" t="s">
        <v>544</v>
      </c>
      <c r="C119" s="313" t="s">
        <v>308</v>
      </c>
      <c r="D119" s="313">
        <v>97.59</v>
      </c>
      <c r="E119" s="314">
        <v>13.49</v>
      </c>
      <c r="F119" s="313">
        <v>84</v>
      </c>
      <c r="G119" s="313">
        <v>62</v>
      </c>
      <c r="H119" s="318">
        <v>7.0000000000000007E-2</v>
      </c>
      <c r="J119" s="15"/>
      <c r="K119" s="15"/>
      <c r="L119" s="15"/>
      <c r="M119" s="15"/>
      <c r="N119" s="15"/>
    </row>
    <row r="120" spans="1:14" ht="15">
      <c r="A120" s="317" t="s">
        <v>543</v>
      </c>
      <c r="B120" s="313" t="s">
        <v>544</v>
      </c>
      <c r="C120" s="313" t="s">
        <v>309</v>
      </c>
      <c r="D120" s="313">
        <v>120.02</v>
      </c>
      <c r="E120" s="314">
        <v>16.48</v>
      </c>
      <c r="F120" s="313">
        <v>86</v>
      </c>
      <c r="G120" s="313">
        <v>63</v>
      </c>
      <c r="H120" s="318">
        <v>0</v>
      </c>
      <c r="J120" s="15"/>
      <c r="K120" s="15"/>
      <c r="L120" s="15"/>
      <c r="M120" s="15"/>
      <c r="N120" s="15"/>
    </row>
    <row r="121" spans="1:14" ht="15">
      <c r="A121" s="320" t="s">
        <v>543</v>
      </c>
      <c r="B121" s="315" t="s">
        <v>544</v>
      </c>
      <c r="C121" s="315" t="s">
        <v>114</v>
      </c>
      <c r="D121" s="315">
        <v>146.22999999999999</v>
      </c>
      <c r="E121" s="316">
        <v>19.97</v>
      </c>
      <c r="F121" s="315">
        <v>87</v>
      </c>
      <c r="G121" s="315">
        <v>62</v>
      </c>
      <c r="H121" s="355">
        <v>1.62</v>
      </c>
      <c r="J121" s="15"/>
      <c r="K121" s="15"/>
      <c r="L121" s="15"/>
      <c r="M121" s="15"/>
      <c r="N121" s="15"/>
    </row>
    <row r="122" spans="1:14" ht="15">
      <c r="A122" s="320" t="s">
        <v>543</v>
      </c>
      <c r="B122" s="315" t="s">
        <v>544</v>
      </c>
      <c r="C122" s="315" t="s">
        <v>115</v>
      </c>
      <c r="D122" s="315">
        <v>134.88999999999999</v>
      </c>
      <c r="E122" s="316">
        <v>18.46</v>
      </c>
      <c r="F122" s="315">
        <v>88</v>
      </c>
      <c r="G122" s="315">
        <v>62</v>
      </c>
      <c r="H122" s="355">
        <v>0</v>
      </c>
      <c r="J122" s="15"/>
      <c r="K122" s="15"/>
      <c r="L122" s="15"/>
      <c r="M122" s="16"/>
      <c r="N122" s="16"/>
    </row>
    <row r="123" spans="1:14" ht="15">
      <c r="A123" s="320" t="s">
        <v>543</v>
      </c>
      <c r="B123" s="315" t="s">
        <v>544</v>
      </c>
      <c r="C123" s="315" t="s">
        <v>116</v>
      </c>
      <c r="D123" s="315">
        <v>143.22999999999999</v>
      </c>
      <c r="E123" s="316">
        <v>19.57</v>
      </c>
      <c r="F123" s="315">
        <v>85</v>
      </c>
      <c r="G123" s="315">
        <v>57</v>
      </c>
      <c r="H123" s="355">
        <v>0.52</v>
      </c>
      <c r="J123" s="15"/>
      <c r="K123" s="15"/>
      <c r="L123" s="15"/>
      <c r="M123" s="17"/>
      <c r="N123" s="18"/>
    </row>
    <row r="124" spans="1:14" ht="15">
      <c r="A124" s="317" t="s">
        <v>543</v>
      </c>
      <c r="B124" s="313" t="s">
        <v>544</v>
      </c>
      <c r="C124" s="313" t="s">
        <v>310</v>
      </c>
      <c r="D124" s="313">
        <v>122.27</v>
      </c>
      <c r="E124" s="314">
        <v>16.78</v>
      </c>
      <c r="F124" s="313">
        <v>85</v>
      </c>
      <c r="G124" s="313">
        <v>56</v>
      </c>
      <c r="H124" s="318">
        <v>0</v>
      </c>
      <c r="J124" s="15"/>
      <c r="K124" s="15"/>
      <c r="L124" s="15"/>
      <c r="M124" s="15"/>
      <c r="N124" s="15"/>
    </row>
    <row r="125" spans="1:14" ht="15">
      <c r="A125" s="317" t="s">
        <v>543</v>
      </c>
      <c r="B125" s="313" t="s">
        <v>544</v>
      </c>
      <c r="C125" s="313" t="s">
        <v>311</v>
      </c>
      <c r="D125" s="313">
        <v>108.69</v>
      </c>
      <c r="E125" s="314">
        <v>14.97</v>
      </c>
      <c r="F125" s="313">
        <v>87</v>
      </c>
      <c r="G125" s="313">
        <v>56</v>
      </c>
      <c r="H125" s="318">
        <v>0</v>
      </c>
      <c r="J125" s="15"/>
      <c r="K125" s="15"/>
      <c r="L125" s="15"/>
      <c r="M125" s="15"/>
      <c r="N125" s="15"/>
    </row>
    <row r="126" spans="1:14" ht="15">
      <c r="A126" s="317" t="s">
        <v>543</v>
      </c>
      <c r="B126" s="313" t="s">
        <v>544</v>
      </c>
      <c r="C126" s="313" t="s">
        <v>312</v>
      </c>
      <c r="D126" s="313">
        <v>103.33</v>
      </c>
      <c r="E126" s="314">
        <v>14.25</v>
      </c>
      <c r="F126" s="313">
        <v>86</v>
      </c>
      <c r="G126" s="313">
        <v>53</v>
      </c>
      <c r="H126" s="318">
        <v>0</v>
      </c>
      <c r="J126" s="15"/>
      <c r="K126" s="15"/>
      <c r="L126" s="15"/>
      <c r="M126" s="15"/>
      <c r="N126" s="15"/>
    </row>
    <row r="127" spans="1:14" ht="15">
      <c r="A127" s="317" t="s">
        <v>543</v>
      </c>
      <c r="B127" s="313" t="s">
        <v>544</v>
      </c>
      <c r="C127" s="313" t="s">
        <v>313</v>
      </c>
      <c r="D127" s="313">
        <v>97.91</v>
      </c>
      <c r="E127" s="314">
        <v>13.53</v>
      </c>
      <c r="F127" s="313">
        <v>84</v>
      </c>
      <c r="G127" s="313">
        <v>53</v>
      </c>
      <c r="H127" s="318">
        <v>0</v>
      </c>
      <c r="J127" s="15"/>
      <c r="K127" s="15"/>
      <c r="L127" s="15"/>
      <c r="M127" s="15"/>
      <c r="N127" s="15"/>
    </row>
    <row r="128" spans="1:14" ht="15">
      <c r="A128" s="317" t="s">
        <v>543</v>
      </c>
      <c r="B128" s="313" t="s">
        <v>544</v>
      </c>
      <c r="C128" s="313" t="s">
        <v>314</v>
      </c>
      <c r="D128" s="313">
        <v>89.92</v>
      </c>
      <c r="E128" s="314">
        <v>12.47</v>
      </c>
      <c r="F128" s="313">
        <v>87</v>
      </c>
      <c r="G128" s="313">
        <v>57</v>
      </c>
      <c r="H128" s="318">
        <v>0</v>
      </c>
      <c r="J128" s="15"/>
      <c r="K128" s="15"/>
      <c r="L128" s="15"/>
      <c r="M128" s="15"/>
      <c r="N128" s="15"/>
    </row>
    <row r="129" spans="1:14" ht="15">
      <c r="A129" s="317" t="s">
        <v>543</v>
      </c>
      <c r="B129" s="313" t="s">
        <v>544</v>
      </c>
      <c r="C129" s="313" t="s">
        <v>315</v>
      </c>
      <c r="D129" s="313">
        <v>96.92</v>
      </c>
      <c r="E129" s="314">
        <v>13.4</v>
      </c>
      <c r="F129" s="313">
        <v>86</v>
      </c>
      <c r="G129" s="313">
        <v>65</v>
      </c>
      <c r="H129" s="318">
        <v>0</v>
      </c>
      <c r="J129" s="15"/>
      <c r="K129" s="15"/>
      <c r="L129" s="15"/>
      <c r="M129" s="15"/>
      <c r="N129" s="15"/>
    </row>
    <row r="130" spans="1:14" ht="15">
      <c r="A130" s="317" t="s">
        <v>543</v>
      </c>
      <c r="B130" s="313" t="s">
        <v>544</v>
      </c>
      <c r="C130" s="313" t="s">
        <v>316</v>
      </c>
      <c r="D130" s="313">
        <v>105.33</v>
      </c>
      <c r="E130" s="314">
        <v>14.52</v>
      </c>
      <c r="F130" s="313">
        <v>88</v>
      </c>
      <c r="G130" s="313">
        <v>61</v>
      </c>
      <c r="H130" s="318">
        <v>0.02</v>
      </c>
      <c r="J130" s="15"/>
      <c r="K130" s="15"/>
      <c r="L130" s="15"/>
      <c r="M130" s="15"/>
      <c r="N130" s="15"/>
    </row>
    <row r="131" spans="1:14" ht="15">
      <c r="A131" s="317" t="s">
        <v>543</v>
      </c>
      <c r="B131" s="313" t="s">
        <v>544</v>
      </c>
      <c r="C131" s="313" t="s">
        <v>317</v>
      </c>
      <c r="D131" s="313">
        <v>94.77</v>
      </c>
      <c r="E131" s="314">
        <v>13.11</v>
      </c>
      <c r="F131" s="313">
        <v>87</v>
      </c>
      <c r="G131" s="313">
        <v>55</v>
      </c>
      <c r="H131" s="318">
        <v>0</v>
      </c>
      <c r="J131" s="15"/>
      <c r="K131" s="15"/>
      <c r="L131" s="15"/>
      <c r="M131" s="15"/>
      <c r="N131" s="15"/>
    </row>
    <row r="132" spans="1:14" ht="15">
      <c r="A132" s="317" t="s">
        <v>543</v>
      </c>
      <c r="B132" s="313" t="s">
        <v>544</v>
      </c>
      <c r="C132" s="313" t="s">
        <v>318</v>
      </c>
      <c r="D132" s="313">
        <v>98.43</v>
      </c>
      <c r="E132" s="314">
        <v>13.6</v>
      </c>
      <c r="F132" s="313">
        <v>91</v>
      </c>
      <c r="G132" s="313">
        <v>63</v>
      </c>
      <c r="H132" s="318">
        <v>0</v>
      </c>
      <c r="J132" s="15"/>
      <c r="K132" s="15"/>
      <c r="L132" s="15"/>
      <c r="M132" s="15"/>
      <c r="N132" s="15"/>
    </row>
    <row r="133" spans="1:14" ht="15">
      <c r="A133" s="317" t="s">
        <v>543</v>
      </c>
      <c r="B133" s="313" t="s">
        <v>544</v>
      </c>
      <c r="C133" s="313" t="s">
        <v>319</v>
      </c>
      <c r="D133" s="313">
        <v>82.53</v>
      </c>
      <c r="E133" s="314">
        <v>11.48</v>
      </c>
      <c r="F133" s="313">
        <v>92</v>
      </c>
      <c r="G133" s="313">
        <v>66</v>
      </c>
      <c r="H133" s="318">
        <v>0</v>
      </c>
      <c r="J133" s="15"/>
      <c r="K133" s="15"/>
      <c r="L133" s="15"/>
      <c r="M133" s="15"/>
      <c r="N133" s="15"/>
    </row>
    <row r="134" spans="1:14" ht="15">
      <c r="A134" s="317" t="s">
        <v>543</v>
      </c>
      <c r="B134" s="313" t="s">
        <v>544</v>
      </c>
      <c r="C134" s="313" t="s">
        <v>320</v>
      </c>
      <c r="D134" s="313">
        <v>84</v>
      </c>
      <c r="E134" s="314">
        <v>11.66</v>
      </c>
      <c r="F134" s="313">
        <v>88</v>
      </c>
      <c r="G134" s="313">
        <v>67</v>
      </c>
      <c r="H134" s="318">
        <v>0.04</v>
      </c>
      <c r="J134" s="15"/>
      <c r="K134" s="15"/>
      <c r="L134" s="15"/>
      <c r="M134" s="15"/>
      <c r="N134" s="15"/>
    </row>
    <row r="135" spans="1:14" ht="15">
      <c r="A135" s="317" t="s">
        <v>543</v>
      </c>
      <c r="B135" s="313" t="s">
        <v>544</v>
      </c>
      <c r="C135" s="313" t="s">
        <v>321</v>
      </c>
      <c r="D135" s="313">
        <v>78.349999999999994</v>
      </c>
      <c r="E135" s="314">
        <v>10.91</v>
      </c>
      <c r="F135" s="313">
        <v>86</v>
      </c>
      <c r="G135" s="313">
        <v>66</v>
      </c>
      <c r="H135" s="318">
        <v>0</v>
      </c>
      <c r="J135" s="15"/>
      <c r="K135" s="15"/>
      <c r="L135" s="15"/>
      <c r="M135" s="15"/>
      <c r="N135" s="15"/>
    </row>
    <row r="136" spans="1:14" ht="15">
      <c r="A136" s="317" t="s">
        <v>543</v>
      </c>
      <c r="B136" s="313" t="s">
        <v>544</v>
      </c>
      <c r="C136" s="313" t="s">
        <v>322</v>
      </c>
      <c r="D136" s="313">
        <v>88.11</v>
      </c>
      <c r="E136" s="314">
        <v>12.21</v>
      </c>
      <c r="F136" s="313">
        <v>85</v>
      </c>
      <c r="G136" s="313">
        <v>64</v>
      </c>
      <c r="H136" s="318">
        <v>0</v>
      </c>
      <c r="J136" s="15"/>
      <c r="K136" s="15"/>
      <c r="L136" s="15"/>
      <c r="M136" s="15"/>
      <c r="N136" s="15"/>
    </row>
    <row r="137" spans="1:14" ht="15">
      <c r="A137" s="317" t="s">
        <v>543</v>
      </c>
      <c r="B137" s="313" t="s">
        <v>544</v>
      </c>
      <c r="C137" s="313" t="s">
        <v>323</v>
      </c>
      <c r="D137" s="313">
        <v>89.93</v>
      </c>
      <c r="E137" s="314">
        <v>12.45</v>
      </c>
      <c r="F137" s="313">
        <v>86</v>
      </c>
      <c r="G137" s="313">
        <v>63</v>
      </c>
      <c r="H137" s="318">
        <v>0</v>
      </c>
      <c r="J137" s="15"/>
      <c r="K137" s="15"/>
      <c r="L137" s="15"/>
      <c r="M137" s="15"/>
      <c r="N137" s="15"/>
    </row>
    <row r="138" spans="1:14" ht="15">
      <c r="A138" s="317" t="s">
        <v>543</v>
      </c>
      <c r="B138" s="313" t="s">
        <v>544</v>
      </c>
      <c r="C138" s="313" t="s">
        <v>324</v>
      </c>
      <c r="D138" s="313">
        <v>85.73</v>
      </c>
      <c r="E138" s="314">
        <v>11.89</v>
      </c>
      <c r="F138" s="313">
        <v>89</v>
      </c>
      <c r="G138" s="313">
        <v>62</v>
      </c>
      <c r="H138" s="318">
        <v>0</v>
      </c>
      <c r="J138" s="15"/>
      <c r="K138" s="15"/>
      <c r="L138" s="15"/>
      <c r="M138" s="15"/>
      <c r="N138" s="15"/>
    </row>
    <row r="139" spans="1:14" ht="15">
      <c r="A139" s="317" t="s">
        <v>543</v>
      </c>
      <c r="B139" s="313" t="s">
        <v>544</v>
      </c>
      <c r="C139" s="313" t="s">
        <v>325</v>
      </c>
      <c r="D139" s="313">
        <v>80.98</v>
      </c>
      <c r="E139" s="314">
        <v>11.26</v>
      </c>
      <c r="F139" s="313">
        <v>88</v>
      </c>
      <c r="G139" s="313">
        <v>64</v>
      </c>
      <c r="H139" s="318">
        <v>0</v>
      </c>
      <c r="J139" s="15"/>
      <c r="K139" s="15"/>
      <c r="L139" s="15"/>
      <c r="M139" s="15"/>
      <c r="N139" s="15"/>
    </row>
    <row r="140" spans="1:14" ht="15">
      <c r="A140" s="317" t="s">
        <v>543</v>
      </c>
      <c r="B140" s="313" t="s">
        <v>544</v>
      </c>
      <c r="C140" s="313" t="s">
        <v>326</v>
      </c>
      <c r="D140" s="313">
        <v>79.59</v>
      </c>
      <c r="E140" s="314">
        <v>11.07</v>
      </c>
      <c r="F140" s="313">
        <v>92</v>
      </c>
      <c r="G140" s="313">
        <v>67</v>
      </c>
      <c r="H140" s="318">
        <v>0</v>
      </c>
      <c r="J140" s="15"/>
      <c r="K140" s="15"/>
      <c r="L140" s="15"/>
      <c r="M140" s="15"/>
      <c r="N140" s="15"/>
    </row>
    <row r="141" spans="1:14" ht="15">
      <c r="A141" s="320" t="s">
        <v>543</v>
      </c>
      <c r="B141" s="315" t="s">
        <v>544</v>
      </c>
      <c r="C141" s="315" t="s">
        <v>117</v>
      </c>
      <c r="D141" s="315">
        <v>85.07</v>
      </c>
      <c r="E141" s="316">
        <v>11.8</v>
      </c>
      <c r="F141" s="315">
        <v>89</v>
      </c>
      <c r="G141" s="315">
        <v>65</v>
      </c>
      <c r="H141" s="355">
        <v>1.24</v>
      </c>
      <c r="J141" s="15"/>
      <c r="K141" s="15"/>
      <c r="L141" s="15"/>
      <c r="M141" s="15"/>
      <c r="N141" s="15"/>
    </row>
    <row r="142" spans="1:14" ht="15">
      <c r="A142" s="317" t="s">
        <v>543</v>
      </c>
      <c r="B142" s="313" t="s">
        <v>544</v>
      </c>
      <c r="C142" s="313" t="s">
        <v>327</v>
      </c>
      <c r="D142" s="313">
        <v>83.5</v>
      </c>
      <c r="E142" s="314">
        <v>11.59</v>
      </c>
      <c r="F142" s="313">
        <v>88</v>
      </c>
      <c r="G142" s="313">
        <v>66</v>
      </c>
      <c r="H142" s="318">
        <v>0.02</v>
      </c>
      <c r="J142" s="15"/>
      <c r="K142" s="15"/>
      <c r="L142" s="15"/>
      <c r="M142" s="15"/>
      <c r="N142" s="15"/>
    </row>
    <row r="143" spans="1:14" ht="15">
      <c r="A143" s="317" t="s">
        <v>543</v>
      </c>
      <c r="B143" s="313" t="s">
        <v>544</v>
      </c>
      <c r="C143" s="313" t="s">
        <v>328</v>
      </c>
      <c r="D143" s="313">
        <v>88.22</v>
      </c>
      <c r="E143" s="314">
        <v>12.22</v>
      </c>
      <c r="F143" s="313">
        <v>88</v>
      </c>
      <c r="G143" s="313">
        <v>66</v>
      </c>
      <c r="H143" s="318">
        <v>0</v>
      </c>
      <c r="J143" s="15"/>
      <c r="K143" s="15"/>
      <c r="L143" s="15"/>
      <c r="M143" s="15"/>
      <c r="N143" s="15"/>
    </row>
    <row r="144" spans="1:14" ht="15">
      <c r="A144" s="317" t="s">
        <v>543</v>
      </c>
      <c r="B144" s="313" t="s">
        <v>544</v>
      </c>
      <c r="C144" s="313" t="s">
        <v>329</v>
      </c>
      <c r="D144" s="313">
        <v>91.65</v>
      </c>
      <c r="E144" s="314">
        <v>12.68</v>
      </c>
      <c r="F144" s="313">
        <v>88</v>
      </c>
      <c r="G144" s="313">
        <v>67</v>
      </c>
      <c r="H144" s="318"/>
      <c r="J144" s="15"/>
      <c r="K144" s="15"/>
      <c r="L144" s="15"/>
      <c r="M144" s="15"/>
      <c r="N144" s="15"/>
    </row>
    <row r="145" spans="1:14" ht="15">
      <c r="A145" s="320" t="s">
        <v>543</v>
      </c>
      <c r="B145" s="315" t="s">
        <v>544</v>
      </c>
      <c r="C145" s="315" t="s">
        <v>118</v>
      </c>
      <c r="D145" s="315">
        <v>112.48</v>
      </c>
      <c r="E145" s="316">
        <v>15.45</v>
      </c>
      <c r="F145" s="315">
        <v>88</v>
      </c>
      <c r="G145" s="315">
        <v>67</v>
      </c>
      <c r="H145" s="355">
        <v>0.65</v>
      </c>
      <c r="J145" s="15"/>
      <c r="K145" s="15"/>
      <c r="L145" s="15"/>
      <c r="M145" s="15"/>
      <c r="N145" s="15"/>
    </row>
    <row r="146" spans="1:14" ht="15">
      <c r="A146" s="320" t="s">
        <v>543</v>
      </c>
      <c r="B146" s="315" t="s">
        <v>544</v>
      </c>
      <c r="C146" s="315" t="s">
        <v>119</v>
      </c>
      <c r="D146" s="315">
        <v>117.81</v>
      </c>
      <c r="E146" s="316">
        <v>16.16</v>
      </c>
      <c r="F146" s="315">
        <v>85</v>
      </c>
      <c r="G146" s="315">
        <v>67</v>
      </c>
      <c r="H146" s="355">
        <v>0.56000000000000005</v>
      </c>
      <c r="J146" s="15"/>
      <c r="K146" s="15"/>
      <c r="L146" s="15"/>
      <c r="M146" s="15"/>
      <c r="N146" s="15"/>
    </row>
    <row r="147" spans="1:14" ht="15">
      <c r="A147" s="320" t="s">
        <v>543</v>
      </c>
      <c r="B147" s="315" t="s">
        <v>544</v>
      </c>
      <c r="C147" s="315" t="s">
        <v>120</v>
      </c>
      <c r="D147" s="315">
        <v>113.46</v>
      </c>
      <c r="E147" s="316">
        <v>15.58</v>
      </c>
      <c r="F147" s="315">
        <v>83</v>
      </c>
      <c r="G147" s="315">
        <v>66</v>
      </c>
      <c r="H147" s="355">
        <v>0.12</v>
      </c>
      <c r="J147" s="15"/>
      <c r="K147" s="15"/>
      <c r="L147" s="15"/>
      <c r="M147" s="15"/>
      <c r="N147" s="15"/>
    </row>
    <row r="148" spans="1:14" ht="15">
      <c r="A148" s="317" t="s">
        <v>543</v>
      </c>
      <c r="B148" s="313" t="s">
        <v>544</v>
      </c>
      <c r="C148" s="313" t="s">
        <v>330</v>
      </c>
      <c r="D148" s="313">
        <v>105.24</v>
      </c>
      <c r="E148" s="314">
        <v>14.48</v>
      </c>
      <c r="F148" s="313">
        <v>83</v>
      </c>
      <c r="G148" s="313">
        <v>66</v>
      </c>
      <c r="H148" s="318">
        <v>0.16</v>
      </c>
      <c r="J148" s="15"/>
      <c r="K148" s="15"/>
      <c r="L148" s="15"/>
      <c r="M148" s="15"/>
      <c r="N148" s="15"/>
    </row>
    <row r="149" spans="1:14" ht="15">
      <c r="A149" s="317" t="s">
        <v>543</v>
      </c>
      <c r="B149" s="313" t="s">
        <v>544</v>
      </c>
      <c r="C149" s="313" t="s">
        <v>331</v>
      </c>
      <c r="D149" s="313">
        <v>97.02</v>
      </c>
      <c r="E149" s="314">
        <v>13.39</v>
      </c>
      <c r="F149" s="313">
        <v>82</v>
      </c>
      <c r="G149" s="313">
        <v>62</v>
      </c>
      <c r="H149" s="318">
        <v>0.05</v>
      </c>
      <c r="J149" s="15"/>
      <c r="K149" s="15"/>
      <c r="L149" s="15"/>
      <c r="M149" s="15"/>
      <c r="N149" s="15"/>
    </row>
    <row r="150" spans="1:14" ht="15">
      <c r="A150" s="317" t="s">
        <v>543</v>
      </c>
      <c r="B150" s="313" t="s">
        <v>544</v>
      </c>
      <c r="C150" s="313" t="s">
        <v>332</v>
      </c>
      <c r="D150" s="313">
        <v>100.53</v>
      </c>
      <c r="E150" s="314">
        <v>13.86</v>
      </c>
      <c r="F150" s="313">
        <v>81</v>
      </c>
      <c r="G150" s="313">
        <v>56</v>
      </c>
      <c r="H150" s="318" t="s">
        <v>149</v>
      </c>
      <c r="J150" s="15"/>
      <c r="K150" s="15"/>
      <c r="L150" s="15"/>
      <c r="M150" s="15"/>
      <c r="N150" s="15"/>
    </row>
    <row r="151" spans="1:14" ht="15">
      <c r="A151" s="317" t="s">
        <v>543</v>
      </c>
      <c r="B151" s="313" t="s">
        <v>544</v>
      </c>
      <c r="C151" s="313" t="s">
        <v>333</v>
      </c>
      <c r="D151" s="313">
        <v>101.62</v>
      </c>
      <c r="E151" s="314">
        <v>14</v>
      </c>
      <c r="F151" s="313">
        <v>85</v>
      </c>
      <c r="G151" s="313">
        <v>55</v>
      </c>
      <c r="H151" s="318">
        <v>0</v>
      </c>
      <c r="J151" s="15"/>
      <c r="K151" s="15"/>
      <c r="L151" s="15"/>
      <c r="M151" s="15"/>
      <c r="N151" s="15"/>
    </row>
    <row r="152" spans="1:14" ht="15">
      <c r="A152" s="317" t="s">
        <v>543</v>
      </c>
      <c r="B152" s="313" t="s">
        <v>544</v>
      </c>
      <c r="C152" s="313" t="s">
        <v>334</v>
      </c>
      <c r="D152" s="313">
        <v>101.22</v>
      </c>
      <c r="E152" s="314">
        <v>13.95</v>
      </c>
      <c r="F152" s="313">
        <v>87</v>
      </c>
      <c r="G152" s="313">
        <v>60</v>
      </c>
      <c r="H152" s="318">
        <v>0</v>
      </c>
      <c r="J152" s="15"/>
      <c r="K152" s="15"/>
      <c r="L152" s="15"/>
      <c r="M152" s="15"/>
      <c r="N152" s="15"/>
    </row>
    <row r="153" spans="1:14" ht="15">
      <c r="A153" s="317" t="s">
        <v>543</v>
      </c>
      <c r="B153" s="313" t="s">
        <v>544</v>
      </c>
      <c r="C153" s="313" t="s">
        <v>335</v>
      </c>
      <c r="D153" s="313">
        <v>90.45</v>
      </c>
      <c r="E153" s="314">
        <v>12.52</v>
      </c>
      <c r="F153" s="313">
        <v>88</v>
      </c>
      <c r="G153" s="313">
        <v>62</v>
      </c>
      <c r="H153" s="318">
        <v>0</v>
      </c>
      <c r="J153" s="15"/>
      <c r="K153" s="15"/>
      <c r="L153" s="15"/>
      <c r="M153" s="16"/>
      <c r="N153" s="16"/>
    </row>
    <row r="154" spans="1:14" ht="15">
      <c r="A154" s="317" t="s">
        <v>543</v>
      </c>
      <c r="B154" s="313" t="s">
        <v>544</v>
      </c>
      <c r="C154" s="313" t="s">
        <v>336</v>
      </c>
      <c r="D154" s="313">
        <v>86.94</v>
      </c>
      <c r="E154" s="314">
        <v>12.05</v>
      </c>
      <c r="F154" s="313">
        <v>87</v>
      </c>
      <c r="G154" s="313">
        <v>68</v>
      </c>
      <c r="H154" s="318">
        <v>0</v>
      </c>
      <c r="J154" s="15"/>
      <c r="K154" s="15"/>
      <c r="L154" s="15"/>
      <c r="M154" s="17"/>
      <c r="N154" s="18"/>
    </row>
    <row r="155" spans="1:14" ht="15">
      <c r="A155" s="317" t="s">
        <v>543</v>
      </c>
      <c r="B155" s="313" t="s">
        <v>544</v>
      </c>
      <c r="C155" s="313" t="s">
        <v>337</v>
      </c>
      <c r="D155" s="313">
        <v>82.7</v>
      </c>
      <c r="E155" s="314">
        <v>11.49</v>
      </c>
      <c r="F155" s="313">
        <v>85</v>
      </c>
      <c r="G155" s="313">
        <v>68</v>
      </c>
      <c r="H155" s="318">
        <v>0</v>
      </c>
      <c r="J155" s="15"/>
      <c r="K155" s="15"/>
      <c r="L155" s="15"/>
      <c r="M155" s="15"/>
      <c r="N155" s="15"/>
    </row>
    <row r="156" spans="1:14" ht="15">
      <c r="A156" s="317" t="s">
        <v>543</v>
      </c>
      <c r="B156" s="313" t="s">
        <v>544</v>
      </c>
      <c r="C156" s="313" t="s">
        <v>338</v>
      </c>
      <c r="D156" s="313">
        <v>84.78</v>
      </c>
      <c r="E156" s="314">
        <v>11.76</v>
      </c>
      <c r="F156" s="313">
        <v>85</v>
      </c>
      <c r="G156" s="313">
        <v>67</v>
      </c>
      <c r="H156" s="318">
        <v>0</v>
      </c>
      <c r="J156" s="15"/>
      <c r="K156" s="15"/>
      <c r="L156" s="15"/>
      <c r="M156" s="15"/>
      <c r="N156" s="15"/>
    </row>
    <row r="157" spans="1:14" ht="15">
      <c r="A157" s="317" t="s">
        <v>543</v>
      </c>
      <c r="B157" s="313" t="s">
        <v>544</v>
      </c>
      <c r="C157" s="313" t="s">
        <v>339</v>
      </c>
      <c r="D157" s="313">
        <v>95.98</v>
      </c>
      <c r="E157" s="314">
        <v>13.25</v>
      </c>
      <c r="F157" s="313">
        <v>84</v>
      </c>
      <c r="G157" s="313">
        <v>67</v>
      </c>
      <c r="H157" s="318">
        <v>0</v>
      </c>
      <c r="J157" s="15"/>
      <c r="K157" s="15"/>
      <c r="L157" s="15"/>
      <c r="M157" s="15"/>
      <c r="N157" s="15"/>
    </row>
    <row r="158" spans="1:14" ht="15">
      <c r="A158" s="317" t="s">
        <v>543</v>
      </c>
      <c r="B158" s="313" t="s">
        <v>544</v>
      </c>
      <c r="C158" s="313" t="s">
        <v>340</v>
      </c>
      <c r="D158" s="313">
        <v>104.92</v>
      </c>
      <c r="E158" s="314">
        <v>14.44</v>
      </c>
      <c r="F158" s="313">
        <v>84</v>
      </c>
      <c r="G158" s="313">
        <v>66</v>
      </c>
      <c r="H158" s="318">
        <v>0</v>
      </c>
      <c r="J158" s="15"/>
      <c r="K158" s="15"/>
      <c r="L158" s="15"/>
      <c r="M158" s="15"/>
      <c r="N158" s="15"/>
    </row>
    <row r="159" spans="1:14" ht="15">
      <c r="A159" s="317" t="s">
        <v>543</v>
      </c>
      <c r="B159" s="313" t="s">
        <v>544</v>
      </c>
      <c r="C159" s="313" t="s">
        <v>341</v>
      </c>
      <c r="D159" s="313">
        <v>88.54</v>
      </c>
      <c r="E159" s="314">
        <v>12.26</v>
      </c>
      <c r="F159" s="313">
        <v>84</v>
      </c>
      <c r="G159" s="313">
        <v>64</v>
      </c>
      <c r="H159" s="318">
        <v>0.3</v>
      </c>
      <c r="J159" s="15"/>
      <c r="K159" s="15"/>
      <c r="L159" s="15"/>
      <c r="M159" s="15"/>
      <c r="N159" s="15"/>
    </row>
    <row r="160" spans="1:14" ht="15">
      <c r="A160" s="317" t="s">
        <v>543</v>
      </c>
      <c r="B160" s="313" t="s">
        <v>544</v>
      </c>
      <c r="C160" s="313" t="s">
        <v>342</v>
      </c>
      <c r="D160" s="313">
        <v>83.57</v>
      </c>
      <c r="E160" s="314">
        <v>11.6</v>
      </c>
      <c r="F160" s="313">
        <v>88</v>
      </c>
      <c r="G160" s="313">
        <v>62</v>
      </c>
      <c r="H160" s="318"/>
      <c r="J160" s="15"/>
      <c r="K160" s="15"/>
      <c r="L160" s="15"/>
      <c r="M160" s="15"/>
      <c r="N160" s="15"/>
    </row>
    <row r="161" spans="1:14" ht="15">
      <c r="A161" s="320" t="s">
        <v>543</v>
      </c>
      <c r="B161" s="315" t="s">
        <v>544</v>
      </c>
      <c r="C161" s="315" t="s">
        <v>121</v>
      </c>
      <c r="D161" s="315">
        <v>99.38</v>
      </c>
      <c r="E161" s="316">
        <v>13.7</v>
      </c>
      <c r="F161" s="315">
        <v>91</v>
      </c>
      <c r="G161" s="315">
        <v>68</v>
      </c>
      <c r="H161" s="355">
        <v>0</v>
      </c>
      <c r="J161" s="15"/>
      <c r="K161" s="15"/>
      <c r="L161" s="15"/>
      <c r="M161" s="15"/>
      <c r="N161" s="15"/>
    </row>
    <row r="162" spans="1:14" ht="15">
      <c r="A162" s="320" t="s">
        <v>543</v>
      </c>
      <c r="B162" s="315" t="s">
        <v>544</v>
      </c>
      <c r="C162" s="315" t="s">
        <v>122</v>
      </c>
      <c r="D162" s="315">
        <v>125.8</v>
      </c>
      <c r="E162" s="316">
        <v>17.22</v>
      </c>
      <c r="F162" s="315">
        <v>92</v>
      </c>
      <c r="G162" s="315">
        <v>68</v>
      </c>
      <c r="H162" s="355">
        <v>1.64</v>
      </c>
      <c r="J162" s="15"/>
      <c r="K162" s="15"/>
      <c r="L162" s="15"/>
      <c r="M162" s="15"/>
      <c r="N162" s="15"/>
    </row>
    <row r="163" spans="1:14" ht="15">
      <c r="A163" s="320" t="s">
        <v>543</v>
      </c>
      <c r="B163" s="315" t="s">
        <v>544</v>
      </c>
      <c r="C163" s="315" t="s">
        <v>123</v>
      </c>
      <c r="D163" s="315">
        <v>105.13</v>
      </c>
      <c r="E163" s="316">
        <v>14.47</v>
      </c>
      <c r="F163" s="315">
        <v>92</v>
      </c>
      <c r="G163" s="315">
        <v>68</v>
      </c>
      <c r="H163" s="355">
        <v>0</v>
      </c>
      <c r="J163" s="15"/>
      <c r="K163" s="15"/>
      <c r="L163" s="15"/>
      <c r="M163" s="15"/>
      <c r="N163" s="15"/>
    </row>
    <row r="164" spans="1:14" ht="15">
      <c r="A164" s="320" t="s">
        <v>543</v>
      </c>
      <c r="B164" s="315" t="s">
        <v>544</v>
      </c>
      <c r="C164" s="315" t="s">
        <v>124</v>
      </c>
      <c r="D164" s="315">
        <v>108.36</v>
      </c>
      <c r="E164" s="316">
        <v>14.46</v>
      </c>
      <c r="F164" s="315">
        <v>88</v>
      </c>
      <c r="G164" s="315">
        <v>67</v>
      </c>
      <c r="H164" s="355">
        <v>0.54</v>
      </c>
      <c r="J164" s="15"/>
      <c r="K164" s="15"/>
      <c r="L164" s="15"/>
      <c r="M164" s="15"/>
      <c r="N164" s="15"/>
    </row>
    <row r="165" spans="1:14" ht="15">
      <c r="A165" s="320" t="s">
        <v>543</v>
      </c>
      <c r="B165" s="315" t="s">
        <v>544</v>
      </c>
      <c r="C165" s="315" t="s">
        <v>125</v>
      </c>
      <c r="D165" s="315">
        <v>110.06</v>
      </c>
      <c r="E165" s="316">
        <v>14.68</v>
      </c>
      <c r="F165" s="315">
        <v>91</v>
      </c>
      <c r="G165" s="315">
        <v>69</v>
      </c>
      <c r="H165" s="355">
        <v>0.09</v>
      </c>
      <c r="J165" s="15"/>
      <c r="K165" s="15"/>
      <c r="L165" s="15"/>
      <c r="M165" s="15"/>
      <c r="N165" s="15"/>
    </row>
    <row r="166" spans="1:14" ht="15">
      <c r="A166" s="320" t="s">
        <v>543</v>
      </c>
      <c r="B166" s="315" t="s">
        <v>544</v>
      </c>
      <c r="C166" s="315" t="s">
        <v>126</v>
      </c>
      <c r="D166" s="315">
        <v>104.51</v>
      </c>
      <c r="E166" s="316">
        <v>13.96</v>
      </c>
      <c r="F166" s="315">
        <v>94</v>
      </c>
      <c r="G166" s="315">
        <v>69</v>
      </c>
      <c r="H166" s="355">
        <v>0</v>
      </c>
      <c r="J166" s="15"/>
      <c r="K166" s="15"/>
      <c r="L166" s="15"/>
      <c r="M166" s="15"/>
      <c r="N166" s="15"/>
    </row>
    <row r="167" spans="1:14" ht="15">
      <c r="A167" s="317" t="s">
        <v>543</v>
      </c>
      <c r="B167" s="313" t="s">
        <v>544</v>
      </c>
      <c r="C167" s="313" t="s">
        <v>343</v>
      </c>
      <c r="D167" s="313">
        <v>93.7</v>
      </c>
      <c r="E167" s="314">
        <v>12.57</v>
      </c>
      <c r="F167" s="313">
        <v>95</v>
      </c>
      <c r="G167" s="313">
        <v>71</v>
      </c>
      <c r="H167" s="318"/>
      <c r="J167" s="15"/>
      <c r="K167" s="15"/>
      <c r="L167" s="15"/>
      <c r="M167" s="15"/>
      <c r="N167" s="15"/>
    </row>
    <row r="168" spans="1:14" ht="15">
      <c r="A168" s="317" t="s">
        <v>543</v>
      </c>
      <c r="B168" s="313" t="s">
        <v>544</v>
      </c>
      <c r="C168" s="313" t="s">
        <v>344</v>
      </c>
      <c r="D168" s="313">
        <v>85.9</v>
      </c>
      <c r="E168" s="314">
        <v>11.56</v>
      </c>
      <c r="F168" s="313">
        <v>95</v>
      </c>
      <c r="G168" s="313">
        <v>71</v>
      </c>
      <c r="H168" s="318">
        <v>0</v>
      </c>
      <c r="J168" s="15"/>
      <c r="K168" s="15"/>
      <c r="L168" s="15"/>
      <c r="M168" s="15"/>
      <c r="N168" s="15"/>
    </row>
    <row r="169" spans="1:14" ht="15">
      <c r="A169" s="317" t="s">
        <v>543</v>
      </c>
      <c r="B169" s="313" t="s">
        <v>544</v>
      </c>
      <c r="C169" s="313" t="s">
        <v>345</v>
      </c>
      <c r="D169" s="313">
        <v>92.21</v>
      </c>
      <c r="E169" s="314">
        <v>12.37</v>
      </c>
      <c r="F169" s="313">
        <v>95</v>
      </c>
      <c r="G169" s="313">
        <v>66</v>
      </c>
      <c r="H169" s="318">
        <v>0.44</v>
      </c>
      <c r="J169" s="15"/>
      <c r="K169" s="15"/>
      <c r="L169" s="15"/>
      <c r="M169" s="15"/>
      <c r="N169" s="15"/>
    </row>
    <row r="170" spans="1:14" ht="15">
      <c r="A170" s="320" t="s">
        <v>543</v>
      </c>
      <c r="B170" s="315" t="s">
        <v>544</v>
      </c>
      <c r="C170" s="315" t="s">
        <v>127</v>
      </c>
      <c r="D170" s="315">
        <v>40.32</v>
      </c>
      <c r="E170" s="316">
        <v>5.67</v>
      </c>
      <c r="F170" s="315">
        <v>95</v>
      </c>
      <c r="G170" s="315">
        <v>68</v>
      </c>
      <c r="H170" s="355">
        <v>0.45</v>
      </c>
      <c r="J170" s="15"/>
      <c r="K170" s="15"/>
      <c r="L170" s="15"/>
      <c r="M170" s="15"/>
      <c r="N170" s="15"/>
    </row>
    <row r="171" spans="1:14" ht="15">
      <c r="A171" s="320" t="s">
        <v>543</v>
      </c>
      <c r="B171" s="315" t="s">
        <v>544</v>
      </c>
      <c r="C171" s="315" t="s">
        <v>128</v>
      </c>
      <c r="D171" s="315">
        <v>172.72</v>
      </c>
      <c r="E171" s="316">
        <v>22.78</v>
      </c>
      <c r="F171" s="315">
        <v>93</v>
      </c>
      <c r="G171" s="315">
        <v>68</v>
      </c>
      <c r="H171" s="355">
        <v>0.91</v>
      </c>
      <c r="J171" s="15"/>
      <c r="K171" s="15"/>
      <c r="L171" s="15"/>
      <c r="M171" s="15"/>
      <c r="N171" s="15"/>
    </row>
    <row r="172" spans="1:14" ht="15">
      <c r="A172" s="320" t="s">
        <v>543</v>
      </c>
      <c r="B172" s="315" t="s">
        <v>544</v>
      </c>
      <c r="C172" s="315" t="s">
        <v>129</v>
      </c>
      <c r="D172" s="315">
        <v>111.33</v>
      </c>
      <c r="E172" s="316">
        <v>14.85</v>
      </c>
      <c r="F172" s="315">
        <v>94</v>
      </c>
      <c r="G172" s="315">
        <v>68</v>
      </c>
      <c r="H172" s="355">
        <v>0.28000000000000003</v>
      </c>
      <c r="J172" s="15"/>
      <c r="K172" s="15"/>
      <c r="L172" s="15"/>
      <c r="M172" s="15"/>
      <c r="N172" s="15"/>
    </row>
    <row r="173" spans="1:14" ht="15">
      <c r="A173" s="320" t="s">
        <v>543</v>
      </c>
      <c r="B173" s="315" t="s">
        <v>544</v>
      </c>
      <c r="C173" s="315" t="s">
        <v>130</v>
      </c>
      <c r="D173" s="315">
        <v>127.66</v>
      </c>
      <c r="E173" s="316">
        <v>16.96</v>
      </c>
      <c r="F173" s="315">
        <v>93</v>
      </c>
      <c r="G173" s="315">
        <v>70</v>
      </c>
      <c r="H173" s="355">
        <v>0.63</v>
      </c>
      <c r="J173" s="15"/>
      <c r="K173" s="15"/>
      <c r="L173" s="15"/>
      <c r="M173" s="15"/>
      <c r="N173" s="15"/>
    </row>
    <row r="174" spans="1:14" ht="15">
      <c r="A174" s="320" t="s">
        <v>543</v>
      </c>
      <c r="B174" s="315" t="s">
        <v>544</v>
      </c>
      <c r="C174" s="315" t="s">
        <v>131</v>
      </c>
      <c r="D174" s="315">
        <v>139.88999999999999</v>
      </c>
      <c r="E174" s="316">
        <v>18.54</v>
      </c>
      <c r="F174" s="315">
        <v>91</v>
      </c>
      <c r="G174" s="315">
        <v>69</v>
      </c>
      <c r="H174" s="355">
        <v>0.46</v>
      </c>
      <c r="J174" s="15"/>
      <c r="K174" s="15"/>
      <c r="L174" s="15"/>
      <c r="M174" s="15"/>
      <c r="N174" s="15"/>
    </row>
    <row r="175" spans="1:14" ht="15">
      <c r="A175" s="320" t="s">
        <v>543</v>
      </c>
      <c r="B175" s="315" t="s">
        <v>544</v>
      </c>
      <c r="C175" s="315" t="s">
        <v>132</v>
      </c>
      <c r="D175" s="315">
        <v>143.56</v>
      </c>
      <c r="E175" s="316">
        <v>19.010000000000002</v>
      </c>
      <c r="F175" s="315">
        <v>91</v>
      </c>
      <c r="G175" s="315">
        <v>71</v>
      </c>
      <c r="H175" s="355">
        <v>0.24</v>
      </c>
      <c r="J175" s="15"/>
      <c r="K175" s="15"/>
      <c r="L175" s="15"/>
      <c r="M175" s="15"/>
      <c r="N175" s="15"/>
    </row>
    <row r="176" spans="1:14" ht="15">
      <c r="A176" s="320" t="s">
        <v>543</v>
      </c>
      <c r="B176" s="315" t="s">
        <v>544</v>
      </c>
      <c r="C176" s="315" t="s">
        <v>133</v>
      </c>
      <c r="D176" s="315">
        <v>142.31</v>
      </c>
      <c r="E176" s="316">
        <v>18.850000000000001</v>
      </c>
      <c r="F176" s="315">
        <v>93</v>
      </c>
      <c r="G176" s="315">
        <v>66</v>
      </c>
      <c r="H176" s="355">
        <v>0.04</v>
      </c>
      <c r="J176" s="15"/>
      <c r="K176" s="15"/>
      <c r="L176" s="15"/>
      <c r="M176" s="15"/>
      <c r="N176" s="15"/>
    </row>
    <row r="177" spans="1:14" ht="15">
      <c r="A177" s="320" t="s">
        <v>543</v>
      </c>
      <c r="B177" s="315" t="s">
        <v>544</v>
      </c>
      <c r="C177" s="315" t="s">
        <v>134</v>
      </c>
      <c r="D177" s="315">
        <v>178.03</v>
      </c>
      <c r="E177" s="316">
        <v>23.47</v>
      </c>
      <c r="F177" s="315">
        <v>91</v>
      </c>
      <c r="G177" s="315">
        <v>69</v>
      </c>
      <c r="H177" s="355">
        <v>0.35</v>
      </c>
      <c r="J177" s="15"/>
      <c r="K177" s="15"/>
      <c r="L177" s="15"/>
      <c r="M177" s="15"/>
      <c r="N177" s="15"/>
    </row>
    <row r="178" spans="1:14" ht="15">
      <c r="A178" s="320" t="s">
        <v>543</v>
      </c>
      <c r="B178" s="315" t="s">
        <v>544</v>
      </c>
      <c r="C178" s="315" t="s">
        <v>135</v>
      </c>
      <c r="D178" s="315">
        <v>155.13999999999999</v>
      </c>
      <c r="E178" s="316">
        <v>20.51</v>
      </c>
      <c r="F178" s="315">
        <v>92</v>
      </c>
      <c r="G178" s="315">
        <v>70</v>
      </c>
      <c r="H178" s="355">
        <v>0.24</v>
      </c>
      <c r="J178" s="15"/>
      <c r="K178" s="15"/>
      <c r="L178" s="15"/>
      <c r="M178" s="15"/>
      <c r="N178" s="15"/>
    </row>
    <row r="179" spans="1:14" ht="15">
      <c r="A179" s="320" t="s">
        <v>543</v>
      </c>
      <c r="B179" s="315" t="s">
        <v>544</v>
      </c>
      <c r="C179" s="315" t="s">
        <v>136</v>
      </c>
      <c r="D179" s="315">
        <v>147.21</v>
      </c>
      <c r="E179" s="316">
        <v>19.48</v>
      </c>
      <c r="F179" s="315">
        <v>91</v>
      </c>
      <c r="G179" s="315">
        <v>70</v>
      </c>
      <c r="H179" s="355">
        <v>0.15</v>
      </c>
      <c r="J179" s="15"/>
      <c r="K179" s="15"/>
      <c r="L179" s="15"/>
      <c r="M179" s="15"/>
      <c r="N179" s="15"/>
    </row>
    <row r="180" spans="1:14" ht="15">
      <c r="A180" s="317" t="s">
        <v>543</v>
      </c>
      <c r="B180" s="313" t="s">
        <v>544</v>
      </c>
      <c r="C180" s="313" t="s">
        <v>346</v>
      </c>
      <c r="D180" s="313">
        <v>128.15</v>
      </c>
      <c r="E180" s="314">
        <v>17.02</v>
      </c>
      <c r="F180" s="313">
        <v>94</v>
      </c>
      <c r="G180" s="313">
        <v>70</v>
      </c>
      <c r="H180" s="318">
        <v>0</v>
      </c>
      <c r="J180" s="15"/>
      <c r="K180" s="15"/>
      <c r="L180" s="15"/>
      <c r="M180" s="15"/>
      <c r="N180" s="15"/>
    </row>
    <row r="181" spans="1:14" ht="15">
      <c r="A181" s="317" t="s">
        <v>543</v>
      </c>
      <c r="B181" s="313" t="s">
        <v>544</v>
      </c>
      <c r="C181" s="313" t="s">
        <v>347</v>
      </c>
      <c r="D181" s="313">
        <v>111.92</v>
      </c>
      <c r="E181" s="314">
        <v>14.92</v>
      </c>
      <c r="F181" s="313">
        <v>97</v>
      </c>
      <c r="G181" s="313">
        <v>71</v>
      </c>
      <c r="H181" s="318">
        <v>0</v>
      </c>
      <c r="J181" s="15"/>
      <c r="K181" s="15"/>
      <c r="L181" s="15"/>
      <c r="M181" s="15"/>
      <c r="N181" s="15"/>
    </row>
    <row r="182" spans="1:14" ht="15">
      <c r="A182" s="317" t="s">
        <v>543</v>
      </c>
      <c r="B182" s="313" t="s">
        <v>544</v>
      </c>
      <c r="C182" s="313" t="s">
        <v>348</v>
      </c>
      <c r="D182" s="313">
        <v>164.95</v>
      </c>
      <c r="E182" s="314">
        <v>21.78</v>
      </c>
      <c r="F182" s="313">
        <v>95</v>
      </c>
      <c r="G182" s="313">
        <v>72</v>
      </c>
      <c r="H182" s="318">
        <v>0</v>
      </c>
      <c r="J182" s="15"/>
      <c r="K182" s="15"/>
      <c r="L182" s="15"/>
      <c r="M182" s="15"/>
      <c r="N182" s="15"/>
    </row>
    <row r="183" spans="1:14" ht="15">
      <c r="A183" s="320" t="s">
        <v>543</v>
      </c>
      <c r="B183" s="315" t="s">
        <v>544</v>
      </c>
      <c r="C183" s="315" t="s">
        <v>137</v>
      </c>
      <c r="D183" s="315">
        <v>146.62</v>
      </c>
      <c r="E183" s="316">
        <v>19.41</v>
      </c>
      <c r="F183" s="315">
        <v>95</v>
      </c>
      <c r="G183" s="315">
        <v>71</v>
      </c>
      <c r="H183" s="355">
        <v>0.88</v>
      </c>
      <c r="J183" s="15"/>
      <c r="K183" s="15"/>
      <c r="L183" s="15"/>
      <c r="M183" s="16"/>
      <c r="N183" s="16"/>
    </row>
    <row r="184" spans="1:14" ht="15">
      <c r="A184" s="317" t="s">
        <v>543</v>
      </c>
      <c r="B184" s="313" t="s">
        <v>544</v>
      </c>
      <c r="C184" s="313" t="s">
        <v>349</v>
      </c>
      <c r="D184" s="313">
        <v>94.98</v>
      </c>
      <c r="E184" s="314">
        <v>12.73</v>
      </c>
      <c r="F184" s="313">
        <v>94</v>
      </c>
      <c r="G184" s="313">
        <v>71</v>
      </c>
      <c r="H184" s="318">
        <v>0</v>
      </c>
      <c r="J184" s="15"/>
      <c r="K184" s="15"/>
      <c r="L184" s="15"/>
      <c r="M184" s="17"/>
      <c r="N184" s="18"/>
    </row>
    <row r="185" spans="1:14" ht="15">
      <c r="A185" s="317" t="s">
        <v>543</v>
      </c>
      <c r="B185" s="313" t="s">
        <v>544</v>
      </c>
      <c r="C185" s="313" t="s">
        <v>350</v>
      </c>
      <c r="D185" s="313">
        <v>80.790000000000006</v>
      </c>
      <c r="E185" s="314">
        <v>10.9</v>
      </c>
      <c r="F185" s="313">
        <v>94</v>
      </c>
      <c r="G185" s="313">
        <v>71</v>
      </c>
      <c r="H185" s="318">
        <v>0</v>
      </c>
      <c r="J185" s="15"/>
      <c r="K185" s="15"/>
      <c r="L185" s="15"/>
      <c r="M185" s="15"/>
      <c r="N185" s="15"/>
    </row>
    <row r="186" spans="1:14" ht="15">
      <c r="A186" s="317" t="s">
        <v>543</v>
      </c>
      <c r="B186" s="313" t="s">
        <v>544</v>
      </c>
      <c r="C186" s="313" t="s">
        <v>351</v>
      </c>
      <c r="D186" s="313">
        <v>80.599999999999994</v>
      </c>
      <c r="E186" s="314">
        <v>10.87</v>
      </c>
      <c r="F186" s="313">
        <v>95</v>
      </c>
      <c r="G186" s="313">
        <v>71</v>
      </c>
      <c r="H186" s="318">
        <v>0</v>
      </c>
      <c r="J186" s="15"/>
      <c r="K186" s="15"/>
      <c r="L186" s="15"/>
      <c r="M186" s="15"/>
      <c r="N186" s="15"/>
    </row>
    <row r="187" spans="1:14" ht="15">
      <c r="A187" s="317" t="s">
        <v>543</v>
      </c>
      <c r="B187" s="313" t="s">
        <v>544</v>
      </c>
      <c r="C187" s="313" t="s">
        <v>352</v>
      </c>
      <c r="D187" s="313">
        <v>72.459999999999994</v>
      </c>
      <c r="E187" s="314">
        <v>9.82</v>
      </c>
      <c r="F187" s="313">
        <v>97</v>
      </c>
      <c r="G187" s="313">
        <v>72</v>
      </c>
      <c r="H187" s="318">
        <v>0</v>
      </c>
      <c r="J187" s="15"/>
      <c r="K187" s="15"/>
      <c r="L187" s="15"/>
      <c r="M187" s="15"/>
      <c r="N187" s="15"/>
    </row>
    <row r="188" spans="1:14" ht="15">
      <c r="A188" s="317" t="s">
        <v>543</v>
      </c>
      <c r="B188" s="313" t="s">
        <v>544</v>
      </c>
      <c r="C188" s="313" t="s">
        <v>353</v>
      </c>
      <c r="D188" s="313">
        <v>73.63</v>
      </c>
      <c r="E188" s="314">
        <v>9.9700000000000006</v>
      </c>
      <c r="F188" s="313">
        <v>95</v>
      </c>
      <c r="G188" s="313">
        <v>73</v>
      </c>
      <c r="H188" s="318">
        <v>0</v>
      </c>
      <c r="J188" s="15"/>
      <c r="K188" s="15"/>
      <c r="L188" s="15"/>
      <c r="M188" s="15"/>
      <c r="N188" s="15"/>
    </row>
    <row r="189" spans="1:14" ht="15">
      <c r="A189" s="317" t="s">
        <v>543</v>
      </c>
      <c r="B189" s="313" t="s">
        <v>544</v>
      </c>
      <c r="C189" s="313" t="s">
        <v>354</v>
      </c>
      <c r="D189" s="313">
        <v>70.97</v>
      </c>
      <c r="E189" s="314">
        <v>9.6300000000000008</v>
      </c>
      <c r="F189" s="313">
        <v>95</v>
      </c>
      <c r="G189" s="313">
        <v>74</v>
      </c>
      <c r="H189" s="318">
        <v>0</v>
      </c>
      <c r="J189" s="15"/>
      <c r="K189" s="15"/>
      <c r="L189" s="15"/>
      <c r="M189" s="15"/>
      <c r="N189" s="15"/>
    </row>
    <row r="190" spans="1:14" ht="15">
      <c r="A190" s="317" t="s">
        <v>543</v>
      </c>
      <c r="B190" s="313" t="s">
        <v>544</v>
      </c>
      <c r="C190" s="313" t="s">
        <v>355</v>
      </c>
      <c r="D190" s="313">
        <v>108.95</v>
      </c>
      <c r="E190" s="314">
        <v>14.54</v>
      </c>
      <c r="F190" s="313">
        <v>96</v>
      </c>
      <c r="G190" s="313">
        <v>73</v>
      </c>
      <c r="H190" s="318">
        <v>0.04</v>
      </c>
      <c r="J190" s="15"/>
      <c r="K190" s="15"/>
      <c r="L190" s="15"/>
      <c r="M190" s="15"/>
      <c r="N190" s="15"/>
    </row>
    <row r="191" spans="1:14" ht="15">
      <c r="A191" s="317" t="s">
        <v>543</v>
      </c>
      <c r="B191" s="313" t="s">
        <v>544</v>
      </c>
      <c r="C191" s="313" t="s">
        <v>356</v>
      </c>
      <c r="D191" s="313">
        <v>105.61</v>
      </c>
      <c r="E191" s="314">
        <v>14.11</v>
      </c>
      <c r="F191" s="313">
        <v>95</v>
      </c>
      <c r="G191" s="313">
        <v>73</v>
      </c>
      <c r="H191" s="318">
        <v>0.03</v>
      </c>
      <c r="J191" s="15"/>
      <c r="K191" s="15"/>
      <c r="L191" s="15"/>
      <c r="M191" s="15"/>
      <c r="N191" s="15"/>
    </row>
    <row r="192" spans="1:14" ht="15">
      <c r="A192" s="317" t="s">
        <v>543</v>
      </c>
      <c r="B192" s="313" t="s">
        <v>544</v>
      </c>
      <c r="C192" s="313" t="s">
        <v>357</v>
      </c>
      <c r="D192" s="313">
        <v>100.09</v>
      </c>
      <c r="E192" s="314">
        <v>13.39</v>
      </c>
      <c r="F192" s="313">
        <v>94</v>
      </c>
      <c r="G192" s="313">
        <v>74</v>
      </c>
      <c r="H192" s="318">
        <v>0.31</v>
      </c>
      <c r="J192" s="15"/>
      <c r="K192" s="15"/>
      <c r="L192" s="15"/>
      <c r="M192" s="15"/>
      <c r="N192" s="15"/>
    </row>
    <row r="193" spans="1:14" ht="15">
      <c r="A193" s="317" t="s">
        <v>543</v>
      </c>
      <c r="B193" s="313" t="s">
        <v>544</v>
      </c>
      <c r="C193" s="313" t="s">
        <v>358</v>
      </c>
      <c r="D193" s="313">
        <v>96.96</v>
      </c>
      <c r="E193" s="314">
        <v>12.99</v>
      </c>
      <c r="F193" s="313">
        <v>96</v>
      </c>
      <c r="G193" s="313">
        <v>74</v>
      </c>
      <c r="H193" s="318">
        <v>0.2</v>
      </c>
      <c r="J193" s="15"/>
      <c r="K193" s="15"/>
      <c r="L193" s="15"/>
      <c r="M193" s="15"/>
      <c r="N193" s="15"/>
    </row>
    <row r="194" spans="1:14" ht="15">
      <c r="A194" s="317" t="s">
        <v>543</v>
      </c>
      <c r="B194" s="313" t="s">
        <v>544</v>
      </c>
      <c r="C194" s="313" t="s">
        <v>359</v>
      </c>
      <c r="D194" s="313">
        <v>102.43</v>
      </c>
      <c r="E194" s="314">
        <v>13.7</v>
      </c>
      <c r="F194" s="313">
        <v>96</v>
      </c>
      <c r="G194" s="313">
        <v>74</v>
      </c>
      <c r="H194" s="318">
        <v>0</v>
      </c>
      <c r="J194" s="15"/>
      <c r="K194" s="15"/>
      <c r="L194" s="15"/>
      <c r="M194" s="15"/>
      <c r="N194" s="15"/>
    </row>
    <row r="195" spans="1:14" ht="15">
      <c r="A195" s="320" t="s">
        <v>543</v>
      </c>
      <c r="B195" s="315" t="s">
        <v>544</v>
      </c>
      <c r="C195" s="315" t="s">
        <v>138</v>
      </c>
      <c r="D195" s="315">
        <v>88.16</v>
      </c>
      <c r="E195" s="316">
        <v>11.85</v>
      </c>
      <c r="F195" s="315">
        <v>94</v>
      </c>
      <c r="G195" s="315">
        <v>73</v>
      </c>
      <c r="H195" s="355">
        <v>0.78</v>
      </c>
      <c r="J195" s="15"/>
      <c r="K195" s="15"/>
      <c r="L195" s="15"/>
      <c r="M195" s="15"/>
      <c r="N195" s="15"/>
    </row>
    <row r="196" spans="1:14" ht="15">
      <c r="A196" s="317" t="s">
        <v>543</v>
      </c>
      <c r="B196" s="313" t="s">
        <v>544</v>
      </c>
      <c r="C196" s="313" t="s">
        <v>360</v>
      </c>
      <c r="D196" s="313">
        <v>100.08</v>
      </c>
      <c r="E196" s="314">
        <v>13.43</v>
      </c>
      <c r="F196" s="313">
        <v>94</v>
      </c>
      <c r="G196" s="313">
        <v>73</v>
      </c>
      <c r="H196" s="318">
        <v>0.1</v>
      </c>
      <c r="J196" s="15"/>
      <c r="K196" s="15"/>
      <c r="L196" s="15"/>
      <c r="M196" s="15"/>
      <c r="N196" s="15"/>
    </row>
    <row r="197" spans="1:14" ht="15">
      <c r="A197" s="317" t="s">
        <v>543</v>
      </c>
      <c r="B197" s="313" t="s">
        <v>544</v>
      </c>
      <c r="C197" s="313" t="s">
        <v>361</v>
      </c>
      <c r="D197" s="313">
        <v>158.81</v>
      </c>
      <c r="E197" s="314">
        <v>21.01</v>
      </c>
      <c r="F197" s="313">
        <v>94</v>
      </c>
      <c r="G197" s="313">
        <v>72</v>
      </c>
      <c r="H197" s="318" t="s">
        <v>149</v>
      </c>
      <c r="J197" s="15"/>
      <c r="K197" s="15"/>
      <c r="L197" s="15"/>
      <c r="M197" s="15"/>
      <c r="N197" s="15"/>
    </row>
    <row r="198" spans="1:14" ht="15">
      <c r="A198" s="317" t="s">
        <v>543</v>
      </c>
      <c r="B198" s="313" t="s">
        <v>544</v>
      </c>
      <c r="C198" s="313" t="s">
        <v>362</v>
      </c>
      <c r="D198" s="313">
        <v>130.62</v>
      </c>
      <c r="E198" s="314">
        <v>17.37</v>
      </c>
      <c r="F198" s="313">
        <v>95</v>
      </c>
      <c r="G198" s="313">
        <v>73</v>
      </c>
      <c r="H198" s="318">
        <v>0.33</v>
      </c>
      <c r="J198" s="15"/>
      <c r="K198" s="15"/>
      <c r="L198" s="15"/>
      <c r="M198" s="15"/>
      <c r="N198" s="15"/>
    </row>
    <row r="199" spans="1:14" ht="15">
      <c r="A199" s="320" t="s">
        <v>543</v>
      </c>
      <c r="B199" s="315" t="s">
        <v>544</v>
      </c>
      <c r="C199" s="315" t="s">
        <v>139</v>
      </c>
      <c r="D199" s="315">
        <v>145.4</v>
      </c>
      <c r="E199" s="316">
        <v>19.28</v>
      </c>
      <c r="F199" s="315">
        <v>96</v>
      </c>
      <c r="G199" s="315">
        <v>73</v>
      </c>
      <c r="H199" s="355">
        <v>0.12</v>
      </c>
      <c r="J199" s="15"/>
      <c r="K199" s="15"/>
      <c r="L199" s="15"/>
      <c r="M199" s="15"/>
      <c r="N199" s="15"/>
    </row>
    <row r="200" spans="1:14" ht="15">
      <c r="A200" s="320" t="s">
        <v>543</v>
      </c>
      <c r="B200" s="315" t="s">
        <v>544</v>
      </c>
      <c r="C200" s="315" t="s">
        <v>140</v>
      </c>
      <c r="D200" s="315">
        <v>156.75</v>
      </c>
      <c r="E200" s="316">
        <v>20.75</v>
      </c>
      <c r="F200" s="315">
        <v>96</v>
      </c>
      <c r="G200" s="315">
        <v>74</v>
      </c>
      <c r="H200" s="355">
        <v>0.15</v>
      </c>
      <c r="J200" s="15"/>
      <c r="K200" s="15"/>
      <c r="L200" s="15"/>
      <c r="M200" s="15"/>
      <c r="N200" s="15"/>
    </row>
    <row r="201" spans="1:14" ht="15">
      <c r="A201" s="320" t="s">
        <v>543</v>
      </c>
      <c r="B201" s="315" t="s">
        <v>544</v>
      </c>
      <c r="C201" s="315" t="s">
        <v>141</v>
      </c>
      <c r="D201" s="315">
        <v>136.32</v>
      </c>
      <c r="E201" s="316">
        <v>18.11</v>
      </c>
      <c r="F201" s="315">
        <v>95</v>
      </c>
      <c r="G201" s="315">
        <v>74</v>
      </c>
      <c r="H201" s="355">
        <v>2.8</v>
      </c>
      <c r="J201" s="15"/>
      <c r="K201" s="15"/>
      <c r="L201" s="15"/>
      <c r="M201" s="15"/>
      <c r="N201" s="15"/>
    </row>
    <row r="202" spans="1:14" ht="15">
      <c r="A202" s="320" t="s">
        <v>543</v>
      </c>
      <c r="B202" s="315" t="s">
        <v>544</v>
      </c>
      <c r="C202" s="315" t="s">
        <v>142</v>
      </c>
      <c r="D202" s="315">
        <v>235.85</v>
      </c>
      <c r="E202" s="316">
        <v>30.97</v>
      </c>
      <c r="F202" s="315">
        <v>95</v>
      </c>
      <c r="G202" s="315">
        <v>72</v>
      </c>
      <c r="H202" s="355">
        <v>0.22</v>
      </c>
      <c r="J202" s="15"/>
      <c r="K202" s="15"/>
      <c r="L202" s="15"/>
      <c r="M202" s="15"/>
      <c r="N202" s="15"/>
    </row>
    <row r="203" spans="1:14" ht="15">
      <c r="A203" s="320" t="s">
        <v>543</v>
      </c>
      <c r="B203" s="315" t="s">
        <v>544</v>
      </c>
      <c r="C203" s="315" t="s">
        <v>143</v>
      </c>
      <c r="D203" s="315">
        <v>117.64</v>
      </c>
      <c r="E203" s="316">
        <v>15.69</v>
      </c>
      <c r="F203" s="315">
        <v>95</v>
      </c>
      <c r="G203" s="315">
        <v>71</v>
      </c>
      <c r="H203" s="355">
        <v>0.14000000000000001</v>
      </c>
      <c r="J203" s="15"/>
      <c r="K203" s="15"/>
      <c r="L203" s="15"/>
      <c r="M203" s="15"/>
      <c r="N203" s="15"/>
    </row>
    <row r="204" spans="1:14" ht="15">
      <c r="A204" s="317" t="s">
        <v>543</v>
      </c>
      <c r="B204" s="313" t="s">
        <v>544</v>
      </c>
      <c r="C204" s="313" t="s">
        <v>363</v>
      </c>
      <c r="D204" s="313">
        <v>160.22999999999999</v>
      </c>
      <c r="E204" s="314">
        <v>21.2</v>
      </c>
      <c r="F204" s="313">
        <v>96</v>
      </c>
      <c r="G204" s="313">
        <v>73</v>
      </c>
      <c r="H204" s="318">
        <v>0</v>
      </c>
      <c r="J204" s="15"/>
      <c r="K204" s="15"/>
      <c r="L204" s="15"/>
      <c r="M204" s="15"/>
      <c r="N204" s="15"/>
    </row>
    <row r="205" spans="1:14" ht="15">
      <c r="A205" s="317" t="s">
        <v>543</v>
      </c>
      <c r="B205" s="313" t="s">
        <v>544</v>
      </c>
      <c r="C205" s="313" t="s">
        <v>364</v>
      </c>
      <c r="D205" s="313">
        <v>107.83</v>
      </c>
      <c r="E205" s="314">
        <v>14.43</v>
      </c>
      <c r="F205" s="313">
        <v>99</v>
      </c>
      <c r="G205" s="313">
        <v>74</v>
      </c>
      <c r="H205" s="318">
        <v>0</v>
      </c>
      <c r="J205" s="15"/>
      <c r="K205" s="15"/>
      <c r="L205" s="15"/>
      <c r="M205" s="15"/>
      <c r="N205" s="15"/>
    </row>
    <row r="206" spans="1:14" ht="15">
      <c r="A206" s="317" t="s">
        <v>543</v>
      </c>
      <c r="B206" s="313" t="s">
        <v>544</v>
      </c>
      <c r="C206" s="313" t="s">
        <v>365</v>
      </c>
      <c r="D206" s="313">
        <v>121.85</v>
      </c>
      <c r="E206" s="314">
        <v>16.239999999999998</v>
      </c>
      <c r="F206" s="313">
        <v>97</v>
      </c>
      <c r="G206" s="313">
        <v>75</v>
      </c>
      <c r="H206" s="318">
        <v>0</v>
      </c>
      <c r="J206" s="15"/>
      <c r="K206" s="15"/>
      <c r="L206" s="15"/>
      <c r="M206" s="15"/>
      <c r="N206" s="15"/>
    </row>
    <row r="207" spans="1:14" ht="15">
      <c r="A207" s="317" t="s">
        <v>543</v>
      </c>
      <c r="B207" s="313" t="s">
        <v>544</v>
      </c>
      <c r="C207" s="313" t="s">
        <v>144</v>
      </c>
      <c r="D207" s="313">
        <v>142.30000000000001</v>
      </c>
      <c r="E207" s="314">
        <v>18.88</v>
      </c>
      <c r="F207" s="313">
        <v>94</v>
      </c>
      <c r="G207" s="313">
        <v>71</v>
      </c>
      <c r="H207" s="318">
        <v>0.7</v>
      </c>
      <c r="J207" s="15"/>
      <c r="K207" s="15"/>
      <c r="L207" s="15"/>
      <c r="M207" s="15"/>
      <c r="N207" s="15"/>
    </row>
    <row r="208" spans="1:14" ht="15">
      <c r="A208" s="317" t="s">
        <v>543</v>
      </c>
      <c r="B208" s="313" t="s">
        <v>544</v>
      </c>
      <c r="C208" s="313" t="s">
        <v>145</v>
      </c>
      <c r="D208" s="313">
        <v>126.23</v>
      </c>
      <c r="E208" s="314">
        <v>16.8</v>
      </c>
      <c r="F208" s="313">
        <v>93</v>
      </c>
      <c r="G208" s="313">
        <v>73</v>
      </c>
      <c r="H208" s="318">
        <v>1.1200000000000001</v>
      </c>
      <c r="J208" s="15"/>
      <c r="K208" s="15"/>
      <c r="L208" s="15"/>
      <c r="M208" s="15"/>
      <c r="N208" s="15"/>
    </row>
    <row r="209" spans="1:14" ht="15">
      <c r="A209" s="317" t="s">
        <v>543</v>
      </c>
      <c r="B209" s="313" t="s">
        <v>544</v>
      </c>
      <c r="C209" s="313" t="s">
        <v>146</v>
      </c>
      <c r="D209" s="313">
        <v>111.83</v>
      </c>
      <c r="E209" s="314">
        <v>14.94</v>
      </c>
      <c r="F209" s="313">
        <v>93</v>
      </c>
      <c r="G209" s="313">
        <v>73</v>
      </c>
      <c r="H209" s="318">
        <v>0.3</v>
      </c>
      <c r="J209" s="15"/>
      <c r="K209" s="15"/>
      <c r="L209" s="15"/>
      <c r="M209" s="15"/>
      <c r="N209" s="15"/>
    </row>
    <row r="210" spans="1:14" ht="15">
      <c r="A210" s="317" t="s">
        <v>543</v>
      </c>
      <c r="B210" s="313" t="s">
        <v>544</v>
      </c>
      <c r="C210" s="313" t="s">
        <v>366</v>
      </c>
      <c r="D210" s="313">
        <v>97.42</v>
      </c>
      <c r="E210" s="314">
        <v>13.08</v>
      </c>
      <c r="F210" s="313">
        <v>92</v>
      </c>
      <c r="G210" s="313">
        <v>73</v>
      </c>
      <c r="H210" s="318">
        <v>0</v>
      </c>
      <c r="J210" s="15"/>
      <c r="K210" s="15"/>
      <c r="L210" s="15"/>
      <c r="M210" s="15"/>
      <c r="N210" s="15"/>
    </row>
    <row r="211" spans="1:14" ht="15">
      <c r="A211" s="317" t="s">
        <v>543</v>
      </c>
      <c r="B211" s="313" t="s">
        <v>544</v>
      </c>
      <c r="C211" s="313" t="s">
        <v>367</v>
      </c>
      <c r="D211" s="313">
        <v>89.17</v>
      </c>
      <c r="E211" s="314">
        <v>12.01</v>
      </c>
      <c r="F211" s="313">
        <v>91</v>
      </c>
      <c r="G211" s="313">
        <v>73</v>
      </c>
      <c r="H211" s="318">
        <v>0</v>
      </c>
      <c r="J211" s="15"/>
      <c r="K211" s="15"/>
      <c r="L211" s="15"/>
      <c r="M211" s="15"/>
      <c r="N211" s="15"/>
    </row>
    <row r="212" spans="1:14" ht="15">
      <c r="A212" s="320" t="s">
        <v>543</v>
      </c>
      <c r="B212" s="315" t="s">
        <v>544</v>
      </c>
      <c r="C212" s="315" t="s">
        <v>147</v>
      </c>
      <c r="D212" s="315">
        <v>99.25</v>
      </c>
      <c r="E212" s="316">
        <v>13.32</v>
      </c>
      <c r="F212" s="315">
        <v>92</v>
      </c>
      <c r="G212" s="315">
        <v>73</v>
      </c>
      <c r="H212" s="355">
        <v>1</v>
      </c>
      <c r="J212" s="15"/>
      <c r="K212" s="15"/>
      <c r="L212" s="15"/>
      <c r="M212" s="15"/>
      <c r="N212" s="15"/>
    </row>
    <row r="213" spans="1:14" ht="15">
      <c r="A213" s="317" t="s">
        <v>543</v>
      </c>
      <c r="B213" s="313" t="s">
        <v>544</v>
      </c>
      <c r="C213" s="313" t="s">
        <v>368</v>
      </c>
      <c r="D213" s="313">
        <v>102.45</v>
      </c>
      <c r="E213" s="314">
        <v>13.73</v>
      </c>
      <c r="F213" s="313">
        <v>93</v>
      </c>
      <c r="G213" s="313">
        <v>73</v>
      </c>
      <c r="H213" s="318">
        <v>0.05</v>
      </c>
      <c r="J213" s="15"/>
      <c r="K213" s="15"/>
      <c r="L213" s="15"/>
      <c r="M213" s="15"/>
      <c r="N213" s="15"/>
    </row>
    <row r="214" spans="1:14" ht="15">
      <c r="A214" s="320" t="s">
        <v>543</v>
      </c>
      <c r="B214" s="315" t="s">
        <v>544</v>
      </c>
      <c r="C214" s="315" t="s">
        <v>148</v>
      </c>
      <c r="D214" s="315">
        <v>125.42</v>
      </c>
      <c r="E214" s="316">
        <v>16.7</v>
      </c>
      <c r="F214" s="315">
        <v>95</v>
      </c>
      <c r="G214" s="315">
        <v>74</v>
      </c>
      <c r="H214" s="355" t="s">
        <v>149</v>
      </c>
      <c r="J214" s="15"/>
      <c r="K214" s="15"/>
      <c r="L214" s="15"/>
      <c r="M214" s="16"/>
      <c r="N214" s="16"/>
    </row>
    <row r="215" spans="1:14" ht="15">
      <c r="A215" s="320" t="s">
        <v>543</v>
      </c>
      <c r="B215" s="315" t="s">
        <v>544</v>
      </c>
      <c r="C215" s="315" t="s">
        <v>150</v>
      </c>
      <c r="D215" s="315">
        <v>140.54</v>
      </c>
      <c r="E215" s="316">
        <v>18.649999999999999</v>
      </c>
      <c r="F215" s="315">
        <v>95</v>
      </c>
      <c r="G215" s="315">
        <v>71</v>
      </c>
      <c r="H215" s="355">
        <v>0.74</v>
      </c>
      <c r="J215" s="15"/>
      <c r="K215" s="15"/>
      <c r="L215" s="15"/>
      <c r="M215" s="17"/>
      <c r="N215" s="18"/>
    </row>
    <row r="216" spans="1:14" ht="15">
      <c r="A216" s="320" t="s">
        <v>543</v>
      </c>
      <c r="B216" s="315" t="s">
        <v>544</v>
      </c>
      <c r="C216" s="315" t="s">
        <v>151</v>
      </c>
      <c r="D216" s="315">
        <v>126.44</v>
      </c>
      <c r="E216" s="316">
        <v>16.829999999999998</v>
      </c>
      <c r="F216" s="315">
        <v>95</v>
      </c>
      <c r="G216" s="315">
        <v>71</v>
      </c>
      <c r="H216" s="355">
        <v>0.08</v>
      </c>
      <c r="J216" s="15"/>
      <c r="K216" s="15"/>
      <c r="L216" s="15"/>
      <c r="M216" s="15"/>
      <c r="N216" s="15"/>
    </row>
    <row r="217" spans="1:14" ht="15">
      <c r="A217" s="317" t="s">
        <v>543</v>
      </c>
      <c r="B217" s="313" t="s">
        <v>544</v>
      </c>
      <c r="C217" s="313" t="s">
        <v>369</v>
      </c>
      <c r="D217" s="313">
        <v>112.49</v>
      </c>
      <c r="E217" s="314">
        <v>15.03</v>
      </c>
      <c r="F217" s="313">
        <v>93</v>
      </c>
      <c r="G217" s="313">
        <v>74</v>
      </c>
      <c r="H217" s="318">
        <v>0</v>
      </c>
      <c r="J217" s="15"/>
      <c r="K217" s="15"/>
      <c r="L217" s="15"/>
      <c r="M217" s="15"/>
      <c r="N217" s="15"/>
    </row>
    <row r="218" spans="1:14" ht="15">
      <c r="A218" s="317" t="s">
        <v>543</v>
      </c>
      <c r="B218" s="313" t="s">
        <v>544</v>
      </c>
      <c r="C218" s="313" t="s">
        <v>370</v>
      </c>
      <c r="D218" s="313">
        <v>102.13</v>
      </c>
      <c r="E218" s="314">
        <v>13.69</v>
      </c>
      <c r="F218" s="313">
        <v>91</v>
      </c>
      <c r="G218" s="313">
        <v>73</v>
      </c>
      <c r="H218" s="318">
        <v>0</v>
      </c>
      <c r="J218" s="15"/>
      <c r="K218" s="15"/>
      <c r="L218" s="15"/>
      <c r="M218" s="15"/>
      <c r="N218" s="15"/>
    </row>
    <row r="219" spans="1:14" ht="15">
      <c r="A219" s="317" t="s">
        <v>543</v>
      </c>
      <c r="B219" s="313" t="s">
        <v>544</v>
      </c>
      <c r="C219" s="313" t="s">
        <v>371</v>
      </c>
      <c r="D219" s="313">
        <v>113.81</v>
      </c>
      <c r="E219" s="314">
        <v>15.2</v>
      </c>
      <c r="F219" s="313">
        <v>94</v>
      </c>
      <c r="G219" s="313">
        <v>73</v>
      </c>
      <c r="H219" s="318">
        <v>0</v>
      </c>
      <c r="J219" s="15"/>
      <c r="K219" s="15"/>
      <c r="L219" s="15"/>
      <c r="M219" s="15"/>
      <c r="N219" s="15"/>
    </row>
    <row r="220" spans="1:14" ht="15">
      <c r="A220" s="320" t="s">
        <v>543</v>
      </c>
      <c r="B220" s="315" t="s">
        <v>544</v>
      </c>
      <c r="C220" s="315" t="s">
        <v>152</v>
      </c>
      <c r="D220" s="315">
        <v>126.94</v>
      </c>
      <c r="E220" s="316">
        <v>16.899999999999999</v>
      </c>
      <c r="F220" s="315">
        <v>94</v>
      </c>
      <c r="G220" s="315">
        <v>73</v>
      </c>
      <c r="H220" s="355">
        <v>0.17</v>
      </c>
      <c r="J220" s="15"/>
      <c r="K220" s="15"/>
      <c r="L220" s="15"/>
      <c r="M220" s="15"/>
      <c r="N220" s="15"/>
    </row>
    <row r="221" spans="1:14" ht="15">
      <c r="A221" s="320" t="s">
        <v>543</v>
      </c>
      <c r="B221" s="315" t="s">
        <v>544</v>
      </c>
      <c r="C221" s="315" t="s">
        <v>153</v>
      </c>
      <c r="D221" s="315">
        <v>133.30000000000001</v>
      </c>
      <c r="E221" s="316">
        <v>17.72</v>
      </c>
      <c r="F221" s="315">
        <v>95</v>
      </c>
      <c r="G221" s="315">
        <v>74</v>
      </c>
      <c r="H221" s="355">
        <v>0.66</v>
      </c>
      <c r="J221" s="15"/>
      <c r="K221" s="15"/>
      <c r="L221" s="15"/>
      <c r="M221" s="15"/>
      <c r="N221" s="15"/>
    </row>
    <row r="222" spans="1:14" ht="15">
      <c r="A222" s="320" t="s">
        <v>543</v>
      </c>
      <c r="B222" s="315" t="s">
        <v>544</v>
      </c>
      <c r="C222" s="315" t="s">
        <v>154</v>
      </c>
      <c r="D222" s="315">
        <v>129.87</v>
      </c>
      <c r="E222" s="316">
        <v>17.27</v>
      </c>
      <c r="F222" s="315">
        <v>97</v>
      </c>
      <c r="G222" s="315">
        <v>75</v>
      </c>
      <c r="H222" s="355">
        <v>0.03</v>
      </c>
      <c r="J222" s="15"/>
      <c r="K222" s="15"/>
      <c r="L222" s="15"/>
      <c r="M222" s="15"/>
      <c r="N222" s="15"/>
    </row>
    <row r="223" spans="1:14" ht="15">
      <c r="A223" s="320" t="s">
        <v>543</v>
      </c>
      <c r="B223" s="315" t="s">
        <v>544</v>
      </c>
      <c r="C223" s="315" t="s">
        <v>155</v>
      </c>
      <c r="D223" s="315">
        <v>107.09</v>
      </c>
      <c r="E223" s="316">
        <v>14.33</v>
      </c>
      <c r="F223" s="315">
        <v>99</v>
      </c>
      <c r="G223" s="315">
        <v>75</v>
      </c>
      <c r="H223" s="355">
        <v>0</v>
      </c>
      <c r="J223" s="15"/>
      <c r="K223" s="15"/>
      <c r="L223" s="15"/>
      <c r="M223" s="15"/>
      <c r="N223" s="15"/>
    </row>
    <row r="224" spans="1:14" ht="15">
      <c r="A224" s="317" t="s">
        <v>543</v>
      </c>
      <c r="B224" s="313" t="s">
        <v>544</v>
      </c>
      <c r="C224" s="313" t="s">
        <v>372</v>
      </c>
      <c r="D224" s="313">
        <v>123.66</v>
      </c>
      <c r="E224" s="314">
        <v>16.47</v>
      </c>
      <c r="F224" s="313">
        <v>99</v>
      </c>
      <c r="G224" s="313">
        <v>74</v>
      </c>
      <c r="H224" s="318">
        <v>0</v>
      </c>
      <c r="J224" s="15"/>
      <c r="K224" s="15"/>
      <c r="L224" s="15"/>
      <c r="M224" s="15"/>
      <c r="N224" s="15"/>
    </row>
    <row r="225" spans="1:14" ht="15">
      <c r="A225" s="317" t="s">
        <v>543</v>
      </c>
      <c r="B225" s="313" t="s">
        <v>544</v>
      </c>
      <c r="C225" s="313" t="s">
        <v>373</v>
      </c>
      <c r="D225" s="313">
        <v>93.82</v>
      </c>
      <c r="E225" s="314">
        <v>12.62</v>
      </c>
      <c r="F225" s="313">
        <v>100</v>
      </c>
      <c r="G225" s="313">
        <v>75</v>
      </c>
      <c r="H225" s="318">
        <v>0.16</v>
      </c>
      <c r="J225" s="15"/>
      <c r="K225" s="15"/>
      <c r="L225" s="15"/>
      <c r="M225" s="15"/>
      <c r="N225" s="15"/>
    </row>
    <row r="226" spans="1:14" ht="15">
      <c r="A226" s="317" t="s">
        <v>543</v>
      </c>
      <c r="B226" s="313" t="s">
        <v>544</v>
      </c>
      <c r="C226" s="313" t="s">
        <v>374</v>
      </c>
      <c r="D226" s="313">
        <v>80.38</v>
      </c>
      <c r="E226" s="314">
        <v>10.84</v>
      </c>
      <c r="F226" s="313">
        <v>99</v>
      </c>
      <c r="G226" s="313">
        <v>75</v>
      </c>
      <c r="H226" s="318">
        <v>0</v>
      </c>
      <c r="J226" s="15"/>
      <c r="K226" s="15"/>
      <c r="L226" s="15"/>
      <c r="M226" s="15"/>
      <c r="N226" s="15"/>
    </row>
    <row r="227" spans="1:14" ht="15">
      <c r="A227" s="317" t="s">
        <v>543</v>
      </c>
      <c r="B227" s="313" t="s">
        <v>544</v>
      </c>
      <c r="C227" s="313" t="s">
        <v>375</v>
      </c>
      <c r="D227" s="313">
        <v>82.23</v>
      </c>
      <c r="E227" s="314">
        <v>11.07</v>
      </c>
      <c r="F227" s="313">
        <v>98</v>
      </c>
      <c r="G227" s="313">
        <v>76</v>
      </c>
      <c r="H227" s="318">
        <v>0.25</v>
      </c>
      <c r="J227" s="15"/>
      <c r="K227" s="15"/>
      <c r="L227" s="15"/>
      <c r="M227" s="15"/>
      <c r="N227" s="15"/>
    </row>
    <row r="228" spans="1:14" ht="15">
      <c r="A228" s="317" t="s">
        <v>543</v>
      </c>
      <c r="B228" s="313" t="s">
        <v>544</v>
      </c>
      <c r="C228" s="313" t="s">
        <v>376</v>
      </c>
      <c r="D228" s="313">
        <v>85.5</v>
      </c>
      <c r="E228" s="314">
        <v>11.5</v>
      </c>
      <c r="F228" s="313">
        <v>97</v>
      </c>
      <c r="G228" s="313">
        <v>74</v>
      </c>
      <c r="H228" s="318">
        <v>0</v>
      </c>
      <c r="J228" s="15"/>
      <c r="K228" s="15"/>
      <c r="L228" s="15"/>
      <c r="M228" s="15"/>
      <c r="N228" s="15"/>
    </row>
    <row r="229" spans="1:14" ht="15">
      <c r="A229" s="317" t="s">
        <v>543</v>
      </c>
      <c r="B229" s="313" t="s">
        <v>544</v>
      </c>
      <c r="C229" s="313" t="s">
        <v>377</v>
      </c>
      <c r="D229" s="313">
        <v>75.28</v>
      </c>
      <c r="E229" s="314">
        <v>10.18</v>
      </c>
      <c r="F229" s="313">
        <v>97</v>
      </c>
      <c r="G229" s="313">
        <v>76</v>
      </c>
      <c r="H229" s="318">
        <v>0</v>
      </c>
      <c r="J229" s="15"/>
      <c r="K229" s="15"/>
      <c r="L229" s="15"/>
      <c r="M229" s="15"/>
      <c r="N229" s="15"/>
    </row>
    <row r="230" spans="1:14" ht="15">
      <c r="A230" s="317" t="s">
        <v>543</v>
      </c>
      <c r="B230" s="313" t="s">
        <v>544</v>
      </c>
      <c r="C230" s="313" t="s">
        <v>378</v>
      </c>
      <c r="D230" s="313">
        <v>73.72</v>
      </c>
      <c r="E230" s="314">
        <v>9.98</v>
      </c>
      <c r="F230" s="313">
        <v>97</v>
      </c>
      <c r="G230" s="313">
        <v>75</v>
      </c>
      <c r="H230" s="318">
        <v>0</v>
      </c>
      <c r="J230" s="15"/>
      <c r="K230" s="15"/>
      <c r="L230" s="15"/>
      <c r="M230" s="15"/>
      <c r="N230" s="15"/>
    </row>
    <row r="231" spans="1:14" ht="15">
      <c r="A231" s="317" t="s">
        <v>543</v>
      </c>
      <c r="B231" s="313" t="s">
        <v>544</v>
      </c>
      <c r="C231" s="313" t="s">
        <v>379</v>
      </c>
      <c r="D231" s="313">
        <v>97.86</v>
      </c>
      <c r="E231" s="314">
        <v>13.09</v>
      </c>
      <c r="F231" s="313">
        <v>96</v>
      </c>
      <c r="G231" s="313">
        <v>73</v>
      </c>
      <c r="H231" s="318">
        <v>0.09</v>
      </c>
      <c r="J231" s="15"/>
      <c r="K231" s="15"/>
      <c r="L231" s="15"/>
      <c r="M231" s="15"/>
      <c r="N231" s="15"/>
    </row>
    <row r="232" spans="1:14" ht="15">
      <c r="A232" s="317" t="s">
        <v>543</v>
      </c>
      <c r="B232" s="313" t="s">
        <v>544</v>
      </c>
      <c r="C232" s="313" t="s">
        <v>380</v>
      </c>
      <c r="D232" s="313">
        <v>112.71</v>
      </c>
      <c r="E232" s="314">
        <v>15.01</v>
      </c>
      <c r="F232" s="313">
        <v>93</v>
      </c>
      <c r="G232" s="313">
        <v>72</v>
      </c>
      <c r="H232" s="318">
        <v>0.36</v>
      </c>
      <c r="J232" s="15"/>
      <c r="K232" s="15"/>
      <c r="L232" s="15"/>
      <c r="M232" s="15"/>
      <c r="N232" s="15"/>
    </row>
    <row r="233" spans="1:14" ht="15">
      <c r="A233" s="320" t="s">
        <v>543</v>
      </c>
      <c r="B233" s="315" t="s">
        <v>544</v>
      </c>
      <c r="C233" s="315" t="s">
        <v>156</v>
      </c>
      <c r="D233" s="315">
        <v>111.75</v>
      </c>
      <c r="E233" s="316">
        <v>14.88</v>
      </c>
      <c r="F233" s="315">
        <v>93</v>
      </c>
      <c r="G233" s="315">
        <v>73</v>
      </c>
      <c r="H233" s="355">
        <v>1.0900000000000001</v>
      </c>
      <c r="J233" s="15"/>
      <c r="K233" s="15"/>
      <c r="L233" s="15"/>
      <c r="M233" s="15"/>
      <c r="N233" s="15"/>
    </row>
    <row r="234" spans="1:14" ht="15">
      <c r="A234" s="320" t="s">
        <v>543</v>
      </c>
      <c r="B234" s="315" t="s">
        <v>544</v>
      </c>
      <c r="C234" s="315" t="s">
        <v>157</v>
      </c>
      <c r="D234" s="315">
        <v>111.43</v>
      </c>
      <c r="E234" s="316">
        <v>14.84</v>
      </c>
      <c r="F234" s="315">
        <v>93</v>
      </c>
      <c r="G234" s="315">
        <v>72</v>
      </c>
      <c r="H234" s="355">
        <v>0.69</v>
      </c>
      <c r="J234" s="15"/>
      <c r="K234" s="15"/>
      <c r="L234" s="15"/>
      <c r="M234" s="15"/>
      <c r="N234" s="15"/>
    </row>
    <row r="235" spans="1:14" ht="15">
      <c r="A235" s="317" t="s">
        <v>543</v>
      </c>
      <c r="B235" s="313" t="s">
        <v>544</v>
      </c>
      <c r="C235" s="313" t="s">
        <v>381</v>
      </c>
      <c r="D235" s="313">
        <v>108.64</v>
      </c>
      <c r="E235" s="314">
        <v>14.48</v>
      </c>
      <c r="F235" s="313">
        <v>92</v>
      </c>
      <c r="G235" s="313">
        <v>75</v>
      </c>
      <c r="H235" s="318">
        <v>0</v>
      </c>
      <c r="J235" s="15"/>
      <c r="K235" s="15"/>
      <c r="L235" s="15"/>
      <c r="M235" s="15"/>
      <c r="N235" s="15"/>
    </row>
    <row r="236" spans="1:14" ht="15">
      <c r="A236" s="317" t="s">
        <v>543</v>
      </c>
      <c r="B236" s="313" t="s">
        <v>544</v>
      </c>
      <c r="C236" s="313" t="s">
        <v>382</v>
      </c>
      <c r="D236" s="313">
        <v>90.19</v>
      </c>
      <c r="E236" s="314">
        <v>12.1</v>
      </c>
      <c r="F236" s="313">
        <v>92</v>
      </c>
      <c r="G236" s="313">
        <v>74</v>
      </c>
      <c r="H236" s="318">
        <v>0</v>
      </c>
      <c r="J236" s="15"/>
      <c r="K236" s="15"/>
      <c r="L236" s="15"/>
      <c r="M236" s="15"/>
      <c r="N236" s="15"/>
    </row>
    <row r="237" spans="1:14" ht="15">
      <c r="A237" s="317" t="s">
        <v>543</v>
      </c>
      <c r="B237" s="313" t="s">
        <v>544</v>
      </c>
      <c r="C237" s="313" t="s">
        <v>383</v>
      </c>
      <c r="D237" s="313">
        <v>83.48</v>
      </c>
      <c r="E237" s="314">
        <v>11.23</v>
      </c>
      <c r="F237" s="313">
        <v>93</v>
      </c>
      <c r="G237" s="313">
        <v>72</v>
      </c>
      <c r="H237" s="318">
        <v>0</v>
      </c>
      <c r="J237" s="15"/>
      <c r="K237" s="15"/>
      <c r="L237" s="15"/>
      <c r="M237" s="15"/>
      <c r="N237" s="15"/>
    </row>
    <row r="238" spans="1:14" ht="15">
      <c r="A238" s="317" t="s">
        <v>543</v>
      </c>
      <c r="B238" s="313" t="s">
        <v>544</v>
      </c>
      <c r="C238" s="313" t="s">
        <v>384</v>
      </c>
      <c r="D238" s="313">
        <v>72.2</v>
      </c>
      <c r="E238" s="314">
        <v>9.7799999999999994</v>
      </c>
      <c r="F238" s="313">
        <v>93</v>
      </c>
      <c r="G238" s="313">
        <v>74</v>
      </c>
      <c r="H238" s="318">
        <v>0</v>
      </c>
      <c r="J238" s="15"/>
      <c r="K238" s="15"/>
      <c r="L238" s="15"/>
      <c r="M238" s="15"/>
      <c r="N238" s="15"/>
    </row>
    <row r="239" spans="1:14" ht="15">
      <c r="A239" s="320" t="s">
        <v>543</v>
      </c>
      <c r="B239" s="315" t="s">
        <v>544</v>
      </c>
      <c r="C239" s="315" t="s">
        <v>158</v>
      </c>
      <c r="D239" s="315">
        <v>69.27</v>
      </c>
      <c r="E239" s="316">
        <v>9.4</v>
      </c>
      <c r="F239" s="315">
        <v>93</v>
      </c>
      <c r="G239" s="315">
        <v>74</v>
      </c>
      <c r="H239" s="355">
        <v>0.99</v>
      </c>
      <c r="J239" s="15"/>
      <c r="K239" s="15"/>
      <c r="L239" s="15"/>
      <c r="M239" s="15"/>
      <c r="N239" s="15"/>
    </row>
    <row r="240" spans="1:14" ht="15">
      <c r="A240" s="317" t="s">
        <v>543</v>
      </c>
      <c r="B240" s="313" t="s">
        <v>544</v>
      </c>
      <c r="C240" s="313" t="s">
        <v>385</v>
      </c>
      <c r="D240" s="313">
        <v>66.599999999999994</v>
      </c>
      <c r="E240" s="314">
        <v>9.06</v>
      </c>
      <c r="F240" s="313">
        <v>92</v>
      </c>
      <c r="G240" s="313">
        <v>71</v>
      </c>
      <c r="H240" s="318">
        <v>0</v>
      </c>
      <c r="J240" s="15"/>
      <c r="K240" s="15"/>
      <c r="L240" s="15"/>
      <c r="M240" s="15"/>
      <c r="N240" s="15"/>
    </row>
    <row r="241" spans="1:14" ht="15">
      <c r="A241" s="317" t="s">
        <v>543</v>
      </c>
      <c r="B241" s="313" t="s">
        <v>544</v>
      </c>
      <c r="C241" s="313" t="s">
        <v>386</v>
      </c>
      <c r="D241" s="313">
        <v>69.7</v>
      </c>
      <c r="E241" s="314">
        <v>9.4600000000000009</v>
      </c>
      <c r="F241" s="313">
        <v>95</v>
      </c>
      <c r="G241" s="313">
        <v>73</v>
      </c>
      <c r="H241" s="318">
        <v>0</v>
      </c>
      <c r="J241" s="15"/>
      <c r="K241" s="15"/>
      <c r="L241" s="15"/>
      <c r="M241" s="15"/>
      <c r="N241" s="15"/>
    </row>
    <row r="242" spans="1:14" ht="15">
      <c r="A242" s="317" t="s">
        <v>543</v>
      </c>
      <c r="B242" s="313" t="s">
        <v>544</v>
      </c>
      <c r="C242" s="313" t="s">
        <v>387</v>
      </c>
      <c r="D242" s="313">
        <v>74.959999999999994</v>
      </c>
      <c r="E242" s="314">
        <v>10.130000000000001</v>
      </c>
      <c r="F242" s="313">
        <v>95</v>
      </c>
      <c r="G242" s="313">
        <v>72</v>
      </c>
      <c r="H242" s="318"/>
      <c r="J242" s="15"/>
      <c r="K242" s="15"/>
      <c r="L242" s="15"/>
      <c r="M242" s="15"/>
      <c r="N242" s="15"/>
    </row>
    <row r="243" spans="1:14" ht="15">
      <c r="A243" s="317" t="s">
        <v>543</v>
      </c>
      <c r="B243" s="313" t="s">
        <v>544</v>
      </c>
      <c r="C243" s="313" t="s">
        <v>388</v>
      </c>
      <c r="D243" s="313">
        <v>68.7</v>
      </c>
      <c r="E243" s="314">
        <v>9.33</v>
      </c>
      <c r="F243" s="313">
        <v>96</v>
      </c>
      <c r="G243" s="313">
        <v>74</v>
      </c>
      <c r="H243" s="318" t="s">
        <v>164</v>
      </c>
      <c r="J243" s="15"/>
      <c r="K243" s="15"/>
      <c r="L243" s="15"/>
      <c r="M243" s="15"/>
      <c r="N243" s="15"/>
    </row>
    <row r="244" spans="1:14" ht="15">
      <c r="A244" s="317" t="s">
        <v>543</v>
      </c>
      <c r="B244" s="313" t="s">
        <v>544</v>
      </c>
      <c r="C244" s="313" t="s">
        <v>389</v>
      </c>
      <c r="D244" s="313">
        <v>70.92</v>
      </c>
      <c r="E244" s="314">
        <v>9.61</v>
      </c>
      <c r="F244" s="313">
        <v>95</v>
      </c>
      <c r="G244" s="313">
        <v>74</v>
      </c>
      <c r="H244" s="318">
        <v>0</v>
      </c>
      <c r="J244" s="15"/>
      <c r="K244" s="15"/>
      <c r="L244" s="15"/>
      <c r="M244" s="15"/>
      <c r="N244" s="15"/>
    </row>
    <row r="245" spans="1:14" ht="15">
      <c r="A245" s="320" t="s">
        <v>543</v>
      </c>
      <c r="B245" s="315" t="s">
        <v>544</v>
      </c>
      <c r="C245" s="315" t="s">
        <v>159</v>
      </c>
      <c r="D245" s="315">
        <v>83.77</v>
      </c>
      <c r="E245" s="316">
        <v>11.27</v>
      </c>
      <c r="F245" s="315">
        <v>94</v>
      </c>
      <c r="G245" s="315">
        <v>74</v>
      </c>
      <c r="H245" s="355">
        <v>0.93</v>
      </c>
      <c r="J245" s="15"/>
      <c r="K245" s="15"/>
      <c r="L245" s="15"/>
      <c r="M245" s="16"/>
      <c r="N245" s="16"/>
    </row>
    <row r="246" spans="1:14" ht="15">
      <c r="A246" s="317" t="s">
        <v>543</v>
      </c>
      <c r="B246" s="313" t="s">
        <v>544</v>
      </c>
      <c r="C246" s="313" t="s">
        <v>390</v>
      </c>
      <c r="D246" s="313">
        <v>76.13</v>
      </c>
      <c r="E246" s="314">
        <v>10.29</v>
      </c>
      <c r="F246" s="313">
        <v>94</v>
      </c>
      <c r="G246" s="313">
        <v>74</v>
      </c>
      <c r="H246" s="318">
        <v>0.05</v>
      </c>
      <c r="J246" s="15"/>
      <c r="K246" s="15"/>
      <c r="L246" s="15"/>
      <c r="M246" s="17"/>
      <c r="N246" s="18"/>
    </row>
    <row r="247" spans="1:14" ht="15">
      <c r="A247" s="317" t="s">
        <v>543</v>
      </c>
      <c r="B247" s="313" t="s">
        <v>544</v>
      </c>
      <c r="C247" s="313" t="s">
        <v>391</v>
      </c>
      <c r="D247" s="313">
        <v>74.010000000000005</v>
      </c>
      <c r="E247" s="314">
        <v>10.01</v>
      </c>
      <c r="F247" s="313">
        <v>92</v>
      </c>
      <c r="G247" s="313">
        <v>73</v>
      </c>
      <c r="H247" s="318">
        <v>0</v>
      </c>
      <c r="J247" s="15"/>
      <c r="K247" s="15"/>
      <c r="L247" s="15"/>
      <c r="M247" s="15"/>
      <c r="N247" s="15"/>
    </row>
    <row r="248" spans="1:14" ht="15">
      <c r="A248" s="317" t="s">
        <v>543</v>
      </c>
      <c r="B248" s="313" t="s">
        <v>544</v>
      </c>
      <c r="C248" s="313" t="s">
        <v>392</v>
      </c>
      <c r="D248" s="313">
        <v>74.44</v>
      </c>
      <c r="E248" s="314">
        <v>10.07</v>
      </c>
      <c r="F248" s="313">
        <v>91</v>
      </c>
      <c r="G248" s="313">
        <v>72</v>
      </c>
      <c r="H248" s="318"/>
      <c r="J248" s="15"/>
      <c r="K248" s="15"/>
      <c r="L248" s="15"/>
      <c r="M248" s="15"/>
      <c r="N248" s="15"/>
    </row>
    <row r="249" spans="1:14" ht="15">
      <c r="A249" s="317" t="s">
        <v>543</v>
      </c>
      <c r="B249" s="313" t="s">
        <v>544</v>
      </c>
      <c r="C249" s="313" t="s">
        <v>393</v>
      </c>
      <c r="D249" s="313">
        <v>73.92</v>
      </c>
      <c r="E249" s="314">
        <v>10</v>
      </c>
      <c r="F249" s="313">
        <v>92</v>
      </c>
      <c r="G249" s="313">
        <v>71</v>
      </c>
      <c r="H249" s="318">
        <v>0.05</v>
      </c>
      <c r="J249" s="15"/>
      <c r="K249" s="15"/>
      <c r="L249" s="15"/>
      <c r="M249" s="15"/>
      <c r="N249" s="15"/>
    </row>
    <row r="250" spans="1:14" ht="15">
      <c r="A250" s="317" t="s">
        <v>543</v>
      </c>
      <c r="B250" s="313" t="s">
        <v>544</v>
      </c>
      <c r="C250" s="313" t="s">
        <v>394</v>
      </c>
      <c r="D250" s="313">
        <v>77.37</v>
      </c>
      <c r="E250" s="314">
        <v>10.45</v>
      </c>
      <c r="F250" s="313">
        <v>90</v>
      </c>
      <c r="G250" s="313">
        <v>68</v>
      </c>
      <c r="H250" s="318">
        <v>0</v>
      </c>
      <c r="J250" s="15"/>
      <c r="K250" s="15"/>
      <c r="L250" s="15"/>
      <c r="M250" s="15"/>
      <c r="N250" s="15"/>
    </row>
    <row r="251" spans="1:14" ht="15">
      <c r="A251" s="317" t="s">
        <v>543</v>
      </c>
      <c r="B251" s="313" t="s">
        <v>544</v>
      </c>
      <c r="C251" s="313" t="s">
        <v>395</v>
      </c>
      <c r="D251" s="313">
        <v>68.45</v>
      </c>
      <c r="E251" s="314">
        <v>9.2899999999999991</v>
      </c>
      <c r="F251" s="313">
        <v>90</v>
      </c>
      <c r="G251" s="313">
        <v>64</v>
      </c>
      <c r="H251" s="318">
        <v>0</v>
      </c>
      <c r="J251" s="15"/>
      <c r="K251" s="15"/>
      <c r="L251" s="15"/>
      <c r="M251" s="15"/>
      <c r="N251" s="15"/>
    </row>
    <row r="252" spans="1:14" ht="15">
      <c r="A252" s="317" t="s">
        <v>543</v>
      </c>
      <c r="B252" s="313" t="s">
        <v>544</v>
      </c>
      <c r="C252" s="313" t="s">
        <v>396</v>
      </c>
      <c r="D252" s="313">
        <v>63.78</v>
      </c>
      <c r="E252" s="314">
        <v>8.69</v>
      </c>
      <c r="F252" s="313">
        <v>94</v>
      </c>
      <c r="G252" s="313">
        <v>69</v>
      </c>
      <c r="H252" s="318">
        <v>0</v>
      </c>
      <c r="J252" s="15"/>
      <c r="K252" s="15"/>
      <c r="L252" s="15"/>
      <c r="M252" s="15"/>
      <c r="N252" s="15"/>
    </row>
    <row r="253" spans="1:14" ht="15">
      <c r="A253" s="317" t="s">
        <v>543</v>
      </c>
      <c r="B253" s="313" t="s">
        <v>544</v>
      </c>
      <c r="C253" s="313" t="s">
        <v>397</v>
      </c>
      <c r="D253" s="313">
        <v>63.97</v>
      </c>
      <c r="E253" s="314">
        <v>8.7200000000000006</v>
      </c>
      <c r="F253" s="313">
        <v>95</v>
      </c>
      <c r="G253" s="313">
        <v>70</v>
      </c>
      <c r="H253" s="318"/>
      <c r="J253" s="15"/>
      <c r="K253" s="15"/>
      <c r="L253" s="15"/>
      <c r="M253" s="15"/>
      <c r="N253" s="15"/>
    </row>
    <row r="254" spans="1:14" ht="15">
      <c r="A254" s="320" t="s">
        <v>543</v>
      </c>
      <c r="B254" s="315" t="s">
        <v>544</v>
      </c>
      <c r="C254" s="315" t="s">
        <v>160</v>
      </c>
      <c r="D254" s="315">
        <v>99.46</v>
      </c>
      <c r="E254" s="316">
        <v>13.3</v>
      </c>
      <c r="F254" s="315">
        <v>95</v>
      </c>
      <c r="G254" s="315">
        <v>69</v>
      </c>
      <c r="H254" s="355">
        <v>0</v>
      </c>
      <c r="J254" s="15"/>
      <c r="K254" s="15"/>
      <c r="L254" s="15"/>
      <c r="M254" s="15"/>
      <c r="N254" s="15"/>
    </row>
    <row r="255" spans="1:14" ht="15">
      <c r="A255" s="317" t="s">
        <v>543</v>
      </c>
      <c r="B255" s="313" t="s">
        <v>544</v>
      </c>
      <c r="C255" s="313" t="s">
        <v>398</v>
      </c>
      <c r="D255" s="313">
        <v>92.13</v>
      </c>
      <c r="E255" s="314">
        <v>12.35</v>
      </c>
      <c r="F255" s="313">
        <v>94</v>
      </c>
      <c r="G255" s="313">
        <v>64</v>
      </c>
      <c r="H255" s="318">
        <v>0.48</v>
      </c>
      <c r="J255" s="15"/>
      <c r="K255" s="15"/>
      <c r="L255" s="15"/>
      <c r="M255" s="15"/>
      <c r="N255" s="15"/>
    </row>
    <row r="256" spans="1:14" ht="15">
      <c r="A256" s="317" t="s">
        <v>543</v>
      </c>
      <c r="B256" s="313" t="s">
        <v>544</v>
      </c>
      <c r="C256" s="313" t="s">
        <v>399</v>
      </c>
      <c r="D256" s="313">
        <v>102.94</v>
      </c>
      <c r="E256" s="314">
        <v>13.75</v>
      </c>
      <c r="F256" s="313">
        <v>93</v>
      </c>
      <c r="G256" s="313">
        <v>71</v>
      </c>
      <c r="H256" s="318" t="s">
        <v>164</v>
      </c>
      <c r="J256" s="15"/>
      <c r="K256" s="15"/>
      <c r="L256" s="15"/>
      <c r="M256" s="15"/>
      <c r="N256" s="15"/>
    </row>
    <row r="257" spans="1:14" ht="15">
      <c r="A257" s="317" t="s">
        <v>543</v>
      </c>
      <c r="B257" s="313" t="s">
        <v>544</v>
      </c>
      <c r="C257" s="313" t="s">
        <v>400</v>
      </c>
      <c r="D257" s="313">
        <v>78.900000000000006</v>
      </c>
      <c r="E257" s="314">
        <v>10.64</v>
      </c>
      <c r="F257" s="313">
        <v>92</v>
      </c>
      <c r="G257" s="313">
        <v>72</v>
      </c>
      <c r="H257" s="318">
        <v>0</v>
      </c>
      <c r="J257" s="15"/>
      <c r="K257" s="15"/>
      <c r="L257" s="15"/>
      <c r="M257" s="15"/>
      <c r="N257" s="15"/>
    </row>
    <row r="258" spans="1:14" ht="15">
      <c r="A258" s="320" t="s">
        <v>543</v>
      </c>
      <c r="B258" s="315" t="s">
        <v>544</v>
      </c>
      <c r="C258" s="315" t="s">
        <v>163</v>
      </c>
      <c r="D258" s="315">
        <v>80.88</v>
      </c>
      <c r="E258" s="316">
        <v>10.94</v>
      </c>
      <c r="F258" s="315">
        <v>92</v>
      </c>
      <c r="G258" s="315">
        <v>71</v>
      </c>
      <c r="H258" s="355" t="s">
        <v>164</v>
      </c>
      <c r="J258" s="15"/>
      <c r="K258" s="15"/>
      <c r="L258" s="15"/>
      <c r="M258" s="15"/>
      <c r="N258" s="15"/>
    </row>
    <row r="259" spans="1:14" ht="15">
      <c r="A259" s="320" t="s">
        <v>543</v>
      </c>
      <c r="B259" s="315" t="s">
        <v>544</v>
      </c>
      <c r="C259" s="315" t="s">
        <v>161</v>
      </c>
      <c r="D259" s="315">
        <v>139.80000000000001</v>
      </c>
      <c r="E259" s="316">
        <v>18.559999999999999</v>
      </c>
      <c r="F259" s="315">
        <v>92</v>
      </c>
      <c r="G259" s="315">
        <v>72</v>
      </c>
      <c r="H259" s="355">
        <v>0.03</v>
      </c>
      <c r="J259" s="15"/>
      <c r="K259" s="15"/>
      <c r="L259" s="15"/>
      <c r="M259" s="15"/>
      <c r="N259" s="15"/>
    </row>
    <row r="260" spans="1:14" ht="15">
      <c r="A260" s="320" t="s">
        <v>543</v>
      </c>
      <c r="B260" s="315" t="s">
        <v>544</v>
      </c>
      <c r="C260" s="315" t="s">
        <v>162</v>
      </c>
      <c r="D260" s="315">
        <v>124.94</v>
      </c>
      <c r="E260" s="316">
        <v>16.64</v>
      </c>
      <c r="F260" s="315">
        <v>91</v>
      </c>
      <c r="G260" s="315">
        <v>71</v>
      </c>
      <c r="H260" s="355">
        <v>0.28999999999999998</v>
      </c>
      <c r="J260" s="15"/>
      <c r="K260" s="15"/>
      <c r="L260" s="15"/>
      <c r="M260" s="15"/>
      <c r="N260" s="15"/>
    </row>
    <row r="261" spans="1:14" ht="15">
      <c r="A261" s="317" t="s">
        <v>543</v>
      </c>
      <c r="B261" s="313" t="s">
        <v>544</v>
      </c>
      <c r="C261" s="313" t="s">
        <v>401</v>
      </c>
      <c r="D261" s="313">
        <v>112.15</v>
      </c>
      <c r="E261" s="314">
        <v>14.99</v>
      </c>
      <c r="F261" s="313">
        <v>88</v>
      </c>
      <c r="G261" s="313">
        <v>70</v>
      </c>
      <c r="H261" s="318">
        <v>0</v>
      </c>
      <c r="J261" s="15"/>
      <c r="K261" s="15"/>
      <c r="L261" s="15"/>
      <c r="M261" s="15"/>
      <c r="N261" s="15"/>
    </row>
    <row r="262" spans="1:14" ht="15">
      <c r="A262" s="317" t="s">
        <v>543</v>
      </c>
      <c r="B262" s="313" t="s">
        <v>544</v>
      </c>
      <c r="C262" s="313" t="s">
        <v>402</v>
      </c>
      <c r="D262" s="313">
        <v>101.53</v>
      </c>
      <c r="E262" s="314">
        <v>13.61</v>
      </c>
      <c r="F262" s="313">
        <v>87</v>
      </c>
      <c r="G262" s="313">
        <v>69</v>
      </c>
      <c r="H262" s="318">
        <v>0.54</v>
      </c>
      <c r="J262" s="15"/>
      <c r="K262" s="15"/>
      <c r="L262" s="15"/>
      <c r="M262" s="15"/>
      <c r="N262" s="15"/>
    </row>
    <row r="263" spans="1:14" ht="15">
      <c r="A263" s="317" t="s">
        <v>543</v>
      </c>
      <c r="B263" s="313" t="s">
        <v>544</v>
      </c>
      <c r="C263" s="313" t="s">
        <v>403</v>
      </c>
      <c r="D263" s="313">
        <v>99.61</v>
      </c>
      <c r="E263" s="314">
        <v>13.36</v>
      </c>
      <c r="F263" s="313">
        <v>92</v>
      </c>
      <c r="G263" s="313">
        <v>70</v>
      </c>
      <c r="H263" s="318">
        <v>0</v>
      </c>
      <c r="J263" s="15"/>
      <c r="K263" s="15"/>
      <c r="L263" s="15"/>
      <c r="M263" s="15"/>
      <c r="N263" s="15"/>
    </row>
    <row r="264" spans="1:14" ht="15">
      <c r="A264" s="317" t="s">
        <v>543</v>
      </c>
      <c r="B264" s="313" t="s">
        <v>544</v>
      </c>
      <c r="C264" s="313" t="s">
        <v>404</v>
      </c>
      <c r="D264" s="313">
        <v>87.53</v>
      </c>
      <c r="E264" s="314">
        <v>11.8</v>
      </c>
      <c r="F264" s="313">
        <v>89</v>
      </c>
      <c r="G264" s="313">
        <v>68</v>
      </c>
      <c r="H264" s="318">
        <v>0.08</v>
      </c>
      <c r="J264" s="15"/>
      <c r="K264" s="15"/>
      <c r="L264" s="15"/>
      <c r="M264" s="15"/>
      <c r="N264" s="15"/>
    </row>
    <row r="265" spans="1:14" ht="15">
      <c r="A265" s="317" t="s">
        <v>543</v>
      </c>
      <c r="B265" s="313" t="s">
        <v>544</v>
      </c>
      <c r="C265" s="313" t="s">
        <v>405</v>
      </c>
      <c r="D265" s="313">
        <v>81.56</v>
      </c>
      <c r="E265" s="314">
        <v>11.03</v>
      </c>
      <c r="F265" s="313">
        <v>88</v>
      </c>
      <c r="G265" s="313">
        <v>64</v>
      </c>
      <c r="H265" s="318">
        <v>0</v>
      </c>
      <c r="J265" s="15"/>
      <c r="K265" s="15"/>
      <c r="L265" s="15"/>
      <c r="M265" s="15"/>
      <c r="N265" s="15"/>
    </row>
    <row r="266" spans="1:14" ht="15">
      <c r="A266" s="317" t="s">
        <v>543</v>
      </c>
      <c r="B266" s="313" t="s">
        <v>544</v>
      </c>
      <c r="C266" s="313" t="s">
        <v>406</v>
      </c>
      <c r="D266" s="313">
        <v>76.8</v>
      </c>
      <c r="E266" s="314">
        <v>10.42</v>
      </c>
      <c r="F266" s="313">
        <v>88</v>
      </c>
      <c r="G266" s="313">
        <v>69</v>
      </c>
      <c r="H266" s="318">
        <v>0</v>
      </c>
      <c r="J266" s="15"/>
      <c r="K266" s="15"/>
      <c r="L266" s="15"/>
      <c r="M266" s="15"/>
      <c r="N266" s="15"/>
    </row>
    <row r="267" spans="1:14" ht="15">
      <c r="A267" s="317" t="s">
        <v>543</v>
      </c>
      <c r="B267" s="313" t="s">
        <v>544</v>
      </c>
      <c r="C267" s="313" t="s">
        <v>407</v>
      </c>
      <c r="D267" s="313">
        <v>75.37</v>
      </c>
      <c r="E267" s="314">
        <v>10.23</v>
      </c>
      <c r="F267" s="313">
        <v>87</v>
      </c>
      <c r="G267" s="313">
        <v>68</v>
      </c>
      <c r="H267" s="318">
        <v>0.08</v>
      </c>
      <c r="J267" s="15"/>
      <c r="K267" s="15"/>
      <c r="L267" s="15"/>
      <c r="M267" s="15"/>
      <c r="N267" s="15"/>
    </row>
    <row r="268" spans="1:14" ht="15">
      <c r="A268" s="317" t="s">
        <v>543</v>
      </c>
      <c r="B268" s="313" t="s">
        <v>544</v>
      </c>
      <c r="C268" s="313" t="s">
        <v>408</v>
      </c>
      <c r="D268" s="313">
        <v>75.92</v>
      </c>
      <c r="E268" s="314">
        <v>10.3</v>
      </c>
      <c r="F268" s="313">
        <v>85</v>
      </c>
      <c r="G268" s="313">
        <v>65</v>
      </c>
      <c r="H268" s="318">
        <v>0.3</v>
      </c>
      <c r="J268" s="15"/>
      <c r="K268" s="15"/>
      <c r="L268" s="15"/>
      <c r="M268" s="15"/>
      <c r="N268" s="15"/>
    </row>
    <row r="269" spans="1:14" ht="15">
      <c r="A269" s="317" t="s">
        <v>543</v>
      </c>
      <c r="B269" s="313" t="s">
        <v>544</v>
      </c>
      <c r="C269" s="313" t="s">
        <v>409</v>
      </c>
      <c r="D269" s="313">
        <v>82.51</v>
      </c>
      <c r="E269" s="314">
        <v>11.15</v>
      </c>
      <c r="F269" s="313">
        <v>87</v>
      </c>
      <c r="G269" s="313">
        <v>61</v>
      </c>
      <c r="H269" s="318">
        <v>0</v>
      </c>
      <c r="J269" s="15"/>
      <c r="K269" s="15"/>
      <c r="L269" s="15"/>
      <c r="M269" s="15"/>
      <c r="N269" s="15"/>
    </row>
    <row r="270" spans="1:14" ht="15">
      <c r="A270" s="317" t="s">
        <v>543</v>
      </c>
      <c r="B270" s="313" t="s">
        <v>544</v>
      </c>
      <c r="C270" s="313" t="s">
        <v>410</v>
      </c>
      <c r="D270" s="313">
        <v>86.61</v>
      </c>
      <c r="E270" s="314">
        <v>11.68</v>
      </c>
      <c r="F270" s="313">
        <v>89</v>
      </c>
      <c r="G270" s="313">
        <v>59</v>
      </c>
      <c r="H270" s="318">
        <v>0</v>
      </c>
      <c r="J270" s="15"/>
      <c r="K270" s="15"/>
      <c r="L270" s="15"/>
      <c r="M270" s="15"/>
      <c r="N270" s="15"/>
    </row>
    <row r="271" spans="1:14" ht="15">
      <c r="A271" s="317" t="s">
        <v>543</v>
      </c>
      <c r="B271" s="313" t="s">
        <v>544</v>
      </c>
      <c r="C271" s="313" t="s">
        <v>411</v>
      </c>
      <c r="D271" s="313">
        <v>104.63</v>
      </c>
      <c r="E271" s="314">
        <v>14.01</v>
      </c>
      <c r="F271" s="313">
        <v>90</v>
      </c>
      <c r="G271" s="313">
        <v>66</v>
      </c>
      <c r="H271" s="319">
        <v>0</v>
      </c>
      <c r="J271" s="15"/>
      <c r="K271" s="15"/>
      <c r="L271" s="15"/>
      <c r="M271" s="15"/>
      <c r="N271" s="15"/>
    </row>
    <row r="272" spans="1:14" ht="15">
      <c r="A272" s="320" t="s">
        <v>543</v>
      </c>
      <c r="B272" s="315" t="s">
        <v>544</v>
      </c>
      <c r="C272" s="315" t="s">
        <v>412</v>
      </c>
      <c r="D272" s="315">
        <v>148.91</v>
      </c>
      <c r="E272" s="316">
        <v>19.739999999999998</v>
      </c>
      <c r="F272" s="315">
        <v>89</v>
      </c>
      <c r="G272" s="315">
        <v>71</v>
      </c>
      <c r="H272" s="321">
        <v>2.11</v>
      </c>
      <c r="J272" s="15"/>
      <c r="K272" s="15"/>
      <c r="L272" s="15"/>
      <c r="M272" s="15"/>
      <c r="N272" s="15"/>
    </row>
    <row r="273" spans="1:14" ht="15">
      <c r="A273" s="320" t="s">
        <v>543</v>
      </c>
      <c r="B273" s="315" t="s">
        <v>544</v>
      </c>
      <c r="C273" s="315" t="s">
        <v>413</v>
      </c>
      <c r="D273" s="315">
        <v>196.73</v>
      </c>
      <c r="E273" s="316">
        <v>25.92</v>
      </c>
      <c r="F273" s="315">
        <v>88</v>
      </c>
      <c r="G273" s="315">
        <v>71</v>
      </c>
      <c r="H273" s="321">
        <v>0.91</v>
      </c>
      <c r="J273" s="15"/>
      <c r="K273" s="15"/>
      <c r="L273" s="15"/>
      <c r="M273" s="15"/>
      <c r="N273" s="15"/>
    </row>
    <row r="274" spans="1:14" ht="15">
      <c r="A274" s="320" t="s">
        <v>543</v>
      </c>
      <c r="B274" s="315" t="s">
        <v>544</v>
      </c>
      <c r="C274" s="315" t="s">
        <v>414</v>
      </c>
      <c r="D274" s="315">
        <v>167.97</v>
      </c>
      <c r="E274" s="316">
        <v>22.2</v>
      </c>
      <c r="F274" s="315">
        <v>87</v>
      </c>
      <c r="G274" s="315">
        <v>71</v>
      </c>
      <c r="H274" s="321">
        <v>0.81</v>
      </c>
      <c r="J274" s="15"/>
      <c r="K274" s="15"/>
      <c r="L274" s="15"/>
      <c r="M274" s="15"/>
      <c r="N274" s="15"/>
    </row>
    <row r="275" spans="1:14" ht="15">
      <c r="A275" s="320" t="s">
        <v>543</v>
      </c>
      <c r="B275" s="315" t="s">
        <v>544</v>
      </c>
      <c r="C275" s="315" t="s">
        <v>415</v>
      </c>
      <c r="D275" s="315">
        <v>174.69</v>
      </c>
      <c r="E275" s="316">
        <v>23.07</v>
      </c>
      <c r="F275" s="315">
        <v>85</v>
      </c>
      <c r="G275" s="315">
        <v>71</v>
      </c>
      <c r="H275" s="321">
        <v>0.02</v>
      </c>
      <c r="J275" s="15"/>
      <c r="K275" s="15"/>
      <c r="L275" s="15"/>
      <c r="M275" s="16"/>
      <c r="N275" s="16"/>
    </row>
    <row r="276" spans="1:14" ht="15">
      <c r="A276" s="320" t="s">
        <v>543</v>
      </c>
      <c r="B276" s="315" t="s">
        <v>544</v>
      </c>
      <c r="C276" s="315" t="s">
        <v>416</v>
      </c>
      <c r="D276" s="315">
        <v>291.86</v>
      </c>
      <c r="E276" s="316">
        <v>38.21</v>
      </c>
      <c r="F276" s="315">
        <v>85</v>
      </c>
      <c r="G276" s="315">
        <v>71</v>
      </c>
      <c r="H276" s="321">
        <v>0.2</v>
      </c>
      <c r="J276" s="15"/>
      <c r="K276" s="15"/>
      <c r="L276" s="15"/>
      <c r="M276" s="17"/>
      <c r="N276" s="18"/>
    </row>
    <row r="277" spans="1:14" ht="15">
      <c r="A277" s="320" t="s">
        <v>543</v>
      </c>
      <c r="B277" s="315" t="s">
        <v>544</v>
      </c>
      <c r="C277" s="315" t="s">
        <v>417</v>
      </c>
      <c r="D277" s="315">
        <v>393.29</v>
      </c>
      <c r="E277" s="316">
        <v>51.32</v>
      </c>
      <c r="F277" s="315">
        <v>85</v>
      </c>
      <c r="G277" s="315">
        <v>70</v>
      </c>
      <c r="H277" s="321">
        <v>2.5299999999999998</v>
      </c>
      <c r="J277" s="15"/>
      <c r="K277" s="15"/>
      <c r="L277" s="15"/>
      <c r="M277" s="15"/>
      <c r="N277" s="15"/>
    </row>
    <row r="278" spans="1:14" ht="15">
      <c r="A278" s="320" t="s">
        <v>543</v>
      </c>
      <c r="B278" s="315" t="s">
        <v>544</v>
      </c>
      <c r="C278" s="315" t="s">
        <v>419</v>
      </c>
      <c r="D278" s="315">
        <v>186.47</v>
      </c>
      <c r="E278" s="316">
        <v>24.59</v>
      </c>
      <c r="F278" s="315">
        <v>85</v>
      </c>
      <c r="G278" s="315">
        <v>69</v>
      </c>
      <c r="H278" s="321">
        <v>0.56000000000000005</v>
      </c>
      <c r="J278" s="15"/>
      <c r="K278" s="15"/>
      <c r="L278" s="15"/>
      <c r="M278" s="15"/>
      <c r="N278" s="15"/>
    </row>
    <row r="279" spans="1:14" ht="15">
      <c r="A279" s="320" t="s">
        <v>543</v>
      </c>
      <c r="B279" s="315" t="s">
        <v>544</v>
      </c>
      <c r="C279" s="315" t="s">
        <v>420</v>
      </c>
      <c r="D279" s="315">
        <v>129.88</v>
      </c>
      <c r="E279" s="316">
        <v>17.28</v>
      </c>
      <c r="F279" s="315">
        <v>85</v>
      </c>
      <c r="G279" s="315">
        <v>70</v>
      </c>
      <c r="H279" s="321">
        <v>0</v>
      </c>
      <c r="J279" s="15"/>
      <c r="K279" s="15"/>
      <c r="L279" s="15"/>
      <c r="M279" s="15"/>
      <c r="N279" s="15"/>
    </row>
    <row r="280" spans="1:14" ht="15">
      <c r="A280" s="320" t="s">
        <v>543</v>
      </c>
      <c r="B280" s="315" t="s">
        <v>544</v>
      </c>
      <c r="C280" s="315" t="s">
        <v>421</v>
      </c>
      <c r="D280" s="315">
        <v>111.52</v>
      </c>
      <c r="E280" s="316">
        <v>14.9</v>
      </c>
      <c r="F280" s="315">
        <v>86</v>
      </c>
      <c r="G280" s="315">
        <v>70</v>
      </c>
      <c r="H280" s="321">
        <v>0.05</v>
      </c>
      <c r="J280" s="15"/>
      <c r="K280" s="15"/>
      <c r="L280" s="15"/>
      <c r="M280" s="15"/>
      <c r="N280" s="15"/>
    </row>
    <row r="281" spans="1:14" ht="15">
      <c r="A281" s="317" t="s">
        <v>543</v>
      </c>
      <c r="B281" s="313" t="s">
        <v>544</v>
      </c>
      <c r="C281" s="313" t="s">
        <v>422</v>
      </c>
      <c r="D281" s="313">
        <v>100.98</v>
      </c>
      <c r="E281" s="314">
        <v>13.54</v>
      </c>
      <c r="F281" s="313">
        <v>86</v>
      </c>
      <c r="G281" s="313">
        <v>69</v>
      </c>
      <c r="H281" s="319">
        <v>0</v>
      </c>
      <c r="J281" s="15"/>
      <c r="K281" s="15"/>
      <c r="L281" s="15"/>
      <c r="M281" s="15"/>
      <c r="N281" s="15"/>
    </row>
    <row r="282" spans="1:14" ht="15">
      <c r="A282" s="317" t="s">
        <v>543</v>
      </c>
      <c r="B282" s="313" t="s">
        <v>544</v>
      </c>
      <c r="C282" s="313" t="s">
        <v>423</v>
      </c>
      <c r="D282" s="313">
        <v>90.98</v>
      </c>
      <c r="E282" s="314">
        <v>12.25</v>
      </c>
      <c r="F282" s="313">
        <v>87</v>
      </c>
      <c r="G282" s="313">
        <v>66</v>
      </c>
      <c r="H282" s="319">
        <v>0</v>
      </c>
      <c r="J282" s="15"/>
      <c r="K282" s="15"/>
      <c r="L282" s="15"/>
      <c r="M282" s="15"/>
      <c r="N282" s="15"/>
    </row>
    <row r="283" spans="1:14" ht="15">
      <c r="A283" s="317" t="s">
        <v>543</v>
      </c>
      <c r="B283" s="313" t="s">
        <v>544</v>
      </c>
      <c r="C283" s="313" t="s">
        <v>424</v>
      </c>
      <c r="D283" s="313">
        <v>90.82</v>
      </c>
      <c r="E283" s="314">
        <v>12.23</v>
      </c>
      <c r="F283" s="313">
        <v>90</v>
      </c>
      <c r="G283" s="313">
        <v>56</v>
      </c>
      <c r="H283" s="319">
        <v>0</v>
      </c>
      <c r="J283" s="15"/>
      <c r="K283" s="15"/>
      <c r="L283" s="15"/>
      <c r="M283" s="15"/>
      <c r="N283" s="15"/>
    </row>
    <row r="284" spans="1:14" ht="15">
      <c r="A284" s="317" t="s">
        <v>543</v>
      </c>
      <c r="B284" s="313" t="s">
        <v>544</v>
      </c>
      <c r="C284" s="313" t="s">
        <v>425</v>
      </c>
      <c r="D284" s="313">
        <v>95.14</v>
      </c>
      <c r="E284" s="314">
        <v>12.79</v>
      </c>
      <c r="F284" s="313">
        <v>82</v>
      </c>
      <c r="G284" s="313">
        <v>53</v>
      </c>
      <c r="H284" s="319">
        <v>0</v>
      </c>
      <c r="J284" s="15"/>
      <c r="K284" s="15"/>
      <c r="L284" s="15"/>
      <c r="M284" s="15"/>
      <c r="N284" s="15"/>
    </row>
    <row r="285" spans="1:14" ht="15">
      <c r="A285" s="317" t="s">
        <v>543</v>
      </c>
      <c r="B285" s="313" t="s">
        <v>544</v>
      </c>
      <c r="C285" s="313" t="s">
        <v>426</v>
      </c>
      <c r="D285" s="313">
        <v>86.08</v>
      </c>
      <c r="E285" s="314">
        <v>11.62</v>
      </c>
      <c r="F285" s="313">
        <v>80</v>
      </c>
      <c r="G285" s="313">
        <v>55</v>
      </c>
      <c r="H285" s="319">
        <v>0</v>
      </c>
      <c r="J285" s="15"/>
      <c r="K285" s="15"/>
      <c r="L285" s="15"/>
      <c r="M285" s="15"/>
      <c r="N285" s="15"/>
    </row>
    <row r="286" spans="1:14" ht="15">
      <c r="A286" s="317" t="s">
        <v>543</v>
      </c>
      <c r="B286" s="313" t="s">
        <v>544</v>
      </c>
      <c r="C286" s="313" t="s">
        <v>427</v>
      </c>
      <c r="D286" s="313">
        <v>93.21</v>
      </c>
      <c r="E286" s="314">
        <v>12.54</v>
      </c>
      <c r="F286" s="313">
        <v>84</v>
      </c>
      <c r="G286" s="313">
        <v>56</v>
      </c>
      <c r="H286" s="319">
        <v>0</v>
      </c>
      <c r="J286" s="15"/>
      <c r="K286" s="15"/>
      <c r="L286" s="15"/>
      <c r="M286" s="15"/>
      <c r="N286" s="15"/>
    </row>
    <row r="287" spans="1:14" ht="15">
      <c r="A287" s="317" t="s">
        <v>543</v>
      </c>
      <c r="B287" s="313" t="s">
        <v>544</v>
      </c>
      <c r="C287" s="313" t="s">
        <v>428</v>
      </c>
      <c r="D287" s="313">
        <v>79.180000000000007</v>
      </c>
      <c r="E287" s="314">
        <v>10.72</v>
      </c>
      <c r="F287" s="313">
        <v>84</v>
      </c>
      <c r="G287" s="313">
        <v>65</v>
      </c>
      <c r="H287" s="319">
        <v>0</v>
      </c>
      <c r="J287" s="15"/>
      <c r="K287" s="15"/>
      <c r="L287" s="15"/>
      <c r="M287" s="15"/>
      <c r="N287" s="15"/>
    </row>
    <row r="288" spans="1:14" ht="15">
      <c r="A288" s="320" t="s">
        <v>543</v>
      </c>
      <c r="B288" s="315" t="s">
        <v>544</v>
      </c>
      <c r="C288" s="315" t="s">
        <v>429</v>
      </c>
      <c r="D288" s="315">
        <v>341.39</v>
      </c>
      <c r="E288" s="316">
        <v>44.63</v>
      </c>
      <c r="F288" s="315">
        <v>88</v>
      </c>
      <c r="G288" s="315">
        <v>72</v>
      </c>
      <c r="H288" s="321">
        <v>2.8</v>
      </c>
      <c r="J288" s="15"/>
      <c r="K288" s="15"/>
      <c r="L288" s="15"/>
      <c r="M288" s="15"/>
      <c r="N288" s="15"/>
    </row>
    <row r="289" spans="1:14" ht="15">
      <c r="A289" s="320" t="s">
        <v>543</v>
      </c>
      <c r="B289" s="315" t="s">
        <v>544</v>
      </c>
      <c r="C289" s="315" t="s">
        <v>430</v>
      </c>
      <c r="D289" s="315">
        <v>284.07</v>
      </c>
      <c r="E289" s="316">
        <v>37.22</v>
      </c>
      <c r="F289" s="315">
        <v>89</v>
      </c>
      <c r="G289" s="315">
        <v>68</v>
      </c>
      <c r="H289" s="321">
        <v>1.67</v>
      </c>
      <c r="J289" s="15"/>
      <c r="K289" s="15"/>
      <c r="L289" s="15"/>
      <c r="M289" s="15"/>
      <c r="N289" s="15"/>
    </row>
    <row r="290" spans="1:14" ht="15">
      <c r="A290" s="320" t="s">
        <v>543</v>
      </c>
      <c r="B290" s="315" t="s">
        <v>544</v>
      </c>
      <c r="C290" s="315" t="s">
        <v>431</v>
      </c>
      <c r="D290" s="315">
        <v>133.25</v>
      </c>
      <c r="E290" s="316">
        <v>17.72</v>
      </c>
      <c r="F290" s="315">
        <v>89</v>
      </c>
      <c r="G290" s="315">
        <v>64</v>
      </c>
      <c r="H290" s="321">
        <v>0</v>
      </c>
      <c r="J290" s="15"/>
      <c r="K290" s="15"/>
      <c r="L290" s="15"/>
      <c r="M290" s="15"/>
      <c r="N290" s="15"/>
    </row>
    <row r="291" spans="1:14" ht="15">
      <c r="A291" s="320" t="s">
        <v>543</v>
      </c>
      <c r="B291" s="315" t="s">
        <v>544</v>
      </c>
      <c r="C291" s="315" t="s">
        <v>432</v>
      </c>
      <c r="D291" s="315">
        <v>136.29</v>
      </c>
      <c r="E291" s="316">
        <v>18.11</v>
      </c>
      <c r="F291" s="315">
        <v>82</v>
      </c>
      <c r="G291" s="315">
        <v>55</v>
      </c>
      <c r="H291" s="321">
        <v>0</v>
      </c>
      <c r="J291" s="15"/>
      <c r="K291" s="15"/>
      <c r="L291" s="15"/>
      <c r="M291" s="15"/>
      <c r="N291" s="15"/>
    </row>
    <row r="292" spans="1:14" ht="15">
      <c r="A292" s="317" t="s">
        <v>543</v>
      </c>
      <c r="B292" s="313" t="s">
        <v>544</v>
      </c>
      <c r="C292" s="313" t="s">
        <v>433</v>
      </c>
      <c r="D292" s="313">
        <v>123.43</v>
      </c>
      <c r="E292" s="314">
        <v>16.45</v>
      </c>
      <c r="F292" s="313">
        <v>76</v>
      </c>
      <c r="G292" s="313">
        <v>50</v>
      </c>
      <c r="H292" s="319">
        <v>0</v>
      </c>
      <c r="J292" s="15"/>
      <c r="K292" s="15"/>
      <c r="L292" s="15"/>
      <c r="M292" s="15"/>
      <c r="N292" s="15"/>
    </row>
    <row r="293" spans="1:14" ht="15">
      <c r="A293" s="317" t="s">
        <v>543</v>
      </c>
      <c r="B293" s="313" t="s">
        <v>544</v>
      </c>
      <c r="C293" s="313" t="s">
        <v>434</v>
      </c>
      <c r="D293" s="313">
        <v>108.93</v>
      </c>
      <c r="E293" s="314">
        <v>14.57</v>
      </c>
      <c r="F293" s="313">
        <v>75</v>
      </c>
      <c r="G293" s="313">
        <v>49</v>
      </c>
      <c r="H293" s="319">
        <v>0</v>
      </c>
      <c r="J293" s="15"/>
      <c r="K293" s="15"/>
      <c r="L293" s="15"/>
      <c r="M293" s="15"/>
      <c r="N293" s="15"/>
    </row>
    <row r="294" spans="1:14" ht="15">
      <c r="A294" s="317" t="s">
        <v>543</v>
      </c>
      <c r="B294" s="313" t="s">
        <v>544</v>
      </c>
      <c r="C294" s="313" t="s">
        <v>435</v>
      </c>
      <c r="D294" s="313">
        <v>99.17</v>
      </c>
      <c r="E294" s="314">
        <v>13.31</v>
      </c>
      <c r="F294" s="313">
        <v>77</v>
      </c>
      <c r="G294" s="313">
        <v>50</v>
      </c>
      <c r="H294" s="319">
        <v>0</v>
      </c>
      <c r="J294" s="15"/>
      <c r="K294" s="15"/>
      <c r="L294" s="15"/>
      <c r="M294" s="15"/>
      <c r="N294" s="15"/>
    </row>
    <row r="295" spans="1:14" ht="15">
      <c r="A295" s="317" t="s">
        <v>543</v>
      </c>
      <c r="B295" s="313" t="s">
        <v>544</v>
      </c>
      <c r="C295" s="313" t="s">
        <v>436</v>
      </c>
      <c r="D295" s="313">
        <v>92.9</v>
      </c>
      <c r="E295" s="314">
        <v>12.5</v>
      </c>
      <c r="F295" s="313">
        <v>81</v>
      </c>
      <c r="G295" s="313">
        <v>55</v>
      </c>
      <c r="H295" s="319">
        <v>0</v>
      </c>
      <c r="J295" s="15"/>
      <c r="K295" s="15"/>
      <c r="L295" s="15"/>
      <c r="M295" s="15"/>
      <c r="N295" s="15"/>
    </row>
    <row r="296" spans="1:14" ht="15">
      <c r="A296" s="317" t="s">
        <v>543</v>
      </c>
      <c r="B296" s="313" t="s">
        <v>544</v>
      </c>
      <c r="C296" s="313" t="s">
        <v>437</v>
      </c>
      <c r="D296" s="313">
        <v>86.58</v>
      </c>
      <c r="E296" s="314">
        <v>11.68</v>
      </c>
      <c r="F296" s="313">
        <v>83</v>
      </c>
      <c r="G296" s="313">
        <v>55</v>
      </c>
      <c r="H296" s="319">
        <v>0</v>
      </c>
      <c r="J296" s="15"/>
      <c r="K296" s="15"/>
      <c r="L296" s="15"/>
      <c r="M296" s="15"/>
      <c r="N296" s="15"/>
    </row>
    <row r="297" spans="1:14" ht="15">
      <c r="A297" s="317" t="s">
        <v>543</v>
      </c>
      <c r="B297" s="313" t="s">
        <v>544</v>
      </c>
      <c r="C297" s="313" t="s">
        <v>438</v>
      </c>
      <c r="D297" s="313">
        <v>88.75</v>
      </c>
      <c r="E297" s="314">
        <v>11.96</v>
      </c>
      <c r="F297" s="313">
        <v>83</v>
      </c>
      <c r="G297" s="313">
        <v>55</v>
      </c>
      <c r="H297" s="319">
        <v>0</v>
      </c>
      <c r="J297" s="15"/>
      <c r="K297" s="15"/>
      <c r="L297" s="15"/>
      <c r="M297" s="15"/>
      <c r="N297" s="15"/>
    </row>
    <row r="298" spans="1:14" ht="15">
      <c r="A298" s="317" t="s">
        <v>543</v>
      </c>
      <c r="B298" s="313" t="s">
        <v>544</v>
      </c>
      <c r="C298" s="313" t="s">
        <v>439</v>
      </c>
      <c r="D298" s="313">
        <v>94.5</v>
      </c>
      <c r="E298" s="314">
        <v>12.71</v>
      </c>
      <c r="F298" s="313">
        <v>86</v>
      </c>
      <c r="G298" s="313">
        <v>52</v>
      </c>
      <c r="H298" s="319">
        <v>0</v>
      </c>
      <c r="J298" s="15"/>
      <c r="K298" s="15"/>
      <c r="L298" s="15"/>
      <c r="M298" s="15"/>
      <c r="N298" s="15"/>
    </row>
    <row r="299" spans="1:14" ht="15">
      <c r="A299" s="317" t="s">
        <v>543</v>
      </c>
      <c r="B299" s="313" t="s">
        <v>544</v>
      </c>
      <c r="C299" s="313" t="s">
        <v>440</v>
      </c>
      <c r="D299" s="313">
        <v>83.43</v>
      </c>
      <c r="E299" s="314">
        <v>11.28</v>
      </c>
      <c r="F299" s="313">
        <v>83</v>
      </c>
      <c r="G299" s="313">
        <v>58</v>
      </c>
      <c r="H299" s="319">
        <v>0</v>
      </c>
      <c r="J299" s="15"/>
      <c r="K299" s="15"/>
      <c r="L299" s="15"/>
      <c r="M299" s="15"/>
      <c r="N299" s="15"/>
    </row>
    <row r="300" spans="1:14" ht="15">
      <c r="A300" s="317" t="s">
        <v>543</v>
      </c>
      <c r="B300" s="313" t="s">
        <v>544</v>
      </c>
      <c r="C300" s="313" t="s">
        <v>441</v>
      </c>
      <c r="D300" s="313">
        <v>77.209999999999994</v>
      </c>
      <c r="E300" s="314">
        <v>10.47</v>
      </c>
      <c r="F300" s="313">
        <v>82</v>
      </c>
      <c r="G300" s="313">
        <v>67</v>
      </c>
      <c r="H300" s="319">
        <v>0</v>
      </c>
      <c r="J300" s="15"/>
      <c r="K300" s="15"/>
      <c r="L300" s="15"/>
      <c r="M300" s="15"/>
      <c r="N300" s="15"/>
    </row>
    <row r="301" spans="1:14" ht="15">
      <c r="A301" s="317" t="s">
        <v>543</v>
      </c>
      <c r="B301" s="313" t="s">
        <v>544</v>
      </c>
      <c r="C301" s="313" t="s">
        <v>442</v>
      </c>
      <c r="D301" s="313">
        <v>72.760000000000005</v>
      </c>
      <c r="E301" s="314">
        <v>9.9</v>
      </c>
      <c r="F301" s="313">
        <v>82</v>
      </c>
      <c r="G301" s="313">
        <v>68</v>
      </c>
      <c r="H301" s="319">
        <v>0</v>
      </c>
      <c r="J301" s="15"/>
      <c r="K301" s="15"/>
      <c r="L301" s="15"/>
      <c r="M301" s="15"/>
      <c r="N301" s="15"/>
    </row>
    <row r="302" spans="1:14" ht="15">
      <c r="A302" s="317" t="s">
        <v>543</v>
      </c>
      <c r="B302" s="313" t="s">
        <v>544</v>
      </c>
      <c r="C302" s="313" t="s">
        <v>443</v>
      </c>
      <c r="D302" s="313">
        <v>71.31</v>
      </c>
      <c r="E302" s="314">
        <v>9.7100000000000009</v>
      </c>
      <c r="F302" s="313">
        <v>82</v>
      </c>
      <c r="G302" s="313">
        <v>65</v>
      </c>
      <c r="H302" s="319">
        <v>0</v>
      </c>
      <c r="J302" s="15"/>
      <c r="K302" s="15"/>
      <c r="L302" s="15"/>
      <c r="M302" s="15"/>
      <c r="N302" s="15"/>
    </row>
    <row r="303" spans="1:14" ht="15">
      <c r="A303" s="317" t="s">
        <v>543</v>
      </c>
      <c r="B303" s="313" t="s">
        <v>544</v>
      </c>
      <c r="C303" s="313" t="s">
        <v>444</v>
      </c>
      <c r="D303" s="313">
        <v>70.95</v>
      </c>
      <c r="E303" s="314">
        <v>9.66</v>
      </c>
      <c r="F303" s="313">
        <v>83</v>
      </c>
      <c r="G303" s="313">
        <v>64</v>
      </c>
      <c r="H303" s="319">
        <v>0</v>
      </c>
      <c r="J303" s="15"/>
      <c r="K303" s="15"/>
      <c r="L303" s="15"/>
      <c r="M303" s="15"/>
      <c r="N303" s="15"/>
    </row>
    <row r="304" spans="1:14" ht="15">
      <c r="A304" s="317" t="s">
        <v>543</v>
      </c>
      <c r="B304" s="313" t="s">
        <v>544</v>
      </c>
      <c r="C304" s="313" t="s">
        <v>445</v>
      </c>
      <c r="D304" s="313">
        <v>75.209999999999994</v>
      </c>
      <c r="E304" s="314">
        <v>10.210000000000001</v>
      </c>
      <c r="F304" s="313">
        <v>84</v>
      </c>
      <c r="G304" s="313">
        <v>62</v>
      </c>
      <c r="H304" s="319">
        <v>0</v>
      </c>
      <c r="J304" s="15"/>
      <c r="K304" s="15"/>
      <c r="L304" s="15"/>
      <c r="M304" s="15"/>
      <c r="N304" s="15"/>
    </row>
    <row r="305" spans="1:14" ht="15">
      <c r="A305" s="317" t="s">
        <v>543</v>
      </c>
      <c r="B305" s="313" t="s">
        <v>544</v>
      </c>
      <c r="C305" s="313" t="s">
        <v>446</v>
      </c>
      <c r="D305" s="313">
        <v>81.23</v>
      </c>
      <c r="E305" s="314">
        <v>10.99</v>
      </c>
      <c r="F305" s="313">
        <v>84</v>
      </c>
      <c r="G305" s="313">
        <v>61</v>
      </c>
      <c r="H305" s="319">
        <v>0</v>
      </c>
      <c r="J305" s="15"/>
      <c r="K305" s="15"/>
      <c r="L305" s="15"/>
      <c r="M305" s="15"/>
      <c r="N305" s="15"/>
    </row>
    <row r="306" spans="1:14" ht="15">
      <c r="A306" s="317" t="s">
        <v>543</v>
      </c>
      <c r="B306" s="313" t="s">
        <v>544</v>
      </c>
      <c r="C306" s="313" t="s">
        <v>447</v>
      </c>
      <c r="D306" s="313">
        <v>72.430000000000007</v>
      </c>
      <c r="E306" s="314">
        <v>9.85</v>
      </c>
      <c r="F306" s="313">
        <v>85</v>
      </c>
      <c r="G306" s="313">
        <v>60</v>
      </c>
      <c r="H306" s="319">
        <v>0</v>
      </c>
      <c r="J306" s="15"/>
      <c r="K306" s="15"/>
      <c r="L306" s="15"/>
      <c r="M306" s="16"/>
      <c r="N306" s="16"/>
    </row>
    <row r="307" spans="1:14" ht="15">
      <c r="A307" s="317" t="s">
        <v>543</v>
      </c>
      <c r="B307" s="313" t="s">
        <v>544</v>
      </c>
      <c r="C307" s="313" t="s">
        <v>448</v>
      </c>
      <c r="D307" s="313">
        <v>67.05</v>
      </c>
      <c r="E307" s="314">
        <v>9.16</v>
      </c>
      <c r="F307" s="313">
        <v>84</v>
      </c>
      <c r="G307" s="313">
        <v>58</v>
      </c>
      <c r="H307" s="318">
        <v>0</v>
      </c>
      <c r="J307" s="15"/>
      <c r="K307" s="15"/>
      <c r="L307" s="15"/>
      <c r="M307" s="17"/>
      <c r="N307" s="18"/>
    </row>
    <row r="308" spans="1:14" ht="15">
      <c r="A308" s="317" t="s">
        <v>543</v>
      </c>
      <c r="B308" s="313" t="s">
        <v>544</v>
      </c>
      <c r="C308" s="313" t="s">
        <v>449</v>
      </c>
      <c r="D308" s="313">
        <v>72.099999999999994</v>
      </c>
      <c r="E308" s="314">
        <v>9.81</v>
      </c>
      <c r="F308" s="313">
        <v>76</v>
      </c>
      <c r="G308" s="313">
        <v>53</v>
      </c>
      <c r="H308" s="319">
        <v>0</v>
      </c>
      <c r="J308" s="15"/>
      <c r="K308" s="15"/>
      <c r="L308" s="15"/>
      <c r="M308" s="15"/>
      <c r="N308" s="15"/>
    </row>
    <row r="309" spans="1:14" ht="15">
      <c r="A309" s="317" t="s">
        <v>543</v>
      </c>
      <c r="B309" s="313" t="s">
        <v>544</v>
      </c>
      <c r="C309" s="313" t="s">
        <v>451</v>
      </c>
      <c r="D309" s="313">
        <v>70.05</v>
      </c>
      <c r="E309" s="314">
        <v>9.5500000000000007</v>
      </c>
      <c r="F309" s="313">
        <v>75</v>
      </c>
      <c r="G309" s="313">
        <v>53</v>
      </c>
      <c r="H309" s="319">
        <v>0</v>
      </c>
      <c r="J309" s="15"/>
      <c r="K309" s="15"/>
      <c r="L309" s="15"/>
      <c r="M309" s="15"/>
      <c r="N309" s="15"/>
    </row>
    <row r="310" spans="1:14" ht="15">
      <c r="A310" s="317" t="s">
        <v>543</v>
      </c>
      <c r="B310" s="313" t="s">
        <v>544</v>
      </c>
      <c r="C310" s="313" t="s">
        <v>452</v>
      </c>
      <c r="D310" s="313">
        <v>65.86</v>
      </c>
      <c r="E310" s="314">
        <v>9</v>
      </c>
      <c r="F310" s="313">
        <v>79</v>
      </c>
      <c r="G310" s="313">
        <v>59</v>
      </c>
      <c r="H310" s="319">
        <v>0</v>
      </c>
      <c r="J310" s="15"/>
      <c r="K310" s="15"/>
      <c r="L310" s="15"/>
      <c r="M310" s="15"/>
      <c r="N310" s="15"/>
    </row>
    <row r="311" spans="1:14" ht="15">
      <c r="A311" s="317" t="s">
        <v>543</v>
      </c>
      <c r="B311" s="313" t="s">
        <v>544</v>
      </c>
      <c r="C311" s="313" t="s">
        <v>453</v>
      </c>
      <c r="D311" s="313">
        <v>75.55</v>
      </c>
      <c r="E311" s="314">
        <v>10.26</v>
      </c>
      <c r="F311" s="313">
        <v>79</v>
      </c>
      <c r="G311" s="313">
        <v>55</v>
      </c>
      <c r="H311" s="319">
        <v>0</v>
      </c>
      <c r="J311" s="15"/>
      <c r="K311" s="15"/>
      <c r="L311" s="15"/>
      <c r="M311" s="15"/>
      <c r="N311" s="15"/>
    </row>
    <row r="312" spans="1:14" ht="15">
      <c r="A312" s="317" t="s">
        <v>543</v>
      </c>
      <c r="B312" s="313" t="s">
        <v>544</v>
      </c>
      <c r="C312" s="313" t="s">
        <v>454</v>
      </c>
      <c r="D312" s="313">
        <v>84.5</v>
      </c>
      <c r="E312" s="314">
        <v>11.42</v>
      </c>
      <c r="F312" s="313">
        <v>80</v>
      </c>
      <c r="G312" s="313">
        <v>51</v>
      </c>
      <c r="H312" s="319">
        <v>0</v>
      </c>
      <c r="J312" s="15"/>
      <c r="K312" s="15"/>
      <c r="L312" s="15"/>
      <c r="M312" s="15"/>
      <c r="N312" s="15"/>
    </row>
    <row r="313" spans="1:14" ht="15">
      <c r="A313" s="317" t="s">
        <v>543</v>
      </c>
      <c r="B313" s="313" t="s">
        <v>544</v>
      </c>
      <c r="C313" s="313" t="s">
        <v>455</v>
      </c>
      <c r="D313" s="313">
        <v>72.61</v>
      </c>
      <c r="E313" s="314">
        <v>9.8800000000000008</v>
      </c>
      <c r="F313" s="313">
        <v>81</v>
      </c>
      <c r="G313" s="313">
        <v>48</v>
      </c>
      <c r="H313" s="319">
        <v>0</v>
      </c>
      <c r="J313" s="15"/>
      <c r="K313" s="15"/>
      <c r="L313" s="15"/>
      <c r="M313" s="15"/>
      <c r="N313" s="15"/>
    </row>
    <row r="314" spans="1:14" ht="15">
      <c r="A314" s="317" t="s">
        <v>543</v>
      </c>
      <c r="B314" s="313" t="s">
        <v>544</v>
      </c>
      <c r="C314" s="313" t="s">
        <v>456</v>
      </c>
      <c r="D314" s="313">
        <v>69.98</v>
      </c>
      <c r="E314" s="314">
        <v>9.5399999999999991</v>
      </c>
      <c r="F314" s="313">
        <v>83</v>
      </c>
      <c r="G314" s="313">
        <v>53</v>
      </c>
      <c r="H314" s="319">
        <v>0</v>
      </c>
      <c r="J314" s="15"/>
      <c r="K314" s="15"/>
      <c r="L314" s="15"/>
      <c r="M314" s="15"/>
      <c r="N314" s="15"/>
    </row>
    <row r="315" spans="1:14" ht="15">
      <c r="A315" s="317" t="s">
        <v>543</v>
      </c>
      <c r="B315" s="313" t="s">
        <v>544</v>
      </c>
      <c r="C315" s="313" t="s">
        <v>457</v>
      </c>
      <c r="D315" s="313">
        <v>85.47</v>
      </c>
      <c r="E315" s="314">
        <v>11.54</v>
      </c>
      <c r="F315" s="313">
        <v>84</v>
      </c>
      <c r="G315" s="313">
        <v>50</v>
      </c>
      <c r="H315" s="319">
        <v>0</v>
      </c>
      <c r="J315" s="15"/>
      <c r="K315" s="15"/>
      <c r="L315" s="15"/>
      <c r="M315" s="15"/>
      <c r="N315" s="15"/>
    </row>
    <row r="316" spans="1:14" ht="15">
      <c r="A316" s="317" t="s">
        <v>543</v>
      </c>
      <c r="B316" s="313" t="s">
        <v>544</v>
      </c>
      <c r="C316" s="313" t="s">
        <v>458</v>
      </c>
      <c r="D316" s="313">
        <v>66.150000000000006</v>
      </c>
      <c r="E316" s="314">
        <v>9.0399999999999991</v>
      </c>
      <c r="F316" s="313">
        <v>85</v>
      </c>
      <c r="G316" s="313">
        <v>55</v>
      </c>
      <c r="H316" s="319">
        <v>0</v>
      </c>
      <c r="J316" s="15"/>
      <c r="K316" s="15"/>
      <c r="L316" s="15"/>
      <c r="M316" s="15"/>
      <c r="N316" s="15"/>
    </row>
    <row r="317" spans="1:14" ht="15">
      <c r="A317" s="317" t="s">
        <v>543</v>
      </c>
      <c r="B317" s="313" t="s">
        <v>544</v>
      </c>
      <c r="C317" s="313" t="s">
        <v>459</v>
      </c>
      <c r="D317" s="313">
        <v>66.28</v>
      </c>
      <c r="E317" s="314">
        <v>9.06</v>
      </c>
      <c r="F317" s="313">
        <v>86</v>
      </c>
      <c r="G317" s="313">
        <v>60</v>
      </c>
      <c r="H317" s="319">
        <v>0</v>
      </c>
      <c r="J317" s="15"/>
      <c r="K317" s="15"/>
      <c r="L317" s="15"/>
      <c r="M317" s="15"/>
      <c r="N317" s="15"/>
    </row>
    <row r="318" spans="1:14" ht="15">
      <c r="A318" s="317" t="s">
        <v>543</v>
      </c>
      <c r="B318" s="313" t="s">
        <v>544</v>
      </c>
      <c r="C318" s="313" t="s">
        <v>460</v>
      </c>
      <c r="D318" s="313">
        <v>72.25</v>
      </c>
      <c r="E318" s="314">
        <v>9.83</v>
      </c>
      <c r="F318" s="313">
        <v>83</v>
      </c>
      <c r="G318" s="313">
        <v>65</v>
      </c>
      <c r="H318" s="318">
        <v>0.33</v>
      </c>
      <c r="J318" s="15"/>
      <c r="K318" s="15"/>
      <c r="L318" s="15"/>
      <c r="M318" s="15"/>
      <c r="N318" s="15"/>
    </row>
    <row r="319" spans="1:14" ht="15">
      <c r="A319" s="317" t="s">
        <v>543</v>
      </c>
      <c r="B319" s="313" t="s">
        <v>544</v>
      </c>
      <c r="C319" s="313" t="s">
        <v>461</v>
      </c>
      <c r="D319" s="313">
        <v>80.06</v>
      </c>
      <c r="E319" s="314">
        <v>10.84</v>
      </c>
      <c r="F319" s="313">
        <v>80</v>
      </c>
      <c r="G319" s="313">
        <v>63</v>
      </c>
      <c r="H319" s="319">
        <v>0</v>
      </c>
      <c r="J319" s="15"/>
      <c r="K319" s="15"/>
      <c r="L319" s="15"/>
      <c r="M319" s="15"/>
      <c r="N319" s="15"/>
    </row>
    <row r="320" spans="1:14" ht="15">
      <c r="A320" s="317" t="s">
        <v>543</v>
      </c>
      <c r="B320" s="313" t="s">
        <v>544</v>
      </c>
      <c r="C320" s="313" t="s">
        <v>462</v>
      </c>
      <c r="D320" s="313">
        <v>75.569999999999993</v>
      </c>
      <c r="E320" s="314">
        <v>10.26</v>
      </c>
      <c r="F320" s="313">
        <v>77</v>
      </c>
      <c r="G320" s="313">
        <v>62</v>
      </c>
      <c r="H320" s="319">
        <v>0</v>
      </c>
      <c r="J320" s="15"/>
      <c r="K320" s="15"/>
      <c r="L320" s="15"/>
      <c r="M320" s="15"/>
      <c r="N320" s="15"/>
    </row>
    <row r="321" spans="1:14" ht="15">
      <c r="A321" s="317" t="s">
        <v>543</v>
      </c>
      <c r="B321" s="313" t="s">
        <v>544</v>
      </c>
      <c r="C321" s="313" t="s">
        <v>463</v>
      </c>
      <c r="D321" s="313">
        <v>71.88</v>
      </c>
      <c r="E321" s="314">
        <v>9.7899999999999991</v>
      </c>
      <c r="F321" s="313">
        <v>77</v>
      </c>
      <c r="G321" s="313">
        <v>61</v>
      </c>
      <c r="H321" s="319">
        <v>0.12</v>
      </c>
      <c r="J321" s="15"/>
      <c r="K321" s="15"/>
      <c r="L321" s="15"/>
      <c r="M321" s="15"/>
      <c r="N321" s="15"/>
    </row>
    <row r="322" spans="1:14" ht="15">
      <c r="A322" s="317" t="s">
        <v>543</v>
      </c>
      <c r="B322" s="313" t="s">
        <v>544</v>
      </c>
      <c r="C322" s="313" t="s">
        <v>464</v>
      </c>
      <c r="D322" s="313">
        <v>72.77</v>
      </c>
      <c r="E322" s="314">
        <v>9.9</v>
      </c>
      <c r="F322" s="313">
        <v>77</v>
      </c>
      <c r="G322" s="313">
        <v>64</v>
      </c>
      <c r="H322" s="319">
        <v>0.05</v>
      </c>
      <c r="J322" s="15"/>
      <c r="K322" s="15"/>
      <c r="L322" s="15"/>
      <c r="M322" s="15"/>
      <c r="N322" s="15"/>
    </row>
    <row r="323" spans="1:14" ht="15">
      <c r="A323" s="320" t="s">
        <v>543</v>
      </c>
      <c r="B323" s="315" t="s">
        <v>544</v>
      </c>
      <c r="C323" s="315" t="s">
        <v>465</v>
      </c>
      <c r="D323" s="315">
        <v>112.47</v>
      </c>
      <c r="E323" s="316">
        <v>15.03</v>
      </c>
      <c r="F323" s="315">
        <v>78</v>
      </c>
      <c r="G323" s="315">
        <v>62</v>
      </c>
      <c r="H323" s="321">
        <v>0.16</v>
      </c>
      <c r="J323" s="15"/>
      <c r="K323" s="15"/>
      <c r="L323" s="15"/>
      <c r="M323" s="15"/>
      <c r="N323" s="15"/>
    </row>
    <row r="324" spans="1:14" ht="15">
      <c r="A324" s="320" t="s">
        <v>543</v>
      </c>
      <c r="B324" s="315" t="s">
        <v>544</v>
      </c>
      <c r="C324" s="315" t="s">
        <v>466</v>
      </c>
      <c r="D324" s="315">
        <v>257.61</v>
      </c>
      <c r="E324" s="316">
        <v>33.799999999999997</v>
      </c>
      <c r="F324" s="315">
        <v>79</v>
      </c>
      <c r="G324" s="315">
        <v>61</v>
      </c>
      <c r="H324" s="321">
        <v>2.1</v>
      </c>
      <c r="J324" s="15"/>
      <c r="K324" s="15"/>
      <c r="L324" s="15"/>
      <c r="M324" s="15"/>
      <c r="N324" s="15"/>
    </row>
    <row r="325" spans="1:14" ht="15">
      <c r="A325" s="320" t="s">
        <v>543</v>
      </c>
      <c r="B325" s="315" t="s">
        <v>544</v>
      </c>
      <c r="C325" s="315" t="s">
        <v>467</v>
      </c>
      <c r="D325" s="315">
        <v>147.88</v>
      </c>
      <c r="E325" s="316">
        <v>19.61</v>
      </c>
      <c r="F325" s="315">
        <v>78</v>
      </c>
      <c r="G325" s="315">
        <v>55</v>
      </c>
      <c r="H325" s="321">
        <v>0.66</v>
      </c>
      <c r="J325" s="15"/>
      <c r="K325" s="15"/>
      <c r="L325" s="15"/>
      <c r="M325" s="15"/>
      <c r="N325" s="15"/>
    </row>
    <row r="326" spans="1:14" ht="15">
      <c r="A326" s="317" t="s">
        <v>543</v>
      </c>
      <c r="B326" s="313" t="s">
        <v>544</v>
      </c>
      <c r="C326" s="313" t="s">
        <v>468</v>
      </c>
      <c r="D326" s="313">
        <v>125.69</v>
      </c>
      <c r="E326" s="314">
        <v>16.739999999999998</v>
      </c>
      <c r="F326" s="313">
        <v>80</v>
      </c>
      <c r="G326" s="313">
        <v>56</v>
      </c>
      <c r="H326" s="319">
        <v>0</v>
      </c>
      <c r="J326" s="15"/>
      <c r="K326" s="15"/>
      <c r="L326" s="15"/>
      <c r="M326" s="15"/>
      <c r="N326" s="15"/>
    </row>
    <row r="327" spans="1:14" ht="15">
      <c r="A327" s="317" t="s">
        <v>543</v>
      </c>
      <c r="B327" s="313" t="s">
        <v>544</v>
      </c>
      <c r="C327" s="313" t="s">
        <v>469</v>
      </c>
      <c r="D327" s="313">
        <v>107.5</v>
      </c>
      <c r="E327" s="314">
        <v>14.39</v>
      </c>
      <c r="F327" s="313">
        <v>79</v>
      </c>
      <c r="G327" s="313">
        <v>59</v>
      </c>
      <c r="H327" s="319">
        <v>0.02</v>
      </c>
      <c r="J327" s="15"/>
      <c r="K327" s="15"/>
      <c r="L327" s="15"/>
      <c r="M327" s="15"/>
      <c r="N327" s="15"/>
    </row>
    <row r="328" spans="1:14" ht="15">
      <c r="A328" s="317" t="s">
        <v>543</v>
      </c>
      <c r="B328" s="313" t="s">
        <v>544</v>
      </c>
      <c r="C328" s="313" t="s">
        <v>470</v>
      </c>
      <c r="D328" s="313">
        <v>111.79</v>
      </c>
      <c r="E328" s="314">
        <v>14.95</v>
      </c>
      <c r="F328" s="313">
        <v>81</v>
      </c>
      <c r="G328" s="313">
        <v>52</v>
      </c>
      <c r="H328" s="319">
        <v>0.02</v>
      </c>
      <c r="J328" s="15"/>
      <c r="K328" s="15"/>
      <c r="L328" s="15"/>
      <c r="M328" s="15"/>
      <c r="N328" s="15"/>
    </row>
    <row r="329" spans="1:14" ht="15">
      <c r="A329" s="317" t="s">
        <v>543</v>
      </c>
      <c r="B329" s="313" t="s">
        <v>544</v>
      </c>
      <c r="C329" s="313" t="s">
        <v>471</v>
      </c>
      <c r="D329" s="313">
        <v>114.53</v>
      </c>
      <c r="E329" s="314">
        <v>15.3</v>
      </c>
      <c r="F329" s="313">
        <v>81</v>
      </c>
      <c r="G329" s="313">
        <v>47</v>
      </c>
      <c r="H329" s="319">
        <v>0</v>
      </c>
      <c r="J329" s="15"/>
      <c r="K329" s="15"/>
      <c r="L329" s="15"/>
      <c r="M329" s="15"/>
      <c r="N329" s="15"/>
    </row>
    <row r="330" spans="1:14" ht="15">
      <c r="A330" s="317" t="s">
        <v>543</v>
      </c>
      <c r="B330" s="313" t="s">
        <v>544</v>
      </c>
      <c r="C330" s="313" t="s">
        <v>472</v>
      </c>
      <c r="D330" s="313">
        <v>132.44999999999999</v>
      </c>
      <c r="E330" s="314">
        <v>17.62</v>
      </c>
      <c r="F330" s="313">
        <v>73</v>
      </c>
      <c r="G330" s="313">
        <v>48</v>
      </c>
      <c r="H330" s="319">
        <v>0.01</v>
      </c>
      <c r="J330" s="15"/>
      <c r="K330" s="15"/>
      <c r="L330" s="15"/>
      <c r="M330" s="15"/>
      <c r="N330" s="15"/>
    </row>
    <row r="331" spans="1:14" ht="15">
      <c r="A331" s="317" t="s">
        <v>543</v>
      </c>
      <c r="B331" s="313" t="s">
        <v>544</v>
      </c>
      <c r="C331" s="313" t="s">
        <v>473</v>
      </c>
      <c r="D331" s="313">
        <v>110.93</v>
      </c>
      <c r="E331" s="314">
        <v>14.84</v>
      </c>
      <c r="F331" s="313">
        <v>75</v>
      </c>
      <c r="G331" s="313">
        <v>52</v>
      </c>
      <c r="H331" s="319">
        <v>0.01</v>
      </c>
      <c r="J331" s="15"/>
      <c r="K331" s="15"/>
      <c r="L331" s="15"/>
      <c r="M331" s="15"/>
      <c r="N331" s="15"/>
    </row>
    <row r="332" spans="1:14" ht="15">
      <c r="A332" s="317" t="s">
        <v>543</v>
      </c>
      <c r="B332" s="313" t="s">
        <v>544</v>
      </c>
      <c r="C332" s="313" t="s">
        <v>474</v>
      </c>
      <c r="D332" s="313">
        <v>106.12</v>
      </c>
      <c r="E332" s="314">
        <v>14.21</v>
      </c>
      <c r="F332" s="313">
        <v>75</v>
      </c>
      <c r="G332" s="313">
        <v>53</v>
      </c>
      <c r="H332" s="319">
        <v>7.0000000000000007E-2</v>
      </c>
      <c r="J332" s="15"/>
      <c r="K332" s="15"/>
      <c r="L332" s="15"/>
      <c r="M332" s="15"/>
      <c r="N332" s="15"/>
    </row>
    <row r="333" spans="1:14" ht="15">
      <c r="A333" s="317" t="s">
        <v>543</v>
      </c>
      <c r="B333" s="313" t="s">
        <v>544</v>
      </c>
      <c r="C333" s="313" t="s">
        <v>475</v>
      </c>
      <c r="D333" s="313">
        <v>132.97999999999999</v>
      </c>
      <c r="E333" s="314">
        <v>17.690000000000001</v>
      </c>
      <c r="F333" s="313">
        <v>75</v>
      </c>
      <c r="G333" s="313">
        <v>55</v>
      </c>
      <c r="H333" s="319">
        <v>0.01</v>
      </c>
      <c r="J333" s="15"/>
      <c r="K333" s="15"/>
      <c r="L333" s="15"/>
      <c r="M333" s="15"/>
      <c r="N333" s="15"/>
    </row>
    <row r="334" spans="1:14" ht="15">
      <c r="A334" s="317" t="s">
        <v>543</v>
      </c>
      <c r="B334" s="313" t="s">
        <v>544</v>
      </c>
      <c r="C334" s="313" t="s">
        <v>476</v>
      </c>
      <c r="D334" s="313">
        <v>125.69</v>
      </c>
      <c r="E334" s="314">
        <v>16.739999999999998</v>
      </c>
      <c r="F334" s="313">
        <v>74</v>
      </c>
      <c r="G334" s="313">
        <v>44</v>
      </c>
      <c r="H334" s="319">
        <v>0.55000000000000004</v>
      </c>
      <c r="J334" s="15"/>
      <c r="K334" s="15"/>
      <c r="L334" s="15"/>
      <c r="M334" s="15"/>
      <c r="N334" s="15"/>
    </row>
    <row r="335" spans="1:14" ht="15">
      <c r="A335" s="317" t="s">
        <v>543</v>
      </c>
      <c r="B335" s="313" t="s">
        <v>544</v>
      </c>
      <c r="C335" s="313" t="s">
        <v>477</v>
      </c>
      <c r="D335" s="313">
        <v>112.46</v>
      </c>
      <c r="E335" s="314">
        <v>15.03</v>
      </c>
      <c r="F335" s="313">
        <v>69</v>
      </c>
      <c r="G335" s="313">
        <v>39</v>
      </c>
      <c r="H335" s="319">
        <v>0</v>
      </c>
      <c r="J335" s="15"/>
      <c r="K335" s="15"/>
      <c r="L335" s="15"/>
      <c r="M335" s="15"/>
      <c r="N335" s="15"/>
    </row>
    <row r="336" spans="1:14" ht="15">
      <c r="A336" s="317" t="s">
        <v>543</v>
      </c>
      <c r="B336" s="313" t="s">
        <v>544</v>
      </c>
      <c r="C336" s="313" t="s">
        <v>478</v>
      </c>
      <c r="D336" s="313">
        <v>104.63</v>
      </c>
      <c r="E336" s="314">
        <v>14.02</v>
      </c>
      <c r="F336" s="313">
        <v>68</v>
      </c>
      <c r="G336" s="313">
        <v>36</v>
      </c>
      <c r="H336" s="319">
        <v>0</v>
      </c>
      <c r="J336" s="15"/>
      <c r="K336" s="15"/>
      <c r="L336" s="15"/>
      <c r="M336" s="16"/>
      <c r="N336" s="16"/>
    </row>
    <row r="337" spans="1:14" ht="15">
      <c r="A337" s="317" t="s">
        <v>543</v>
      </c>
      <c r="B337" s="313" t="s">
        <v>544</v>
      </c>
      <c r="C337" s="313" t="s">
        <v>479</v>
      </c>
      <c r="D337" s="313">
        <v>99.23</v>
      </c>
      <c r="E337" s="314">
        <v>13.32</v>
      </c>
      <c r="F337" s="313">
        <v>86</v>
      </c>
      <c r="G337" s="313">
        <v>41</v>
      </c>
      <c r="H337" s="319">
        <v>0</v>
      </c>
      <c r="J337" s="15"/>
      <c r="K337" s="15"/>
      <c r="L337" s="15"/>
      <c r="M337" s="17"/>
      <c r="N337" s="18"/>
    </row>
    <row r="338" spans="1:14" ht="15">
      <c r="A338" s="317" t="s">
        <v>543</v>
      </c>
      <c r="B338" s="313" t="s">
        <v>544</v>
      </c>
      <c r="C338" s="313" t="s">
        <v>480</v>
      </c>
      <c r="D338" s="313">
        <v>89.54</v>
      </c>
      <c r="E338" s="314">
        <v>12.07</v>
      </c>
      <c r="F338" s="313">
        <v>82</v>
      </c>
      <c r="G338" s="313">
        <v>55</v>
      </c>
      <c r="H338" s="319">
        <v>0</v>
      </c>
      <c r="J338" s="15"/>
      <c r="K338" s="15"/>
      <c r="L338" s="15"/>
      <c r="M338" s="15"/>
      <c r="N338" s="15"/>
    </row>
    <row r="339" spans="1:14" ht="15">
      <c r="A339" s="317" t="s">
        <v>543</v>
      </c>
      <c r="B339" s="313" t="s">
        <v>544</v>
      </c>
      <c r="C339" s="313" t="s">
        <v>481</v>
      </c>
      <c r="D339" s="313">
        <v>92.56</v>
      </c>
      <c r="E339" s="314">
        <v>12.46</v>
      </c>
      <c r="F339" s="313">
        <v>83</v>
      </c>
      <c r="G339" s="313">
        <v>64</v>
      </c>
      <c r="H339" s="319">
        <v>0</v>
      </c>
      <c r="J339" s="15"/>
      <c r="K339" s="15"/>
      <c r="L339" s="15"/>
      <c r="M339" s="15"/>
      <c r="N339" s="15"/>
    </row>
    <row r="340" spans="1:14" ht="15">
      <c r="A340" s="317" t="s">
        <v>543</v>
      </c>
      <c r="B340" s="313" t="s">
        <v>544</v>
      </c>
      <c r="C340" s="313" t="s">
        <v>482</v>
      </c>
      <c r="D340" s="313">
        <v>123.47</v>
      </c>
      <c r="E340" s="314">
        <v>16.46</v>
      </c>
      <c r="F340" s="313">
        <v>82</v>
      </c>
      <c r="G340" s="313">
        <v>62</v>
      </c>
      <c r="H340" s="319">
        <v>0.02</v>
      </c>
      <c r="J340" s="15"/>
      <c r="K340" s="15"/>
      <c r="L340" s="15"/>
      <c r="M340" s="15"/>
      <c r="N340" s="15"/>
    </row>
    <row r="341" spans="1:14" ht="15">
      <c r="A341" s="317" t="s">
        <v>543</v>
      </c>
      <c r="B341" s="313" t="s">
        <v>544</v>
      </c>
      <c r="C341" s="313" t="s">
        <v>483</v>
      </c>
      <c r="D341" s="313">
        <v>122.14</v>
      </c>
      <c r="E341" s="314">
        <v>16.28</v>
      </c>
      <c r="F341" s="313">
        <v>79</v>
      </c>
      <c r="G341" s="313">
        <v>51</v>
      </c>
      <c r="H341" s="319">
        <v>0.23</v>
      </c>
      <c r="J341" s="15"/>
      <c r="K341" s="15"/>
      <c r="L341" s="15"/>
      <c r="M341" s="15"/>
      <c r="N341" s="15"/>
    </row>
    <row r="342" spans="1:14" ht="15">
      <c r="A342" s="317" t="s">
        <v>543</v>
      </c>
      <c r="B342" s="313" t="s">
        <v>544</v>
      </c>
      <c r="C342" s="313" t="s">
        <v>484</v>
      </c>
      <c r="D342" s="313">
        <v>109.04</v>
      </c>
      <c r="E342" s="314">
        <v>14.59</v>
      </c>
      <c r="F342" s="313">
        <v>72</v>
      </c>
      <c r="G342" s="313">
        <v>47</v>
      </c>
      <c r="H342" s="319">
        <v>0</v>
      </c>
      <c r="J342" s="15"/>
      <c r="K342" s="15"/>
      <c r="L342" s="15"/>
      <c r="M342" s="15"/>
      <c r="N342" s="15"/>
    </row>
    <row r="343" spans="1:14" ht="15">
      <c r="A343" s="317" t="s">
        <v>543</v>
      </c>
      <c r="B343" s="313" t="s">
        <v>544</v>
      </c>
      <c r="C343" s="313" t="s">
        <v>485</v>
      </c>
      <c r="D343" s="313">
        <v>103.77</v>
      </c>
      <c r="E343" s="314">
        <v>13.91</v>
      </c>
      <c r="F343" s="313">
        <v>69</v>
      </c>
      <c r="G343" s="313">
        <v>41</v>
      </c>
      <c r="H343" s="319">
        <v>0</v>
      </c>
      <c r="J343" s="15"/>
      <c r="K343" s="15"/>
      <c r="L343" s="15"/>
      <c r="M343" s="15"/>
      <c r="N343" s="15"/>
    </row>
    <row r="344" spans="1:14" ht="15">
      <c r="A344" s="317" t="s">
        <v>543</v>
      </c>
      <c r="B344" s="313" t="s">
        <v>544</v>
      </c>
      <c r="C344" s="313" t="s">
        <v>486</v>
      </c>
      <c r="D344" s="313">
        <v>117.23</v>
      </c>
      <c r="E344" s="314">
        <v>15.65</v>
      </c>
      <c r="F344" s="313">
        <v>67</v>
      </c>
      <c r="G344" s="313">
        <v>41</v>
      </c>
      <c r="H344" s="319">
        <v>0</v>
      </c>
      <c r="J344" s="15"/>
      <c r="K344" s="15"/>
      <c r="L344" s="15"/>
      <c r="M344" s="15"/>
      <c r="N344" s="15"/>
    </row>
    <row r="345" spans="1:14" ht="15">
      <c r="A345" s="317" t="s">
        <v>543</v>
      </c>
      <c r="B345" s="313" t="s">
        <v>544</v>
      </c>
      <c r="C345" s="313" t="s">
        <v>487</v>
      </c>
      <c r="D345" s="313">
        <v>90.96</v>
      </c>
      <c r="E345" s="314">
        <v>12.25</v>
      </c>
      <c r="F345" s="313">
        <v>74</v>
      </c>
      <c r="G345" s="313">
        <v>47</v>
      </c>
      <c r="H345" s="319">
        <v>0</v>
      </c>
      <c r="J345" s="15"/>
      <c r="K345" s="15"/>
      <c r="L345" s="15"/>
      <c r="M345" s="15"/>
      <c r="N345" s="15"/>
    </row>
    <row r="346" spans="1:14" ht="15">
      <c r="A346" s="317" t="s">
        <v>543</v>
      </c>
      <c r="B346" s="313" t="s">
        <v>544</v>
      </c>
      <c r="C346" s="313" t="s">
        <v>488</v>
      </c>
      <c r="D346" s="313">
        <v>88.27</v>
      </c>
      <c r="E346" s="314">
        <v>11.76</v>
      </c>
      <c r="F346" s="313">
        <v>82</v>
      </c>
      <c r="G346" s="313">
        <v>56</v>
      </c>
      <c r="H346" s="319">
        <v>0.04</v>
      </c>
      <c r="J346" s="15"/>
      <c r="K346" s="15"/>
      <c r="L346" s="15"/>
      <c r="M346" s="15"/>
      <c r="N346" s="15"/>
    </row>
    <row r="347" spans="1:14" ht="15">
      <c r="A347" s="317" t="s">
        <v>543</v>
      </c>
      <c r="B347" s="313" t="s">
        <v>544</v>
      </c>
      <c r="C347" s="313" t="s">
        <v>489</v>
      </c>
      <c r="D347" s="313">
        <v>102.63</v>
      </c>
      <c r="E347" s="314">
        <v>13.6</v>
      </c>
      <c r="F347" s="313">
        <v>83</v>
      </c>
      <c r="G347" s="313">
        <v>44</v>
      </c>
      <c r="H347" s="319">
        <v>0</v>
      </c>
      <c r="J347" s="15"/>
      <c r="K347" s="15"/>
      <c r="L347" s="15"/>
      <c r="M347" s="15"/>
      <c r="N347" s="15"/>
    </row>
    <row r="348" spans="1:14" ht="15">
      <c r="A348" s="317" t="s">
        <v>543</v>
      </c>
      <c r="B348" s="313" t="s">
        <v>544</v>
      </c>
      <c r="C348" s="313" t="s">
        <v>490</v>
      </c>
      <c r="D348" s="313">
        <v>100.77</v>
      </c>
      <c r="E348" s="314">
        <v>13.36</v>
      </c>
      <c r="F348" s="313">
        <v>67</v>
      </c>
      <c r="G348" s="313">
        <v>43</v>
      </c>
      <c r="H348" s="319">
        <v>0.25</v>
      </c>
      <c r="J348" s="15"/>
      <c r="K348" s="15"/>
      <c r="L348" s="15"/>
      <c r="M348" s="15"/>
      <c r="N348" s="15"/>
    </row>
    <row r="349" spans="1:14" ht="15">
      <c r="A349" s="317" t="s">
        <v>543</v>
      </c>
      <c r="B349" s="313" t="s">
        <v>544</v>
      </c>
      <c r="C349" s="313" t="s">
        <v>491</v>
      </c>
      <c r="D349" s="313">
        <v>96.5</v>
      </c>
      <c r="E349" s="314">
        <v>12.82</v>
      </c>
      <c r="F349" s="313">
        <v>71</v>
      </c>
      <c r="G349" s="313">
        <v>43</v>
      </c>
      <c r="H349" s="319">
        <v>0</v>
      </c>
      <c r="J349" s="15"/>
      <c r="K349" s="15"/>
      <c r="L349" s="15"/>
      <c r="M349" s="15"/>
      <c r="N349" s="15"/>
    </row>
    <row r="350" spans="1:14" ht="15">
      <c r="A350" s="317" t="s">
        <v>543</v>
      </c>
      <c r="B350" s="313" t="s">
        <v>544</v>
      </c>
      <c r="C350" s="313" t="s">
        <v>492</v>
      </c>
      <c r="D350" s="313">
        <v>91.16</v>
      </c>
      <c r="E350" s="314">
        <v>12.13</v>
      </c>
      <c r="F350" s="313">
        <v>73</v>
      </c>
      <c r="G350" s="313">
        <v>58</v>
      </c>
      <c r="H350" s="319">
        <v>0</v>
      </c>
      <c r="J350" s="15"/>
      <c r="K350" s="15"/>
      <c r="L350" s="15"/>
      <c r="M350" s="15"/>
      <c r="N350" s="15"/>
    </row>
    <row r="351" spans="1:14" ht="15">
      <c r="A351" s="317" t="s">
        <v>543</v>
      </c>
      <c r="B351" s="313" t="s">
        <v>544</v>
      </c>
      <c r="C351" s="313" t="s">
        <v>493</v>
      </c>
      <c r="D351" s="313">
        <v>100.06</v>
      </c>
      <c r="E351" s="314">
        <v>13.27</v>
      </c>
      <c r="F351" s="313">
        <v>72</v>
      </c>
      <c r="G351" s="313">
        <v>59</v>
      </c>
      <c r="H351" s="319">
        <v>0.66</v>
      </c>
      <c r="J351" s="15"/>
      <c r="K351" s="15"/>
      <c r="L351" s="15"/>
      <c r="M351" s="15"/>
      <c r="N351" s="15"/>
    </row>
    <row r="352" spans="1:14" ht="15">
      <c r="A352" s="317" t="s">
        <v>543</v>
      </c>
      <c r="B352" s="313" t="s">
        <v>544</v>
      </c>
      <c r="C352" s="313" t="s">
        <v>494</v>
      </c>
      <c r="D352" s="313">
        <v>93.49</v>
      </c>
      <c r="E352" s="314">
        <v>12.43</v>
      </c>
      <c r="F352" s="313">
        <v>72</v>
      </c>
      <c r="G352" s="313">
        <v>60</v>
      </c>
      <c r="H352" s="319">
        <v>7.0000000000000007E-2</v>
      </c>
      <c r="J352" s="15"/>
      <c r="K352" s="15"/>
      <c r="L352" s="15"/>
      <c r="M352" s="15"/>
      <c r="N352" s="15"/>
    </row>
    <row r="353" spans="1:14" ht="15">
      <c r="A353" s="320" t="s">
        <v>543</v>
      </c>
      <c r="B353" s="315" t="s">
        <v>544</v>
      </c>
      <c r="C353" s="315" t="s">
        <v>495</v>
      </c>
      <c r="D353" s="315">
        <v>140.13999999999999</v>
      </c>
      <c r="E353" s="316">
        <v>18.420000000000002</v>
      </c>
      <c r="F353" s="315">
        <v>73</v>
      </c>
      <c r="G353" s="315">
        <v>58</v>
      </c>
      <c r="H353" s="321">
        <v>0.11</v>
      </c>
      <c r="J353" s="15"/>
      <c r="K353" s="15"/>
      <c r="L353" s="15"/>
      <c r="M353" s="15"/>
      <c r="N353" s="15"/>
    </row>
    <row r="354" spans="1:14" ht="15">
      <c r="A354" s="320" t="s">
        <v>543</v>
      </c>
      <c r="B354" s="315" t="s">
        <v>544</v>
      </c>
      <c r="C354" s="315" t="s">
        <v>496</v>
      </c>
      <c r="D354" s="315">
        <v>409.11</v>
      </c>
      <c r="E354" s="316">
        <v>52.94</v>
      </c>
      <c r="F354" s="315">
        <v>74</v>
      </c>
      <c r="G354" s="315">
        <v>48</v>
      </c>
      <c r="H354" s="321">
        <v>4.04</v>
      </c>
      <c r="J354" s="15"/>
      <c r="K354" s="15"/>
      <c r="L354" s="15"/>
      <c r="M354" s="15"/>
      <c r="N354" s="15"/>
    </row>
    <row r="355" spans="1:14" ht="15">
      <c r="A355" s="320" t="s">
        <v>543</v>
      </c>
      <c r="B355" s="315" t="s">
        <v>544</v>
      </c>
      <c r="C355" s="315" t="s">
        <v>497</v>
      </c>
      <c r="D355" s="315">
        <v>190.04</v>
      </c>
      <c r="E355" s="316">
        <v>24.82</v>
      </c>
      <c r="F355" s="315">
        <v>68</v>
      </c>
      <c r="G355" s="315">
        <v>40</v>
      </c>
      <c r="H355" s="321">
        <v>0.05</v>
      </c>
      <c r="J355" s="15"/>
      <c r="K355" s="15"/>
      <c r="L355" s="15"/>
      <c r="M355" s="15"/>
      <c r="N355" s="15"/>
    </row>
    <row r="356" spans="1:14" ht="15">
      <c r="A356" s="320" t="s">
        <v>543</v>
      </c>
      <c r="B356" s="315" t="s">
        <v>544</v>
      </c>
      <c r="C356" s="315" t="s">
        <v>498</v>
      </c>
      <c r="D356" s="315">
        <v>163.28</v>
      </c>
      <c r="E356" s="316">
        <v>21.39</v>
      </c>
      <c r="F356" s="315">
        <v>65</v>
      </c>
      <c r="G356" s="315">
        <v>41</v>
      </c>
      <c r="H356" s="321">
        <v>0</v>
      </c>
      <c r="J356" s="15"/>
      <c r="K356" s="15"/>
      <c r="L356" s="15"/>
      <c r="M356" s="15"/>
      <c r="N356" s="15"/>
    </row>
    <row r="357" spans="1:14" ht="15">
      <c r="A357" s="320" t="s">
        <v>543</v>
      </c>
      <c r="B357" s="315" t="s">
        <v>544</v>
      </c>
      <c r="C357" s="315" t="s">
        <v>499</v>
      </c>
      <c r="D357" s="315">
        <v>145.91999999999999</v>
      </c>
      <c r="E357" s="316">
        <v>19.16</v>
      </c>
      <c r="F357" s="315">
        <v>66</v>
      </c>
      <c r="G357" s="315">
        <v>44</v>
      </c>
      <c r="H357" s="321">
        <v>0</v>
      </c>
      <c r="J357" s="15"/>
      <c r="K357" s="15"/>
      <c r="L357" s="15"/>
      <c r="M357" s="15"/>
      <c r="N357" s="15"/>
    </row>
    <row r="358" spans="1:14" ht="15">
      <c r="A358" s="320" t="s">
        <v>543</v>
      </c>
      <c r="B358" s="315" t="s">
        <v>544</v>
      </c>
      <c r="C358" s="315" t="s">
        <v>500</v>
      </c>
      <c r="D358" s="315">
        <v>133.63999999999999</v>
      </c>
      <c r="E358" s="316">
        <v>17.579999999999998</v>
      </c>
      <c r="F358" s="315">
        <v>68</v>
      </c>
      <c r="G358" s="315">
        <v>46</v>
      </c>
      <c r="H358" s="321">
        <v>0</v>
      </c>
      <c r="J358" s="15"/>
      <c r="K358" s="15"/>
      <c r="L358" s="15"/>
      <c r="M358" s="15"/>
      <c r="N358" s="15"/>
    </row>
    <row r="359" spans="1:14" ht="15">
      <c r="A359" s="320" t="s">
        <v>543</v>
      </c>
      <c r="B359" s="315" t="s">
        <v>544</v>
      </c>
      <c r="C359" s="315" t="s">
        <v>501</v>
      </c>
      <c r="D359" s="315">
        <v>126.01</v>
      </c>
      <c r="E359" s="316">
        <v>16.600000000000001</v>
      </c>
      <c r="F359" s="315">
        <v>70</v>
      </c>
      <c r="G359" s="315">
        <v>49</v>
      </c>
      <c r="H359" s="321">
        <v>0</v>
      </c>
      <c r="J359" s="15"/>
      <c r="K359" s="15"/>
      <c r="L359" s="15"/>
      <c r="M359" s="15"/>
      <c r="N359" s="15"/>
    </row>
    <row r="360" spans="1:14" ht="15">
      <c r="A360" s="320" t="s">
        <v>543</v>
      </c>
      <c r="B360" s="315" t="s">
        <v>544</v>
      </c>
      <c r="C360" s="315" t="s">
        <v>502</v>
      </c>
      <c r="D360" s="315">
        <v>127.97</v>
      </c>
      <c r="E360" s="316">
        <v>16.86</v>
      </c>
      <c r="F360" s="315">
        <v>73</v>
      </c>
      <c r="G360" s="315">
        <v>53</v>
      </c>
      <c r="H360" s="321">
        <v>0</v>
      </c>
      <c r="J360" s="15"/>
      <c r="K360" s="15"/>
      <c r="L360" s="15"/>
      <c r="M360" s="15"/>
      <c r="N360" s="15"/>
    </row>
    <row r="361" spans="1:14" ht="15">
      <c r="A361" s="320" t="s">
        <v>543</v>
      </c>
      <c r="B361" s="315" t="s">
        <v>544</v>
      </c>
      <c r="C361" s="315" t="s">
        <v>503</v>
      </c>
      <c r="D361" s="315">
        <v>135.76</v>
      </c>
      <c r="E361" s="316">
        <v>17.86</v>
      </c>
      <c r="F361" s="315">
        <v>73</v>
      </c>
      <c r="G361" s="315">
        <v>53</v>
      </c>
      <c r="H361" s="321">
        <v>0</v>
      </c>
      <c r="J361" s="15"/>
      <c r="K361" s="15"/>
      <c r="L361" s="15"/>
      <c r="M361" s="15"/>
      <c r="N361" s="15"/>
    </row>
    <row r="362" spans="1:14" ht="15">
      <c r="A362" s="317" t="s">
        <v>543</v>
      </c>
      <c r="B362" s="313" t="s">
        <v>544</v>
      </c>
      <c r="C362" s="313" t="s">
        <v>504</v>
      </c>
      <c r="D362" s="313">
        <v>126.14</v>
      </c>
      <c r="E362" s="314">
        <v>16.62</v>
      </c>
      <c r="F362" s="313">
        <v>73</v>
      </c>
      <c r="G362" s="313">
        <v>60</v>
      </c>
      <c r="H362" s="318">
        <v>0.09</v>
      </c>
      <c r="J362" s="15"/>
      <c r="K362" s="15"/>
      <c r="L362" s="15"/>
      <c r="M362" s="15"/>
      <c r="N362" s="15"/>
    </row>
    <row r="363" spans="1:14" ht="15">
      <c r="A363" s="317" t="s">
        <v>543</v>
      </c>
      <c r="B363" s="313" t="s">
        <v>544</v>
      </c>
      <c r="C363" s="313" t="s">
        <v>505</v>
      </c>
      <c r="D363" s="313">
        <v>122.3</v>
      </c>
      <c r="E363" s="314">
        <v>16.13</v>
      </c>
      <c r="F363" s="313">
        <v>74</v>
      </c>
      <c r="G363" s="313">
        <v>54</v>
      </c>
      <c r="H363" s="319">
        <v>0.1</v>
      </c>
      <c r="J363" s="15"/>
      <c r="K363" s="15"/>
      <c r="L363" s="15"/>
      <c r="M363" s="15"/>
      <c r="N363" s="15"/>
    </row>
    <row r="364" spans="1:14" ht="15">
      <c r="A364" s="317" t="s">
        <v>543</v>
      </c>
      <c r="B364" s="313" t="s">
        <v>544</v>
      </c>
      <c r="C364" s="313" t="s">
        <v>506</v>
      </c>
      <c r="D364" s="313">
        <v>111.61</v>
      </c>
      <c r="E364" s="314">
        <v>14.75</v>
      </c>
      <c r="F364" s="313">
        <v>71</v>
      </c>
      <c r="G364" s="313">
        <v>49</v>
      </c>
      <c r="H364" s="319">
        <v>0</v>
      </c>
      <c r="J364" s="15"/>
      <c r="K364" s="15"/>
      <c r="L364" s="15"/>
      <c r="M364" s="15"/>
      <c r="N364" s="15"/>
    </row>
    <row r="365" spans="1:14" ht="15">
      <c r="A365" s="317" t="s">
        <v>543</v>
      </c>
      <c r="B365" s="313" t="s">
        <v>544</v>
      </c>
      <c r="C365" s="313" t="s">
        <v>507</v>
      </c>
      <c r="D365" s="313">
        <v>112.2</v>
      </c>
      <c r="E365" s="314">
        <v>14.83</v>
      </c>
      <c r="F365" s="313">
        <v>66</v>
      </c>
      <c r="G365" s="313">
        <v>44</v>
      </c>
      <c r="H365" s="319">
        <v>0.04</v>
      </c>
      <c r="J365" s="15"/>
      <c r="K365" s="15"/>
      <c r="L365" s="15"/>
      <c r="M365" s="15"/>
      <c r="N365" s="15"/>
    </row>
    <row r="366" spans="1:14" ht="15">
      <c r="A366" s="317" t="s">
        <v>543</v>
      </c>
      <c r="B366" s="313" t="s">
        <v>544</v>
      </c>
      <c r="C366" s="313" t="s">
        <v>508</v>
      </c>
      <c r="D366" s="313">
        <v>108.52</v>
      </c>
      <c r="E366" s="314">
        <v>14.36</v>
      </c>
      <c r="F366" s="313">
        <v>55</v>
      </c>
      <c r="G366" s="313">
        <v>46</v>
      </c>
      <c r="H366" s="319">
        <v>0</v>
      </c>
      <c r="J366" s="15"/>
      <c r="K366" s="15"/>
      <c r="L366" s="15"/>
      <c r="M366" s="15"/>
      <c r="N366" s="15"/>
    </row>
    <row r="367" spans="1:14" ht="15">
      <c r="A367" s="317" t="s">
        <v>543</v>
      </c>
      <c r="B367" s="313" t="s">
        <v>544</v>
      </c>
      <c r="C367" s="313" t="s">
        <v>509</v>
      </c>
      <c r="D367" s="313">
        <v>110.32</v>
      </c>
      <c r="E367" s="314">
        <v>14.59</v>
      </c>
      <c r="F367" s="313">
        <v>59</v>
      </c>
      <c r="G367" s="313">
        <v>37</v>
      </c>
      <c r="H367" s="319">
        <v>0</v>
      </c>
      <c r="J367" s="15"/>
      <c r="K367" s="15"/>
      <c r="L367" s="15"/>
      <c r="M367" s="16"/>
      <c r="N367" s="16"/>
    </row>
    <row r="368" spans="1:14" ht="15">
      <c r="A368" s="322" t="s">
        <v>543</v>
      </c>
      <c r="B368" s="323" t="s">
        <v>544</v>
      </c>
      <c r="C368" s="323" t="s">
        <v>510</v>
      </c>
      <c r="D368" s="323">
        <v>115.83</v>
      </c>
      <c r="E368" s="324">
        <v>15.3</v>
      </c>
      <c r="F368" s="323">
        <v>63</v>
      </c>
      <c r="G368" s="323">
        <v>36</v>
      </c>
      <c r="H368" s="325">
        <v>0</v>
      </c>
      <c r="J368" s="15"/>
      <c r="K368" s="15"/>
      <c r="L368" s="15"/>
      <c r="M368" s="17"/>
      <c r="N368" s="18"/>
    </row>
    <row r="369" spans="3:14" ht="15">
      <c r="C369" s="14" t="s">
        <v>511</v>
      </c>
      <c r="D369" s="19">
        <f>AVERAGE(Table6[Consumption Recorded (kWh/day)])</f>
        <v>113.46413698630136</v>
      </c>
      <c r="E369" s="7">
        <f>AVERAGE(Table6[Estimated Cost ($/day)])</f>
        <v>15.14693150684931</v>
      </c>
      <c r="H369" s="3"/>
      <c r="J369" s="15"/>
      <c r="K369" s="15"/>
      <c r="L369" s="15"/>
      <c r="M369" s="15"/>
      <c r="N369" s="15"/>
    </row>
    <row r="370" spans="3:14">
      <c r="C370" s="14" t="s">
        <v>519</v>
      </c>
      <c r="D370" s="19">
        <f>AVERAGE(D247:D368)</f>
        <v>113.1244262295082</v>
      </c>
      <c r="E370" s="7">
        <f>AVERAGE(E247:E368)</f>
        <v>15.075901639344252</v>
      </c>
    </row>
  </sheetData>
  <pageMargins left="0.7" right="0.7" top="0.75" bottom="0.75" header="0.3" footer="0.3"/>
  <pageSetup fitToHeight="0" orientation="portrait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7BA76-1B0E-450F-842B-BF8461605CF6}">
  <sheetPr>
    <pageSetUpPr fitToPage="1"/>
  </sheetPr>
  <dimension ref="A1:N370"/>
  <sheetViews>
    <sheetView workbookViewId="0">
      <pane ySplit="3" topLeftCell="A4" activePane="bottomLeft" state="frozen"/>
      <selection pane="bottomLeft" activeCell="F16" sqref="F16"/>
    </sheetView>
  </sheetViews>
  <sheetFormatPr defaultRowHeight="14.45"/>
  <cols>
    <col min="1" max="1" width="12.7109375" style="2" customWidth="1"/>
    <col min="2" max="2" width="10.42578125" style="2" customWidth="1"/>
    <col min="3" max="3" width="10.42578125" style="2" bestFit="1" customWidth="1"/>
    <col min="4" max="4" width="15.85546875" style="2" customWidth="1"/>
    <col min="5" max="5" width="10" style="7" customWidth="1"/>
    <col min="6" max="6" width="14.7109375" style="2" customWidth="1"/>
    <col min="7" max="7" width="13.28515625" style="2" customWidth="1"/>
    <col min="8" max="8" width="14" style="2" customWidth="1"/>
    <col min="13" max="14" width="9.140625" style="2"/>
  </cols>
  <sheetData>
    <row r="1" spans="1:14">
      <c r="A1" s="50" t="s">
        <v>545</v>
      </c>
      <c r="J1" s="15"/>
      <c r="K1" s="15"/>
      <c r="L1" s="15"/>
      <c r="M1" s="15"/>
      <c r="N1" s="15"/>
    </row>
    <row r="2" spans="1:14" ht="15">
      <c r="A2" s="8"/>
      <c r="J2" s="15"/>
      <c r="K2" s="15"/>
      <c r="L2" s="15"/>
      <c r="M2" s="15"/>
      <c r="N2" s="15"/>
    </row>
    <row r="3" spans="1:14" ht="49.15" customHeight="1">
      <c r="A3" s="351" t="s">
        <v>188</v>
      </c>
      <c r="B3" s="352" t="s">
        <v>189</v>
      </c>
      <c r="C3" s="352" t="s">
        <v>62</v>
      </c>
      <c r="D3" s="352" t="s">
        <v>190</v>
      </c>
      <c r="E3" s="353" t="s">
        <v>191</v>
      </c>
      <c r="F3" s="352" t="s">
        <v>192</v>
      </c>
      <c r="G3" s="352" t="s">
        <v>193</v>
      </c>
      <c r="H3" s="354" t="s">
        <v>194</v>
      </c>
      <c r="J3" s="10"/>
    </row>
    <row r="4" spans="1:14" ht="15">
      <c r="A4" s="356" t="s">
        <v>546</v>
      </c>
      <c r="B4" s="357" t="s">
        <v>547</v>
      </c>
      <c r="C4" s="357" t="s">
        <v>197</v>
      </c>
      <c r="D4" s="357">
        <v>190.95</v>
      </c>
      <c r="E4" s="358">
        <v>21.44</v>
      </c>
      <c r="F4" s="357">
        <v>79</v>
      </c>
      <c r="G4" s="357">
        <v>58</v>
      </c>
      <c r="H4" s="359">
        <v>0.04</v>
      </c>
      <c r="J4" s="15"/>
      <c r="K4" s="15"/>
      <c r="L4" s="15"/>
      <c r="M4" s="15"/>
      <c r="N4" s="15"/>
    </row>
    <row r="5" spans="1:14" ht="15">
      <c r="A5" s="317" t="s">
        <v>546</v>
      </c>
      <c r="B5" s="313" t="s">
        <v>547</v>
      </c>
      <c r="C5" s="313" t="s">
        <v>198</v>
      </c>
      <c r="D5" s="313">
        <v>193.81</v>
      </c>
      <c r="E5" s="314">
        <v>21.74</v>
      </c>
      <c r="F5" s="313">
        <v>78</v>
      </c>
      <c r="G5" s="313">
        <v>53</v>
      </c>
      <c r="H5" s="318">
        <v>0</v>
      </c>
      <c r="J5" s="15"/>
      <c r="K5" s="15"/>
      <c r="L5" s="15"/>
      <c r="M5" s="15"/>
      <c r="N5" s="15"/>
    </row>
    <row r="6" spans="1:14" ht="15">
      <c r="A6" s="317" t="s">
        <v>546</v>
      </c>
      <c r="B6" s="313" t="s">
        <v>547</v>
      </c>
      <c r="C6" s="313" t="s">
        <v>199</v>
      </c>
      <c r="D6" s="313">
        <v>178.8</v>
      </c>
      <c r="E6" s="314">
        <v>20.13</v>
      </c>
      <c r="F6" s="313">
        <v>81</v>
      </c>
      <c r="G6" s="313">
        <v>51</v>
      </c>
      <c r="H6" s="318">
        <v>0</v>
      </c>
      <c r="J6" s="15"/>
      <c r="K6" s="15"/>
      <c r="L6" s="15"/>
      <c r="M6" s="15"/>
      <c r="N6" s="15"/>
    </row>
    <row r="7" spans="1:14" ht="15">
      <c r="A7" s="317" t="s">
        <v>546</v>
      </c>
      <c r="B7" s="313" t="s">
        <v>547</v>
      </c>
      <c r="C7" s="313" t="s">
        <v>200</v>
      </c>
      <c r="D7" s="313">
        <v>171.49</v>
      </c>
      <c r="E7" s="314">
        <v>19.350000000000001</v>
      </c>
      <c r="F7" s="313">
        <v>83</v>
      </c>
      <c r="G7" s="313">
        <v>57</v>
      </c>
      <c r="H7" s="318">
        <v>0</v>
      </c>
      <c r="J7" s="15"/>
      <c r="K7" s="15"/>
      <c r="L7" s="15"/>
      <c r="M7" s="15"/>
      <c r="N7" s="15"/>
    </row>
    <row r="8" spans="1:14" ht="15">
      <c r="A8" s="317" t="s">
        <v>546</v>
      </c>
      <c r="B8" s="313" t="s">
        <v>547</v>
      </c>
      <c r="C8" s="313" t="s">
        <v>201</v>
      </c>
      <c r="D8" s="313">
        <v>197.05</v>
      </c>
      <c r="E8" s="314">
        <v>22.09</v>
      </c>
      <c r="F8" s="313">
        <v>77</v>
      </c>
      <c r="G8" s="313">
        <v>46</v>
      </c>
      <c r="H8" s="318">
        <v>0.04</v>
      </c>
      <c r="J8" s="15"/>
      <c r="K8" s="15"/>
      <c r="L8" s="15"/>
      <c r="M8" s="15"/>
      <c r="N8" s="15"/>
    </row>
    <row r="9" spans="1:14" ht="15">
      <c r="A9" s="317" t="s">
        <v>546</v>
      </c>
      <c r="B9" s="313" t="s">
        <v>547</v>
      </c>
      <c r="C9" s="313" t="s">
        <v>202</v>
      </c>
      <c r="D9" s="313">
        <v>184.66</v>
      </c>
      <c r="E9" s="314">
        <v>20.76</v>
      </c>
      <c r="F9" s="313">
        <v>68</v>
      </c>
      <c r="G9" s="313">
        <v>41</v>
      </c>
      <c r="H9" s="318">
        <v>0</v>
      </c>
      <c r="J9" s="15"/>
      <c r="K9" s="15"/>
      <c r="L9" s="15"/>
      <c r="M9" s="15"/>
      <c r="N9" s="15"/>
    </row>
    <row r="10" spans="1:14" ht="15">
      <c r="A10" s="317" t="s">
        <v>546</v>
      </c>
      <c r="B10" s="313" t="s">
        <v>547</v>
      </c>
      <c r="C10" s="313" t="s">
        <v>203</v>
      </c>
      <c r="D10" s="313">
        <v>192.19</v>
      </c>
      <c r="E10" s="314">
        <v>21.57</v>
      </c>
      <c r="F10" s="313">
        <v>70</v>
      </c>
      <c r="G10" s="313">
        <v>38</v>
      </c>
      <c r="H10" s="318">
        <v>0</v>
      </c>
      <c r="J10" s="15"/>
      <c r="K10" s="15"/>
      <c r="L10" s="15"/>
      <c r="M10" s="15"/>
      <c r="N10" s="15"/>
    </row>
    <row r="11" spans="1:14" ht="15">
      <c r="A11" s="317" t="s">
        <v>546</v>
      </c>
      <c r="B11" s="313" t="s">
        <v>547</v>
      </c>
      <c r="C11" s="313" t="s">
        <v>204</v>
      </c>
      <c r="D11" s="313">
        <v>191.05</v>
      </c>
      <c r="E11" s="314">
        <v>21.45</v>
      </c>
      <c r="F11" s="313">
        <v>76</v>
      </c>
      <c r="G11" s="313">
        <v>42</v>
      </c>
      <c r="H11" s="318">
        <v>0</v>
      </c>
      <c r="J11" s="15"/>
      <c r="K11" s="15"/>
      <c r="L11" s="15"/>
      <c r="M11" s="15"/>
      <c r="N11" s="15"/>
    </row>
    <row r="12" spans="1:14" ht="15">
      <c r="A12" s="317" t="s">
        <v>546</v>
      </c>
      <c r="B12" s="313" t="s">
        <v>547</v>
      </c>
      <c r="C12" s="313" t="s">
        <v>205</v>
      </c>
      <c r="D12" s="313">
        <v>181.02</v>
      </c>
      <c r="E12" s="314">
        <v>20.37</v>
      </c>
      <c r="F12" s="313">
        <v>74</v>
      </c>
      <c r="G12" s="313">
        <v>47</v>
      </c>
      <c r="H12" s="318">
        <v>0</v>
      </c>
      <c r="J12" s="15"/>
      <c r="K12" s="15"/>
      <c r="L12" s="15"/>
      <c r="M12" s="15"/>
      <c r="N12" s="15"/>
    </row>
    <row r="13" spans="1:14" ht="15">
      <c r="A13" s="317" t="s">
        <v>546</v>
      </c>
      <c r="B13" s="313" t="s">
        <v>547</v>
      </c>
      <c r="C13" s="313" t="s">
        <v>206</v>
      </c>
      <c r="D13" s="313">
        <v>173.63</v>
      </c>
      <c r="E13" s="314">
        <v>19.579999999999998</v>
      </c>
      <c r="F13" s="313">
        <v>71</v>
      </c>
      <c r="G13" s="313">
        <v>42</v>
      </c>
      <c r="H13" s="318">
        <v>0</v>
      </c>
      <c r="J13" s="15"/>
      <c r="K13" s="15"/>
      <c r="L13" s="15"/>
      <c r="M13" s="15"/>
      <c r="N13" s="15"/>
    </row>
    <row r="14" spans="1:14" ht="15">
      <c r="A14" s="317" t="s">
        <v>546</v>
      </c>
      <c r="B14" s="313" t="s">
        <v>547</v>
      </c>
      <c r="C14" s="313" t="s">
        <v>207</v>
      </c>
      <c r="D14" s="313">
        <v>172.42</v>
      </c>
      <c r="E14" s="314">
        <v>19.45</v>
      </c>
      <c r="F14" s="313">
        <v>73</v>
      </c>
      <c r="G14" s="313">
        <v>38</v>
      </c>
      <c r="H14" s="318">
        <v>0</v>
      </c>
      <c r="J14" s="15"/>
      <c r="K14" s="15"/>
      <c r="L14" s="15"/>
      <c r="M14" s="15"/>
      <c r="N14" s="15"/>
    </row>
    <row r="15" spans="1:14" ht="15">
      <c r="A15" s="317" t="s">
        <v>546</v>
      </c>
      <c r="B15" s="313" t="s">
        <v>547</v>
      </c>
      <c r="C15" s="313" t="s">
        <v>208</v>
      </c>
      <c r="D15" s="313">
        <v>173.67</v>
      </c>
      <c r="E15" s="314">
        <v>19.579999999999998</v>
      </c>
      <c r="F15" s="313">
        <v>80</v>
      </c>
      <c r="G15" s="313">
        <v>44</v>
      </c>
      <c r="H15" s="318">
        <v>0</v>
      </c>
      <c r="J15" s="15"/>
      <c r="K15" s="15"/>
      <c r="L15" s="15"/>
      <c r="M15" s="15"/>
      <c r="N15" s="15"/>
    </row>
    <row r="16" spans="1:14" ht="15">
      <c r="A16" s="317" t="s">
        <v>546</v>
      </c>
      <c r="B16" s="313" t="s">
        <v>547</v>
      </c>
      <c r="C16" s="313" t="s">
        <v>209</v>
      </c>
      <c r="D16" s="313">
        <v>169.49</v>
      </c>
      <c r="E16" s="314">
        <v>19.13</v>
      </c>
      <c r="F16" s="313">
        <v>71</v>
      </c>
      <c r="G16" s="313">
        <v>35</v>
      </c>
      <c r="H16" s="318">
        <v>0.12</v>
      </c>
      <c r="J16" s="15"/>
      <c r="K16" s="15"/>
      <c r="L16" s="15"/>
      <c r="M16" s="15"/>
      <c r="N16" s="15"/>
    </row>
    <row r="17" spans="1:14" ht="15">
      <c r="A17" s="317" t="s">
        <v>546</v>
      </c>
      <c r="B17" s="313" t="s">
        <v>547</v>
      </c>
      <c r="C17" s="313" t="s">
        <v>210</v>
      </c>
      <c r="D17" s="313">
        <v>180.61</v>
      </c>
      <c r="E17" s="314">
        <v>20.329999999999998</v>
      </c>
      <c r="F17" s="313">
        <v>61</v>
      </c>
      <c r="G17" s="313">
        <v>30</v>
      </c>
      <c r="H17" s="318">
        <v>0</v>
      </c>
      <c r="J17" s="15"/>
      <c r="K17" s="15"/>
      <c r="L17" s="15"/>
      <c r="M17" s="15"/>
      <c r="N17" s="15"/>
    </row>
    <row r="18" spans="1:14" ht="15">
      <c r="A18" s="317" t="s">
        <v>546</v>
      </c>
      <c r="B18" s="313" t="s">
        <v>547</v>
      </c>
      <c r="C18" s="313" t="s">
        <v>211</v>
      </c>
      <c r="D18" s="313">
        <v>189.67</v>
      </c>
      <c r="E18" s="314">
        <v>21.3</v>
      </c>
      <c r="F18" s="313">
        <v>63</v>
      </c>
      <c r="G18" s="313">
        <v>30</v>
      </c>
      <c r="H18" s="318">
        <v>0</v>
      </c>
      <c r="J18" s="15"/>
      <c r="K18" s="15"/>
      <c r="L18" s="15"/>
      <c r="M18" s="15"/>
      <c r="N18" s="15"/>
    </row>
    <row r="19" spans="1:14" ht="15">
      <c r="A19" s="317" t="s">
        <v>546</v>
      </c>
      <c r="B19" s="313" t="s">
        <v>547</v>
      </c>
      <c r="C19" s="313" t="s">
        <v>212</v>
      </c>
      <c r="D19" s="313">
        <v>198.04</v>
      </c>
      <c r="E19" s="314">
        <v>22.2</v>
      </c>
      <c r="F19" s="313">
        <v>71</v>
      </c>
      <c r="G19" s="313">
        <v>30</v>
      </c>
      <c r="H19" s="318">
        <v>0</v>
      </c>
      <c r="J19" s="15"/>
      <c r="K19" s="15"/>
      <c r="L19" s="15"/>
      <c r="M19" s="15"/>
      <c r="N19" s="15"/>
    </row>
    <row r="20" spans="1:14" ht="15">
      <c r="A20" s="317" t="s">
        <v>546</v>
      </c>
      <c r="B20" s="313" t="s">
        <v>547</v>
      </c>
      <c r="C20" s="313" t="s">
        <v>213</v>
      </c>
      <c r="D20" s="313">
        <v>187.49</v>
      </c>
      <c r="E20" s="314">
        <v>21.07</v>
      </c>
      <c r="F20" s="313">
        <v>75</v>
      </c>
      <c r="G20" s="313">
        <v>34</v>
      </c>
      <c r="H20" s="318">
        <v>0</v>
      </c>
      <c r="J20" s="15"/>
      <c r="K20" s="15"/>
      <c r="L20" s="15"/>
      <c r="M20" s="15"/>
      <c r="N20" s="15"/>
    </row>
    <row r="21" spans="1:14" ht="15">
      <c r="A21" s="317" t="s">
        <v>546</v>
      </c>
      <c r="B21" s="313" t="s">
        <v>547</v>
      </c>
      <c r="C21" s="313" t="s">
        <v>214</v>
      </c>
      <c r="D21" s="313">
        <v>154.81</v>
      </c>
      <c r="E21" s="314">
        <v>19.88</v>
      </c>
      <c r="F21" s="313">
        <v>79</v>
      </c>
      <c r="G21" s="313">
        <v>46</v>
      </c>
      <c r="H21" s="318" t="s">
        <v>13</v>
      </c>
      <c r="J21" s="15"/>
      <c r="K21" s="15"/>
      <c r="L21" s="15"/>
      <c r="M21" s="15"/>
      <c r="N21" s="15"/>
    </row>
    <row r="22" spans="1:14" ht="15">
      <c r="A22" s="317" t="s">
        <v>546</v>
      </c>
      <c r="B22" s="313" t="s">
        <v>547</v>
      </c>
      <c r="C22" s="313" t="s">
        <v>215</v>
      </c>
      <c r="D22" s="313">
        <v>177.73</v>
      </c>
      <c r="E22" s="314">
        <v>22.67</v>
      </c>
      <c r="F22" s="313">
        <v>82</v>
      </c>
      <c r="G22" s="313">
        <v>54</v>
      </c>
      <c r="H22" s="318">
        <v>0</v>
      </c>
      <c r="J22" s="15"/>
      <c r="K22" s="15"/>
      <c r="L22" s="15"/>
      <c r="M22" s="15"/>
      <c r="N22" s="15"/>
    </row>
    <row r="23" spans="1:14" ht="15">
      <c r="A23" s="317" t="s">
        <v>546</v>
      </c>
      <c r="B23" s="313" t="s">
        <v>547</v>
      </c>
      <c r="C23" s="313" t="s">
        <v>216</v>
      </c>
      <c r="D23" s="313">
        <v>162.93</v>
      </c>
      <c r="E23" s="314">
        <v>20.87</v>
      </c>
      <c r="F23" s="313">
        <v>76</v>
      </c>
      <c r="G23" s="313">
        <v>49</v>
      </c>
      <c r="H23" s="318">
        <v>0</v>
      </c>
      <c r="J23" s="15"/>
      <c r="K23" s="15"/>
      <c r="L23" s="15"/>
      <c r="M23" s="15"/>
      <c r="N23" s="15"/>
    </row>
    <row r="24" spans="1:14" ht="15">
      <c r="A24" s="317" t="s">
        <v>546</v>
      </c>
      <c r="B24" s="313" t="s">
        <v>547</v>
      </c>
      <c r="C24" s="313" t="s">
        <v>217</v>
      </c>
      <c r="D24" s="313">
        <v>195.93</v>
      </c>
      <c r="E24" s="314">
        <v>24.89</v>
      </c>
      <c r="F24" s="313">
        <v>76</v>
      </c>
      <c r="G24" s="313">
        <v>47</v>
      </c>
      <c r="H24" s="318" t="s">
        <v>218</v>
      </c>
      <c r="J24" s="15"/>
      <c r="K24" s="15"/>
      <c r="L24" s="15"/>
      <c r="M24" s="15"/>
      <c r="N24" s="15"/>
    </row>
    <row r="25" spans="1:14" ht="15">
      <c r="A25" s="317" t="s">
        <v>546</v>
      </c>
      <c r="B25" s="313" t="s">
        <v>547</v>
      </c>
      <c r="C25" s="313" t="s">
        <v>219</v>
      </c>
      <c r="D25" s="313">
        <v>218.16</v>
      </c>
      <c r="E25" s="314">
        <v>27.59</v>
      </c>
      <c r="F25" s="313">
        <v>82</v>
      </c>
      <c r="G25" s="313">
        <v>54</v>
      </c>
      <c r="H25" s="318">
        <v>0.33</v>
      </c>
      <c r="J25" s="15"/>
      <c r="K25" s="15"/>
      <c r="L25" s="15"/>
      <c r="M25" s="15"/>
      <c r="N25" s="15"/>
    </row>
    <row r="26" spans="1:14" ht="15">
      <c r="A26" s="317" t="s">
        <v>546</v>
      </c>
      <c r="B26" s="313" t="s">
        <v>547</v>
      </c>
      <c r="C26" s="313" t="s">
        <v>220</v>
      </c>
      <c r="D26" s="313">
        <v>196.83</v>
      </c>
      <c r="E26" s="314">
        <v>24.99</v>
      </c>
      <c r="F26" s="313">
        <v>75</v>
      </c>
      <c r="G26" s="313">
        <v>44</v>
      </c>
      <c r="H26" s="318">
        <v>0.05</v>
      </c>
      <c r="J26" s="15"/>
      <c r="K26" s="15"/>
      <c r="L26" s="15"/>
      <c r="M26" s="15"/>
      <c r="N26" s="15"/>
    </row>
    <row r="27" spans="1:14" ht="15">
      <c r="A27" s="317" t="s">
        <v>546</v>
      </c>
      <c r="B27" s="313" t="s">
        <v>547</v>
      </c>
      <c r="C27" s="313" t="s">
        <v>221</v>
      </c>
      <c r="D27" s="313">
        <v>184.18</v>
      </c>
      <c r="E27" s="314">
        <v>23.45</v>
      </c>
      <c r="F27" s="313">
        <v>76</v>
      </c>
      <c r="G27" s="313">
        <v>41</v>
      </c>
      <c r="H27" s="318">
        <v>0</v>
      </c>
      <c r="J27" s="15"/>
      <c r="K27" s="15"/>
      <c r="L27" s="15"/>
      <c r="M27" s="15"/>
      <c r="N27" s="15"/>
    </row>
    <row r="28" spans="1:14" ht="15">
      <c r="A28" s="317" t="s">
        <v>546</v>
      </c>
      <c r="B28" s="313" t="s">
        <v>547</v>
      </c>
      <c r="C28" s="313" t="s">
        <v>222</v>
      </c>
      <c r="D28" s="313">
        <v>177.66</v>
      </c>
      <c r="E28" s="314">
        <v>22.66</v>
      </c>
      <c r="F28" s="313">
        <v>85</v>
      </c>
      <c r="G28" s="313">
        <v>43</v>
      </c>
      <c r="H28" s="318">
        <v>0</v>
      </c>
      <c r="J28" s="15"/>
      <c r="K28" s="15"/>
      <c r="L28" s="15"/>
      <c r="M28" s="15"/>
      <c r="N28" s="15"/>
    </row>
    <row r="29" spans="1:14" ht="15">
      <c r="A29" s="317" t="s">
        <v>546</v>
      </c>
      <c r="B29" s="313" t="s">
        <v>547</v>
      </c>
      <c r="C29" s="313" t="s">
        <v>223</v>
      </c>
      <c r="D29" s="313">
        <v>184.05</v>
      </c>
      <c r="E29" s="314">
        <v>23.44</v>
      </c>
      <c r="F29" s="313">
        <v>72</v>
      </c>
      <c r="G29" s="313">
        <v>38</v>
      </c>
      <c r="H29" s="318">
        <v>0.09</v>
      </c>
      <c r="J29" s="15"/>
      <c r="K29" s="15"/>
      <c r="L29" s="15"/>
      <c r="M29" s="15"/>
      <c r="N29" s="15"/>
    </row>
    <row r="30" spans="1:14" ht="15">
      <c r="A30" s="317" t="s">
        <v>546</v>
      </c>
      <c r="B30" s="313" t="s">
        <v>547</v>
      </c>
      <c r="C30" s="313" t="s">
        <v>224</v>
      </c>
      <c r="D30" s="313">
        <v>182.43</v>
      </c>
      <c r="E30" s="314">
        <v>23.24</v>
      </c>
      <c r="F30" s="313">
        <v>62</v>
      </c>
      <c r="G30" s="313">
        <v>37</v>
      </c>
      <c r="H30" s="318">
        <v>0</v>
      </c>
      <c r="J30" s="15"/>
      <c r="K30" s="15"/>
      <c r="L30" s="15"/>
      <c r="M30" s="15"/>
      <c r="N30" s="15"/>
    </row>
    <row r="31" spans="1:14" ht="15">
      <c r="A31" s="317" t="s">
        <v>546</v>
      </c>
      <c r="B31" s="313" t="s">
        <v>547</v>
      </c>
      <c r="C31" s="313" t="s">
        <v>225</v>
      </c>
      <c r="D31" s="313">
        <v>182.93</v>
      </c>
      <c r="E31" s="314">
        <v>23.3</v>
      </c>
      <c r="F31" s="313">
        <v>69</v>
      </c>
      <c r="G31" s="313">
        <v>35</v>
      </c>
      <c r="H31" s="318">
        <v>0</v>
      </c>
      <c r="J31" s="15"/>
      <c r="K31" s="15"/>
      <c r="L31" s="15"/>
      <c r="M31" s="15"/>
      <c r="N31" s="15"/>
    </row>
    <row r="32" spans="1:14" ht="15">
      <c r="A32" s="317" t="s">
        <v>546</v>
      </c>
      <c r="B32" s="313" t="s">
        <v>547</v>
      </c>
      <c r="C32" s="313" t="s">
        <v>226</v>
      </c>
      <c r="D32" s="313">
        <v>203.52</v>
      </c>
      <c r="E32" s="314">
        <v>25.81</v>
      </c>
      <c r="F32" s="313">
        <v>78</v>
      </c>
      <c r="G32" s="313">
        <v>55</v>
      </c>
      <c r="H32" s="318">
        <v>0</v>
      </c>
      <c r="J32" s="15"/>
      <c r="K32" s="15"/>
      <c r="L32" s="15"/>
      <c r="M32" s="15"/>
      <c r="N32" s="15"/>
    </row>
    <row r="33" spans="1:14" ht="15">
      <c r="A33" s="317" t="s">
        <v>546</v>
      </c>
      <c r="B33" s="313" t="s">
        <v>547</v>
      </c>
      <c r="C33" s="313" t="s">
        <v>227</v>
      </c>
      <c r="D33" s="313">
        <v>192.38</v>
      </c>
      <c r="E33" s="314">
        <v>24.45</v>
      </c>
      <c r="F33" s="313">
        <v>86</v>
      </c>
      <c r="G33" s="313">
        <v>58</v>
      </c>
      <c r="H33" s="318">
        <v>0</v>
      </c>
      <c r="J33" s="15"/>
      <c r="K33" s="15"/>
      <c r="L33" s="15"/>
      <c r="M33" s="16"/>
      <c r="N33" s="16"/>
    </row>
    <row r="34" spans="1:14" ht="15">
      <c r="A34" s="317" t="s">
        <v>546</v>
      </c>
      <c r="B34" s="313" t="s">
        <v>547</v>
      </c>
      <c r="C34" s="313" t="s">
        <v>230</v>
      </c>
      <c r="D34" s="313">
        <v>189.27</v>
      </c>
      <c r="E34" s="314">
        <v>24.07</v>
      </c>
      <c r="F34" s="313">
        <v>83</v>
      </c>
      <c r="G34" s="313">
        <v>59</v>
      </c>
      <c r="H34" s="318">
        <v>0</v>
      </c>
      <c r="J34" s="15"/>
      <c r="K34" s="15"/>
      <c r="L34" s="15"/>
      <c r="M34" s="17"/>
      <c r="N34" s="18"/>
    </row>
    <row r="35" spans="1:14" ht="15">
      <c r="A35" s="317" t="s">
        <v>546</v>
      </c>
      <c r="B35" s="313" t="s">
        <v>547</v>
      </c>
      <c r="C35" s="313" t="s">
        <v>232</v>
      </c>
      <c r="D35" s="313">
        <v>176.64</v>
      </c>
      <c r="E35" s="314">
        <v>22.54</v>
      </c>
      <c r="F35" s="313">
        <v>82</v>
      </c>
      <c r="G35" s="313">
        <v>58</v>
      </c>
      <c r="H35" s="318">
        <v>0</v>
      </c>
      <c r="J35" s="15"/>
      <c r="K35" s="15"/>
      <c r="L35" s="15"/>
      <c r="M35" s="15"/>
      <c r="N35" s="15"/>
    </row>
    <row r="36" spans="1:14" ht="15">
      <c r="A36" s="317" t="s">
        <v>546</v>
      </c>
      <c r="B36" s="313" t="s">
        <v>547</v>
      </c>
      <c r="C36" s="313" t="s">
        <v>233</v>
      </c>
      <c r="D36" s="313">
        <v>183.04</v>
      </c>
      <c r="E36" s="314">
        <v>23.32</v>
      </c>
      <c r="F36" s="313">
        <v>82</v>
      </c>
      <c r="G36" s="313">
        <v>57</v>
      </c>
      <c r="H36" s="318">
        <v>0</v>
      </c>
      <c r="J36" s="15"/>
      <c r="K36" s="15"/>
      <c r="L36" s="15"/>
      <c r="M36" s="15"/>
      <c r="N36" s="15"/>
    </row>
    <row r="37" spans="1:14" ht="15">
      <c r="A37" s="317" t="s">
        <v>546</v>
      </c>
      <c r="B37" s="313" t="s">
        <v>547</v>
      </c>
      <c r="C37" s="313" t="s">
        <v>234</v>
      </c>
      <c r="D37" s="313">
        <v>187.99</v>
      </c>
      <c r="E37" s="314">
        <v>23.92</v>
      </c>
      <c r="F37" s="313">
        <v>78</v>
      </c>
      <c r="G37" s="313">
        <v>50</v>
      </c>
      <c r="H37" s="318">
        <v>0</v>
      </c>
      <c r="J37" s="15"/>
      <c r="K37" s="15"/>
      <c r="L37" s="15"/>
      <c r="M37" s="15"/>
      <c r="N37" s="15"/>
    </row>
    <row r="38" spans="1:14" ht="15">
      <c r="A38" s="317" t="s">
        <v>546</v>
      </c>
      <c r="B38" s="313" t="s">
        <v>547</v>
      </c>
      <c r="C38" s="313" t="s">
        <v>235</v>
      </c>
      <c r="D38" s="313">
        <v>204.2</v>
      </c>
      <c r="E38" s="314">
        <v>25.89</v>
      </c>
      <c r="F38" s="313">
        <v>70</v>
      </c>
      <c r="G38" s="313">
        <v>47</v>
      </c>
      <c r="H38" s="318">
        <v>0.17</v>
      </c>
      <c r="J38" s="15"/>
      <c r="K38" s="15"/>
      <c r="L38" s="15"/>
      <c r="M38" s="15"/>
      <c r="N38" s="15"/>
    </row>
    <row r="39" spans="1:14" ht="15">
      <c r="A39" s="317" t="s">
        <v>546</v>
      </c>
      <c r="B39" s="313" t="s">
        <v>547</v>
      </c>
      <c r="C39" s="313" t="s">
        <v>236</v>
      </c>
      <c r="D39" s="313">
        <v>220.99</v>
      </c>
      <c r="E39" s="314">
        <v>27.94</v>
      </c>
      <c r="F39" s="313">
        <v>73</v>
      </c>
      <c r="G39" s="313">
        <v>48</v>
      </c>
      <c r="H39" s="318">
        <v>0</v>
      </c>
      <c r="J39" s="15"/>
      <c r="K39" s="15"/>
      <c r="L39" s="15"/>
      <c r="M39" s="15"/>
      <c r="N39" s="15"/>
    </row>
    <row r="40" spans="1:14" ht="15">
      <c r="A40" s="317" t="s">
        <v>546</v>
      </c>
      <c r="B40" s="313" t="s">
        <v>547</v>
      </c>
      <c r="C40" s="313" t="s">
        <v>237</v>
      </c>
      <c r="D40" s="313">
        <v>214.5</v>
      </c>
      <c r="E40" s="314">
        <v>27.15</v>
      </c>
      <c r="F40" s="313">
        <v>71</v>
      </c>
      <c r="G40" s="313">
        <v>46</v>
      </c>
      <c r="H40" s="318">
        <v>0.01</v>
      </c>
      <c r="J40" s="15"/>
      <c r="K40" s="15"/>
      <c r="L40" s="15"/>
      <c r="M40" s="15"/>
      <c r="N40" s="15"/>
    </row>
    <row r="41" spans="1:14" ht="15">
      <c r="A41" s="317" t="s">
        <v>546</v>
      </c>
      <c r="B41" s="313" t="s">
        <v>547</v>
      </c>
      <c r="C41" s="313" t="s">
        <v>238</v>
      </c>
      <c r="D41" s="313">
        <v>200.75</v>
      </c>
      <c r="E41" s="314">
        <v>25.47</v>
      </c>
      <c r="F41" s="313">
        <v>76</v>
      </c>
      <c r="G41" s="313">
        <v>44</v>
      </c>
      <c r="H41" s="318"/>
      <c r="J41" s="15"/>
      <c r="K41" s="15"/>
      <c r="L41" s="15"/>
      <c r="M41" s="15"/>
      <c r="N41" s="15"/>
    </row>
    <row r="42" spans="1:14" ht="15">
      <c r="A42" s="317" t="s">
        <v>546</v>
      </c>
      <c r="B42" s="313" t="s">
        <v>547</v>
      </c>
      <c r="C42" s="313" t="s">
        <v>239</v>
      </c>
      <c r="D42" s="313">
        <v>183.9</v>
      </c>
      <c r="E42" s="314">
        <v>23.42</v>
      </c>
      <c r="F42" s="313">
        <v>79</v>
      </c>
      <c r="G42" s="313">
        <v>49</v>
      </c>
      <c r="H42" s="318">
        <v>0</v>
      </c>
      <c r="J42" s="15"/>
      <c r="K42" s="15"/>
      <c r="L42" s="15"/>
      <c r="M42" s="15"/>
      <c r="N42" s="15"/>
    </row>
    <row r="43" spans="1:14" ht="15">
      <c r="A43" s="317" t="s">
        <v>546</v>
      </c>
      <c r="B43" s="313" t="s">
        <v>547</v>
      </c>
      <c r="C43" s="313" t="s">
        <v>240</v>
      </c>
      <c r="D43" s="313">
        <v>174.58</v>
      </c>
      <c r="E43" s="314">
        <v>22.28</v>
      </c>
      <c r="F43" s="313">
        <v>83</v>
      </c>
      <c r="G43" s="313">
        <v>58</v>
      </c>
      <c r="H43" s="318">
        <v>0</v>
      </c>
      <c r="J43" s="15"/>
      <c r="K43" s="15"/>
      <c r="L43" s="15"/>
      <c r="M43" s="15"/>
      <c r="N43" s="15"/>
    </row>
    <row r="44" spans="1:14" ht="15">
      <c r="A44" s="317" t="s">
        <v>546</v>
      </c>
      <c r="B44" s="313" t="s">
        <v>547</v>
      </c>
      <c r="C44" s="313" t="s">
        <v>241</v>
      </c>
      <c r="D44" s="313">
        <v>196.65</v>
      </c>
      <c r="E44" s="314">
        <v>24.97</v>
      </c>
      <c r="F44" s="313">
        <v>85</v>
      </c>
      <c r="G44" s="313">
        <v>46</v>
      </c>
      <c r="H44" s="318">
        <v>0.16</v>
      </c>
      <c r="J44" s="15"/>
      <c r="K44" s="15"/>
      <c r="L44" s="15"/>
      <c r="M44" s="15"/>
      <c r="N44" s="15"/>
    </row>
    <row r="45" spans="1:14" ht="15">
      <c r="A45" s="317" t="s">
        <v>546</v>
      </c>
      <c r="B45" s="313" t="s">
        <v>547</v>
      </c>
      <c r="C45" s="313" t="s">
        <v>242</v>
      </c>
      <c r="D45" s="313">
        <v>212.95</v>
      </c>
      <c r="E45" s="314">
        <v>26.96</v>
      </c>
      <c r="F45" s="313">
        <v>79</v>
      </c>
      <c r="G45" s="313">
        <v>40</v>
      </c>
      <c r="H45" s="318">
        <v>0.56999999999999995</v>
      </c>
      <c r="J45" s="15"/>
      <c r="K45" s="15"/>
      <c r="L45" s="15"/>
      <c r="M45" s="15"/>
      <c r="N45" s="15"/>
    </row>
    <row r="46" spans="1:14" ht="15">
      <c r="A46" s="317" t="s">
        <v>546</v>
      </c>
      <c r="B46" s="313" t="s">
        <v>547</v>
      </c>
      <c r="C46" s="313" t="s">
        <v>243</v>
      </c>
      <c r="D46" s="313">
        <v>219.62</v>
      </c>
      <c r="E46" s="314">
        <v>27.77</v>
      </c>
      <c r="F46" s="313">
        <v>71</v>
      </c>
      <c r="G46" s="313">
        <v>40</v>
      </c>
      <c r="H46" s="318">
        <v>0.12</v>
      </c>
      <c r="J46" s="15"/>
      <c r="K46" s="15"/>
      <c r="L46" s="15"/>
      <c r="M46" s="15"/>
      <c r="N46" s="15"/>
    </row>
    <row r="47" spans="1:14" ht="15">
      <c r="A47" s="317" t="s">
        <v>546</v>
      </c>
      <c r="B47" s="313" t="s">
        <v>547</v>
      </c>
      <c r="C47" s="313" t="s">
        <v>244</v>
      </c>
      <c r="D47" s="313">
        <v>193.57</v>
      </c>
      <c r="E47" s="314">
        <v>24.6</v>
      </c>
      <c r="F47" s="313">
        <v>71</v>
      </c>
      <c r="G47" s="313">
        <v>40</v>
      </c>
      <c r="H47" s="318" t="s">
        <v>149</v>
      </c>
      <c r="J47" s="15"/>
      <c r="K47" s="15"/>
      <c r="L47" s="15"/>
      <c r="M47" s="15"/>
      <c r="N47" s="15"/>
    </row>
    <row r="48" spans="1:14" ht="15">
      <c r="A48" s="317" t="s">
        <v>546</v>
      </c>
      <c r="B48" s="313" t="s">
        <v>547</v>
      </c>
      <c r="C48" s="313" t="s">
        <v>245</v>
      </c>
      <c r="D48" s="313">
        <v>227.04</v>
      </c>
      <c r="E48" s="314">
        <v>28.68</v>
      </c>
      <c r="F48" s="313">
        <v>75</v>
      </c>
      <c r="G48" s="313">
        <v>39</v>
      </c>
      <c r="H48" s="318">
        <v>0</v>
      </c>
      <c r="J48" s="15"/>
      <c r="K48" s="15"/>
      <c r="L48" s="15"/>
      <c r="M48" s="15"/>
      <c r="N48" s="15"/>
    </row>
    <row r="49" spans="1:14" ht="15">
      <c r="A49" s="317" t="s">
        <v>546</v>
      </c>
      <c r="B49" s="313" t="s">
        <v>547</v>
      </c>
      <c r="C49" s="313" t="s">
        <v>246</v>
      </c>
      <c r="D49" s="313">
        <v>175.51</v>
      </c>
      <c r="E49" s="314">
        <v>22.4</v>
      </c>
      <c r="F49" s="313">
        <v>82</v>
      </c>
      <c r="G49" s="313">
        <v>50</v>
      </c>
      <c r="H49" s="318">
        <v>0</v>
      </c>
      <c r="J49" s="15"/>
      <c r="K49" s="15"/>
      <c r="L49" s="15"/>
      <c r="M49" s="15"/>
      <c r="N49" s="15"/>
    </row>
    <row r="50" spans="1:14" ht="15">
      <c r="A50" s="317" t="s">
        <v>546</v>
      </c>
      <c r="B50" s="313" t="s">
        <v>547</v>
      </c>
      <c r="C50" s="313" t="s">
        <v>247</v>
      </c>
      <c r="D50" s="313">
        <v>183.3</v>
      </c>
      <c r="E50" s="314">
        <v>29.67</v>
      </c>
      <c r="F50" s="313">
        <v>85</v>
      </c>
      <c r="G50" s="313">
        <v>57</v>
      </c>
      <c r="H50" s="318">
        <v>0</v>
      </c>
      <c r="J50" s="15"/>
      <c r="K50" s="15"/>
      <c r="L50" s="15"/>
      <c r="M50" s="15"/>
      <c r="N50" s="15"/>
    </row>
    <row r="51" spans="1:14" ht="15">
      <c r="A51" s="317" t="s">
        <v>546</v>
      </c>
      <c r="B51" s="313" t="s">
        <v>547</v>
      </c>
      <c r="C51" s="313" t="s">
        <v>248</v>
      </c>
      <c r="D51" s="313">
        <v>184.37</v>
      </c>
      <c r="E51" s="314">
        <v>29.84</v>
      </c>
      <c r="F51" s="313">
        <v>89</v>
      </c>
      <c r="G51" s="313">
        <v>45</v>
      </c>
      <c r="H51" s="318"/>
      <c r="J51" s="15"/>
      <c r="K51" s="15"/>
      <c r="L51" s="15"/>
      <c r="M51" s="15"/>
      <c r="N51" s="15"/>
    </row>
    <row r="52" spans="1:14" ht="15">
      <c r="A52" s="317" t="s">
        <v>546</v>
      </c>
      <c r="B52" s="313" t="s">
        <v>547</v>
      </c>
      <c r="C52" s="313" t="s">
        <v>249</v>
      </c>
      <c r="D52" s="313">
        <v>189.42</v>
      </c>
      <c r="E52" s="314">
        <v>30.63</v>
      </c>
      <c r="F52" s="313">
        <v>67</v>
      </c>
      <c r="G52" s="313">
        <v>46</v>
      </c>
      <c r="H52" s="318">
        <v>0.04</v>
      </c>
      <c r="J52" s="15"/>
      <c r="K52" s="15"/>
      <c r="L52" s="15"/>
      <c r="M52" s="15"/>
      <c r="N52" s="15"/>
    </row>
    <row r="53" spans="1:14" ht="15">
      <c r="A53" s="317" t="s">
        <v>546</v>
      </c>
      <c r="B53" s="313" t="s">
        <v>547</v>
      </c>
      <c r="C53" s="313" t="s">
        <v>250</v>
      </c>
      <c r="D53" s="313">
        <v>196.67</v>
      </c>
      <c r="E53" s="314">
        <v>31.76</v>
      </c>
      <c r="F53" s="313">
        <v>80</v>
      </c>
      <c r="G53" s="313">
        <v>48</v>
      </c>
      <c r="H53" s="318">
        <v>0</v>
      </c>
      <c r="J53" s="15"/>
      <c r="K53" s="15"/>
      <c r="L53" s="15"/>
      <c r="M53" s="15"/>
      <c r="N53" s="15"/>
    </row>
    <row r="54" spans="1:14" ht="15">
      <c r="A54" s="317" t="s">
        <v>546</v>
      </c>
      <c r="B54" s="313" t="s">
        <v>547</v>
      </c>
      <c r="C54" s="313" t="s">
        <v>251</v>
      </c>
      <c r="D54" s="313">
        <v>192.03</v>
      </c>
      <c r="E54" s="314">
        <v>31.03</v>
      </c>
      <c r="F54" s="313">
        <v>82</v>
      </c>
      <c r="G54" s="313">
        <v>53</v>
      </c>
      <c r="H54" s="318">
        <v>0</v>
      </c>
      <c r="J54" s="15"/>
      <c r="K54" s="15"/>
      <c r="L54" s="15"/>
      <c r="M54" s="15"/>
      <c r="N54" s="15"/>
    </row>
    <row r="55" spans="1:14" ht="15">
      <c r="A55" s="317" t="s">
        <v>546</v>
      </c>
      <c r="B55" s="313" t="s">
        <v>547</v>
      </c>
      <c r="C55" s="313" t="s">
        <v>252</v>
      </c>
      <c r="D55" s="313">
        <v>184.28</v>
      </c>
      <c r="E55" s="314">
        <v>29.82</v>
      </c>
      <c r="F55" s="313">
        <v>85</v>
      </c>
      <c r="G55" s="313">
        <v>57</v>
      </c>
      <c r="H55" s="318">
        <v>0</v>
      </c>
      <c r="J55" s="15"/>
      <c r="K55" s="15"/>
      <c r="L55" s="15"/>
      <c r="M55" s="15"/>
      <c r="N55" s="15"/>
    </row>
    <row r="56" spans="1:14" ht="15">
      <c r="A56" s="317" t="s">
        <v>546</v>
      </c>
      <c r="B56" s="313" t="s">
        <v>547</v>
      </c>
      <c r="C56" s="313" t="s">
        <v>253</v>
      </c>
      <c r="D56" s="313">
        <v>175.59</v>
      </c>
      <c r="E56" s="314">
        <v>28.46</v>
      </c>
      <c r="F56" s="313">
        <v>87</v>
      </c>
      <c r="G56" s="313">
        <v>58</v>
      </c>
      <c r="H56" s="318">
        <v>0</v>
      </c>
      <c r="J56" s="15"/>
      <c r="K56" s="15"/>
      <c r="L56" s="15"/>
      <c r="M56" s="15"/>
      <c r="N56" s="15"/>
    </row>
    <row r="57" spans="1:14" ht="15">
      <c r="A57" s="317" t="s">
        <v>546</v>
      </c>
      <c r="B57" s="313" t="s">
        <v>547</v>
      </c>
      <c r="C57" s="313" t="s">
        <v>254</v>
      </c>
      <c r="D57" s="313">
        <v>189.06</v>
      </c>
      <c r="E57" s="314">
        <v>30.57</v>
      </c>
      <c r="F57" s="313">
        <v>89</v>
      </c>
      <c r="G57" s="313">
        <v>60</v>
      </c>
      <c r="H57" s="318">
        <v>0</v>
      </c>
      <c r="J57" s="15"/>
      <c r="K57" s="15"/>
      <c r="L57" s="15"/>
      <c r="M57" s="15"/>
      <c r="N57" s="15"/>
    </row>
    <row r="58" spans="1:14" ht="15">
      <c r="A58" s="317" t="s">
        <v>546</v>
      </c>
      <c r="B58" s="313" t="s">
        <v>547</v>
      </c>
      <c r="C58" s="313" t="s">
        <v>255</v>
      </c>
      <c r="D58" s="313">
        <v>171.78</v>
      </c>
      <c r="E58" s="314">
        <v>27.87</v>
      </c>
      <c r="F58" s="313">
        <v>87</v>
      </c>
      <c r="G58" s="313">
        <v>58</v>
      </c>
      <c r="H58" s="318">
        <v>0</v>
      </c>
      <c r="J58" s="15"/>
      <c r="K58" s="15"/>
      <c r="L58" s="15"/>
      <c r="M58" s="15"/>
      <c r="N58" s="15"/>
    </row>
    <row r="59" spans="1:14" ht="15">
      <c r="A59" s="317" t="s">
        <v>546</v>
      </c>
      <c r="B59" s="313" t="s">
        <v>547</v>
      </c>
      <c r="C59" s="313" t="s">
        <v>256</v>
      </c>
      <c r="D59" s="313">
        <v>171.81</v>
      </c>
      <c r="E59" s="314">
        <v>27.87</v>
      </c>
      <c r="F59" s="313">
        <v>87</v>
      </c>
      <c r="G59" s="313">
        <v>58</v>
      </c>
      <c r="H59" s="318"/>
      <c r="J59" s="15"/>
      <c r="K59" s="15"/>
      <c r="L59" s="15"/>
      <c r="M59" s="15"/>
      <c r="N59" s="15"/>
    </row>
    <row r="60" spans="1:14" ht="15">
      <c r="A60" s="317" t="s">
        <v>546</v>
      </c>
      <c r="B60" s="313" t="s">
        <v>547</v>
      </c>
      <c r="C60" s="313" t="s">
        <v>257</v>
      </c>
      <c r="D60" s="313">
        <v>210.98</v>
      </c>
      <c r="E60" s="314">
        <v>34</v>
      </c>
      <c r="F60" s="313">
        <v>87</v>
      </c>
      <c r="G60" s="313">
        <v>56</v>
      </c>
      <c r="H60" s="318">
        <v>0</v>
      </c>
      <c r="J60" s="15"/>
      <c r="K60" s="15"/>
      <c r="L60" s="15"/>
      <c r="M60" s="15"/>
      <c r="N60" s="15"/>
    </row>
    <row r="61" spans="1:14" ht="15">
      <c r="A61" s="317" t="s">
        <v>546</v>
      </c>
      <c r="B61" s="313" t="s">
        <v>547</v>
      </c>
      <c r="C61" s="313" t="s">
        <v>258</v>
      </c>
      <c r="D61" s="313">
        <v>177.2</v>
      </c>
      <c r="E61" s="314">
        <v>28.72</v>
      </c>
      <c r="F61" s="313">
        <v>87</v>
      </c>
      <c r="G61" s="313">
        <v>57</v>
      </c>
      <c r="H61" s="318">
        <v>0</v>
      </c>
      <c r="J61" s="15"/>
      <c r="K61" s="15"/>
      <c r="L61" s="15"/>
      <c r="M61" s="16"/>
      <c r="N61" s="16"/>
    </row>
    <row r="62" spans="1:14" ht="15">
      <c r="A62" s="317" t="s">
        <v>546</v>
      </c>
      <c r="B62" s="313" t="s">
        <v>547</v>
      </c>
      <c r="C62" s="313" t="s">
        <v>259</v>
      </c>
      <c r="D62" s="313">
        <v>170.38</v>
      </c>
      <c r="E62" s="314">
        <v>27.65</v>
      </c>
      <c r="F62" s="313">
        <v>87</v>
      </c>
      <c r="G62" s="313">
        <v>57</v>
      </c>
      <c r="H62" s="318">
        <v>0</v>
      </c>
      <c r="J62" s="15"/>
      <c r="K62" s="15"/>
      <c r="L62" s="15"/>
      <c r="M62" s="17"/>
      <c r="N62" s="18"/>
    </row>
    <row r="63" spans="1:14" ht="15">
      <c r="A63" s="317" t="s">
        <v>546</v>
      </c>
      <c r="B63" s="313" t="s">
        <v>547</v>
      </c>
      <c r="C63" s="313" t="s">
        <v>261</v>
      </c>
      <c r="D63" s="313">
        <v>181.73</v>
      </c>
      <c r="E63" s="314">
        <v>29.42</v>
      </c>
      <c r="F63" s="313">
        <v>86</v>
      </c>
      <c r="G63" s="313">
        <v>58</v>
      </c>
      <c r="H63" s="318">
        <v>0</v>
      </c>
      <c r="J63" s="15"/>
      <c r="K63" s="15"/>
      <c r="L63" s="15"/>
      <c r="M63" s="15"/>
      <c r="N63" s="15"/>
    </row>
    <row r="64" spans="1:14" ht="15">
      <c r="A64" s="317" t="s">
        <v>546</v>
      </c>
      <c r="B64" s="313" t="s">
        <v>547</v>
      </c>
      <c r="C64" s="313" t="s">
        <v>262</v>
      </c>
      <c r="D64" s="313">
        <v>170.96</v>
      </c>
      <c r="E64" s="314">
        <v>27.74</v>
      </c>
      <c r="F64" s="313">
        <v>87</v>
      </c>
      <c r="G64" s="313">
        <v>56</v>
      </c>
      <c r="H64" s="318">
        <v>0</v>
      </c>
      <c r="J64" s="15"/>
      <c r="K64" s="15"/>
      <c r="L64" s="15"/>
      <c r="M64" s="15"/>
      <c r="N64" s="15"/>
    </row>
    <row r="65" spans="1:14" ht="15">
      <c r="A65" s="317" t="s">
        <v>546</v>
      </c>
      <c r="B65" s="313" t="s">
        <v>547</v>
      </c>
      <c r="C65" s="313" t="s">
        <v>263</v>
      </c>
      <c r="D65" s="313">
        <v>186.5</v>
      </c>
      <c r="E65" s="314">
        <v>30.17</v>
      </c>
      <c r="F65" s="313">
        <v>90</v>
      </c>
      <c r="G65" s="313">
        <v>55</v>
      </c>
      <c r="H65" s="318">
        <v>0</v>
      </c>
      <c r="J65" s="15"/>
      <c r="K65" s="15"/>
      <c r="L65" s="15"/>
      <c r="M65" s="15"/>
      <c r="N65" s="15"/>
    </row>
    <row r="66" spans="1:14" ht="15">
      <c r="A66" s="317" t="s">
        <v>546</v>
      </c>
      <c r="B66" s="313" t="s">
        <v>547</v>
      </c>
      <c r="C66" s="313" t="s">
        <v>264</v>
      </c>
      <c r="D66" s="313">
        <v>178.94</v>
      </c>
      <c r="E66" s="314">
        <v>28.99</v>
      </c>
      <c r="F66" s="313">
        <v>88</v>
      </c>
      <c r="G66" s="313">
        <v>52</v>
      </c>
      <c r="H66" s="318">
        <v>0</v>
      </c>
      <c r="J66" s="15"/>
      <c r="K66" s="15"/>
      <c r="L66" s="15"/>
      <c r="M66" s="15"/>
      <c r="N66" s="15"/>
    </row>
    <row r="67" spans="1:14" ht="15">
      <c r="A67" s="317" t="s">
        <v>546</v>
      </c>
      <c r="B67" s="313" t="s">
        <v>547</v>
      </c>
      <c r="C67" s="313" t="s">
        <v>265</v>
      </c>
      <c r="D67" s="313">
        <v>203.02</v>
      </c>
      <c r="E67" s="314">
        <v>32.75</v>
      </c>
      <c r="F67" s="313">
        <v>81</v>
      </c>
      <c r="G67" s="313">
        <v>54</v>
      </c>
      <c r="H67" s="318">
        <v>0.05</v>
      </c>
      <c r="J67" s="15"/>
      <c r="K67" s="15"/>
      <c r="L67" s="15"/>
      <c r="M67" s="15"/>
      <c r="N67" s="15"/>
    </row>
    <row r="68" spans="1:14" ht="15">
      <c r="A68" s="317" t="s">
        <v>546</v>
      </c>
      <c r="B68" s="313" t="s">
        <v>547</v>
      </c>
      <c r="C68" s="313" t="s">
        <v>266</v>
      </c>
      <c r="D68" s="313">
        <v>172.44</v>
      </c>
      <c r="E68" s="314">
        <v>27.97</v>
      </c>
      <c r="F68" s="313">
        <v>84</v>
      </c>
      <c r="G68" s="313">
        <v>56</v>
      </c>
      <c r="H68" s="318">
        <v>0</v>
      </c>
      <c r="J68" s="15"/>
      <c r="K68" s="15"/>
      <c r="L68" s="15"/>
      <c r="M68" s="15"/>
      <c r="N68" s="15"/>
    </row>
    <row r="69" spans="1:14" ht="15">
      <c r="A69" s="317" t="s">
        <v>546</v>
      </c>
      <c r="B69" s="313" t="s">
        <v>547</v>
      </c>
      <c r="C69" s="313" t="s">
        <v>267</v>
      </c>
      <c r="D69" s="313">
        <v>173.82</v>
      </c>
      <c r="E69" s="314">
        <v>28.19</v>
      </c>
      <c r="F69" s="313">
        <v>87</v>
      </c>
      <c r="G69" s="313">
        <v>56</v>
      </c>
      <c r="H69" s="318"/>
      <c r="J69" s="15"/>
      <c r="K69" s="15"/>
      <c r="L69" s="15"/>
      <c r="M69" s="15"/>
      <c r="N69" s="15"/>
    </row>
    <row r="70" spans="1:14" ht="15">
      <c r="A70" s="317" t="s">
        <v>546</v>
      </c>
      <c r="B70" s="313" t="s">
        <v>547</v>
      </c>
      <c r="C70" s="313" t="s">
        <v>268</v>
      </c>
      <c r="D70" s="313">
        <v>171.2</v>
      </c>
      <c r="E70" s="314">
        <v>27.78</v>
      </c>
      <c r="F70" s="313">
        <v>85</v>
      </c>
      <c r="G70" s="313">
        <v>58</v>
      </c>
      <c r="H70" s="318">
        <v>0</v>
      </c>
      <c r="J70" s="15"/>
      <c r="K70" s="15"/>
      <c r="L70" s="15"/>
      <c r="M70" s="15"/>
      <c r="N70" s="15"/>
    </row>
    <row r="71" spans="1:14" ht="15">
      <c r="A71" s="317" t="s">
        <v>546</v>
      </c>
      <c r="B71" s="313" t="s">
        <v>547</v>
      </c>
      <c r="C71" s="313" t="s">
        <v>269</v>
      </c>
      <c r="D71" s="313">
        <v>156.22</v>
      </c>
      <c r="E71" s="314">
        <v>25.44</v>
      </c>
      <c r="F71" s="313">
        <v>80</v>
      </c>
      <c r="G71" s="313">
        <v>51</v>
      </c>
      <c r="H71" s="318">
        <v>0</v>
      </c>
      <c r="J71" s="15"/>
      <c r="K71" s="15"/>
      <c r="L71" s="15"/>
      <c r="M71" s="15"/>
      <c r="N71" s="15"/>
    </row>
    <row r="72" spans="1:14" ht="15">
      <c r="A72" s="317" t="s">
        <v>546</v>
      </c>
      <c r="B72" s="313" t="s">
        <v>547</v>
      </c>
      <c r="C72" s="313" t="s">
        <v>270</v>
      </c>
      <c r="D72" s="313">
        <v>200.05</v>
      </c>
      <c r="E72" s="314">
        <v>32.29</v>
      </c>
      <c r="F72" s="313">
        <v>85</v>
      </c>
      <c r="G72" s="313">
        <v>54</v>
      </c>
      <c r="H72" s="318"/>
      <c r="J72" s="15"/>
      <c r="K72" s="15"/>
      <c r="L72" s="15"/>
      <c r="M72" s="15"/>
      <c r="N72" s="15"/>
    </row>
    <row r="73" spans="1:14" ht="15">
      <c r="A73" s="317" t="s">
        <v>546</v>
      </c>
      <c r="B73" s="313" t="s">
        <v>547</v>
      </c>
      <c r="C73" s="313" t="s">
        <v>271</v>
      </c>
      <c r="D73" s="313">
        <v>203.62</v>
      </c>
      <c r="E73" s="314">
        <v>32.840000000000003</v>
      </c>
      <c r="F73" s="313">
        <v>81</v>
      </c>
      <c r="G73" s="313">
        <v>51</v>
      </c>
      <c r="H73" s="318">
        <v>1.3</v>
      </c>
      <c r="J73" s="15"/>
      <c r="K73" s="15"/>
      <c r="L73" s="15"/>
      <c r="M73" s="15"/>
      <c r="N73" s="15"/>
    </row>
    <row r="74" spans="1:14" ht="15">
      <c r="A74" s="317" t="s">
        <v>546</v>
      </c>
      <c r="B74" s="313" t="s">
        <v>547</v>
      </c>
      <c r="C74" s="313" t="s">
        <v>272</v>
      </c>
      <c r="D74" s="313">
        <v>340.01</v>
      </c>
      <c r="E74" s="314">
        <v>54.16</v>
      </c>
      <c r="F74" s="313">
        <v>86</v>
      </c>
      <c r="G74" s="313">
        <v>48</v>
      </c>
      <c r="H74" s="318">
        <v>0</v>
      </c>
      <c r="J74" s="15"/>
      <c r="K74" s="15"/>
      <c r="L74" s="15"/>
      <c r="M74" s="15"/>
      <c r="N74" s="15"/>
    </row>
    <row r="75" spans="1:14" ht="15">
      <c r="A75" s="317" t="s">
        <v>546</v>
      </c>
      <c r="B75" s="313" t="s">
        <v>547</v>
      </c>
      <c r="C75" s="313" t="s">
        <v>105</v>
      </c>
      <c r="D75" s="313">
        <v>406.7</v>
      </c>
      <c r="E75" s="314">
        <v>64.59</v>
      </c>
      <c r="F75" s="313">
        <v>81</v>
      </c>
      <c r="G75" s="313">
        <v>46</v>
      </c>
      <c r="H75" s="318">
        <v>1.17</v>
      </c>
      <c r="J75" s="15"/>
      <c r="K75" s="15"/>
      <c r="L75" s="15"/>
      <c r="M75" s="15"/>
      <c r="N75" s="15"/>
    </row>
    <row r="76" spans="1:14" ht="15">
      <c r="A76" s="320" t="s">
        <v>546</v>
      </c>
      <c r="B76" s="315" t="s">
        <v>547</v>
      </c>
      <c r="C76" s="315" t="s">
        <v>106</v>
      </c>
      <c r="D76" s="315">
        <v>380.63</v>
      </c>
      <c r="E76" s="316">
        <v>60.51</v>
      </c>
      <c r="F76" s="315">
        <v>70</v>
      </c>
      <c r="G76" s="315">
        <v>43</v>
      </c>
      <c r="H76" s="355">
        <v>0.6</v>
      </c>
      <c r="J76" s="15"/>
      <c r="K76" s="15"/>
      <c r="L76" s="15"/>
      <c r="M76" s="15"/>
      <c r="N76" s="15"/>
    </row>
    <row r="77" spans="1:14" ht="15">
      <c r="A77" s="320" t="s">
        <v>546</v>
      </c>
      <c r="B77" s="315" t="s">
        <v>547</v>
      </c>
      <c r="C77" s="315" t="s">
        <v>273</v>
      </c>
      <c r="D77" s="315">
        <v>382.26</v>
      </c>
      <c r="E77" s="316">
        <v>60.77</v>
      </c>
      <c r="F77" s="315">
        <v>68</v>
      </c>
      <c r="G77" s="315">
        <v>43</v>
      </c>
      <c r="H77" s="355">
        <v>0</v>
      </c>
      <c r="J77" s="15"/>
      <c r="K77" s="15"/>
      <c r="L77" s="15"/>
      <c r="M77" s="15"/>
      <c r="N77" s="15"/>
    </row>
    <row r="78" spans="1:14" ht="15">
      <c r="A78" s="317" t="s">
        <v>546</v>
      </c>
      <c r="B78" s="313" t="s">
        <v>547</v>
      </c>
      <c r="C78" s="313" t="s">
        <v>274</v>
      </c>
      <c r="D78" s="313">
        <v>347.64</v>
      </c>
      <c r="E78" s="314">
        <v>55.36</v>
      </c>
      <c r="F78" s="313">
        <v>77</v>
      </c>
      <c r="G78" s="313">
        <v>37</v>
      </c>
      <c r="H78" s="318">
        <v>0</v>
      </c>
      <c r="J78" s="15"/>
      <c r="K78" s="15"/>
      <c r="L78" s="15"/>
      <c r="M78" s="15"/>
      <c r="N78" s="15"/>
    </row>
    <row r="79" spans="1:14" ht="15">
      <c r="A79" s="317" t="s">
        <v>546</v>
      </c>
      <c r="B79" s="313" t="s">
        <v>547</v>
      </c>
      <c r="C79" s="313" t="s">
        <v>275</v>
      </c>
      <c r="D79" s="313">
        <v>350.05</v>
      </c>
      <c r="E79" s="314">
        <v>53.64</v>
      </c>
      <c r="F79" s="313">
        <v>84</v>
      </c>
      <c r="G79" s="313">
        <v>48</v>
      </c>
      <c r="H79" s="318"/>
      <c r="J79" s="15"/>
      <c r="K79" s="15"/>
      <c r="L79" s="15"/>
      <c r="M79" s="15"/>
      <c r="N79" s="15"/>
    </row>
    <row r="80" spans="1:14" ht="15">
      <c r="A80" s="317" t="s">
        <v>546</v>
      </c>
      <c r="B80" s="313" t="s">
        <v>547</v>
      </c>
      <c r="C80" s="313" t="s">
        <v>276</v>
      </c>
      <c r="D80" s="313">
        <v>303.76</v>
      </c>
      <c r="E80" s="314">
        <v>46.68</v>
      </c>
      <c r="F80" s="313">
        <v>80</v>
      </c>
      <c r="G80" s="313">
        <v>45</v>
      </c>
      <c r="H80" s="318">
        <v>0</v>
      </c>
      <c r="J80" s="15"/>
      <c r="K80" s="15"/>
      <c r="L80" s="15"/>
      <c r="M80" s="15"/>
      <c r="N80" s="15"/>
    </row>
    <row r="81" spans="1:14" ht="15">
      <c r="A81" s="317" t="s">
        <v>546</v>
      </c>
      <c r="B81" s="313" t="s">
        <v>547</v>
      </c>
      <c r="C81" s="313" t="s">
        <v>277</v>
      </c>
      <c r="D81" s="313">
        <v>204.51</v>
      </c>
      <c r="E81" s="314">
        <v>31.76</v>
      </c>
      <c r="F81" s="313">
        <v>68</v>
      </c>
      <c r="G81" s="313">
        <v>43</v>
      </c>
      <c r="H81" s="318">
        <v>0.02</v>
      </c>
      <c r="J81" s="15"/>
      <c r="K81" s="15"/>
      <c r="L81" s="15"/>
      <c r="M81" s="15"/>
      <c r="N81" s="15"/>
    </row>
    <row r="82" spans="1:14" ht="15">
      <c r="A82" s="317" t="s">
        <v>546</v>
      </c>
      <c r="B82" s="313" t="s">
        <v>547</v>
      </c>
      <c r="C82" s="313" t="s">
        <v>278</v>
      </c>
      <c r="D82" s="313">
        <v>201.68</v>
      </c>
      <c r="E82" s="314">
        <v>31.33</v>
      </c>
      <c r="F82" s="313">
        <v>69</v>
      </c>
      <c r="G82" s="313">
        <v>42</v>
      </c>
      <c r="H82" s="318">
        <v>0.02</v>
      </c>
      <c r="J82" s="15"/>
      <c r="K82" s="15"/>
      <c r="L82" s="15"/>
      <c r="M82" s="15"/>
      <c r="N82" s="15"/>
    </row>
    <row r="83" spans="1:14" ht="15">
      <c r="A83" s="317" t="s">
        <v>546</v>
      </c>
      <c r="B83" s="313" t="s">
        <v>547</v>
      </c>
      <c r="C83" s="313" t="s">
        <v>279</v>
      </c>
      <c r="D83" s="313">
        <v>187.51</v>
      </c>
      <c r="E83" s="314">
        <v>29.2</v>
      </c>
      <c r="F83" s="313">
        <v>77</v>
      </c>
      <c r="G83" s="313">
        <v>42</v>
      </c>
      <c r="H83" s="318">
        <v>0</v>
      </c>
      <c r="J83" s="15"/>
      <c r="K83" s="15"/>
      <c r="L83" s="15"/>
      <c r="M83" s="15"/>
      <c r="N83" s="15"/>
    </row>
    <row r="84" spans="1:14" ht="15">
      <c r="A84" s="317" t="s">
        <v>546</v>
      </c>
      <c r="B84" s="313" t="s">
        <v>547</v>
      </c>
      <c r="C84" s="313" t="s">
        <v>280</v>
      </c>
      <c r="D84" s="313">
        <v>174.36</v>
      </c>
      <c r="E84" s="314">
        <v>27.22</v>
      </c>
      <c r="F84" s="313">
        <v>80</v>
      </c>
      <c r="G84" s="313">
        <v>53</v>
      </c>
      <c r="H84" s="318">
        <v>0.08</v>
      </c>
      <c r="J84" s="15"/>
      <c r="K84" s="15"/>
      <c r="L84" s="15"/>
      <c r="M84" s="15"/>
      <c r="N84" s="15"/>
    </row>
    <row r="85" spans="1:14" ht="15">
      <c r="A85" s="317" t="s">
        <v>546</v>
      </c>
      <c r="B85" s="313" t="s">
        <v>547</v>
      </c>
      <c r="C85" s="313" t="s">
        <v>281</v>
      </c>
      <c r="D85" s="313">
        <v>183.67</v>
      </c>
      <c r="E85" s="314">
        <v>28.62</v>
      </c>
      <c r="F85" s="313">
        <v>83</v>
      </c>
      <c r="G85" s="313">
        <v>53</v>
      </c>
      <c r="H85" s="318"/>
      <c r="J85" s="15"/>
      <c r="K85" s="15"/>
      <c r="L85" s="15"/>
      <c r="M85" s="15"/>
      <c r="N85" s="15"/>
    </row>
    <row r="86" spans="1:14" ht="15">
      <c r="A86" s="317" t="s">
        <v>546</v>
      </c>
      <c r="B86" s="313" t="s">
        <v>547</v>
      </c>
      <c r="C86" s="313" t="s">
        <v>282</v>
      </c>
      <c r="D86" s="313">
        <v>182.61</v>
      </c>
      <c r="E86" s="314">
        <v>28.46</v>
      </c>
      <c r="F86" s="313">
        <v>86</v>
      </c>
      <c r="G86" s="313">
        <v>53</v>
      </c>
      <c r="H86" s="318">
        <v>0</v>
      </c>
      <c r="J86" s="15"/>
      <c r="K86" s="15"/>
      <c r="L86" s="15"/>
      <c r="M86" s="15"/>
      <c r="N86" s="15"/>
    </row>
    <row r="87" spans="1:14" ht="15">
      <c r="A87" s="317" t="s">
        <v>546</v>
      </c>
      <c r="B87" s="313" t="s">
        <v>547</v>
      </c>
      <c r="C87" s="313" t="s">
        <v>283</v>
      </c>
      <c r="D87" s="313">
        <v>192.01</v>
      </c>
      <c r="E87" s="314">
        <v>29.88</v>
      </c>
      <c r="F87" s="313">
        <v>91</v>
      </c>
      <c r="G87" s="313">
        <v>60</v>
      </c>
      <c r="H87" s="318">
        <v>0</v>
      </c>
      <c r="J87" s="15"/>
      <c r="K87" s="15"/>
      <c r="L87" s="15"/>
      <c r="M87" s="15"/>
      <c r="N87" s="15"/>
    </row>
    <row r="88" spans="1:14" ht="15">
      <c r="A88" s="317" t="s">
        <v>546</v>
      </c>
      <c r="B88" s="313" t="s">
        <v>547</v>
      </c>
      <c r="C88" s="313" t="s">
        <v>284</v>
      </c>
      <c r="D88" s="313">
        <v>227.03</v>
      </c>
      <c r="E88" s="314">
        <v>35.14</v>
      </c>
      <c r="F88" s="313">
        <v>91</v>
      </c>
      <c r="G88" s="313">
        <v>63</v>
      </c>
      <c r="H88" s="318">
        <v>0.68</v>
      </c>
      <c r="J88" s="15"/>
      <c r="K88" s="15"/>
      <c r="L88" s="15"/>
      <c r="M88" s="15"/>
      <c r="N88" s="15"/>
    </row>
    <row r="89" spans="1:14" ht="15">
      <c r="A89" s="317" t="s">
        <v>546</v>
      </c>
      <c r="B89" s="313" t="s">
        <v>547</v>
      </c>
      <c r="C89" s="313" t="s">
        <v>285</v>
      </c>
      <c r="D89" s="313">
        <v>198.3</v>
      </c>
      <c r="E89" s="314">
        <v>30.82</v>
      </c>
      <c r="F89" s="313">
        <v>92</v>
      </c>
      <c r="G89" s="313">
        <v>62</v>
      </c>
      <c r="H89" s="318">
        <v>0</v>
      </c>
      <c r="J89" s="15"/>
      <c r="K89" s="15"/>
      <c r="L89" s="15"/>
      <c r="M89" s="15"/>
      <c r="N89" s="15"/>
    </row>
    <row r="90" spans="1:14" ht="15">
      <c r="A90" s="317" t="s">
        <v>546</v>
      </c>
      <c r="B90" s="313" t="s">
        <v>547</v>
      </c>
      <c r="C90" s="313" t="s">
        <v>286</v>
      </c>
      <c r="D90" s="313">
        <v>189.49</v>
      </c>
      <c r="E90" s="314">
        <v>29.5</v>
      </c>
      <c r="F90" s="313">
        <v>88</v>
      </c>
      <c r="G90" s="313">
        <v>55</v>
      </c>
      <c r="H90" s="318" t="s">
        <v>164</v>
      </c>
      <c r="J90" s="15"/>
      <c r="K90" s="15"/>
      <c r="L90" s="15"/>
      <c r="M90" s="15"/>
      <c r="N90" s="15"/>
    </row>
    <row r="91" spans="1:14" ht="15">
      <c r="A91" s="317" t="s">
        <v>546</v>
      </c>
      <c r="B91" s="313" t="s">
        <v>547</v>
      </c>
      <c r="C91" s="313" t="s">
        <v>287</v>
      </c>
      <c r="D91" s="313">
        <v>185.45</v>
      </c>
      <c r="E91" s="314">
        <v>28.89</v>
      </c>
      <c r="F91" s="313">
        <v>75</v>
      </c>
      <c r="G91" s="313">
        <v>55</v>
      </c>
      <c r="H91" s="318">
        <v>0</v>
      </c>
      <c r="J91" s="15"/>
      <c r="K91" s="15"/>
      <c r="L91" s="15"/>
      <c r="M91" s="15"/>
      <c r="N91" s="15"/>
    </row>
    <row r="92" spans="1:14" ht="15">
      <c r="A92" s="317" t="s">
        <v>546</v>
      </c>
      <c r="B92" s="313" t="s">
        <v>547</v>
      </c>
      <c r="C92" s="313" t="s">
        <v>288</v>
      </c>
      <c r="D92" s="313">
        <v>181.76</v>
      </c>
      <c r="E92" s="314">
        <v>28.34</v>
      </c>
      <c r="F92" s="313">
        <v>79</v>
      </c>
      <c r="G92" s="313">
        <v>51</v>
      </c>
      <c r="H92" s="318">
        <v>0</v>
      </c>
      <c r="J92" s="15"/>
      <c r="K92" s="15"/>
      <c r="L92" s="15"/>
      <c r="M92" s="16"/>
      <c r="N92" s="16"/>
    </row>
    <row r="93" spans="1:14" ht="15">
      <c r="A93" s="317" t="s">
        <v>546</v>
      </c>
      <c r="B93" s="313" t="s">
        <v>547</v>
      </c>
      <c r="C93" s="313" t="s">
        <v>289</v>
      </c>
      <c r="D93" s="313">
        <v>186.43</v>
      </c>
      <c r="E93" s="314">
        <v>29.04</v>
      </c>
      <c r="F93" s="313">
        <v>85</v>
      </c>
      <c r="G93" s="313">
        <v>55</v>
      </c>
      <c r="H93" s="318">
        <v>0</v>
      </c>
      <c r="J93" s="15"/>
      <c r="K93" s="15"/>
      <c r="L93" s="15"/>
      <c r="M93" s="17"/>
      <c r="N93" s="18"/>
    </row>
    <row r="94" spans="1:14" ht="15">
      <c r="A94" s="317" t="s">
        <v>546</v>
      </c>
      <c r="B94" s="313" t="s">
        <v>547</v>
      </c>
      <c r="C94" s="313" t="s">
        <v>290</v>
      </c>
      <c r="D94" s="313">
        <v>198.95</v>
      </c>
      <c r="E94" s="314">
        <v>30.92</v>
      </c>
      <c r="F94" s="313">
        <v>90</v>
      </c>
      <c r="G94" s="313">
        <v>60</v>
      </c>
      <c r="H94" s="318">
        <v>0</v>
      </c>
      <c r="J94" s="15"/>
      <c r="K94" s="15"/>
      <c r="L94" s="15"/>
      <c r="M94" s="15"/>
      <c r="N94" s="15"/>
    </row>
    <row r="95" spans="1:14" ht="15">
      <c r="A95" s="317" t="s">
        <v>546</v>
      </c>
      <c r="B95" s="313" t="s">
        <v>547</v>
      </c>
      <c r="C95" s="313" t="s">
        <v>291</v>
      </c>
      <c r="D95" s="313">
        <v>199.49</v>
      </c>
      <c r="E95" s="314">
        <v>31</v>
      </c>
      <c r="F95" s="313">
        <v>85</v>
      </c>
      <c r="G95" s="313">
        <v>60</v>
      </c>
      <c r="H95" s="318"/>
      <c r="J95" s="15"/>
      <c r="K95" s="15"/>
      <c r="L95" s="15"/>
      <c r="M95" s="15"/>
      <c r="N95" s="15"/>
    </row>
    <row r="96" spans="1:14" ht="15">
      <c r="A96" s="317" t="s">
        <v>546</v>
      </c>
      <c r="B96" s="313" t="s">
        <v>547</v>
      </c>
      <c r="C96" s="313" t="s">
        <v>292</v>
      </c>
      <c r="D96" s="313">
        <v>183.79</v>
      </c>
      <c r="E96" s="314">
        <v>28.64</v>
      </c>
      <c r="F96" s="313">
        <v>86</v>
      </c>
      <c r="G96" s="313">
        <v>61</v>
      </c>
      <c r="H96" s="318">
        <v>0</v>
      </c>
      <c r="J96" s="15"/>
      <c r="K96" s="15"/>
      <c r="L96" s="15"/>
      <c r="M96" s="15"/>
      <c r="N96" s="15"/>
    </row>
    <row r="97" spans="1:14" ht="15">
      <c r="A97" s="317" t="s">
        <v>546</v>
      </c>
      <c r="B97" s="313" t="s">
        <v>547</v>
      </c>
      <c r="C97" s="313" t="s">
        <v>293</v>
      </c>
      <c r="D97" s="313">
        <v>187.2</v>
      </c>
      <c r="E97" s="314">
        <v>29.15</v>
      </c>
      <c r="F97" s="313">
        <v>88</v>
      </c>
      <c r="G97" s="313">
        <v>60</v>
      </c>
      <c r="H97" s="318" t="s">
        <v>164</v>
      </c>
      <c r="J97" s="15"/>
      <c r="K97" s="15"/>
      <c r="L97" s="15"/>
      <c r="M97" s="15"/>
      <c r="N97" s="15"/>
    </row>
    <row r="98" spans="1:14" ht="15">
      <c r="A98" s="317" t="s">
        <v>546</v>
      </c>
      <c r="B98" s="313" t="s">
        <v>547</v>
      </c>
      <c r="C98" s="313" t="s">
        <v>294</v>
      </c>
      <c r="D98" s="313">
        <v>176.44</v>
      </c>
      <c r="E98" s="314">
        <v>27.54</v>
      </c>
      <c r="F98" s="313">
        <v>87</v>
      </c>
      <c r="G98" s="313">
        <v>63</v>
      </c>
      <c r="H98" s="318">
        <v>0</v>
      </c>
      <c r="J98" s="15"/>
      <c r="K98" s="15"/>
      <c r="L98" s="15"/>
      <c r="M98" s="15"/>
      <c r="N98" s="15"/>
    </row>
    <row r="99" spans="1:14" ht="15">
      <c r="A99" s="317" t="s">
        <v>546</v>
      </c>
      <c r="B99" s="313" t="s">
        <v>547</v>
      </c>
      <c r="C99" s="313" t="s">
        <v>295</v>
      </c>
      <c r="D99" s="313">
        <v>181.82</v>
      </c>
      <c r="E99" s="314">
        <v>28.35</v>
      </c>
      <c r="F99" s="313">
        <v>87</v>
      </c>
      <c r="G99" s="313">
        <v>64</v>
      </c>
      <c r="H99" s="318">
        <v>0</v>
      </c>
      <c r="J99" s="15"/>
      <c r="K99" s="15"/>
      <c r="L99" s="15"/>
      <c r="M99" s="15"/>
      <c r="N99" s="15"/>
    </row>
    <row r="100" spans="1:14" ht="15">
      <c r="A100" s="317" t="s">
        <v>546</v>
      </c>
      <c r="B100" s="313" t="s">
        <v>547</v>
      </c>
      <c r="C100" s="313" t="s">
        <v>296</v>
      </c>
      <c r="D100" s="313">
        <v>184.46</v>
      </c>
      <c r="E100" s="314">
        <v>28.74</v>
      </c>
      <c r="F100" s="313">
        <v>85</v>
      </c>
      <c r="G100" s="313">
        <v>64</v>
      </c>
      <c r="H100" s="318"/>
      <c r="J100" s="15"/>
      <c r="K100" s="15"/>
      <c r="L100" s="15"/>
      <c r="M100" s="15"/>
      <c r="N100" s="15"/>
    </row>
    <row r="101" spans="1:14" ht="15">
      <c r="A101" s="317" t="s">
        <v>546</v>
      </c>
      <c r="B101" s="313" t="s">
        <v>547</v>
      </c>
      <c r="C101" s="313" t="s">
        <v>297</v>
      </c>
      <c r="D101" s="313">
        <v>198.53</v>
      </c>
      <c r="E101" s="314">
        <v>30.86</v>
      </c>
      <c r="F101" s="313">
        <v>86</v>
      </c>
      <c r="G101" s="313">
        <v>62</v>
      </c>
      <c r="H101" s="318"/>
      <c r="J101" s="15"/>
      <c r="K101" s="15"/>
      <c r="L101" s="15"/>
      <c r="M101" s="15"/>
      <c r="N101" s="15"/>
    </row>
    <row r="102" spans="1:14" ht="15">
      <c r="A102" s="320" t="s">
        <v>546</v>
      </c>
      <c r="B102" s="315" t="s">
        <v>547</v>
      </c>
      <c r="C102" s="315" t="s">
        <v>107</v>
      </c>
      <c r="D102" s="315">
        <v>204.61</v>
      </c>
      <c r="E102" s="316">
        <v>31.77</v>
      </c>
      <c r="F102" s="315">
        <v>80</v>
      </c>
      <c r="G102" s="315">
        <v>60</v>
      </c>
      <c r="H102" s="355">
        <v>0.01</v>
      </c>
      <c r="J102" s="15"/>
      <c r="K102" s="15"/>
      <c r="L102" s="15"/>
      <c r="M102" s="15"/>
      <c r="N102" s="15"/>
    </row>
    <row r="103" spans="1:14" ht="15">
      <c r="A103" s="320" t="s">
        <v>546</v>
      </c>
      <c r="B103" s="315" t="s">
        <v>547</v>
      </c>
      <c r="C103" s="315" t="s">
        <v>108</v>
      </c>
      <c r="D103" s="315">
        <v>228.67</v>
      </c>
      <c r="E103" s="316">
        <v>35.39</v>
      </c>
      <c r="F103" s="315">
        <v>79</v>
      </c>
      <c r="G103" s="315">
        <v>58</v>
      </c>
      <c r="H103" s="355">
        <v>0.68</v>
      </c>
      <c r="J103" s="15"/>
      <c r="K103" s="15"/>
      <c r="L103" s="15"/>
      <c r="M103" s="15"/>
      <c r="N103" s="15"/>
    </row>
    <row r="104" spans="1:14" ht="15">
      <c r="A104" s="320" t="s">
        <v>546</v>
      </c>
      <c r="B104" s="315" t="s">
        <v>547</v>
      </c>
      <c r="C104" s="315" t="s">
        <v>109</v>
      </c>
      <c r="D104" s="315">
        <v>231.65</v>
      </c>
      <c r="E104" s="316">
        <v>35.840000000000003</v>
      </c>
      <c r="F104" s="315">
        <v>78</v>
      </c>
      <c r="G104" s="315">
        <v>58</v>
      </c>
      <c r="H104" s="355">
        <v>1.38</v>
      </c>
      <c r="J104" s="15"/>
      <c r="K104" s="15"/>
      <c r="L104" s="15"/>
      <c r="M104" s="15"/>
      <c r="N104" s="15"/>
    </row>
    <row r="105" spans="1:14" ht="15">
      <c r="A105" s="317" t="s">
        <v>546</v>
      </c>
      <c r="B105" s="313" t="s">
        <v>547</v>
      </c>
      <c r="C105" s="313" t="s">
        <v>298</v>
      </c>
      <c r="D105" s="313">
        <v>205.09</v>
      </c>
      <c r="E105" s="314">
        <v>31.84</v>
      </c>
      <c r="F105" s="313">
        <v>79</v>
      </c>
      <c r="G105" s="313">
        <v>59</v>
      </c>
      <c r="H105" s="318">
        <v>0.03</v>
      </c>
      <c r="J105" s="15"/>
      <c r="K105" s="15"/>
      <c r="L105" s="15"/>
      <c r="M105" s="15"/>
      <c r="N105" s="15"/>
    </row>
    <row r="106" spans="1:14" ht="15">
      <c r="A106" s="320" t="s">
        <v>546</v>
      </c>
      <c r="B106" s="315" t="s">
        <v>547</v>
      </c>
      <c r="C106" s="315" t="s">
        <v>110</v>
      </c>
      <c r="D106" s="315">
        <v>247.13</v>
      </c>
      <c r="E106" s="316">
        <v>38.159999999999997</v>
      </c>
      <c r="F106" s="315">
        <v>87</v>
      </c>
      <c r="G106" s="315">
        <v>61</v>
      </c>
      <c r="H106" s="355">
        <v>7.0000000000000007E-2</v>
      </c>
      <c r="J106" s="15"/>
      <c r="K106" s="15"/>
      <c r="L106" s="15"/>
      <c r="M106" s="15"/>
      <c r="N106" s="15"/>
    </row>
    <row r="107" spans="1:14" ht="15">
      <c r="A107" s="320" t="s">
        <v>546</v>
      </c>
      <c r="B107" s="315" t="s">
        <v>547</v>
      </c>
      <c r="C107" s="315" t="s">
        <v>111</v>
      </c>
      <c r="D107" s="315">
        <v>312.45</v>
      </c>
      <c r="E107" s="316">
        <v>47.98</v>
      </c>
      <c r="F107" s="315">
        <v>86</v>
      </c>
      <c r="G107" s="315">
        <v>59</v>
      </c>
      <c r="H107" s="355">
        <v>0.56999999999999995</v>
      </c>
      <c r="J107" s="15"/>
      <c r="K107" s="15"/>
      <c r="L107" s="15"/>
      <c r="M107" s="15"/>
      <c r="N107" s="15"/>
    </row>
    <row r="108" spans="1:14" ht="15">
      <c r="A108" s="320" t="s">
        <v>546</v>
      </c>
      <c r="B108" s="315" t="s">
        <v>547</v>
      </c>
      <c r="C108" s="315" t="s">
        <v>112</v>
      </c>
      <c r="D108" s="315">
        <v>291.45999999999998</v>
      </c>
      <c r="E108" s="316">
        <v>44.83</v>
      </c>
      <c r="F108" s="315">
        <v>87</v>
      </c>
      <c r="G108" s="315">
        <v>60</v>
      </c>
      <c r="H108" s="355">
        <v>0.02</v>
      </c>
      <c r="J108" s="15"/>
      <c r="K108" s="15"/>
      <c r="L108" s="15"/>
      <c r="M108" s="15"/>
      <c r="N108" s="15"/>
    </row>
    <row r="109" spans="1:14" ht="15">
      <c r="A109" s="320" t="s">
        <v>546</v>
      </c>
      <c r="B109" s="315" t="s">
        <v>547</v>
      </c>
      <c r="C109" s="315" t="s">
        <v>113</v>
      </c>
      <c r="D109" s="315">
        <v>322.11</v>
      </c>
      <c r="E109" s="316">
        <v>49.44</v>
      </c>
      <c r="F109" s="315">
        <v>88</v>
      </c>
      <c r="G109" s="315">
        <v>59</v>
      </c>
      <c r="H109" s="355">
        <v>0</v>
      </c>
      <c r="J109" s="15"/>
      <c r="K109" s="15"/>
      <c r="L109" s="15"/>
      <c r="M109" s="15"/>
      <c r="N109" s="15"/>
    </row>
    <row r="110" spans="1:14" ht="15">
      <c r="A110" s="317" t="s">
        <v>546</v>
      </c>
      <c r="B110" s="313" t="s">
        <v>547</v>
      </c>
      <c r="C110" s="313" t="s">
        <v>299</v>
      </c>
      <c r="D110" s="313">
        <v>249.9</v>
      </c>
      <c r="E110" s="314">
        <v>38.58</v>
      </c>
      <c r="F110" s="313">
        <v>81</v>
      </c>
      <c r="G110" s="313">
        <v>50</v>
      </c>
      <c r="H110" s="318">
        <v>0.04</v>
      </c>
      <c r="J110" s="15"/>
      <c r="K110" s="15"/>
      <c r="L110" s="15"/>
      <c r="M110" s="15"/>
      <c r="N110" s="15"/>
    </row>
    <row r="111" spans="1:14" ht="15">
      <c r="A111" s="317" t="s">
        <v>546</v>
      </c>
      <c r="B111" s="313" t="s">
        <v>547</v>
      </c>
      <c r="C111" s="313" t="s">
        <v>300</v>
      </c>
      <c r="D111" s="313">
        <v>232.66</v>
      </c>
      <c r="E111" s="314">
        <v>27.52</v>
      </c>
      <c r="F111" s="313">
        <v>81</v>
      </c>
      <c r="G111" s="313">
        <v>46</v>
      </c>
      <c r="H111" s="318">
        <v>0.02</v>
      </c>
      <c r="J111" s="15"/>
      <c r="K111" s="15"/>
      <c r="L111" s="15"/>
      <c r="M111" s="15"/>
      <c r="N111" s="15"/>
    </row>
    <row r="112" spans="1:14" ht="15">
      <c r="A112" s="317" t="s">
        <v>546</v>
      </c>
      <c r="B112" s="313" t="s">
        <v>547</v>
      </c>
      <c r="C112" s="313" t="s">
        <v>301</v>
      </c>
      <c r="D112" s="313">
        <v>221.75</v>
      </c>
      <c r="E112" s="314">
        <v>26.28</v>
      </c>
      <c r="F112" s="313">
        <v>82</v>
      </c>
      <c r="G112" s="313">
        <v>50</v>
      </c>
      <c r="H112" s="318">
        <v>0</v>
      </c>
      <c r="J112" s="15"/>
      <c r="K112" s="15"/>
      <c r="L112" s="15"/>
      <c r="M112" s="15"/>
      <c r="N112" s="15"/>
    </row>
    <row r="113" spans="1:14" ht="15">
      <c r="A113" s="317" t="s">
        <v>546</v>
      </c>
      <c r="B113" s="313" t="s">
        <v>547</v>
      </c>
      <c r="C113" s="313" t="s">
        <v>302</v>
      </c>
      <c r="D113" s="313">
        <v>223.95</v>
      </c>
      <c r="E113" s="314">
        <v>26.53</v>
      </c>
      <c r="F113" s="313">
        <v>84</v>
      </c>
      <c r="G113" s="313">
        <v>55</v>
      </c>
      <c r="H113" s="318">
        <v>0</v>
      </c>
      <c r="J113" s="15"/>
      <c r="K113" s="15"/>
      <c r="L113" s="15"/>
      <c r="M113" s="15"/>
      <c r="N113" s="15"/>
    </row>
    <row r="114" spans="1:14" ht="15">
      <c r="A114" s="317" t="s">
        <v>546</v>
      </c>
      <c r="B114" s="313" t="s">
        <v>547</v>
      </c>
      <c r="C114" s="313" t="s">
        <v>303</v>
      </c>
      <c r="D114" s="313">
        <v>219.48</v>
      </c>
      <c r="E114" s="314">
        <v>26.02</v>
      </c>
      <c r="F114" s="313">
        <v>87</v>
      </c>
      <c r="G114" s="313">
        <v>59</v>
      </c>
      <c r="H114" s="318"/>
      <c r="J114" s="15"/>
      <c r="K114" s="15"/>
      <c r="L114" s="15"/>
      <c r="M114" s="15"/>
      <c r="N114" s="15"/>
    </row>
    <row r="115" spans="1:14" ht="15">
      <c r="A115" s="317" t="s">
        <v>546</v>
      </c>
      <c r="B115" s="313" t="s">
        <v>547</v>
      </c>
      <c r="C115" s="313" t="s">
        <v>304</v>
      </c>
      <c r="D115" s="313">
        <v>226.89</v>
      </c>
      <c r="E115" s="314">
        <v>26.86</v>
      </c>
      <c r="F115" s="313">
        <v>89</v>
      </c>
      <c r="G115" s="313">
        <v>57</v>
      </c>
      <c r="H115" s="318">
        <v>0.3</v>
      </c>
      <c r="J115" s="15"/>
      <c r="K115" s="15"/>
      <c r="L115" s="15"/>
      <c r="M115" s="15"/>
      <c r="N115" s="15"/>
    </row>
    <row r="116" spans="1:14" ht="15">
      <c r="A116" s="317" t="s">
        <v>546</v>
      </c>
      <c r="B116" s="313" t="s">
        <v>547</v>
      </c>
      <c r="C116" s="313" t="s">
        <v>305</v>
      </c>
      <c r="D116" s="313">
        <v>238.9</v>
      </c>
      <c r="E116" s="314">
        <v>28.23</v>
      </c>
      <c r="F116" s="313">
        <v>84</v>
      </c>
      <c r="G116" s="313">
        <v>53</v>
      </c>
      <c r="H116" s="318">
        <v>0.42</v>
      </c>
      <c r="J116" s="15"/>
      <c r="K116" s="15"/>
      <c r="L116" s="15"/>
      <c r="M116" s="15"/>
      <c r="N116" s="15"/>
    </row>
    <row r="117" spans="1:14" ht="15">
      <c r="A117" s="317" t="s">
        <v>546</v>
      </c>
      <c r="B117" s="313" t="s">
        <v>547</v>
      </c>
      <c r="C117" s="313" t="s">
        <v>306</v>
      </c>
      <c r="D117" s="313">
        <v>223.75</v>
      </c>
      <c r="E117" s="314">
        <v>26.51</v>
      </c>
      <c r="F117" s="313">
        <v>80</v>
      </c>
      <c r="G117" s="313">
        <v>55</v>
      </c>
      <c r="H117" s="318">
        <v>0</v>
      </c>
      <c r="J117" s="15"/>
      <c r="K117" s="15"/>
      <c r="L117" s="15"/>
      <c r="M117" s="15"/>
      <c r="N117" s="15"/>
    </row>
    <row r="118" spans="1:14" ht="15">
      <c r="A118" s="317" t="s">
        <v>546</v>
      </c>
      <c r="B118" s="313" t="s">
        <v>547</v>
      </c>
      <c r="C118" s="313" t="s">
        <v>307</v>
      </c>
      <c r="D118" s="313">
        <v>219.71</v>
      </c>
      <c r="E118" s="314">
        <v>26.05</v>
      </c>
      <c r="F118" s="313">
        <v>82</v>
      </c>
      <c r="G118" s="313">
        <v>61</v>
      </c>
      <c r="H118" s="318">
        <v>0.25</v>
      </c>
      <c r="J118" s="15"/>
      <c r="K118" s="15"/>
      <c r="L118" s="15"/>
      <c r="M118" s="15"/>
      <c r="N118" s="15"/>
    </row>
    <row r="119" spans="1:14" ht="15">
      <c r="A119" s="317" t="s">
        <v>546</v>
      </c>
      <c r="B119" s="313" t="s">
        <v>547</v>
      </c>
      <c r="C119" s="313" t="s">
        <v>308</v>
      </c>
      <c r="D119" s="313">
        <v>203.52</v>
      </c>
      <c r="E119" s="314">
        <v>24.21</v>
      </c>
      <c r="F119" s="313">
        <v>84</v>
      </c>
      <c r="G119" s="313">
        <v>62</v>
      </c>
      <c r="H119" s="318">
        <v>7.0000000000000007E-2</v>
      </c>
      <c r="J119" s="15"/>
      <c r="K119" s="15"/>
      <c r="L119" s="15"/>
      <c r="M119" s="15"/>
      <c r="N119" s="15"/>
    </row>
    <row r="120" spans="1:14" ht="15">
      <c r="A120" s="317" t="s">
        <v>546</v>
      </c>
      <c r="B120" s="313" t="s">
        <v>547</v>
      </c>
      <c r="C120" s="313" t="s">
        <v>309</v>
      </c>
      <c r="D120" s="313">
        <v>239.34</v>
      </c>
      <c r="E120" s="314">
        <v>28.28</v>
      </c>
      <c r="F120" s="313">
        <v>86</v>
      </c>
      <c r="G120" s="313">
        <v>63</v>
      </c>
      <c r="H120" s="318">
        <v>0</v>
      </c>
      <c r="J120" s="15"/>
      <c r="K120" s="15"/>
      <c r="L120" s="15"/>
      <c r="M120" s="15"/>
      <c r="N120" s="15"/>
    </row>
    <row r="121" spans="1:14" ht="15">
      <c r="A121" s="320" t="s">
        <v>546</v>
      </c>
      <c r="B121" s="315" t="s">
        <v>547</v>
      </c>
      <c r="C121" s="315" t="s">
        <v>114</v>
      </c>
      <c r="D121" s="315">
        <v>284.73</v>
      </c>
      <c r="E121" s="316">
        <v>33.43</v>
      </c>
      <c r="F121" s="315">
        <v>87</v>
      </c>
      <c r="G121" s="315">
        <v>62</v>
      </c>
      <c r="H121" s="355">
        <v>1.62</v>
      </c>
      <c r="J121" s="15"/>
      <c r="K121" s="15"/>
      <c r="L121" s="15"/>
      <c r="M121" s="15"/>
      <c r="N121" s="15"/>
    </row>
    <row r="122" spans="1:14" ht="15">
      <c r="A122" s="320" t="s">
        <v>546</v>
      </c>
      <c r="B122" s="315" t="s">
        <v>547</v>
      </c>
      <c r="C122" s="315" t="s">
        <v>115</v>
      </c>
      <c r="D122" s="315">
        <v>262.25</v>
      </c>
      <c r="E122" s="316">
        <v>30.88</v>
      </c>
      <c r="F122" s="315">
        <v>88</v>
      </c>
      <c r="G122" s="315">
        <v>62</v>
      </c>
      <c r="H122" s="355">
        <v>0</v>
      </c>
      <c r="J122" s="15"/>
      <c r="K122" s="15"/>
      <c r="L122" s="15"/>
      <c r="M122" s="16"/>
      <c r="N122" s="16"/>
    </row>
    <row r="123" spans="1:14" ht="15">
      <c r="A123" s="320" t="s">
        <v>546</v>
      </c>
      <c r="B123" s="315" t="s">
        <v>547</v>
      </c>
      <c r="C123" s="315" t="s">
        <v>116</v>
      </c>
      <c r="D123" s="315">
        <v>271.32</v>
      </c>
      <c r="E123" s="316">
        <v>31.91</v>
      </c>
      <c r="F123" s="315">
        <v>85</v>
      </c>
      <c r="G123" s="315">
        <v>57</v>
      </c>
      <c r="H123" s="355">
        <v>0.52</v>
      </c>
      <c r="J123" s="15"/>
      <c r="K123" s="15"/>
      <c r="L123" s="15"/>
      <c r="M123" s="17"/>
      <c r="N123" s="18"/>
    </row>
    <row r="124" spans="1:14" ht="15">
      <c r="A124" s="317" t="s">
        <v>546</v>
      </c>
      <c r="B124" s="313" t="s">
        <v>547</v>
      </c>
      <c r="C124" s="313" t="s">
        <v>310</v>
      </c>
      <c r="D124" s="313">
        <v>252.16</v>
      </c>
      <c r="E124" s="314">
        <v>29.73</v>
      </c>
      <c r="F124" s="313">
        <v>85</v>
      </c>
      <c r="G124" s="313">
        <v>56</v>
      </c>
      <c r="H124" s="318">
        <v>0</v>
      </c>
      <c r="J124" s="15"/>
      <c r="K124" s="15"/>
      <c r="L124" s="15"/>
      <c r="M124" s="15"/>
      <c r="N124" s="15"/>
    </row>
    <row r="125" spans="1:14" ht="15">
      <c r="A125" s="317" t="s">
        <v>546</v>
      </c>
      <c r="B125" s="313" t="s">
        <v>547</v>
      </c>
      <c r="C125" s="313" t="s">
        <v>311</v>
      </c>
      <c r="D125" s="313">
        <v>238.44</v>
      </c>
      <c r="E125" s="314">
        <v>28.18</v>
      </c>
      <c r="F125" s="313">
        <v>87</v>
      </c>
      <c r="G125" s="313">
        <v>56</v>
      </c>
      <c r="H125" s="318">
        <v>0</v>
      </c>
      <c r="J125" s="15"/>
      <c r="K125" s="15"/>
      <c r="L125" s="15"/>
      <c r="M125" s="15"/>
      <c r="N125" s="15"/>
    </row>
    <row r="126" spans="1:14" ht="15">
      <c r="A126" s="317" t="s">
        <v>546</v>
      </c>
      <c r="B126" s="313" t="s">
        <v>547</v>
      </c>
      <c r="C126" s="313" t="s">
        <v>312</v>
      </c>
      <c r="D126" s="313">
        <v>212.52</v>
      </c>
      <c r="E126" s="314">
        <v>25.23</v>
      </c>
      <c r="F126" s="313">
        <v>86</v>
      </c>
      <c r="G126" s="313">
        <v>53</v>
      </c>
      <c r="H126" s="318">
        <v>0</v>
      </c>
      <c r="J126" s="15"/>
      <c r="K126" s="15"/>
      <c r="L126" s="15"/>
      <c r="M126" s="15"/>
      <c r="N126" s="15"/>
    </row>
    <row r="127" spans="1:14" ht="15">
      <c r="A127" s="317" t="s">
        <v>546</v>
      </c>
      <c r="B127" s="313" t="s">
        <v>547</v>
      </c>
      <c r="C127" s="313" t="s">
        <v>313</v>
      </c>
      <c r="D127" s="313">
        <v>208.23</v>
      </c>
      <c r="E127" s="314">
        <v>24.74</v>
      </c>
      <c r="F127" s="313">
        <v>84</v>
      </c>
      <c r="G127" s="313">
        <v>53</v>
      </c>
      <c r="H127" s="318">
        <v>0</v>
      </c>
      <c r="J127" s="15"/>
      <c r="K127" s="15"/>
      <c r="L127" s="15"/>
      <c r="M127" s="15"/>
      <c r="N127" s="15"/>
    </row>
    <row r="128" spans="1:14" ht="15">
      <c r="A128" s="317" t="s">
        <v>546</v>
      </c>
      <c r="B128" s="313" t="s">
        <v>547</v>
      </c>
      <c r="C128" s="313" t="s">
        <v>314</v>
      </c>
      <c r="D128" s="313">
        <v>216.38</v>
      </c>
      <c r="E128" s="314">
        <v>25.67</v>
      </c>
      <c r="F128" s="313">
        <v>87</v>
      </c>
      <c r="G128" s="313">
        <v>57</v>
      </c>
      <c r="H128" s="318">
        <v>0</v>
      </c>
      <c r="J128" s="15"/>
      <c r="K128" s="15"/>
      <c r="L128" s="15"/>
      <c r="M128" s="15"/>
      <c r="N128" s="15"/>
    </row>
    <row r="129" spans="1:14" ht="15">
      <c r="A129" s="317" t="s">
        <v>546</v>
      </c>
      <c r="B129" s="313" t="s">
        <v>547</v>
      </c>
      <c r="C129" s="313" t="s">
        <v>315</v>
      </c>
      <c r="D129" s="313">
        <v>213.58</v>
      </c>
      <c r="E129" s="314">
        <v>25.35</v>
      </c>
      <c r="F129" s="313">
        <v>86</v>
      </c>
      <c r="G129" s="313">
        <v>65</v>
      </c>
      <c r="H129" s="318">
        <v>0</v>
      </c>
      <c r="J129" s="15"/>
      <c r="K129" s="15"/>
      <c r="L129" s="15"/>
      <c r="M129" s="15"/>
      <c r="N129" s="15"/>
    </row>
    <row r="130" spans="1:14" ht="15">
      <c r="A130" s="317" t="s">
        <v>546</v>
      </c>
      <c r="B130" s="313" t="s">
        <v>547</v>
      </c>
      <c r="C130" s="313" t="s">
        <v>316</v>
      </c>
      <c r="D130" s="313">
        <v>225.74</v>
      </c>
      <c r="E130" s="314">
        <v>26.73</v>
      </c>
      <c r="F130" s="313">
        <v>88</v>
      </c>
      <c r="G130" s="313">
        <v>61</v>
      </c>
      <c r="H130" s="318">
        <v>0.02</v>
      </c>
      <c r="J130" s="15"/>
      <c r="K130" s="15"/>
      <c r="L130" s="15"/>
      <c r="M130" s="15"/>
      <c r="N130" s="15"/>
    </row>
    <row r="131" spans="1:14" ht="15">
      <c r="A131" s="317" t="s">
        <v>546</v>
      </c>
      <c r="B131" s="313" t="s">
        <v>547</v>
      </c>
      <c r="C131" s="313" t="s">
        <v>317</v>
      </c>
      <c r="D131" s="313">
        <v>212.96</v>
      </c>
      <c r="E131" s="314">
        <v>25.28</v>
      </c>
      <c r="F131" s="313">
        <v>87</v>
      </c>
      <c r="G131" s="313">
        <v>55</v>
      </c>
      <c r="H131" s="318">
        <v>0</v>
      </c>
      <c r="J131" s="15"/>
      <c r="K131" s="15"/>
      <c r="L131" s="15"/>
      <c r="M131" s="15"/>
      <c r="N131" s="15"/>
    </row>
    <row r="132" spans="1:14" ht="15">
      <c r="A132" s="317" t="s">
        <v>546</v>
      </c>
      <c r="B132" s="313" t="s">
        <v>547</v>
      </c>
      <c r="C132" s="313" t="s">
        <v>318</v>
      </c>
      <c r="D132" s="313">
        <v>205.49</v>
      </c>
      <c r="E132" s="314">
        <v>24.43</v>
      </c>
      <c r="F132" s="313">
        <v>91</v>
      </c>
      <c r="G132" s="313">
        <v>63</v>
      </c>
      <c r="H132" s="318">
        <v>0</v>
      </c>
      <c r="J132" s="15"/>
      <c r="K132" s="15"/>
      <c r="L132" s="15"/>
      <c r="M132" s="15"/>
      <c r="N132" s="15"/>
    </row>
    <row r="133" spans="1:14" ht="15">
      <c r="A133" s="317" t="s">
        <v>546</v>
      </c>
      <c r="B133" s="313" t="s">
        <v>547</v>
      </c>
      <c r="C133" s="313" t="s">
        <v>319</v>
      </c>
      <c r="D133" s="313">
        <v>199.65</v>
      </c>
      <c r="E133" s="314">
        <v>23.77</v>
      </c>
      <c r="F133" s="313">
        <v>92</v>
      </c>
      <c r="G133" s="313">
        <v>66</v>
      </c>
      <c r="H133" s="318">
        <v>0</v>
      </c>
      <c r="J133" s="15"/>
      <c r="K133" s="15"/>
      <c r="L133" s="15"/>
      <c r="M133" s="15"/>
      <c r="N133" s="15"/>
    </row>
    <row r="134" spans="1:14" ht="15">
      <c r="A134" s="317" t="s">
        <v>546</v>
      </c>
      <c r="B134" s="313" t="s">
        <v>547</v>
      </c>
      <c r="C134" s="313" t="s">
        <v>320</v>
      </c>
      <c r="D134" s="313">
        <v>205.5</v>
      </c>
      <c r="E134" s="314">
        <v>24.43</v>
      </c>
      <c r="F134" s="313">
        <v>88</v>
      </c>
      <c r="G134" s="313">
        <v>67</v>
      </c>
      <c r="H134" s="318">
        <v>0.04</v>
      </c>
      <c r="J134" s="15"/>
      <c r="K134" s="15"/>
      <c r="L134" s="15"/>
      <c r="M134" s="15"/>
      <c r="N134" s="15"/>
    </row>
    <row r="135" spans="1:14" ht="15">
      <c r="A135" s="317" t="s">
        <v>546</v>
      </c>
      <c r="B135" s="313" t="s">
        <v>547</v>
      </c>
      <c r="C135" s="313" t="s">
        <v>321</v>
      </c>
      <c r="D135" s="313">
        <v>201.79</v>
      </c>
      <c r="E135" s="314">
        <v>24.01</v>
      </c>
      <c r="F135" s="313">
        <v>86</v>
      </c>
      <c r="G135" s="313">
        <v>66</v>
      </c>
      <c r="H135" s="318">
        <v>0</v>
      </c>
      <c r="J135" s="15"/>
      <c r="K135" s="15"/>
      <c r="L135" s="15"/>
      <c r="M135" s="15"/>
      <c r="N135" s="15"/>
    </row>
    <row r="136" spans="1:14" ht="15">
      <c r="A136" s="317" t="s">
        <v>546</v>
      </c>
      <c r="B136" s="313" t="s">
        <v>547</v>
      </c>
      <c r="C136" s="313" t="s">
        <v>322</v>
      </c>
      <c r="D136" s="313">
        <v>209.28</v>
      </c>
      <c r="E136" s="314">
        <v>24.86</v>
      </c>
      <c r="F136" s="313">
        <v>85</v>
      </c>
      <c r="G136" s="313">
        <v>64</v>
      </c>
      <c r="H136" s="318">
        <v>0</v>
      </c>
      <c r="J136" s="15"/>
      <c r="K136" s="15"/>
      <c r="L136" s="15"/>
      <c r="M136" s="15"/>
      <c r="N136" s="15"/>
    </row>
    <row r="137" spans="1:14" ht="15">
      <c r="A137" s="317" t="s">
        <v>546</v>
      </c>
      <c r="B137" s="313" t="s">
        <v>547</v>
      </c>
      <c r="C137" s="313" t="s">
        <v>323</v>
      </c>
      <c r="D137" s="313">
        <v>204.74</v>
      </c>
      <c r="E137" s="314">
        <v>24.35</v>
      </c>
      <c r="F137" s="313">
        <v>86</v>
      </c>
      <c r="G137" s="313">
        <v>63</v>
      </c>
      <c r="H137" s="318">
        <v>0</v>
      </c>
      <c r="J137" s="15"/>
      <c r="K137" s="15"/>
      <c r="L137" s="15"/>
      <c r="M137" s="15"/>
      <c r="N137" s="15"/>
    </row>
    <row r="138" spans="1:14" ht="15">
      <c r="A138" s="317" t="s">
        <v>546</v>
      </c>
      <c r="B138" s="313" t="s">
        <v>547</v>
      </c>
      <c r="C138" s="313" t="s">
        <v>324</v>
      </c>
      <c r="D138" s="313">
        <v>243.89</v>
      </c>
      <c r="E138" s="314">
        <v>28.8</v>
      </c>
      <c r="F138" s="313">
        <v>89</v>
      </c>
      <c r="G138" s="313">
        <v>62</v>
      </c>
      <c r="H138" s="318">
        <v>0</v>
      </c>
      <c r="J138" s="15"/>
      <c r="K138" s="15"/>
      <c r="L138" s="15"/>
      <c r="M138" s="15"/>
      <c r="N138" s="15"/>
    </row>
    <row r="139" spans="1:14" ht="15">
      <c r="A139" s="317" t="s">
        <v>546</v>
      </c>
      <c r="B139" s="313" t="s">
        <v>547</v>
      </c>
      <c r="C139" s="313" t="s">
        <v>325</v>
      </c>
      <c r="D139" s="313">
        <v>195.75</v>
      </c>
      <c r="E139" s="314">
        <v>23.33</v>
      </c>
      <c r="F139" s="313">
        <v>88</v>
      </c>
      <c r="G139" s="313">
        <v>64</v>
      </c>
      <c r="H139" s="318">
        <v>0</v>
      </c>
      <c r="J139" s="15"/>
      <c r="K139" s="15"/>
      <c r="L139" s="15"/>
      <c r="M139" s="15"/>
      <c r="N139" s="15"/>
    </row>
    <row r="140" spans="1:14" ht="15">
      <c r="A140" s="317" t="s">
        <v>546</v>
      </c>
      <c r="B140" s="313" t="s">
        <v>547</v>
      </c>
      <c r="C140" s="313" t="s">
        <v>326</v>
      </c>
      <c r="D140" s="313">
        <v>188.88</v>
      </c>
      <c r="E140" s="314">
        <v>23.05</v>
      </c>
      <c r="F140" s="313">
        <v>92</v>
      </c>
      <c r="G140" s="313">
        <v>67</v>
      </c>
      <c r="H140" s="318">
        <v>0</v>
      </c>
      <c r="J140" s="15"/>
      <c r="K140" s="15"/>
      <c r="L140" s="15"/>
      <c r="M140" s="15"/>
      <c r="N140" s="15"/>
    </row>
    <row r="141" spans="1:14" ht="15">
      <c r="A141" s="320" t="s">
        <v>546</v>
      </c>
      <c r="B141" s="315" t="s">
        <v>547</v>
      </c>
      <c r="C141" s="315" t="s">
        <v>117</v>
      </c>
      <c r="D141" s="315">
        <v>192.52</v>
      </c>
      <c r="E141" s="316">
        <v>23.47</v>
      </c>
      <c r="F141" s="315">
        <v>89</v>
      </c>
      <c r="G141" s="315">
        <v>65</v>
      </c>
      <c r="H141" s="355">
        <v>1.24</v>
      </c>
      <c r="J141" s="15"/>
      <c r="K141" s="15"/>
      <c r="L141" s="15"/>
      <c r="M141" s="15"/>
      <c r="N141" s="15"/>
    </row>
    <row r="142" spans="1:14" ht="15">
      <c r="A142" s="317" t="s">
        <v>546</v>
      </c>
      <c r="B142" s="313" t="s">
        <v>547</v>
      </c>
      <c r="C142" s="313" t="s">
        <v>327</v>
      </c>
      <c r="D142" s="313">
        <v>193.14</v>
      </c>
      <c r="E142" s="314">
        <v>23.54</v>
      </c>
      <c r="F142" s="313">
        <v>88</v>
      </c>
      <c r="G142" s="313">
        <v>66</v>
      </c>
      <c r="H142" s="318">
        <v>0.02</v>
      </c>
      <c r="J142" s="15"/>
      <c r="K142" s="15"/>
      <c r="L142" s="15"/>
      <c r="M142" s="15"/>
      <c r="N142" s="15"/>
    </row>
    <row r="143" spans="1:14" ht="15">
      <c r="A143" s="317" t="s">
        <v>546</v>
      </c>
      <c r="B143" s="313" t="s">
        <v>547</v>
      </c>
      <c r="C143" s="313" t="s">
        <v>328</v>
      </c>
      <c r="D143" s="313">
        <v>204.12</v>
      </c>
      <c r="E143" s="314">
        <v>24.82</v>
      </c>
      <c r="F143" s="313">
        <v>88</v>
      </c>
      <c r="G143" s="313">
        <v>66</v>
      </c>
      <c r="H143" s="318">
        <v>0</v>
      </c>
      <c r="J143" s="15"/>
      <c r="K143" s="15"/>
      <c r="L143" s="15"/>
      <c r="M143" s="15"/>
      <c r="N143" s="15"/>
    </row>
    <row r="144" spans="1:14" ht="15">
      <c r="A144" s="317" t="s">
        <v>546</v>
      </c>
      <c r="B144" s="313" t="s">
        <v>547</v>
      </c>
      <c r="C144" s="313" t="s">
        <v>329</v>
      </c>
      <c r="D144" s="313">
        <v>200.6</v>
      </c>
      <c r="E144" s="314">
        <v>24.41</v>
      </c>
      <c r="F144" s="313">
        <v>88</v>
      </c>
      <c r="G144" s="313">
        <v>67</v>
      </c>
      <c r="H144" s="318"/>
      <c r="J144" s="15"/>
      <c r="K144" s="15"/>
      <c r="L144" s="15"/>
      <c r="M144" s="15"/>
      <c r="N144" s="15"/>
    </row>
    <row r="145" spans="1:14" ht="15">
      <c r="A145" s="320" t="s">
        <v>546</v>
      </c>
      <c r="B145" s="315" t="s">
        <v>547</v>
      </c>
      <c r="C145" s="315" t="s">
        <v>118</v>
      </c>
      <c r="D145" s="315">
        <v>207.52</v>
      </c>
      <c r="E145" s="316">
        <v>25.21</v>
      </c>
      <c r="F145" s="315">
        <v>88</v>
      </c>
      <c r="G145" s="315">
        <v>67</v>
      </c>
      <c r="H145" s="355">
        <v>0.65</v>
      </c>
      <c r="J145" s="15"/>
      <c r="K145" s="15"/>
      <c r="L145" s="15"/>
      <c r="M145" s="15"/>
      <c r="N145" s="15"/>
    </row>
    <row r="146" spans="1:14" ht="15">
      <c r="A146" s="320" t="s">
        <v>546</v>
      </c>
      <c r="B146" s="315" t="s">
        <v>547</v>
      </c>
      <c r="C146" s="315" t="s">
        <v>119</v>
      </c>
      <c r="D146" s="315">
        <v>217.46</v>
      </c>
      <c r="E146" s="316">
        <v>26.37</v>
      </c>
      <c r="F146" s="315">
        <v>85</v>
      </c>
      <c r="G146" s="315">
        <v>67</v>
      </c>
      <c r="H146" s="355">
        <v>0.56000000000000005</v>
      </c>
      <c r="J146" s="15"/>
      <c r="K146" s="15"/>
      <c r="L146" s="15"/>
      <c r="M146" s="15"/>
      <c r="N146" s="15"/>
    </row>
    <row r="147" spans="1:14" ht="15">
      <c r="A147" s="320" t="s">
        <v>546</v>
      </c>
      <c r="B147" s="315" t="s">
        <v>547</v>
      </c>
      <c r="C147" s="315" t="s">
        <v>120</v>
      </c>
      <c r="D147" s="315">
        <v>242.79</v>
      </c>
      <c r="E147" s="316">
        <v>29.31</v>
      </c>
      <c r="F147" s="315">
        <v>83</v>
      </c>
      <c r="G147" s="315">
        <v>66</v>
      </c>
      <c r="H147" s="355">
        <v>0.12</v>
      </c>
      <c r="J147" s="15"/>
      <c r="K147" s="15"/>
      <c r="L147" s="15"/>
      <c r="M147" s="15"/>
      <c r="N147" s="15"/>
    </row>
    <row r="148" spans="1:14" ht="15">
      <c r="A148" s="317" t="s">
        <v>546</v>
      </c>
      <c r="B148" s="313" t="s">
        <v>547</v>
      </c>
      <c r="C148" s="313" t="s">
        <v>330</v>
      </c>
      <c r="D148" s="313">
        <v>224.51</v>
      </c>
      <c r="E148" s="314">
        <v>27.19</v>
      </c>
      <c r="F148" s="313">
        <v>83</v>
      </c>
      <c r="G148" s="313">
        <v>66</v>
      </c>
      <c r="H148" s="318">
        <v>0.16</v>
      </c>
      <c r="J148" s="15"/>
      <c r="K148" s="15"/>
      <c r="L148" s="15"/>
      <c r="M148" s="15"/>
      <c r="N148" s="15"/>
    </row>
    <row r="149" spans="1:14" ht="15">
      <c r="A149" s="317" t="s">
        <v>546</v>
      </c>
      <c r="B149" s="313" t="s">
        <v>547</v>
      </c>
      <c r="C149" s="313" t="s">
        <v>331</v>
      </c>
      <c r="D149" s="313">
        <v>214.91</v>
      </c>
      <c r="E149" s="314">
        <v>26.07</v>
      </c>
      <c r="F149" s="313">
        <v>82</v>
      </c>
      <c r="G149" s="313">
        <v>62</v>
      </c>
      <c r="H149" s="318">
        <v>0.05</v>
      </c>
      <c r="J149" s="15"/>
      <c r="K149" s="15"/>
      <c r="L149" s="15"/>
      <c r="M149" s="15"/>
      <c r="N149" s="15"/>
    </row>
    <row r="150" spans="1:14" ht="15">
      <c r="A150" s="317" t="s">
        <v>546</v>
      </c>
      <c r="B150" s="313" t="s">
        <v>547</v>
      </c>
      <c r="C150" s="313" t="s">
        <v>332</v>
      </c>
      <c r="D150" s="313">
        <v>216.27</v>
      </c>
      <c r="E150" s="314">
        <v>26.23</v>
      </c>
      <c r="F150" s="313">
        <v>81</v>
      </c>
      <c r="G150" s="313">
        <v>56</v>
      </c>
      <c r="H150" s="318" t="s">
        <v>149</v>
      </c>
      <c r="J150" s="15"/>
      <c r="K150" s="15"/>
      <c r="L150" s="15"/>
      <c r="M150" s="15"/>
      <c r="N150" s="15"/>
    </row>
    <row r="151" spans="1:14" ht="15">
      <c r="A151" s="317" t="s">
        <v>546</v>
      </c>
      <c r="B151" s="313" t="s">
        <v>547</v>
      </c>
      <c r="C151" s="313" t="s">
        <v>333</v>
      </c>
      <c r="D151" s="313">
        <v>210.76</v>
      </c>
      <c r="E151" s="314">
        <v>25.59</v>
      </c>
      <c r="F151" s="313">
        <v>85</v>
      </c>
      <c r="G151" s="313">
        <v>55</v>
      </c>
      <c r="H151" s="318">
        <v>0</v>
      </c>
      <c r="J151" s="15"/>
      <c r="K151" s="15"/>
      <c r="L151" s="15"/>
      <c r="M151" s="15"/>
      <c r="N151" s="15"/>
    </row>
    <row r="152" spans="1:14" ht="15">
      <c r="A152" s="317" t="s">
        <v>546</v>
      </c>
      <c r="B152" s="313" t="s">
        <v>547</v>
      </c>
      <c r="C152" s="313" t="s">
        <v>334</v>
      </c>
      <c r="D152" s="313">
        <v>214.45</v>
      </c>
      <c r="E152" s="314">
        <v>26.02</v>
      </c>
      <c r="F152" s="313">
        <v>87</v>
      </c>
      <c r="G152" s="313">
        <v>60</v>
      </c>
      <c r="H152" s="318">
        <v>0</v>
      </c>
      <c r="J152" s="15"/>
      <c r="K152" s="15"/>
      <c r="L152" s="15"/>
      <c r="M152" s="15"/>
      <c r="N152" s="15"/>
    </row>
    <row r="153" spans="1:14" ht="15">
      <c r="A153" s="317" t="s">
        <v>546</v>
      </c>
      <c r="B153" s="313" t="s">
        <v>547</v>
      </c>
      <c r="C153" s="313" t="s">
        <v>335</v>
      </c>
      <c r="D153" s="313">
        <v>205.12</v>
      </c>
      <c r="E153" s="314">
        <v>24.93</v>
      </c>
      <c r="F153" s="313">
        <v>88</v>
      </c>
      <c r="G153" s="313">
        <v>62</v>
      </c>
      <c r="H153" s="318">
        <v>0</v>
      </c>
      <c r="J153" s="15"/>
      <c r="K153" s="15"/>
      <c r="L153" s="15"/>
      <c r="M153" s="16"/>
      <c r="N153" s="16"/>
    </row>
    <row r="154" spans="1:14" ht="15">
      <c r="A154" s="317" t="s">
        <v>546</v>
      </c>
      <c r="B154" s="313" t="s">
        <v>547</v>
      </c>
      <c r="C154" s="313" t="s">
        <v>336</v>
      </c>
      <c r="D154" s="313">
        <v>194.82</v>
      </c>
      <c r="E154" s="314">
        <v>23.74</v>
      </c>
      <c r="F154" s="313">
        <v>87</v>
      </c>
      <c r="G154" s="313">
        <v>68</v>
      </c>
      <c r="H154" s="318">
        <v>0</v>
      </c>
      <c r="J154" s="15"/>
      <c r="K154" s="15"/>
      <c r="L154" s="15"/>
      <c r="M154" s="17"/>
      <c r="N154" s="18"/>
    </row>
    <row r="155" spans="1:14" ht="15">
      <c r="A155" s="317" t="s">
        <v>546</v>
      </c>
      <c r="B155" s="313" t="s">
        <v>547</v>
      </c>
      <c r="C155" s="313" t="s">
        <v>337</v>
      </c>
      <c r="D155" s="313">
        <v>208.83</v>
      </c>
      <c r="E155" s="314">
        <v>25.36</v>
      </c>
      <c r="F155" s="313">
        <v>85</v>
      </c>
      <c r="G155" s="313">
        <v>68</v>
      </c>
      <c r="H155" s="318">
        <v>0</v>
      </c>
      <c r="J155" s="15"/>
      <c r="K155" s="15"/>
      <c r="L155" s="15"/>
      <c r="M155" s="15"/>
      <c r="N155" s="15"/>
    </row>
    <row r="156" spans="1:14" ht="15">
      <c r="A156" s="317" t="s">
        <v>546</v>
      </c>
      <c r="B156" s="313" t="s">
        <v>547</v>
      </c>
      <c r="C156" s="313" t="s">
        <v>338</v>
      </c>
      <c r="D156" s="313">
        <v>207.85</v>
      </c>
      <c r="E156" s="314">
        <v>25.25</v>
      </c>
      <c r="F156" s="313">
        <v>85</v>
      </c>
      <c r="G156" s="313">
        <v>67</v>
      </c>
      <c r="H156" s="318">
        <v>0</v>
      </c>
      <c r="J156" s="15"/>
      <c r="K156" s="15"/>
      <c r="L156" s="15"/>
      <c r="M156" s="15"/>
      <c r="N156" s="15"/>
    </row>
    <row r="157" spans="1:14" ht="15">
      <c r="A157" s="317" t="s">
        <v>546</v>
      </c>
      <c r="B157" s="313" t="s">
        <v>547</v>
      </c>
      <c r="C157" s="313" t="s">
        <v>339</v>
      </c>
      <c r="D157" s="313">
        <v>214.41</v>
      </c>
      <c r="E157" s="314">
        <v>26.01</v>
      </c>
      <c r="F157" s="313">
        <v>84</v>
      </c>
      <c r="G157" s="313">
        <v>67</v>
      </c>
      <c r="H157" s="318">
        <v>0</v>
      </c>
      <c r="J157" s="15"/>
      <c r="K157" s="15"/>
      <c r="L157" s="15"/>
      <c r="M157" s="15"/>
      <c r="N157" s="15"/>
    </row>
    <row r="158" spans="1:14" ht="15">
      <c r="A158" s="317" t="s">
        <v>546</v>
      </c>
      <c r="B158" s="313" t="s">
        <v>547</v>
      </c>
      <c r="C158" s="313" t="s">
        <v>340</v>
      </c>
      <c r="D158" s="313">
        <v>217.01</v>
      </c>
      <c r="E158" s="314">
        <v>26.32</v>
      </c>
      <c r="F158" s="313">
        <v>84</v>
      </c>
      <c r="G158" s="313">
        <v>66</v>
      </c>
      <c r="H158" s="318">
        <v>0</v>
      </c>
      <c r="J158" s="15"/>
      <c r="K158" s="15"/>
      <c r="L158" s="15"/>
      <c r="M158" s="15"/>
      <c r="N158" s="15"/>
    </row>
    <row r="159" spans="1:14" ht="15">
      <c r="A159" s="317" t="s">
        <v>546</v>
      </c>
      <c r="B159" s="313" t="s">
        <v>547</v>
      </c>
      <c r="C159" s="313" t="s">
        <v>341</v>
      </c>
      <c r="D159" s="313">
        <v>222.66</v>
      </c>
      <c r="E159" s="314">
        <v>26.97</v>
      </c>
      <c r="F159" s="313">
        <v>84</v>
      </c>
      <c r="G159" s="313">
        <v>64</v>
      </c>
      <c r="H159" s="318">
        <v>0.3</v>
      </c>
      <c r="J159" s="15"/>
      <c r="K159" s="15"/>
      <c r="L159" s="15"/>
      <c r="M159" s="15"/>
      <c r="N159" s="15"/>
    </row>
    <row r="160" spans="1:14" ht="15">
      <c r="A160" s="317" t="s">
        <v>546</v>
      </c>
      <c r="B160" s="313" t="s">
        <v>547</v>
      </c>
      <c r="C160" s="313" t="s">
        <v>342</v>
      </c>
      <c r="D160" s="313">
        <v>212.92</v>
      </c>
      <c r="E160" s="314">
        <v>25.84</v>
      </c>
      <c r="F160" s="313">
        <v>88</v>
      </c>
      <c r="G160" s="313">
        <v>62</v>
      </c>
      <c r="H160" s="318"/>
      <c r="J160" s="15"/>
      <c r="K160" s="15"/>
      <c r="L160" s="15"/>
      <c r="M160" s="15"/>
      <c r="N160" s="15"/>
    </row>
    <row r="161" spans="1:14" ht="15">
      <c r="A161" s="320" t="s">
        <v>546</v>
      </c>
      <c r="B161" s="315" t="s">
        <v>547</v>
      </c>
      <c r="C161" s="315" t="s">
        <v>121</v>
      </c>
      <c r="D161" s="315">
        <v>231.5</v>
      </c>
      <c r="E161" s="316">
        <v>28</v>
      </c>
      <c r="F161" s="315">
        <v>91</v>
      </c>
      <c r="G161" s="315">
        <v>68</v>
      </c>
      <c r="H161" s="355">
        <v>0</v>
      </c>
      <c r="J161" s="15"/>
      <c r="K161" s="15"/>
      <c r="L161" s="15"/>
      <c r="M161" s="15"/>
      <c r="N161" s="15"/>
    </row>
    <row r="162" spans="1:14" ht="15">
      <c r="A162" s="320" t="s">
        <v>546</v>
      </c>
      <c r="B162" s="315" t="s">
        <v>547</v>
      </c>
      <c r="C162" s="315" t="s">
        <v>122</v>
      </c>
      <c r="D162" s="315">
        <v>257.36</v>
      </c>
      <c r="E162" s="316">
        <v>31.01</v>
      </c>
      <c r="F162" s="315">
        <v>92</v>
      </c>
      <c r="G162" s="315">
        <v>68</v>
      </c>
      <c r="H162" s="355">
        <v>1.64</v>
      </c>
      <c r="J162" s="15"/>
      <c r="K162" s="15"/>
      <c r="L162" s="15"/>
      <c r="M162" s="15"/>
      <c r="N162" s="15"/>
    </row>
    <row r="163" spans="1:14" ht="15">
      <c r="A163" s="320" t="s">
        <v>546</v>
      </c>
      <c r="B163" s="315" t="s">
        <v>547</v>
      </c>
      <c r="C163" s="315" t="s">
        <v>123</v>
      </c>
      <c r="D163" s="315">
        <v>256.14999999999998</v>
      </c>
      <c r="E163" s="316">
        <v>30.87</v>
      </c>
      <c r="F163" s="315">
        <v>92</v>
      </c>
      <c r="G163" s="315">
        <v>68</v>
      </c>
      <c r="H163" s="355">
        <v>0</v>
      </c>
      <c r="J163" s="15"/>
      <c r="K163" s="15"/>
      <c r="L163" s="15"/>
      <c r="M163" s="15"/>
      <c r="N163" s="15"/>
    </row>
    <row r="164" spans="1:14" ht="15">
      <c r="A164" s="320" t="s">
        <v>546</v>
      </c>
      <c r="B164" s="315" t="s">
        <v>547</v>
      </c>
      <c r="C164" s="315" t="s">
        <v>124</v>
      </c>
      <c r="D164" s="315">
        <v>271.42</v>
      </c>
      <c r="E164" s="316">
        <v>32.64</v>
      </c>
      <c r="F164" s="315">
        <v>88</v>
      </c>
      <c r="G164" s="315">
        <v>67</v>
      </c>
      <c r="H164" s="355">
        <v>0.54</v>
      </c>
      <c r="J164" s="15"/>
      <c r="K164" s="15"/>
      <c r="L164" s="15"/>
      <c r="M164" s="15"/>
      <c r="N164" s="15"/>
    </row>
    <row r="165" spans="1:14" ht="15">
      <c r="A165" s="320" t="s">
        <v>546</v>
      </c>
      <c r="B165" s="315" t="s">
        <v>547</v>
      </c>
      <c r="C165" s="315" t="s">
        <v>125</v>
      </c>
      <c r="D165" s="315">
        <v>267.33999999999997</v>
      </c>
      <c r="E165" s="316">
        <v>32.17</v>
      </c>
      <c r="F165" s="315">
        <v>91</v>
      </c>
      <c r="G165" s="315">
        <v>69</v>
      </c>
      <c r="H165" s="355">
        <v>0.09</v>
      </c>
      <c r="J165" s="15"/>
      <c r="K165" s="15"/>
      <c r="L165" s="15"/>
      <c r="M165" s="15"/>
      <c r="N165" s="15"/>
    </row>
    <row r="166" spans="1:14" ht="15">
      <c r="A166" s="320" t="s">
        <v>546</v>
      </c>
      <c r="B166" s="315" t="s">
        <v>547</v>
      </c>
      <c r="C166" s="315" t="s">
        <v>126</v>
      </c>
      <c r="D166" s="315">
        <v>280</v>
      </c>
      <c r="E166" s="316">
        <v>33.64</v>
      </c>
      <c r="F166" s="315">
        <v>94</v>
      </c>
      <c r="G166" s="315">
        <v>69</v>
      </c>
      <c r="H166" s="355">
        <v>0</v>
      </c>
      <c r="J166" s="15"/>
      <c r="K166" s="15"/>
      <c r="L166" s="15"/>
      <c r="M166" s="15"/>
      <c r="N166" s="15"/>
    </row>
    <row r="167" spans="1:14" ht="15">
      <c r="A167" s="317" t="s">
        <v>546</v>
      </c>
      <c r="B167" s="313" t="s">
        <v>547</v>
      </c>
      <c r="C167" s="313" t="s">
        <v>343</v>
      </c>
      <c r="D167" s="313">
        <v>260.36</v>
      </c>
      <c r="E167" s="314">
        <v>31.35</v>
      </c>
      <c r="F167" s="313">
        <v>95</v>
      </c>
      <c r="G167" s="313">
        <v>71</v>
      </c>
      <c r="H167" s="318"/>
      <c r="J167" s="15"/>
      <c r="K167" s="15"/>
      <c r="L167" s="15"/>
      <c r="M167" s="15"/>
      <c r="N167" s="15"/>
    </row>
    <row r="168" spans="1:14" ht="15">
      <c r="A168" s="317" t="s">
        <v>546</v>
      </c>
      <c r="B168" s="313" t="s">
        <v>547</v>
      </c>
      <c r="C168" s="313" t="s">
        <v>344</v>
      </c>
      <c r="D168" s="313">
        <v>293.69</v>
      </c>
      <c r="E168" s="314">
        <v>35.229999999999997</v>
      </c>
      <c r="F168" s="313">
        <v>95</v>
      </c>
      <c r="G168" s="313">
        <v>71</v>
      </c>
      <c r="H168" s="318">
        <v>0</v>
      </c>
      <c r="J168" s="15"/>
      <c r="K168" s="15"/>
      <c r="L168" s="15"/>
      <c r="M168" s="15"/>
      <c r="N168" s="15"/>
    </row>
    <row r="169" spans="1:14" ht="15">
      <c r="A169" s="317" t="s">
        <v>546</v>
      </c>
      <c r="B169" s="313" t="s">
        <v>547</v>
      </c>
      <c r="C169" s="313" t="s">
        <v>345</v>
      </c>
      <c r="D169" s="313">
        <v>253.66</v>
      </c>
      <c r="E169" s="314">
        <v>30.58</v>
      </c>
      <c r="F169" s="313">
        <v>95</v>
      </c>
      <c r="G169" s="313">
        <v>66</v>
      </c>
      <c r="H169" s="318">
        <v>0.44</v>
      </c>
      <c r="J169" s="15"/>
      <c r="K169" s="15"/>
      <c r="L169" s="15"/>
      <c r="M169" s="15"/>
      <c r="N169" s="15"/>
    </row>
    <row r="170" spans="1:14" ht="15">
      <c r="A170" s="320" t="s">
        <v>546</v>
      </c>
      <c r="B170" s="315" t="s">
        <v>547</v>
      </c>
      <c r="C170" s="315" t="s">
        <v>127</v>
      </c>
      <c r="D170" s="315">
        <v>282.37</v>
      </c>
      <c r="E170" s="316">
        <v>46.95</v>
      </c>
      <c r="F170" s="315">
        <v>95</v>
      </c>
      <c r="G170" s="315">
        <v>68</v>
      </c>
      <c r="H170" s="355">
        <v>0.45</v>
      </c>
      <c r="J170" s="15"/>
      <c r="K170" s="15"/>
      <c r="L170" s="15"/>
      <c r="M170" s="15"/>
      <c r="N170" s="15"/>
    </row>
    <row r="171" spans="1:14" ht="15">
      <c r="A171" s="320" t="s">
        <v>546</v>
      </c>
      <c r="B171" s="315" t="s">
        <v>547</v>
      </c>
      <c r="C171" s="315" t="s">
        <v>128</v>
      </c>
      <c r="D171" s="315">
        <v>311.29000000000002</v>
      </c>
      <c r="E171" s="316">
        <v>51.65</v>
      </c>
      <c r="F171" s="315">
        <v>93</v>
      </c>
      <c r="G171" s="315">
        <v>68</v>
      </c>
      <c r="H171" s="355">
        <v>0.91</v>
      </c>
      <c r="J171" s="15"/>
      <c r="K171" s="15"/>
      <c r="L171" s="15"/>
      <c r="M171" s="15"/>
      <c r="N171" s="15"/>
    </row>
    <row r="172" spans="1:14" ht="15">
      <c r="A172" s="320" t="s">
        <v>546</v>
      </c>
      <c r="B172" s="315" t="s">
        <v>547</v>
      </c>
      <c r="C172" s="315" t="s">
        <v>129</v>
      </c>
      <c r="D172" s="315">
        <v>334.07</v>
      </c>
      <c r="E172" s="316">
        <v>55.36</v>
      </c>
      <c r="F172" s="315">
        <v>94</v>
      </c>
      <c r="G172" s="315">
        <v>68</v>
      </c>
      <c r="H172" s="355">
        <v>0.28000000000000003</v>
      </c>
      <c r="J172" s="15"/>
      <c r="K172" s="15"/>
      <c r="L172" s="15"/>
      <c r="M172" s="15"/>
      <c r="N172" s="15"/>
    </row>
    <row r="173" spans="1:14" ht="15">
      <c r="A173" s="320" t="s">
        <v>546</v>
      </c>
      <c r="B173" s="315" t="s">
        <v>547</v>
      </c>
      <c r="C173" s="315" t="s">
        <v>130</v>
      </c>
      <c r="D173" s="315">
        <v>339.34</v>
      </c>
      <c r="E173" s="316">
        <v>56.22</v>
      </c>
      <c r="F173" s="315">
        <v>93</v>
      </c>
      <c r="G173" s="315">
        <v>70</v>
      </c>
      <c r="H173" s="355">
        <v>0.63</v>
      </c>
      <c r="J173" s="15"/>
      <c r="K173" s="15"/>
      <c r="L173" s="15"/>
      <c r="M173" s="15"/>
      <c r="N173" s="15"/>
    </row>
    <row r="174" spans="1:14" ht="15">
      <c r="A174" s="320" t="s">
        <v>546</v>
      </c>
      <c r="B174" s="315" t="s">
        <v>547</v>
      </c>
      <c r="C174" s="315" t="s">
        <v>131</v>
      </c>
      <c r="D174" s="315">
        <v>386.49</v>
      </c>
      <c r="E174" s="316">
        <v>63.89</v>
      </c>
      <c r="F174" s="315">
        <v>91</v>
      </c>
      <c r="G174" s="315">
        <v>69</v>
      </c>
      <c r="H174" s="355">
        <v>0.46</v>
      </c>
      <c r="J174" s="15"/>
      <c r="K174" s="15"/>
      <c r="L174" s="15"/>
      <c r="M174" s="15"/>
      <c r="N174" s="15"/>
    </row>
    <row r="175" spans="1:14" ht="15">
      <c r="A175" s="320" t="s">
        <v>546</v>
      </c>
      <c r="B175" s="315" t="s">
        <v>547</v>
      </c>
      <c r="C175" s="315" t="s">
        <v>132</v>
      </c>
      <c r="D175" s="315">
        <v>342.76</v>
      </c>
      <c r="E175" s="316">
        <v>56.77</v>
      </c>
      <c r="F175" s="315">
        <v>91</v>
      </c>
      <c r="G175" s="315">
        <v>71</v>
      </c>
      <c r="H175" s="355">
        <v>0.24</v>
      </c>
      <c r="J175" s="15"/>
      <c r="K175" s="15"/>
      <c r="L175" s="15"/>
      <c r="M175" s="15"/>
      <c r="N175" s="15"/>
    </row>
    <row r="176" spans="1:14" ht="15">
      <c r="A176" s="320" t="s">
        <v>546</v>
      </c>
      <c r="B176" s="315" t="s">
        <v>547</v>
      </c>
      <c r="C176" s="315" t="s">
        <v>133</v>
      </c>
      <c r="D176" s="315">
        <v>335.37</v>
      </c>
      <c r="E176" s="316">
        <v>55.57</v>
      </c>
      <c r="F176" s="315">
        <v>93</v>
      </c>
      <c r="G176" s="315">
        <v>66</v>
      </c>
      <c r="H176" s="355">
        <v>0.04</v>
      </c>
      <c r="J176" s="15"/>
      <c r="K176" s="15"/>
      <c r="L176" s="15"/>
      <c r="M176" s="15"/>
      <c r="N176" s="15"/>
    </row>
    <row r="177" spans="1:14" ht="15">
      <c r="A177" s="320" t="s">
        <v>546</v>
      </c>
      <c r="B177" s="315" t="s">
        <v>547</v>
      </c>
      <c r="C177" s="315" t="s">
        <v>134</v>
      </c>
      <c r="D177" s="315">
        <v>286.82</v>
      </c>
      <c r="E177" s="316">
        <v>47.67</v>
      </c>
      <c r="F177" s="315">
        <v>91</v>
      </c>
      <c r="G177" s="315">
        <v>69</v>
      </c>
      <c r="H177" s="355">
        <v>0.35</v>
      </c>
      <c r="J177" s="15"/>
      <c r="K177" s="15"/>
      <c r="L177" s="15"/>
      <c r="M177" s="15"/>
      <c r="N177" s="15"/>
    </row>
    <row r="178" spans="1:14" ht="15">
      <c r="A178" s="320" t="s">
        <v>546</v>
      </c>
      <c r="B178" s="315" t="s">
        <v>547</v>
      </c>
      <c r="C178" s="315" t="s">
        <v>135</v>
      </c>
      <c r="D178" s="315">
        <v>212.91</v>
      </c>
      <c r="E178" s="316">
        <v>35.64</v>
      </c>
      <c r="F178" s="315">
        <v>92</v>
      </c>
      <c r="G178" s="315">
        <v>70</v>
      </c>
      <c r="H178" s="355">
        <v>0.24</v>
      </c>
      <c r="J178" s="15"/>
      <c r="K178" s="15"/>
      <c r="L178" s="15"/>
      <c r="M178" s="15"/>
      <c r="N178" s="15"/>
    </row>
    <row r="179" spans="1:14" ht="15">
      <c r="A179" s="320" t="s">
        <v>546</v>
      </c>
      <c r="B179" s="315" t="s">
        <v>547</v>
      </c>
      <c r="C179" s="315" t="s">
        <v>136</v>
      </c>
      <c r="D179" s="315">
        <v>200.59</v>
      </c>
      <c r="E179" s="316">
        <v>33.64</v>
      </c>
      <c r="F179" s="315">
        <v>91</v>
      </c>
      <c r="G179" s="315">
        <v>70</v>
      </c>
      <c r="H179" s="355">
        <v>0.15</v>
      </c>
      <c r="J179" s="15"/>
      <c r="K179" s="15"/>
      <c r="L179" s="15"/>
      <c r="M179" s="15"/>
      <c r="N179" s="15"/>
    </row>
    <row r="180" spans="1:14" ht="15">
      <c r="A180" s="317" t="s">
        <v>546</v>
      </c>
      <c r="B180" s="313" t="s">
        <v>547</v>
      </c>
      <c r="C180" s="313" t="s">
        <v>346</v>
      </c>
      <c r="D180" s="313">
        <v>180.13</v>
      </c>
      <c r="E180" s="314">
        <v>30.31</v>
      </c>
      <c r="F180" s="313">
        <v>94</v>
      </c>
      <c r="G180" s="313">
        <v>70</v>
      </c>
      <c r="H180" s="318">
        <v>0</v>
      </c>
      <c r="J180" s="15"/>
      <c r="K180" s="15"/>
      <c r="L180" s="15"/>
      <c r="M180" s="15"/>
      <c r="N180" s="15"/>
    </row>
    <row r="181" spans="1:14" ht="15">
      <c r="A181" s="317" t="s">
        <v>546</v>
      </c>
      <c r="B181" s="313" t="s">
        <v>547</v>
      </c>
      <c r="C181" s="313" t="s">
        <v>347</v>
      </c>
      <c r="D181" s="313">
        <v>173.21</v>
      </c>
      <c r="E181" s="314">
        <v>29.18</v>
      </c>
      <c r="F181" s="313">
        <v>97</v>
      </c>
      <c r="G181" s="313">
        <v>71</v>
      </c>
      <c r="H181" s="318">
        <v>0</v>
      </c>
      <c r="J181" s="15"/>
      <c r="K181" s="15"/>
      <c r="L181" s="15"/>
      <c r="M181" s="15"/>
      <c r="N181" s="15"/>
    </row>
    <row r="182" spans="1:14" ht="15">
      <c r="A182" s="317" t="s">
        <v>546</v>
      </c>
      <c r="B182" s="313" t="s">
        <v>547</v>
      </c>
      <c r="C182" s="313" t="s">
        <v>348</v>
      </c>
      <c r="D182" s="313">
        <v>170.2</v>
      </c>
      <c r="E182" s="314">
        <v>28.69</v>
      </c>
      <c r="F182" s="313">
        <v>95</v>
      </c>
      <c r="G182" s="313">
        <v>72</v>
      </c>
      <c r="H182" s="318">
        <v>0</v>
      </c>
      <c r="J182" s="15"/>
      <c r="K182" s="15"/>
      <c r="L182" s="15"/>
      <c r="M182" s="15"/>
      <c r="N182" s="15"/>
    </row>
    <row r="183" spans="1:14" ht="15">
      <c r="A183" s="320" t="s">
        <v>546</v>
      </c>
      <c r="B183" s="315" t="s">
        <v>547</v>
      </c>
      <c r="C183" s="315" t="s">
        <v>137</v>
      </c>
      <c r="D183" s="315">
        <v>168.28</v>
      </c>
      <c r="E183" s="316">
        <v>28.38</v>
      </c>
      <c r="F183" s="315">
        <v>95</v>
      </c>
      <c r="G183" s="315">
        <v>71</v>
      </c>
      <c r="H183" s="355">
        <v>0.88</v>
      </c>
      <c r="J183" s="15"/>
      <c r="K183" s="15"/>
      <c r="L183" s="15"/>
      <c r="M183" s="16"/>
      <c r="N183" s="16"/>
    </row>
    <row r="184" spans="1:14" ht="15">
      <c r="A184" s="317" t="s">
        <v>546</v>
      </c>
      <c r="B184" s="313" t="s">
        <v>547</v>
      </c>
      <c r="C184" s="313" t="s">
        <v>349</v>
      </c>
      <c r="D184" s="313">
        <v>164.53</v>
      </c>
      <c r="E184" s="314">
        <v>27.77</v>
      </c>
      <c r="F184" s="313">
        <v>94</v>
      </c>
      <c r="G184" s="313">
        <v>71</v>
      </c>
      <c r="H184" s="318">
        <v>0</v>
      </c>
      <c r="J184" s="15"/>
      <c r="K184" s="15"/>
      <c r="L184" s="15"/>
      <c r="M184" s="17"/>
      <c r="N184" s="18"/>
    </row>
    <row r="185" spans="1:14" ht="15">
      <c r="A185" s="317" t="s">
        <v>546</v>
      </c>
      <c r="B185" s="313" t="s">
        <v>547</v>
      </c>
      <c r="C185" s="313" t="s">
        <v>350</v>
      </c>
      <c r="D185" s="313">
        <v>167.38</v>
      </c>
      <c r="E185" s="314">
        <v>28.23</v>
      </c>
      <c r="F185" s="313">
        <v>94</v>
      </c>
      <c r="G185" s="313">
        <v>71</v>
      </c>
      <c r="H185" s="318">
        <v>0</v>
      </c>
      <c r="J185" s="15"/>
      <c r="K185" s="15"/>
      <c r="L185" s="15"/>
      <c r="M185" s="15"/>
      <c r="N185" s="15"/>
    </row>
    <row r="186" spans="1:14" ht="15">
      <c r="A186" s="317" t="s">
        <v>546</v>
      </c>
      <c r="B186" s="313" t="s">
        <v>547</v>
      </c>
      <c r="C186" s="313" t="s">
        <v>351</v>
      </c>
      <c r="D186" s="313">
        <v>163.76</v>
      </c>
      <c r="E186" s="314">
        <v>27.65</v>
      </c>
      <c r="F186" s="313">
        <v>95</v>
      </c>
      <c r="G186" s="313">
        <v>71</v>
      </c>
      <c r="H186" s="318">
        <v>0</v>
      </c>
      <c r="J186" s="15"/>
      <c r="K186" s="15"/>
      <c r="L186" s="15"/>
      <c r="M186" s="15"/>
      <c r="N186" s="15"/>
    </row>
    <row r="187" spans="1:14" ht="15">
      <c r="A187" s="317" t="s">
        <v>546</v>
      </c>
      <c r="B187" s="313" t="s">
        <v>547</v>
      </c>
      <c r="C187" s="313" t="s">
        <v>352</v>
      </c>
      <c r="D187" s="313">
        <v>160.77000000000001</v>
      </c>
      <c r="E187" s="314">
        <v>27.16</v>
      </c>
      <c r="F187" s="313">
        <v>97</v>
      </c>
      <c r="G187" s="313">
        <v>72</v>
      </c>
      <c r="H187" s="318">
        <v>0</v>
      </c>
      <c r="J187" s="15"/>
      <c r="K187" s="15"/>
      <c r="L187" s="15"/>
      <c r="M187" s="15"/>
      <c r="N187" s="15"/>
    </row>
    <row r="188" spans="1:14" ht="15">
      <c r="A188" s="317" t="s">
        <v>546</v>
      </c>
      <c r="B188" s="313" t="s">
        <v>547</v>
      </c>
      <c r="C188" s="313" t="s">
        <v>353</v>
      </c>
      <c r="D188" s="313">
        <v>163.08000000000001</v>
      </c>
      <c r="E188" s="314">
        <v>27.54</v>
      </c>
      <c r="F188" s="313">
        <v>95</v>
      </c>
      <c r="G188" s="313">
        <v>73</v>
      </c>
      <c r="H188" s="318">
        <v>0</v>
      </c>
      <c r="J188" s="15"/>
      <c r="K188" s="15"/>
      <c r="L188" s="15"/>
      <c r="M188" s="15"/>
      <c r="N188" s="15"/>
    </row>
    <row r="189" spans="1:14" ht="15">
      <c r="A189" s="317" t="s">
        <v>546</v>
      </c>
      <c r="B189" s="313" t="s">
        <v>547</v>
      </c>
      <c r="C189" s="313" t="s">
        <v>354</v>
      </c>
      <c r="D189" s="313">
        <v>155.41</v>
      </c>
      <c r="E189" s="314">
        <v>26.29</v>
      </c>
      <c r="F189" s="313">
        <v>95</v>
      </c>
      <c r="G189" s="313">
        <v>74</v>
      </c>
      <c r="H189" s="318">
        <v>0</v>
      </c>
      <c r="J189" s="15"/>
      <c r="K189" s="15"/>
      <c r="L189" s="15"/>
      <c r="M189" s="15"/>
      <c r="N189" s="15"/>
    </row>
    <row r="190" spans="1:14" ht="15">
      <c r="A190" s="317" t="s">
        <v>546</v>
      </c>
      <c r="B190" s="313" t="s">
        <v>547</v>
      </c>
      <c r="C190" s="313" t="s">
        <v>355</v>
      </c>
      <c r="D190" s="313">
        <v>159.75</v>
      </c>
      <c r="E190" s="314">
        <v>26.99</v>
      </c>
      <c r="F190" s="313">
        <v>96</v>
      </c>
      <c r="G190" s="313">
        <v>73</v>
      </c>
      <c r="H190" s="318">
        <v>0.04</v>
      </c>
      <c r="J190" s="15"/>
      <c r="K190" s="15"/>
      <c r="L190" s="15"/>
      <c r="M190" s="15"/>
      <c r="N190" s="15"/>
    </row>
    <row r="191" spans="1:14" ht="15">
      <c r="A191" s="317" t="s">
        <v>546</v>
      </c>
      <c r="B191" s="313" t="s">
        <v>547</v>
      </c>
      <c r="C191" s="313" t="s">
        <v>356</v>
      </c>
      <c r="D191" s="313">
        <v>161.06</v>
      </c>
      <c r="E191" s="314">
        <v>27.21</v>
      </c>
      <c r="F191" s="313">
        <v>95</v>
      </c>
      <c r="G191" s="313">
        <v>73</v>
      </c>
      <c r="H191" s="318">
        <v>0.03</v>
      </c>
      <c r="J191" s="15"/>
      <c r="K191" s="15"/>
      <c r="L191" s="15"/>
      <c r="M191" s="15"/>
      <c r="N191" s="15"/>
    </row>
    <row r="192" spans="1:14" ht="15">
      <c r="A192" s="317" t="s">
        <v>546</v>
      </c>
      <c r="B192" s="313" t="s">
        <v>547</v>
      </c>
      <c r="C192" s="313" t="s">
        <v>357</v>
      </c>
      <c r="D192" s="313">
        <v>164.91</v>
      </c>
      <c r="E192" s="314">
        <v>27.83</v>
      </c>
      <c r="F192" s="313">
        <v>94</v>
      </c>
      <c r="G192" s="313">
        <v>74</v>
      </c>
      <c r="H192" s="318">
        <v>0.31</v>
      </c>
      <c r="J192" s="15"/>
      <c r="K192" s="15"/>
      <c r="L192" s="15"/>
      <c r="M192" s="15"/>
      <c r="N192" s="15"/>
    </row>
    <row r="193" spans="1:14" ht="15">
      <c r="A193" s="317" t="s">
        <v>546</v>
      </c>
      <c r="B193" s="313" t="s">
        <v>547</v>
      </c>
      <c r="C193" s="313" t="s">
        <v>358</v>
      </c>
      <c r="D193" s="313">
        <v>159.04</v>
      </c>
      <c r="E193" s="314">
        <v>26.88</v>
      </c>
      <c r="F193" s="313">
        <v>96</v>
      </c>
      <c r="G193" s="313">
        <v>74</v>
      </c>
      <c r="H193" s="318">
        <v>0.2</v>
      </c>
      <c r="J193" s="15"/>
      <c r="K193" s="15"/>
      <c r="L193" s="15"/>
      <c r="M193" s="15"/>
      <c r="N193" s="15"/>
    </row>
    <row r="194" spans="1:14" ht="15">
      <c r="A194" s="317" t="s">
        <v>546</v>
      </c>
      <c r="B194" s="313" t="s">
        <v>547</v>
      </c>
      <c r="C194" s="313" t="s">
        <v>359</v>
      </c>
      <c r="D194" s="313">
        <v>132.94999999999999</v>
      </c>
      <c r="E194" s="314">
        <v>22.63</v>
      </c>
      <c r="F194" s="313">
        <v>96</v>
      </c>
      <c r="G194" s="313">
        <v>74</v>
      </c>
      <c r="H194" s="318">
        <v>0</v>
      </c>
      <c r="J194" s="15"/>
      <c r="K194" s="15"/>
      <c r="L194" s="15"/>
      <c r="M194" s="15"/>
      <c r="N194" s="15"/>
    </row>
    <row r="195" spans="1:14" ht="15">
      <c r="A195" s="320" t="s">
        <v>546</v>
      </c>
      <c r="B195" s="315" t="s">
        <v>547</v>
      </c>
      <c r="C195" s="315" t="s">
        <v>138</v>
      </c>
      <c r="D195" s="315">
        <v>155.28</v>
      </c>
      <c r="E195" s="316">
        <v>26.27</v>
      </c>
      <c r="F195" s="315">
        <v>94</v>
      </c>
      <c r="G195" s="315">
        <v>73</v>
      </c>
      <c r="H195" s="355">
        <v>0.78</v>
      </c>
      <c r="J195" s="15"/>
      <c r="K195" s="15"/>
      <c r="L195" s="15"/>
      <c r="M195" s="15"/>
      <c r="N195" s="15"/>
    </row>
    <row r="196" spans="1:14" ht="15">
      <c r="A196" s="317" t="s">
        <v>546</v>
      </c>
      <c r="B196" s="313" t="s">
        <v>547</v>
      </c>
      <c r="C196" s="313" t="s">
        <v>360</v>
      </c>
      <c r="D196" s="313">
        <v>151.18</v>
      </c>
      <c r="E196" s="314">
        <v>25.6</v>
      </c>
      <c r="F196" s="313">
        <v>94</v>
      </c>
      <c r="G196" s="313">
        <v>73</v>
      </c>
      <c r="H196" s="318">
        <v>0.1</v>
      </c>
      <c r="J196" s="15"/>
      <c r="K196" s="15"/>
      <c r="L196" s="15"/>
      <c r="M196" s="15"/>
      <c r="N196" s="15"/>
    </row>
    <row r="197" spans="1:14" ht="15">
      <c r="A197" s="317" t="s">
        <v>546</v>
      </c>
      <c r="B197" s="313" t="s">
        <v>547</v>
      </c>
      <c r="C197" s="313" t="s">
        <v>361</v>
      </c>
      <c r="D197" s="313">
        <v>153.91999999999999</v>
      </c>
      <c r="E197" s="314">
        <v>26.05</v>
      </c>
      <c r="F197" s="313">
        <v>94</v>
      </c>
      <c r="G197" s="313">
        <v>72</v>
      </c>
      <c r="H197" s="318" t="s">
        <v>149</v>
      </c>
      <c r="J197" s="15"/>
      <c r="K197" s="15"/>
      <c r="L197" s="15"/>
      <c r="M197" s="15"/>
      <c r="N197" s="15"/>
    </row>
    <row r="198" spans="1:14" ht="15">
      <c r="A198" s="317" t="s">
        <v>546</v>
      </c>
      <c r="B198" s="313" t="s">
        <v>547</v>
      </c>
      <c r="C198" s="313" t="s">
        <v>362</v>
      </c>
      <c r="D198" s="313">
        <v>164.76</v>
      </c>
      <c r="E198" s="314">
        <v>27.81</v>
      </c>
      <c r="F198" s="313">
        <v>95</v>
      </c>
      <c r="G198" s="313">
        <v>73</v>
      </c>
      <c r="H198" s="318">
        <v>0.33</v>
      </c>
      <c r="J198" s="15"/>
      <c r="K198" s="15"/>
      <c r="L198" s="15"/>
      <c r="M198" s="15"/>
      <c r="N198" s="15"/>
    </row>
    <row r="199" spans="1:14" ht="15">
      <c r="A199" s="320" t="s">
        <v>546</v>
      </c>
      <c r="B199" s="315" t="s">
        <v>547</v>
      </c>
      <c r="C199" s="315" t="s">
        <v>139</v>
      </c>
      <c r="D199" s="315">
        <v>179.94</v>
      </c>
      <c r="E199" s="316">
        <v>30.28</v>
      </c>
      <c r="F199" s="315">
        <v>96</v>
      </c>
      <c r="G199" s="315">
        <v>73</v>
      </c>
      <c r="H199" s="355">
        <v>0.12</v>
      </c>
      <c r="J199" s="15"/>
      <c r="K199" s="15"/>
      <c r="L199" s="15"/>
      <c r="M199" s="15"/>
      <c r="N199" s="15"/>
    </row>
    <row r="200" spans="1:14" ht="15">
      <c r="A200" s="320" t="s">
        <v>546</v>
      </c>
      <c r="B200" s="315" t="s">
        <v>547</v>
      </c>
      <c r="C200" s="315" t="s">
        <v>140</v>
      </c>
      <c r="D200" s="315">
        <v>215.74</v>
      </c>
      <c r="E200" s="316">
        <v>36.1</v>
      </c>
      <c r="F200" s="315">
        <v>96</v>
      </c>
      <c r="G200" s="315">
        <v>74</v>
      </c>
      <c r="H200" s="355">
        <v>0.15</v>
      </c>
      <c r="J200" s="15"/>
      <c r="K200" s="15"/>
      <c r="L200" s="15"/>
      <c r="M200" s="15"/>
      <c r="N200" s="15"/>
    </row>
    <row r="201" spans="1:14" ht="15">
      <c r="A201" s="320" t="s">
        <v>546</v>
      </c>
      <c r="B201" s="315" t="s">
        <v>547</v>
      </c>
      <c r="C201" s="315" t="s">
        <v>141</v>
      </c>
      <c r="D201" s="315">
        <v>172.7</v>
      </c>
      <c r="E201" s="316">
        <v>29.1</v>
      </c>
      <c r="F201" s="315">
        <v>95</v>
      </c>
      <c r="G201" s="315">
        <v>74</v>
      </c>
      <c r="H201" s="355">
        <v>2.8</v>
      </c>
      <c r="J201" s="15"/>
      <c r="K201" s="15"/>
      <c r="L201" s="15"/>
      <c r="M201" s="15"/>
      <c r="N201" s="15"/>
    </row>
    <row r="202" spans="1:14" ht="15">
      <c r="A202" s="320" t="s">
        <v>546</v>
      </c>
      <c r="B202" s="315" t="s">
        <v>547</v>
      </c>
      <c r="C202" s="315" t="s">
        <v>142</v>
      </c>
      <c r="D202" s="315">
        <v>180.2</v>
      </c>
      <c r="E202" s="316">
        <v>20.05</v>
      </c>
      <c r="F202" s="315">
        <v>95</v>
      </c>
      <c r="G202" s="315">
        <v>72</v>
      </c>
      <c r="H202" s="355">
        <v>0.22</v>
      </c>
      <c r="J202" s="15"/>
      <c r="K202" s="15"/>
      <c r="L202" s="15"/>
      <c r="M202" s="15"/>
      <c r="N202" s="15"/>
    </row>
    <row r="203" spans="1:14" ht="15">
      <c r="A203" s="320" t="s">
        <v>546</v>
      </c>
      <c r="B203" s="315" t="s">
        <v>547</v>
      </c>
      <c r="C203" s="315" t="s">
        <v>143</v>
      </c>
      <c r="D203" s="315">
        <v>174.09</v>
      </c>
      <c r="E203" s="316">
        <v>19.399999999999999</v>
      </c>
      <c r="F203" s="315">
        <v>95</v>
      </c>
      <c r="G203" s="315">
        <v>71</v>
      </c>
      <c r="H203" s="355">
        <v>0.14000000000000001</v>
      </c>
      <c r="J203" s="15"/>
      <c r="K203" s="15"/>
      <c r="L203" s="15"/>
      <c r="M203" s="15"/>
      <c r="N203" s="15"/>
    </row>
    <row r="204" spans="1:14" ht="15">
      <c r="A204" s="317" t="s">
        <v>546</v>
      </c>
      <c r="B204" s="313" t="s">
        <v>547</v>
      </c>
      <c r="C204" s="313" t="s">
        <v>363</v>
      </c>
      <c r="D204" s="313">
        <v>177.85</v>
      </c>
      <c r="E204" s="314">
        <v>19.8</v>
      </c>
      <c r="F204" s="313">
        <v>96</v>
      </c>
      <c r="G204" s="313">
        <v>73</v>
      </c>
      <c r="H204" s="318">
        <v>0</v>
      </c>
      <c r="J204" s="15"/>
      <c r="K204" s="15"/>
      <c r="L204" s="15"/>
      <c r="M204" s="15"/>
      <c r="N204" s="15"/>
    </row>
    <row r="205" spans="1:14" ht="15">
      <c r="A205" s="317" t="s">
        <v>546</v>
      </c>
      <c r="B205" s="313" t="s">
        <v>547</v>
      </c>
      <c r="C205" s="313" t="s">
        <v>364</v>
      </c>
      <c r="D205" s="313">
        <v>171.95</v>
      </c>
      <c r="E205" s="314">
        <v>19.18</v>
      </c>
      <c r="F205" s="313">
        <v>99</v>
      </c>
      <c r="G205" s="313">
        <v>74</v>
      </c>
      <c r="H205" s="318">
        <v>0</v>
      </c>
      <c r="J205" s="15"/>
      <c r="K205" s="15"/>
      <c r="L205" s="15"/>
      <c r="M205" s="15"/>
      <c r="N205" s="15"/>
    </row>
    <row r="206" spans="1:14" ht="15">
      <c r="A206" s="317" t="s">
        <v>546</v>
      </c>
      <c r="B206" s="313" t="s">
        <v>547</v>
      </c>
      <c r="C206" s="313" t="s">
        <v>365</v>
      </c>
      <c r="D206" s="313">
        <v>181.43</v>
      </c>
      <c r="E206" s="314">
        <v>20.18</v>
      </c>
      <c r="F206" s="313">
        <v>97</v>
      </c>
      <c r="G206" s="313">
        <v>75</v>
      </c>
      <c r="H206" s="318">
        <v>0</v>
      </c>
      <c r="J206" s="15"/>
      <c r="K206" s="15"/>
      <c r="L206" s="15"/>
      <c r="M206" s="15"/>
      <c r="N206" s="15"/>
    </row>
    <row r="207" spans="1:14" ht="15">
      <c r="A207" s="320" t="s">
        <v>546</v>
      </c>
      <c r="B207" s="315" t="s">
        <v>547</v>
      </c>
      <c r="C207" s="315" t="s">
        <v>144</v>
      </c>
      <c r="D207" s="315">
        <v>213.47</v>
      </c>
      <c r="E207" s="316">
        <v>23.55</v>
      </c>
      <c r="F207" s="315">
        <v>94</v>
      </c>
      <c r="G207" s="315">
        <v>71</v>
      </c>
      <c r="H207" s="355">
        <v>0.7</v>
      </c>
      <c r="J207" s="15"/>
      <c r="K207" s="15"/>
      <c r="L207" s="15"/>
      <c r="M207" s="15"/>
      <c r="N207" s="15"/>
    </row>
    <row r="208" spans="1:14" ht="15">
      <c r="A208" s="320" t="s">
        <v>546</v>
      </c>
      <c r="B208" s="315" t="s">
        <v>547</v>
      </c>
      <c r="C208" s="315" t="s">
        <v>145</v>
      </c>
      <c r="D208" s="315">
        <v>187.06</v>
      </c>
      <c r="E208" s="316">
        <v>20.77</v>
      </c>
      <c r="F208" s="315">
        <v>93</v>
      </c>
      <c r="G208" s="315">
        <v>73</v>
      </c>
      <c r="H208" s="355">
        <v>1.1200000000000001</v>
      </c>
      <c r="J208" s="15"/>
      <c r="K208" s="15"/>
      <c r="L208" s="15"/>
      <c r="M208" s="15"/>
      <c r="N208" s="15"/>
    </row>
    <row r="209" spans="1:14" ht="15">
      <c r="A209" s="320" t="s">
        <v>546</v>
      </c>
      <c r="B209" s="315" t="s">
        <v>547</v>
      </c>
      <c r="C209" s="315" t="s">
        <v>146</v>
      </c>
      <c r="D209" s="315">
        <v>180.53</v>
      </c>
      <c r="E209" s="316">
        <v>20.079999999999998</v>
      </c>
      <c r="F209" s="315">
        <v>93</v>
      </c>
      <c r="G209" s="315">
        <v>73</v>
      </c>
      <c r="H209" s="355">
        <v>0.3</v>
      </c>
      <c r="J209" s="15"/>
      <c r="K209" s="15"/>
      <c r="L209" s="15"/>
      <c r="M209" s="15"/>
      <c r="N209" s="15"/>
    </row>
    <row r="210" spans="1:14" ht="15">
      <c r="A210" s="317" t="s">
        <v>546</v>
      </c>
      <c r="B210" s="313" t="s">
        <v>547</v>
      </c>
      <c r="C210" s="313" t="s">
        <v>366</v>
      </c>
      <c r="D210" s="313">
        <v>163.96</v>
      </c>
      <c r="E210" s="314">
        <v>18.34</v>
      </c>
      <c r="F210" s="313">
        <v>92</v>
      </c>
      <c r="G210" s="313">
        <v>73</v>
      </c>
      <c r="H210" s="318">
        <v>0</v>
      </c>
      <c r="J210" s="15"/>
      <c r="K210" s="15"/>
      <c r="L210" s="15"/>
      <c r="M210" s="15"/>
      <c r="N210" s="15"/>
    </row>
    <row r="211" spans="1:14" ht="15">
      <c r="A211" s="317" t="s">
        <v>546</v>
      </c>
      <c r="B211" s="313" t="s">
        <v>547</v>
      </c>
      <c r="C211" s="313" t="s">
        <v>367</v>
      </c>
      <c r="D211" s="313">
        <v>171.73</v>
      </c>
      <c r="E211" s="314">
        <v>19.16</v>
      </c>
      <c r="F211" s="313">
        <v>91</v>
      </c>
      <c r="G211" s="313">
        <v>73</v>
      </c>
      <c r="H211" s="318">
        <v>0</v>
      </c>
      <c r="J211" s="15"/>
      <c r="K211" s="15"/>
      <c r="L211" s="15"/>
      <c r="M211" s="15"/>
      <c r="N211" s="15"/>
    </row>
    <row r="212" spans="1:14" ht="15">
      <c r="A212" s="320" t="s">
        <v>546</v>
      </c>
      <c r="B212" s="315" t="s">
        <v>547</v>
      </c>
      <c r="C212" s="315" t="s">
        <v>147</v>
      </c>
      <c r="D212" s="315">
        <v>177.43</v>
      </c>
      <c r="E212" s="316">
        <v>19.75</v>
      </c>
      <c r="F212" s="315">
        <v>92</v>
      </c>
      <c r="G212" s="315">
        <v>73</v>
      </c>
      <c r="H212" s="355">
        <v>1</v>
      </c>
      <c r="J212" s="15"/>
      <c r="K212" s="15"/>
      <c r="L212" s="15"/>
      <c r="M212" s="15"/>
      <c r="N212" s="15"/>
    </row>
    <row r="213" spans="1:14" ht="15">
      <c r="A213" s="317" t="s">
        <v>546</v>
      </c>
      <c r="B213" s="313" t="s">
        <v>547</v>
      </c>
      <c r="C213" s="313" t="s">
        <v>368</v>
      </c>
      <c r="D213" s="313">
        <v>187.91</v>
      </c>
      <c r="E213" s="314">
        <v>20.86</v>
      </c>
      <c r="F213" s="313">
        <v>93</v>
      </c>
      <c r="G213" s="313">
        <v>73</v>
      </c>
      <c r="H213" s="318">
        <v>0.05</v>
      </c>
      <c r="J213" s="15"/>
      <c r="K213" s="15"/>
      <c r="L213" s="15"/>
      <c r="M213" s="15"/>
      <c r="N213" s="15"/>
    </row>
    <row r="214" spans="1:14" ht="15">
      <c r="A214" s="320" t="s">
        <v>546</v>
      </c>
      <c r="B214" s="315" t="s">
        <v>547</v>
      </c>
      <c r="C214" s="315" t="s">
        <v>148</v>
      </c>
      <c r="D214" s="315">
        <v>208.56</v>
      </c>
      <c r="E214" s="316">
        <v>23.03</v>
      </c>
      <c r="F214" s="315">
        <v>95</v>
      </c>
      <c r="G214" s="315">
        <v>74</v>
      </c>
      <c r="H214" s="355" t="s">
        <v>149</v>
      </c>
      <c r="J214" s="15"/>
      <c r="K214" s="15"/>
      <c r="L214" s="15"/>
      <c r="M214" s="16"/>
      <c r="N214" s="16"/>
    </row>
    <row r="215" spans="1:14" ht="15">
      <c r="A215" s="320" t="s">
        <v>546</v>
      </c>
      <c r="B215" s="315" t="s">
        <v>547</v>
      </c>
      <c r="C215" s="315" t="s">
        <v>150</v>
      </c>
      <c r="D215" s="315">
        <v>235.48</v>
      </c>
      <c r="E215" s="316">
        <v>25.86</v>
      </c>
      <c r="F215" s="315">
        <v>95</v>
      </c>
      <c r="G215" s="315">
        <v>71</v>
      </c>
      <c r="H215" s="355">
        <v>0.74</v>
      </c>
      <c r="J215" s="15"/>
      <c r="K215" s="15"/>
      <c r="L215" s="15"/>
      <c r="M215" s="17"/>
      <c r="N215" s="18"/>
    </row>
    <row r="216" spans="1:14" ht="15">
      <c r="A216" s="320" t="s">
        <v>546</v>
      </c>
      <c r="B216" s="315" t="s">
        <v>547</v>
      </c>
      <c r="C216" s="315" t="s">
        <v>151</v>
      </c>
      <c r="D216" s="315">
        <v>213.55</v>
      </c>
      <c r="E216" s="316">
        <v>23.56</v>
      </c>
      <c r="F216" s="315">
        <v>95</v>
      </c>
      <c r="G216" s="315">
        <v>71</v>
      </c>
      <c r="H216" s="355">
        <v>0.08</v>
      </c>
      <c r="J216" s="15"/>
      <c r="K216" s="15"/>
      <c r="L216" s="15"/>
      <c r="M216" s="15"/>
      <c r="N216" s="15"/>
    </row>
    <row r="217" spans="1:14" ht="15">
      <c r="A217" s="317" t="s">
        <v>546</v>
      </c>
      <c r="B217" s="313" t="s">
        <v>547</v>
      </c>
      <c r="C217" s="313" t="s">
        <v>369</v>
      </c>
      <c r="D217" s="313">
        <v>190.38</v>
      </c>
      <c r="E217" s="314">
        <v>21.12</v>
      </c>
      <c r="F217" s="313">
        <v>93</v>
      </c>
      <c r="G217" s="313">
        <v>74</v>
      </c>
      <c r="H217" s="318">
        <v>0</v>
      </c>
      <c r="J217" s="15"/>
      <c r="K217" s="15"/>
      <c r="L217" s="15"/>
      <c r="M217" s="15"/>
      <c r="N217" s="15"/>
    </row>
    <row r="218" spans="1:14" ht="15">
      <c r="A218" s="317" t="s">
        <v>546</v>
      </c>
      <c r="B218" s="313" t="s">
        <v>547</v>
      </c>
      <c r="C218" s="313" t="s">
        <v>370</v>
      </c>
      <c r="D218" s="313">
        <v>186.04</v>
      </c>
      <c r="E218" s="314">
        <v>20.66</v>
      </c>
      <c r="F218" s="313">
        <v>91</v>
      </c>
      <c r="G218" s="313">
        <v>73</v>
      </c>
      <c r="H218" s="318">
        <v>0</v>
      </c>
      <c r="J218" s="15"/>
      <c r="K218" s="15"/>
      <c r="L218" s="15"/>
      <c r="M218" s="15"/>
      <c r="N218" s="15"/>
    </row>
    <row r="219" spans="1:14" ht="15">
      <c r="A219" s="317" t="s">
        <v>546</v>
      </c>
      <c r="B219" s="313" t="s">
        <v>547</v>
      </c>
      <c r="C219" s="313" t="s">
        <v>371</v>
      </c>
      <c r="D219" s="313">
        <v>177.28</v>
      </c>
      <c r="E219" s="314">
        <v>19.739999999999998</v>
      </c>
      <c r="F219" s="313">
        <v>94</v>
      </c>
      <c r="G219" s="313">
        <v>73</v>
      </c>
      <c r="H219" s="318">
        <v>0</v>
      </c>
      <c r="J219" s="15"/>
      <c r="K219" s="15"/>
      <c r="L219" s="15"/>
      <c r="M219" s="15"/>
      <c r="N219" s="15"/>
    </row>
    <row r="220" spans="1:14" ht="15">
      <c r="A220" s="320" t="s">
        <v>546</v>
      </c>
      <c r="B220" s="315" t="s">
        <v>547</v>
      </c>
      <c r="C220" s="315" t="s">
        <v>152</v>
      </c>
      <c r="D220" s="315">
        <v>189.03</v>
      </c>
      <c r="E220" s="316">
        <v>20.97</v>
      </c>
      <c r="F220" s="315">
        <v>94</v>
      </c>
      <c r="G220" s="315">
        <v>73</v>
      </c>
      <c r="H220" s="355">
        <v>0.17</v>
      </c>
      <c r="J220" s="15"/>
      <c r="K220" s="15"/>
      <c r="L220" s="15"/>
      <c r="M220" s="15"/>
      <c r="N220" s="15"/>
    </row>
    <row r="221" spans="1:14" ht="15">
      <c r="A221" s="320" t="s">
        <v>546</v>
      </c>
      <c r="B221" s="315" t="s">
        <v>547</v>
      </c>
      <c r="C221" s="315" t="s">
        <v>153</v>
      </c>
      <c r="D221" s="315">
        <v>206.09</v>
      </c>
      <c r="E221" s="316">
        <v>22.77</v>
      </c>
      <c r="F221" s="315">
        <v>95</v>
      </c>
      <c r="G221" s="315">
        <v>74</v>
      </c>
      <c r="H221" s="355">
        <v>0.66</v>
      </c>
      <c r="J221" s="15"/>
      <c r="K221" s="15"/>
      <c r="L221" s="15"/>
      <c r="M221" s="15"/>
      <c r="N221" s="15"/>
    </row>
    <row r="222" spans="1:14" ht="15">
      <c r="A222" s="320" t="s">
        <v>546</v>
      </c>
      <c r="B222" s="315" t="s">
        <v>547</v>
      </c>
      <c r="C222" s="315" t="s">
        <v>154</v>
      </c>
      <c r="D222" s="315">
        <v>197.71</v>
      </c>
      <c r="E222" s="316">
        <v>21.89</v>
      </c>
      <c r="F222" s="315">
        <v>97</v>
      </c>
      <c r="G222" s="315">
        <v>75</v>
      </c>
      <c r="H222" s="355">
        <v>0.03</v>
      </c>
      <c r="J222" s="15"/>
      <c r="K222" s="15"/>
      <c r="L222" s="15"/>
      <c r="M222" s="15"/>
      <c r="N222" s="15"/>
    </row>
    <row r="223" spans="1:14" ht="15">
      <c r="A223" s="320" t="s">
        <v>546</v>
      </c>
      <c r="B223" s="315" t="s">
        <v>547</v>
      </c>
      <c r="C223" s="315" t="s">
        <v>155</v>
      </c>
      <c r="D223" s="315">
        <v>189.64</v>
      </c>
      <c r="E223" s="316">
        <v>21.04</v>
      </c>
      <c r="F223" s="315">
        <v>99</v>
      </c>
      <c r="G223" s="315">
        <v>75</v>
      </c>
      <c r="H223" s="355">
        <v>0</v>
      </c>
      <c r="J223" s="15"/>
      <c r="K223" s="15"/>
      <c r="L223" s="15"/>
      <c r="M223" s="15"/>
      <c r="N223" s="15"/>
    </row>
    <row r="224" spans="1:14" ht="15">
      <c r="A224" s="317" t="s">
        <v>546</v>
      </c>
      <c r="B224" s="313" t="s">
        <v>547</v>
      </c>
      <c r="C224" s="313" t="s">
        <v>372</v>
      </c>
      <c r="D224" s="313">
        <v>179.06</v>
      </c>
      <c r="E224" s="314">
        <v>19.93</v>
      </c>
      <c r="F224" s="313">
        <v>99</v>
      </c>
      <c r="G224" s="313">
        <v>74</v>
      </c>
      <c r="H224" s="318">
        <v>0</v>
      </c>
      <c r="J224" s="15"/>
      <c r="K224" s="15"/>
      <c r="L224" s="15"/>
      <c r="M224" s="15"/>
      <c r="N224" s="15"/>
    </row>
    <row r="225" spans="1:14" ht="15">
      <c r="A225" s="317" t="s">
        <v>546</v>
      </c>
      <c r="B225" s="313" t="s">
        <v>547</v>
      </c>
      <c r="C225" s="313" t="s">
        <v>373</v>
      </c>
      <c r="D225" s="313">
        <v>181.1</v>
      </c>
      <c r="E225" s="314">
        <v>20.14</v>
      </c>
      <c r="F225" s="313">
        <v>100</v>
      </c>
      <c r="G225" s="313">
        <v>75</v>
      </c>
      <c r="H225" s="318">
        <v>0.16</v>
      </c>
      <c r="J225" s="15"/>
      <c r="K225" s="15"/>
      <c r="L225" s="15"/>
      <c r="M225" s="15"/>
      <c r="N225" s="15"/>
    </row>
    <row r="226" spans="1:14" ht="15">
      <c r="A226" s="317" t="s">
        <v>546</v>
      </c>
      <c r="B226" s="313" t="s">
        <v>547</v>
      </c>
      <c r="C226" s="313" t="s">
        <v>374</v>
      </c>
      <c r="D226" s="313">
        <v>169.46</v>
      </c>
      <c r="E226" s="314">
        <v>18.920000000000002</v>
      </c>
      <c r="F226" s="313">
        <v>99</v>
      </c>
      <c r="G226" s="313">
        <v>75</v>
      </c>
      <c r="H226" s="318">
        <v>0</v>
      </c>
      <c r="J226" s="15"/>
      <c r="K226" s="15"/>
      <c r="L226" s="15"/>
      <c r="M226" s="15"/>
      <c r="N226" s="15"/>
    </row>
    <row r="227" spans="1:14" ht="15">
      <c r="A227" s="317" t="s">
        <v>546</v>
      </c>
      <c r="B227" s="313" t="s">
        <v>547</v>
      </c>
      <c r="C227" s="313" t="s">
        <v>375</v>
      </c>
      <c r="D227" s="313">
        <v>171.65</v>
      </c>
      <c r="E227" s="314">
        <v>19.149999999999999</v>
      </c>
      <c r="F227" s="313">
        <v>98</v>
      </c>
      <c r="G227" s="313">
        <v>76</v>
      </c>
      <c r="H227" s="318">
        <v>0.25</v>
      </c>
      <c r="J227" s="15"/>
      <c r="K227" s="15"/>
      <c r="L227" s="15"/>
      <c r="M227" s="15"/>
      <c r="N227" s="15"/>
    </row>
    <row r="228" spans="1:14" ht="15">
      <c r="A228" s="317" t="s">
        <v>546</v>
      </c>
      <c r="B228" s="313" t="s">
        <v>547</v>
      </c>
      <c r="C228" s="313" t="s">
        <v>376</v>
      </c>
      <c r="D228" s="313">
        <v>167.03</v>
      </c>
      <c r="E228" s="314">
        <v>18.66</v>
      </c>
      <c r="F228" s="313">
        <v>97</v>
      </c>
      <c r="G228" s="313">
        <v>74</v>
      </c>
      <c r="H228" s="318">
        <v>0</v>
      </c>
      <c r="J228" s="15"/>
      <c r="K228" s="15"/>
      <c r="L228" s="15"/>
      <c r="M228" s="15"/>
      <c r="N228" s="15"/>
    </row>
    <row r="229" spans="1:14" ht="15">
      <c r="A229" s="317" t="s">
        <v>546</v>
      </c>
      <c r="B229" s="313" t="s">
        <v>547</v>
      </c>
      <c r="C229" s="313" t="s">
        <v>377</v>
      </c>
      <c r="D229" s="313">
        <v>161.83000000000001</v>
      </c>
      <c r="E229" s="314">
        <v>18.11</v>
      </c>
      <c r="F229" s="313">
        <v>97</v>
      </c>
      <c r="G229" s="313">
        <v>76</v>
      </c>
      <c r="H229" s="318">
        <v>0</v>
      </c>
      <c r="J229" s="15"/>
      <c r="K229" s="15"/>
      <c r="L229" s="15"/>
      <c r="M229" s="15"/>
      <c r="N229" s="15"/>
    </row>
    <row r="230" spans="1:14" ht="15">
      <c r="A230" s="317" t="s">
        <v>546</v>
      </c>
      <c r="B230" s="313" t="s">
        <v>547</v>
      </c>
      <c r="C230" s="313" t="s">
        <v>378</v>
      </c>
      <c r="D230" s="313">
        <v>188.05</v>
      </c>
      <c r="E230" s="314">
        <v>20.87</v>
      </c>
      <c r="F230" s="313">
        <v>97</v>
      </c>
      <c r="G230" s="313">
        <v>75</v>
      </c>
      <c r="H230" s="318">
        <v>0</v>
      </c>
      <c r="J230" s="15"/>
      <c r="K230" s="15"/>
      <c r="L230" s="15"/>
      <c r="M230" s="15"/>
      <c r="N230" s="15"/>
    </row>
    <row r="231" spans="1:14" ht="15">
      <c r="A231" s="317" t="s">
        <v>546</v>
      </c>
      <c r="B231" s="313" t="s">
        <v>547</v>
      </c>
      <c r="C231" s="313" t="s">
        <v>379</v>
      </c>
      <c r="D231" s="313">
        <v>159.82</v>
      </c>
      <c r="E231" s="314">
        <v>17.899999999999999</v>
      </c>
      <c r="F231" s="313">
        <v>96</v>
      </c>
      <c r="G231" s="313">
        <v>73</v>
      </c>
      <c r="H231" s="318">
        <v>0.09</v>
      </c>
      <c r="J231" s="15"/>
      <c r="K231" s="15"/>
      <c r="L231" s="15"/>
      <c r="M231" s="15"/>
      <c r="N231" s="15"/>
    </row>
    <row r="232" spans="1:14" ht="15">
      <c r="A232" s="317" t="s">
        <v>546</v>
      </c>
      <c r="B232" s="313" t="s">
        <v>547</v>
      </c>
      <c r="C232" s="313" t="s">
        <v>380</v>
      </c>
      <c r="D232" s="313">
        <v>165.7</v>
      </c>
      <c r="E232" s="314">
        <v>27.56</v>
      </c>
      <c r="F232" s="313">
        <v>93</v>
      </c>
      <c r="G232" s="313">
        <v>72</v>
      </c>
      <c r="H232" s="318">
        <v>0.36</v>
      </c>
      <c r="J232" s="15"/>
      <c r="K232" s="15"/>
      <c r="L232" s="15"/>
      <c r="M232" s="15"/>
      <c r="N232" s="15"/>
    </row>
    <row r="233" spans="1:14" ht="15">
      <c r="A233" s="320" t="s">
        <v>546</v>
      </c>
      <c r="B233" s="315" t="s">
        <v>547</v>
      </c>
      <c r="C233" s="315" t="s">
        <v>156</v>
      </c>
      <c r="D233" s="315">
        <v>179.6</v>
      </c>
      <c r="E233" s="316">
        <v>29.78</v>
      </c>
      <c r="F233" s="315">
        <v>93</v>
      </c>
      <c r="G233" s="315">
        <v>73</v>
      </c>
      <c r="H233" s="355">
        <v>1.0900000000000001</v>
      </c>
      <c r="J233" s="15"/>
      <c r="K233" s="15"/>
      <c r="L233" s="15"/>
      <c r="M233" s="15"/>
      <c r="N233" s="15"/>
    </row>
    <row r="234" spans="1:14" ht="15">
      <c r="A234" s="320" t="s">
        <v>546</v>
      </c>
      <c r="B234" s="315" t="s">
        <v>547</v>
      </c>
      <c r="C234" s="315" t="s">
        <v>157</v>
      </c>
      <c r="D234" s="315">
        <v>183.11</v>
      </c>
      <c r="E234" s="316">
        <v>30.34</v>
      </c>
      <c r="F234" s="315">
        <v>93</v>
      </c>
      <c r="G234" s="315">
        <v>72</v>
      </c>
      <c r="H234" s="355">
        <v>0.69</v>
      </c>
      <c r="J234" s="15"/>
      <c r="K234" s="15"/>
      <c r="L234" s="15"/>
      <c r="M234" s="15"/>
      <c r="N234" s="15"/>
    </row>
    <row r="235" spans="1:14" ht="15">
      <c r="A235" s="317" t="s">
        <v>546</v>
      </c>
      <c r="B235" s="313" t="s">
        <v>547</v>
      </c>
      <c r="C235" s="313" t="s">
        <v>381</v>
      </c>
      <c r="D235" s="313">
        <v>185.8</v>
      </c>
      <c r="E235" s="314">
        <v>30.77</v>
      </c>
      <c r="F235" s="313">
        <v>92</v>
      </c>
      <c r="G235" s="313">
        <v>75</v>
      </c>
      <c r="H235" s="318">
        <v>0</v>
      </c>
      <c r="J235" s="15"/>
      <c r="K235" s="15"/>
      <c r="L235" s="15"/>
      <c r="M235" s="15"/>
      <c r="N235" s="15"/>
    </row>
    <row r="236" spans="1:14" ht="15">
      <c r="A236" s="317" t="s">
        <v>546</v>
      </c>
      <c r="B236" s="313" t="s">
        <v>547</v>
      </c>
      <c r="C236" s="313" t="s">
        <v>382</v>
      </c>
      <c r="D236" s="313">
        <v>171.11</v>
      </c>
      <c r="E236" s="314">
        <v>28.42</v>
      </c>
      <c r="F236" s="313">
        <v>92</v>
      </c>
      <c r="G236" s="313">
        <v>74</v>
      </c>
      <c r="H236" s="318">
        <v>0</v>
      </c>
      <c r="J236" s="15"/>
      <c r="K236" s="15"/>
      <c r="L236" s="15"/>
      <c r="M236" s="15"/>
      <c r="N236" s="15"/>
    </row>
    <row r="237" spans="1:14" ht="15">
      <c r="A237" s="317" t="s">
        <v>546</v>
      </c>
      <c r="B237" s="313" t="s">
        <v>547</v>
      </c>
      <c r="C237" s="313" t="s">
        <v>383</v>
      </c>
      <c r="D237" s="313">
        <v>165.51</v>
      </c>
      <c r="E237" s="314">
        <v>27.53</v>
      </c>
      <c r="F237" s="313">
        <v>93</v>
      </c>
      <c r="G237" s="313">
        <v>72</v>
      </c>
      <c r="H237" s="318">
        <v>0</v>
      </c>
      <c r="J237" s="15"/>
      <c r="K237" s="15"/>
      <c r="L237" s="15"/>
      <c r="M237" s="15"/>
      <c r="N237" s="15"/>
    </row>
    <row r="238" spans="1:14" ht="15">
      <c r="A238" s="317" t="s">
        <v>546</v>
      </c>
      <c r="B238" s="313" t="s">
        <v>547</v>
      </c>
      <c r="C238" s="313" t="s">
        <v>384</v>
      </c>
      <c r="D238" s="313">
        <v>156.68</v>
      </c>
      <c r="E238" s="314">
        <v>26.11</v>
      </c>
      <c r="F238" s="313">
        <v>93</v>
      </c>
      <c r="G238" s="313">
        <v>74</v>
      </c>
      <c r="H238" s="318">
        <v>0</v>
      </c>
      <c r="J238" s="15"/>
      <c r="K238" s="15"/>
      <c r="L238" s="15"/>
      <c r="M238" s="15"/>
      <c r="N238" s="15"/>
    </row>
    <row r="239" spans="1:14" ht="15">
      <c r="A239" s="320" t="s">
        <v>546</v>
      </c>
      <c r="B239" s="315" t="s">
        <v>547</v>
      </c>
      <c r="C239" s="315" t="s">
        <v>158</v>
      </c>
      <c r="D239" s="315">
        <v>153.91999999999999</v>
      </c>
      <c r="E239" s="316">
        <v>25.67</v>
      </c>
      <c r="F239" s="315">
        <v>93</v>
      </c>
      <c r="G239" s="315">
        <v>74</v>
      </c>
      <c r="H239" s="355">
        <v>0.99</v>
      </c>
      <c r="J239" s="15"/>
      <c r="K239" s="15"/>
      <c r="L239" s="15"/>
      <c r="M239" s="15"/>
      <c r="N239" s="15"/>
    </row>
    <row r="240" spans="1:14" ht="15">
      <c r="A240" s="317" t="s">
        <v>546</v>
      </c>
      <c r="B240" s="313" t="s">
        <v>547</v>
      </c>
      <c r="C240" s="313" t="s">
        <v>385</v>
      </c>
      <c r="D240" s="313">
        <v>149.65</v>
      </c>
      <c r="E240" s="314">
        <v>24.99</v>
      </c>
      <c r="F240" s="313">
        <v>92</v>
      </c>
      <c r="G240" s="313">
        <v>71</v>
      </c>
      <c r="H240" s="318">
        <v>0</v>
      </c>
      <c r="J240" s="15"/>
      <c r="K240" s="15"/>
      <c r="L240" s="15"/>
      <c r="M240" s="15"/>
      <c r="N240" s="15"/>
    </row>
    <row r="241" spans="1:14" ht="15">
      <c r="A241" s="317" t="s">
        <v>546</v>
      </c>
      <c r="B241" s="313" t="s">
        <v>547</v>
      </c>
      <c r="C241" s="313" t="s">
        <v>386</v>
      </c>
      <c r="D241" s="313">
        <v>156.32</v>
      </c>
      <c r="E241" s="314">
        <v>26.06</v>
      </c>
      <c r="F241" s="313">
        <v>95</v>
      </c>
      <c r="G241" s="313">
        <v>73</v>
      </c>
      <c r="H241" s="318">
        <v>0</v>
      </c>
      <c r="J241" s="15"/>
      <c r="K241" s="15"/>
      <c r="L241" s="15"/>
      <c r="M241" s="15"/>
      <c r="N241" s="15"/>
    </row>
    <row r="242" spans="1:14" ht="15">
      <c r="A242" s="317" t="s">
        <v>546</v>
      </c>
      <c r="B242" s="313" t="s">
        <v>547</v>
      </c>
      <c r="C242" s="313" t="s">
        <v>387</v>
      </c>
      <c r="D242" s="313">
        <v>159.66</v>
      </c>
      <c r="E242" s="314">
        <v>26.59</v>
      </c>
      <c r="F242" s="313">
        <v>95</v>
      </c>
      <c r="G242" s="313">
        <v>72</v>
      </c>
      <c r="H242" s="318"/>
      <c r="J242" s="15"/>
      <c r="K242" s="15"/>
      <c r="L242" s="15"/>
      <c r="M242" s="15"/>
      <c r="N242" s="15"/>
    </row>
    <row r="243" spans="1:14" ht="15">
      <c r="A243" s="317" t="s">
        <v>546</v>
      </c>
      <c r="B243" s="313" t="s">
        <v>547</v>
      </c>
      <c r="C243" s="313" t="s">
        <v>388</v>
      </c>
      <c r="D243" s="313">
        <v>152.88999999999999</v>
      </c>
      <c r="E243" s="314">
        <v>25.51</v>
      </c>
      <c r="F243" s="313">
        <v>96</v>
      </c>
      <c r="G243" s="313">
        <v>74</v>
      </c>
      <c r="H243" s="318" t="s">
        <v>164</v>
      </c>
      <c r="J243" s="15"/>
      <c r="K243" s="15"/>
      <c r="L243" s="15"/>
      <c r="M243" s="15"/>
      <c r="N243" s="15"/>
    </row>
    <row r="244" spans="1:14" ht="15">
      <c r="A244" s="317" t="s">
        <v>546</v>
      </c>
      <c r="B244" s="313" t="s">
        <v>547</v>
      </c>
      <c r="C244" s="313" t="s">
        <v>389</v>
      </c>
      <c r="D244" s="313">
        <v>150.15</v>
      </c>
      <c r="E244" s="314">
        <v>25.07</v>
      </c>
      <c r="F244" s="313">
        <v>95</v>
      </c>
      <c r="G244" s="313">
        <v>74</v>
      </c>
      <c r="H244" s="318">
        <v>0</v>
      </c>
      <c r="J244" s="15"/>
      <c r="K244" s="15"/>
      <c r="L244" s="15"/>
      <c r="M244" s="15"/>
      <c r="N244" s="15"/>
    </row>
    <row r="245" spans="1:14" ht="15">
      <c r="A245" s="320" t="s">
        <v>546</v>
      </c>
      <c r="B245" s="315" t="s">
        <v>547</v>
      </c>
      <c r="C245" s="315" t="s">
        <v>159</v>
      </c>
      <c r="D245" s="315">
        <v>165.46</v>
      </c>
      <c r="E245" s="316">
        <v>27.52</v>
      </c>
      <c r="F245" s="315">
        <v>94</v>
      </c>
      <c r="G245" s="315">
        <v>74</v>
      </c>
      <c r="H245" s="355">
        <v>0.93</v>
      </c>
      <c r="J245" s="15"/>
      <c r="K245" s="15"/>
      <c r="L245" s="15"/>
      <c r="M245" s="16"/>
      <c r="N245" s="16"/>
    </row>
    <row r="246" spans="1:14" ht="15">
      <c r="A246" s="317" t="s">
        <v>546</v>
      </c>
      <c r="B246" s="313" t="s">
        <v>547</v>
      </c>
      <c r="C246" s="313" t="s">
        <v>390</v>
      </c>
      <c r="D246" s="313">
        <v>162.38</v>
      </c>
      <c r="E246" s="314">
        <v>27.03</v>
      </c>
      <c r="F246" s="313">
        <v>94</v>
      </c>
      <c r="G246" s="313">
        <v>74</v>
      </c>
      <c r="H246" s="318">
        <v>0.05</v>
      </c>
      <c r="J246" s="15"/>
      <c r="K246" s="15"/>
      <c r="L246" s="15"/>
      <c r="M246" s="17"/>
      <c r="N246" s="18"/>
    </row>
    <row r="247" spans="1:14" ht="15">
      <c r="A247" s="317" t="s">
        <v>546</v>
      </c>
      <c r="B247" s="313" t="s">
        <v>547</v>
      </c>
      <c r="C247" s="313" t="s">
        <v>391</v>
      </c>
      <c r="D247" s="313">
        <v>164.45</v>
      </c>
      <c r="E247" s="314">
        <v>27.36</v>
      </c>
      <c r="F247" s="313">
        <v>92</v>
      </c>
      <c r="G247" s="313">
        <v>73</v>
      </c>
      <c r="H247" s="318">
        <v>0</v>
      </c>
      <c r="J247" s="15"/>
      <c r="K247" s="15"/>
      <c r="L247" s="15"/>
      <c r="M247" s="15"/>
      <c r="N247" s="15"/>
    </row>
    <row r="248" spans="1:14" ht="15">
      <c r="A248" s="317" t="s">
        <v>546</v>
      </c>
      <c r="B248" s="313" t="s">
        <v>547</v>
      </c>
      <c r="C248" s="313" t="s">
        <v>392</v>
      </c>
      <c r="D248" s="313">
        <v>157.16</v>
      </c>
      <c r="E248" s="314">
        <v>26.19</v>
      </c>
      <c r="F248" s="313">
        <v>91</v>
      </c>
      <c r="G248" s="313">
        <v>72</v>
      </c>
      <c r="H248" s="318"/>
      <c r="J248" s="15"/>
      <c r="K248" s="15"/>
      <c r="L248" s="15"/>
      <c r="M248" s="15"/>
      <c r="N248" s="15"/>
    </row>
    <row r="249" spans="1:14" ht="15">
      <c r="A249" s="317" t="s">
        <v>546</v>
      </c>
      <c r="B249" s="313" t="s">
        <v>547</v>
      </c>
      <c r="C249" s="313" t="s">
        <v>393</v>
      </c>
      <c r="D249" s="313">
        <v>155.19</v>
      </c>
      <c r="E249" s="314">
        <v>25.88</v>
      </c>
      <c r="F249" s="313">
        <v>92</v>
      </c>
      <c r="G249" s="313">
        <v>71</v>
      </c>
      <c r="H249" s="318">
        <v>0.05</v>
      </c>
      <c r="J249" s="15"/>
      <c r="K249" s="15"/>
      <c r="L249" s="15"/>
      <c r="M249" s="15"/>
      <c r="N249" s="15"/>
    </row>
    <row r="250" spans="1:14" ht="15">
      <c r="A250" s="317" t="s">
        <v>546</v>
      </c>
      <c r="B250" s="313" t="s">
        <v>547</v>
      </c>
      <c r="C250" s="313" t="s">
        <v>394</v>
      </c>
      <c r="D250" s="313">
        <v>156.87</v>
      </c>
      <c r="E250" s="314">
        <v>26.15</v>
      </c>
      <c r="F250" s="313">
        <v>90</v>
      </c>
      <c r="G250" s="313">
        <v>68</v>
      </c>
      <c r="H250" s="318">
        <v>0</v>
      </c>
      <c r="J250" s="15"/>
      <c r="K250" s="15"/>
      <c r="L250" s="15"/>
      <c r="M250" s="15"/>
      <c r="N250" s="15"/>
    </row>
    <row r="251" spans="1:14" ht="15">
      <c r="A251" s="317" t="s">
        <v>546</v>
      </c>
      <c r="B251" s="313" t="s">
        <v>547</v>
      </c>
      <c r="C251" s="313" t="s">
        <v>395</v>
      </c>
      <c r="D251" s="313">
        <v>149.11000000000001</v>
      </c>
      <c r="E251" s="314">
        <v>24.9</v>
      </c>
      <c r="F251" s="313">
        <v>90</v>
      </c>
      <c r="G251" s="313">
        <v>64</v>
      </c>
      <c r="H251" s="318">
        <v>0</v>
      </c>
      <c r="J251" s="15"/>
      <c r="K251" s="15"/>
      <c r="L251" s="15"/>
      <c r="M251" s="15"/>
      <c r="N251" s="15"/>
    </row>
    <row r="252" spans="1:14" ht="15">
      <c r="A252" s="317" t="s">
        <v>546</v>
      </c>
      <c r="B252" s="313" t="s">
        <v>547</v>
      </c>
      <c r="C252" s="313" t="s">
        <v>396</v>
      </c>
      <c r="D252" s="313">
        <v>140.12</v>
      </c>
      <c r="E252" s="314">
        <v>23.47</v>
      </c>
      <c r="F252" s="313">
        <v>94</v>
      </c>
      <c r="G252" s="313">
        <v>69</v>
      </c>
      <c r="H252" s="318">
        <v>0</v>
      </c>
      <c r="J252" s="15"/>
      <c r="K252" s="15"/>
      <c r="L252" s="15"/>
      <c r="M252" s="15"/>
      <c r="N252" s="15"/>
    </row>
    <row r="253" spans="1:14" ht="15">
      <c r="A253" s="317" t="s">
        <v>546</v>
      </c>
      <c r="B253" s="313" t="s">
        <v>547</v>
      </c>
      <c r="C253" s="313" t="s">
        <v>397</v>
      </c>
      <c r="D253" s="313">
        <v>142.25</v>
      </c>
      <c r="E253" s="314">
        <v>23.81</v>
      </c>
      <c r="F253" s="313">
        <v>95</v>
      </c>
      <c r="G253" s="313">
        <v>70</v>
      </c>
      <c r="H253" s="318"/>
      <c r="J253" s="15"/>
      <c r="K253" s="15"/>
      <c r="L253" s="15"/>
      <c r="M253" s="15"/>
      <c r="N253" s="15"/>
    </row>
    <row r="254" spans="1:14" ht="15">
      <c r="A254" s="320" t="s">
        <v>546</v>
      </c>
      <c r="B254" s="315" t="s">
        <v>547</v>
      </c>
      <c r="C254" s="315" t="s">
        <v>160</v>
      </c>
      <c r="D254" s="315">
        <v>221.68</v>
      </c>
      <c r="E254" s="316">
        <v>36.5</v>
      </c>
      <c r="F254" s="315">
        <v>95</v>
      </c>
      <c r="G254" s="315">
        <v>69</v>
      </c>
      <c r="H254" s="355">
        <v>0</v>
      </c>
      <c r="J254" s="15"/>
      <c r="K254" s="15"/>
      <c r="L254" s="15"/>
      <c r="M254" s="15"/>
      <c r="N254" s="15"/>
    </row>
    <row r="255" spans="1:14" ht="15">
      <c r="A255" s="317" t="s">
        <v>546</v>
      </c>
      <c r="B255" s="313" t="s">
        <v>547</v>
      </c>
      <c r="C255" s="313" t="s">
        <v>398</v>
      </c>
      <c r="D255" s="313">
        <v>201.91</v>
      </c>
      <c r="E255" s="314">
        <v>33.340000000000003</v>
      </c>
      <c r="F255" s="313">
        <v>94</v>
      </c>
      <c r="G255" s="313">
        <v>64</v>
      </c>
      <c r="H255" s="318">
        <v>0.48</v>
      </c>
      <c r="J255" s="15"/>
      <c r="K255" s="15"/>
      <c r="L255" s="15"/>
      <c r="M255" s="15"/>
      <c r="N255" s="15"/>
    </row>
    <row r="256" spans="1:14" ht="15">
      <c r="A256" s="317" t="s">
        <v>546</v>
      </c>
      <c r="B256" s="313" t="s">
        <v>547</v>
      </c>
      <c r="C256" s="313" t="s">
        <v>399</v>
      </c>
      <c r="D256" s="313">
        <v>196.71</v>
      </c>
      <c r="E256" s="314">
        <v>32.51</v>
      </c>
      <c r="F256" s="313">
        <v>93</v>
      </c>
      <c r="G256" s="313">
        <v>71</v>
      </c>
      <c r="H256" s="318" t="s">
        <v>164</v>
      </c>
      <c r="J256" s="15"/>
      <c r="K256" s="15"/>
      <c r="L256" s="15"/>
      <c r="M256" s="15"/>
      <c r="N256" s="15"/>
    </row>
    <row r="257" spans="1:14" ht="15">
      <c r="A257" s="317" t="s">
        <v>546</v>
      </c>
      <c r="B257" s="313" t="s">
        <v>547</v>
      </c>
      <c r="C257" s="313" t="s">
        <v>400</v>
      </c>
      <c r="D257" s="313">
        <v>186.85</v>
      </c>
      <c r="E257" s="314">
        <v>30.94</v>
      </c>
      <c r="F257" s="313">
        <v>92</v>
      </c>
      <c r="G257" s="313">
        <v>72</v>
      </c>
      <c r="H257" s="318">
        <v>0</v>
      </c>
      <c r="J257" s="15"/>
      <c r="K257" s="15"/>
      <c r="L257" s="15"/>
      <c r="M257" s="15"/>
      <c r="N257" s="15"/>
    </row>
    <row r="258" spans="1:14" ht="15">
      <c r="A258" s="320" t="s">
        <v>546</v>
      </c>
      <c r="B258" s="315" t="s">
        <v>547</v>
      </c>
      <c r="C258" s="315" t="s">
        <v>163</v>
      </c>
      <c r="D258" s="315">
        <v>205.4</v>
      </c>
      <c r="E258" s="316">
        <v>33.9</v>
      </c>
      <c r="F258" s="315">
        <v>92</v>
      </c>
      <c r="G258" s="315">
        <v>71</v>
      </c>
      <c r="H258" s="355" t="s">
        <v>164</v>
      </c>
      <c r="J258" s="15"/>
      <c r="K258" s="15"/>
      <c r="L258" s="15"/>
      <c r="M258" s="15"/>
      <c r="N258" s="15"/>
    </row>
    <row r="259" spans="1:14" ht="15">
      <c r="A259" s="320" t="s">
        <v>546</v>
      </c>
      <c r="B259" s="315" t="s">
        <v>547</v>
      </c>
      <c r="C259" s="315" t="s">
        <v>161</v>
      </c>
      <c r="D259" s="315">
        <v>275.35000000000002</v>
      </c>
      <c r="E259" s="316">
        <v>45.08</v>
      </c>
      <c r="F259" s="315">
        <v>92</v>
      </c>
      <c r="G259" s="315">
        <v>72</v>
      </c>
      <c r="H259" s="355">
        <v>0.03</v>
      </c>
      <c r="J259" s="15"/>
      <c r="K259" s="15"/>
      <c r="L259" s="15"/>
      <c r="M259" s="15"/>
      <c r="N259" s="15"/>
    </row>
    <row r="260" spans="1:14" ht="15">
      <c r="A260" s="320" t="s">
        <v>546</v>
      </c>
      <c r="B260" s="315" t="s">
        <v>547</v>
      </c>
      <c r="C260" s="315" t="s">
        <v>162</v>
      </c>
      <c r="D260" s="315">
        <v>271.87</v>
      </c>
      <c r="E260" s="316">
        <v>44.53</v>
      </c>
      <c r="F260" s="315">
        <v>91</v>
      </c>
      <c r="G260" s="315">
        <v>71</v>
      </c>
      <c r="H260" s="355">
        <v>0.28999999999999998</v>
      </c>
      <c r="J260" s="15"/>
      <c r="K260" s="15"/>
      <c r="L260" s="15"/>
      <c r="M260" s="15"/>
      <c r="N260" s="15"/>
    </row>
    <row r="261" spans="1:14" ht="15">
      <c r="A261" s="317" t="s">
        <v>546</v>
      </c>
      <c r="B261" s="313" t="s">
        <v>547</v>
      </c>
      <c r="C261" s="313" t="s">
        <v>401</v>
      </c>
      <c r="D261" s="313">
        <v>206.07</v>
      </c>
      <c r="E261" s="314">
        <v>34.01</v>
      </c>
      <c r="F261" s="313">
        <v>88</v>
      </c>
      <c r="G261" s="313">
        <v>70</v>
      </c>
      <c r="H261" s="318">
        <v>0</v>
      </c>
      <c r="J261" s="15"/>
      <c r="K261" s="15"/>
      <c r="L261" s="15"/>
      <c r="M261" s="15"/>
      <c r="N261" s="15"/>
    </row>
    <row r="262" spans="1:14" ht="15">
      <c r="A262" s="317" t="s">
        <v>546</v>
      </c>
      <c r="B262" s="313" t="s">
        <v>547</v>
      </c>
      <c r="C262" s="313" t="s">
        <v>402</v>
      </c>
      <c r="D262" s="313">
        <v>199.88</v>
      </c>
      <c r="E262" s="314">
        <v>25.29</v>
      </c>
      <c r="F262" s="313">
        <v>87</v>
      </c>
      <c r="G262" s="313">
        <v>69</v>
      </c>
      <c r="H262" s="318">
        <v>0.54</v>
      </c>
      <c r="J262" s="15"/>
      <c r="K262" s="15"/>
      <c r="L262" s="15"/>
      <c r="M262" s="15"/>
      <c r="N262" s="15"/>
    </row>
    <row r="263" spans="1:14" ht="15">
      <c r="A263" s="317" t="s">
        <v>546</v>
      </c>
      <c r="B263" s="313" t="s">
        <v>547</v>
      </c>
      <c r="C263" s="313" t="s">
        <v>403</v>
      </c>
      <c r="D263" s="313">
        <v>195.39</v>
      </c>
      <c r="E263" s="314">
        <v>24.75</v>
      </c>
      <c r="F263" s="313">
        <v>92</v>
      </c>
      <c r="G263" s="313">
        <v>70</v>
      </c>
      <c r="H263" s="318">
        <v>0</v>
      </c>
      <c r="J263" s="15"/>
      <c r="K263" s="15"/>
      <c r="L263" s="15"/>
      <c r="M263" s="15"/>
      <c r="N263" s="15"/>
    </row>
    <row r="264" spans="1:14" ht="15">
      <c r="A264" s="317" t="s">
        <v>546</v>
      </c>
      <c r="B264" s="313" t="s">
        <v>547</v>
      </c>
      <c r="C264" s="313" t="s">
        <v>404</v>
      </c>
      <c r="D264" s="313">
        <v>172.34</v>
      </c>
      <c r="E264" s="314">
        <v>21.95</v>
      </c>
      <c r="F264" s="313">
        <v>89</v>
      </c>
      <c r="G264" s="313">
        <v>68</v>
      </c>
      <c r="H264" s="318">
        <v>0.08</v>
      </c>
      <c r="J264" s="15"/>
      <c r="K264" s="15"/>
      <c r="L264" s="15"/>
      <c r="M264" s="15"/>
      <c r="N264" s="15"/>
    </row>
    <row r="265" spans="1:14" ht="15">
      <c r="A265" s="317" t="s">
        <v>546</v>
      </c>
      <c r="B265" s="313" t="s">
        <v>547</v>
      </c>
      <c r="C265" s="313" t="s">
        <v>405</v>
      </c>
      <c r="D265" s="313">
        <v>173.39</v>
      </c>
      <c r="E265" s="314">
        <v>22.08</v>
      </c>
      <c r="F265" s="313">
        <v>88</v>
      </c>
      <c r="G265" s="313">
        <v>64</v>
      </c>
      <c r="H265" s="318">
        <v>0</v>
      </c>
      <c r="J265" s="15"/>
      <c r="K265" s="15"/>
      <c r="L265" s="15"/>
      <c r="M265" s="15"/>
      <c r="N265" s="15"/>
    </row>
    <row r="266" spans="1:14" ht="15">
      <c r="A266" s="317" t="s">
        <v>546</v>
      </c>
      <c r="B266" s="313" t="s">
        <v>547</v>
      </c>
      <c r="C266" s="313" t="s">
        <v>406</v>
      </c>
      <c r="D266" s="313">
        <v>164.32</v>
      </c>
      <c r="E266" s="314">
        <v>20.97</v>
      </c>
      <c r="F266" s="313">
        <v>88</v>
      </c>
      <c r="G266" s="313">
        <v>69</v>
      </c>
      <c r="H266" s="318">
        <v>0</v>
      </c>
      <c r="J266" s="15"/>
      <c r="K266" s="15"/>
      <c r="L266" s="15"/>
      <c r="M266" s="15"/>
      <c r="N266" s="15"/>
    </row>
    <row r="267" spans="1:14" ht="15">
      <c r="A267" s="317" t="s">
        <v>546</v>
      </c>
      <c r="B267" s="313" t="s">
        <v>547</v>
      </c>
      <c r="C267" s="313" t="s">
        <v>407</v>
      </c>
      <c r="D267" s="313">
        <v>165.19</v>
      </c>
      <c r="E267" s="314">
        <v>21.08</v>
      </c>
      <c r="F267" s="313">
        <v>87</v>
      </c>
      <c r="G267" s="313">
        <v>68</v>
      </c>
      <c r="H267" s="318">
        <v>0.08</v>
      </c>
      <c r="J267" s="15"/>
      <c r="K267" s="15"/>
      <c r="L267" s="15"/>
      <c r="M267" s="15"/>
      <c r="N267" s="15"/>
    </row>
    <row r="268" spans="1:14" ht="15">
      <c r="A268" s="317" t="s">
        <v>546</v>
      </c>
      <c r="B268" s="313" t="s">
        <v>547</v>
      </c>
      <c r="C268" s="313" t="s">
        <v>408</v>
      </c>
      <c r="D268" s="313">
        <v>165.53</v>
      </c>
      <c r="E268" s="314">
        <v>21.12</v>
      </c>
      <c r="F268" s="313">
        <v>85</v>
      </c>
      <c r="G268" s="313">
        <v>65</v>
      </c>
      <c r="H268" s="318">
        <v>0.3</v>
      </c>
      <c r="J268" s="15"/>
      <c r="K268" s="15"/>
      <c r="L268" s="15"/>
      <c r="M268" s="15"/>
      <c r="N268" s="15"/>
    </row>
    <row r="269" spans="1:14" ht="15">
      <c r="A269" s="317" t="s">
        <v>546</v>
      </c>
      <c r="B269" s="313" t="s">
        <v>547</v>
      </c>
      <c r="C269" s="313" t="s">
        <v>409</v>
      </c>
      <c r="D269" s="313">
        <v>165.33</v>
      </c>
      <c r="E269" s="314">
        <v>21.1</v>
      </c>
      <c r="F269" s="313">
        <v>87</v>
      </c>
      <c r="G269" s="313">
        <v>61</v>
      </c>
      <c r="H269" s="318">
        <v>0</v>
      </c>
      <c r="J269" s="15"/>
      <c r="K269" s="15"/>
      <c r="L269" s="15"/>
      <c r="M269" s="15"/>
      <c r="N269" s="15"/>
    </row>
    <row r="270" spans="1:14" ht="15">
      <c r="A270" s="317" t="s">
        <v>546</v>
      </c>
      <c r="B270" s="313" t="s">
        <v>547</v>
      </c>
      <c r="C270" s="313" t="s">
        <v>410</v>
      </c>
      <c r="D270" s="313">
        <v>166.43</v>
      </c>
      <c r="E270" s="314">
        <v>21.23</v>
      </c>
      <c r="F270" s="313">
        <v>89</v>
      </c>
      <c r="G270" s="313">
        <v>59</v>
      </c>
      <c r="H270" s="318">
        <v>0</v>
      </c>
      <c r="J270" s="15"/>
      <c r="K270" s="15"/>
      <c r="L270" s="15"/>
      <c r="M270" s="15"/>
      <c r="N270" s="15"/>
    </row>
    <row r="271" spans="1:14" ht="15">
      <c r="A271" s="317" t="s">
        <v>546</v>
      </c>
      <c r="B271" s="313" t="s">
        <v>547</v>
      </c>
      <c r="C271" s="313" t="s">
        <v>411</v>
      </c>
      <c r="D271" s="313">
        <v>196.58</v>
      </c>
      <c r="E271" s="314">
        <v>24.89</v>
      </c>
      <c r="F271" s="313">
        <v>90</v>
      </c>
      <c r="G271" s="313">
        <v>66</v>
      </c>
      <c r="H271" s="319">
        <v>0</v>
      </c>
      <c r="J271" s="15"/>
      <c r="K271" s="15"/>
      <c r="L271" s="15"/>
      <c r="M271" s="15"/>
      <c r="N271" s="15"/>
    </row>
    <row r="272" spans="1:14" ht="15">
      <c r="A272" s="320" t="s">
        <v>546</v>
      </c>
      <c r="B272" s="315" t="s">
        <v>547</v>
      </c>
      <c r="C272" s="315" t="s">
        <v>412</v>
      </c>
      <c r="D272" s="315">
        <v>341.67</v>
      </c>
      <c r="E272" s="316">
        <v>42.51</v>
      </c>
      <c r="F272" s="315">
        <v>89</v>
      </c>
      <c r="G272" s="315">
        <v>71</v>
      </c>
      <c r="H272" s="321">
        <v>2.11</v>
      </c>
      <c r="J272" s="15"/>
      <c r="K272" s="15"/>
      <c r="L272" s="15"/>
      <c r="M272" s="15"/>
      <c r="N272" s="15"/>
    </row>
    <row r="273" spans="1:14" ht="15">
      <c r="A273" s="320" t="s">
        <v>546</v>
      </c>
      <c r="B273" s="315" t="s">
        <v>547</v>
      </c>
      <c r="C273" s="315" t="s">
        <v>413</v>
      </c>
      <c r="D273" s="315">
        <v>336.7</v>
      </c>
      <c r="E273" s="316">
        <v>41.91</v>
      </c>
      <c r="F273" s="315">
        <v>88</v>
      </c>
      <c r="G273" s="315">
        <v>71</v>
      </c>
      <c r="H273" s="321">
        <v>0.91</v>
      </c>
      <c r="J273" s="15"/>
      <c r="K273" s="15"/>
      <c r="L273" s="15"/>
      <c r="M273" s="15"/>
      <c r="N273" s="15"/>
    </row>
    <row r="274" spans="1:14" ht="15">
      <c r="A274" s="320" t="s">
        <v>546</v>
      </c>
      <c r="B274" s="315" t="s">
        <v>547</v>
      </c>
      <c r="C274" s="315" t="s">
        <v>414</v>
      </c>
      <c r="D274" s="315">
        <v>348.26</v>
      </c>
      <c r="E274" s="316">
        <v>43.31</v>
      </c>
      <c r="F274" s="315">
        <v>87</v>
      </c>
      <c r="G274" s="315">
        <v>71</v>
      </c>
      <c r="H274" s="321">
        <v>0.81</v>
      </c>
      <c r="J274" s="15"/>
      <c r="K274" s="15"/>
      <c r="L274" s="15"/>
      <c r="M274" s="15"/>
      <c r="N274" s="15"/>
    </row>
    <row r="275" spans="1:14" ht="15">
      <c r="A275" s="320" t="s">
        <v>546</v>
      </c>
      <c r="B275" s="315" t="s">
        <v>547</v>
      </c>
      <c r="C275" s="315" t="s">
        <v>415</v>
      </c>
      <c r="D275" s="315">
        <v>319.67</v>
      </c>
      <c r="E275" s="316">
        <v>39.840000000000003</v>
      </c>
      <c r="F275" s="315">
        <v>85</v>
      </c>
      <c r="G275" s="315">
        <v>71</v>
      </c>
      <c r="H275" s="321">
        <v>0.02</v>
      </c>
      <c r="J275" s="15"/>
      <c r="K275" s="15"/>
      <c r="L275" s="15"/>
      <c r="M275" s="16"/>
      <c r="N275" s="16"/>
    </row>
    <row r="276" spans="1:14" ht="15">
      <c r="A276" s="320" t="s">
        <v>546</v>
      </c>
      <c r="B276" s="315" t="s">
        <v>547</v>
      </c>
      <c r="C276" s="315" t="s">
        <v>416</v>
      </c>
      <c r="D276" s="315">
        <v>497.92</v>
      </c>
      <c r="E276" s="316">
        <v>61.49</v>
      </c>
      <c r="F276" s="315">
        <v>85</v>
      </c>
      <c r="G276" s="315">
        <v>71</v>
      </c>
      <c r="H276" s="321">
        <v>0.2</v>
      </c>
      <c r="J276" s="15"/>
      <c r="K276" s="15"/>
      <c r="L276" s="15"/>
      <c r="M276" s="17"/>
      <c r="N276" s="18"/>
    </row>
    <row r="277" spans="1:14" ht="15">
      <c r="A277" s="320" t="s">
        <v>546</v>
      </c>
      <c r="B277" s="315" t="s">
        <v>547</v>
      </c>
      <c r="C277" s="315" t="s">
        <v>417</v>
      </c>
      <c r="D277" s="315">
        <v>658.67</v>
      </c>
      <c r="E277" s="316">
        <v>81.010000000000005</v>
      </c>
      <c r="F277" s="315">
        <v>85</v>
      </c>
      <c r="G277" s="315">
        <v>70</v>
      </c>
      <c r="H277" s="321">
        <v>2.5299999999999998</v>
      </c>
      <c r="J277" s="15"/>
      <c r="K277" s="15"/>
      <c r="L277" s="15"/>
      <c r="M277" s="15"/>
      <c r="N277" s="15"/>
    </row>
    <row r="278" spans="1:14" ht="15">
      <c r="A278" s="320" t="s">
        <v>546</v>
      </c>
      <c r="B278" s="315" t="s">
        <v>547</v>
      </c>
      <c r="C278" s="315" t="s">
        <v>419</v>
      </c>
      <c r="D278" s="315">
        <v>397.64</v>
      </c>
      <c r="E278" s="316">
        <v>49.31</v>
      </c>
      <c r="F278" s="315">
        <v>85</v>
      </c>
      <c r="G278" s="315">
        <v>69</v>
      </c>
      <c r="H278" s="321">
        <v>0.56000000000000005</v>
      </c>
      <c r="J278" s="15"/>
      <c r="K278" s="15"/>
      <c r="L278" s="15"/>
      <c r="M278" s="15"/>
      <c r="N278" s="15"/>
    </row>
    <row r="279" spans="1:14" ht="15">
      <c r="A279" s="320" t="s">
        <v>546</v>
      </c>
      <c r="B279" s="315" t="s">
        <v>547</v>
      </c>
      <c r="C279" s="315" t="s">
        <v>420</v>
      </c>
      <c r="D279" s="315">
        <v>289.67</v>
      </c>
      <c r="E279" s="316">
        <v>36.200000000000003</v>
      </c>
      <c r="F279" s="315">
        <v>85</v>
      </c>
      <c r="G279" s="315">
        <v>70</v>
      </c>
      <c r="H279" s="321">
        <v>0</v>
      </c>
      <c r="J279" s="15"/>
      <c r="K279" s="15"/>
      <c r="L279" s="15"/>
      <c r="M279" s="15"/>
      <c r="N279" s="15"/>
    </row>
    <row r="280" spans="1:14" ht="15">
      <c r="A280" s="320" t="s">
        <v>546</v>
      </c>
      <c r="B280" s="315" t="s">
        <v>547</v>
      </c>
      <c r="C280" s="315" t="s">
        <v>421</v>
      </c>
      <c r="D280" s="315">
        <v>253.04</v>
      </c>
      <c r="E280" s="316">
        <v>31.75</v>
      </c>
      <c r="F280" s="315">
        <v>86</v>
      </c>
      <c r="G280" s="315">
        <v>70</v>
      </c>
      <c r="H280" s="321">
        <v>0.05</v>
      </c>
      <c r="J280" s="15"/>
      <c r="K280" s="15"/>
      <c r="L280" s="15"/>
      <c r="M280" s="15"/>
      <c r="N280" s="15"/>
    </row>
    <row r="281" spans="1:14" ht="15">
      <c r="A281" s="317" t="s">
        <v>546</v>
      </c>
      <c r="B281" s="313" t="s">
        <v>547</v>
      </c>
      <c r="C281" s="313" t="s">
        <v>422</v>
      </c>
      <c r="D281" s="313">
        <v>242.89</v>
      </c>
      <c r="E281" s="314">
        <v>30.52</v>
      </c>
      <c r="F281" s="313">
        <v>86</v>
      </c>
      <c r="G281" s="313">
        <v>69</v>
      </c>
      <c r="H281" s="319">
        <v>0</v>
      </c>
      <c r="J281" s="15"/>
      <c r="K281" s="15"/>
      <c r="L281" s="15"/>
      <c r="M281" s="15"/>
      <c r="N281" s="15"/>
    </row>
    <row r="282" spans="1:14" ht="15">
      <c r="A282" s="317" t="s">
        <v>546</v>
      </c>
      <c r="B282" s="313" t="s">
        <v>547</v>
      </c>
      <c r="C282" s="313" t="s">
        <v>423</v>
      </c>
      <c r="D282" s="313">
        <v>230.54</v>
      </c>
      <c r="E282" s="314">
        <v>29.02</v>
      </c>
      <c r="F282" s="313">
        <v>87</v>
      </c>
      <c r="G282" s="313">
        <v>66</v>
      </c>
      <c r="H282" s="319">
        <v>0</v>
      </c>
      <c r="J282" s="15"/>
      <c r="K282" s="15"/>
      <c r="L282" s="15"/>
      <c r="M282" s="15"/>
      <c r="N282" s="15"/>
    </row>
    <row r="283" spans="1:14" ht="15">
      <c r="A283" s="317" t="s">
        <v>546</v>
      </c>
      <c r="B283" s="313" t="s">
        <v>547</v>
      </c>
      <c r="C283" s="313" t="s">
        <v>424</v>
      </c>
      <c r="D283" s="313">
        <v>222.86</v>
      </c>
      <c r="E283" s="314">
        <v>28.08</v>
      </c>
      <c r="F283" s="313">
        <v>90</v>
      </c>
      <c r="G283" s="313">
        <v>56</v>
      </c>
      <c r="H283" s="319">
        <v>0</v>
      </c>
      <c r="J283" s="15"/>
      <c r="K283" s="15"/>
      <c r="L283" s="15"/>
      <c r="M283" s="15"/>
      <c r="N283" s="15"/>
    </row>
    <row r="284" spans="1:14" ht="15">
      <c r="A284" s="317" t="s">
        <v>546</v>
      </c>
      <c r="B284" s="313" t="s">
        <v>547</v>
      </c>
      <c r="C284" s="313" t="s">
        <v>425</v>
      </c>
      <c r="D284" s="313">
        <v>213.9</v>
      </c>
      <c r="E284" s="314">
        <v>27</v>
      </c>
      <c r="F284" s="313">
        <v>82</v>
      </c>
      <c r="G284" s="313">
        <v>53</v>
      </c>
      <c r="H284" s="319">
        <v>0</v>
      </c>
      <c r="J284" s="15"/>
      <c r="K284" s="15"/>
      <c r="L284" s="15"/>
      <c r="M284" s="15"/>
      <c r="N284" s="15"/>
    </row>
    <row r="285" spans="1:14" ht="15">
      <c r="A285" s="317" t="s">
        <v>546</v>
      </c>
      <c r="B285" s="313" t="s">
        <v>547</v>
      </c>
      <c r="C285" s="313" t="s">
        <v>426</v>
      </c>
      <c r="D285" s="313">
        <v>195.81</v>
      </c>
      <c r="E285" s="314">
        <v>24.8</v>
      </c>
      <c r="F285" s="313">
        <v>80</v>
      </c>
      <c r="G285" s="313">
        <v>55</v>
      </c>
      <c r="H285" s="319">
        <v>0</v>
      </c>
      <c r="J285" s="15"/>
      <c r="K285" s="15"/>
      <c r="L285" s="15"/>
      <c r="M285" s="15"/>
      <c r="N285" s="15"/>
    </row>
    <row r="286" spans="1:14" ht="15">
      <c r="A286" s="317" t="s">
        <v>546</v>
      </c>
      <c r="B286" s="313" t="s">
        <v>547</v>
      </c>
      <c r="C286" s="313" t="s">
        <v>427</v>
      </c>
      <c r="D286" s="313">
        <v>198.71</v>
      </c>
      <c r="E286" s="314">
        <v>25.15</v>
      </c>
      <c r="F286" s="313">
        <v>84</v>
      </c>
      <c r="G286" s="313">
        <v>56</v>
      </c>
      <c r="H286" s="319">
        <v>0</v>
      </c>
      <c r="J286" s="15"/>
      <c r="K286" s="15"/>
      <c r="L286" s="15"/>
      <c r="M286" s="15"/>
      <c r="N286" s="15"/>
    </row>
    <row r="287" spans="1:14" ht="15">
      <c r="A287" s="317" t="s">
        <v>546</v>
      </c>
      <c r="B287" s="313" t="s">
        <v>547</v>
      </c>
      <c r="C287" s="313" t="s">
        <v>428</v>
      </c>
      <c r="D287" s="313">
        <v>193.15</v>
      </c>
      <c r="E287" s="314">
        <v>24.48</v>
      </c>
      <c r="F287" s="313">
        <v>84</v>
      </c>
      <c r="G287" s="313">
        <v>65</v>
      </c>
      <c r="H287" s="319">
        <v>0</v>
      </c>
      <c r="J287" s="15"/>
      <c r="K287" s="15"/>
      <c r="L287" s="15"/>
      <c r="M287" s="15"/>
      <c r="N287" s="15"/>
    </row>
    <row r="288" spans="1:14" ht="15">
      <c r="A288" s="320" t="s">
        <v>546</v>
      </c>
      <c r="B288" s="315" t="s">
        <v>547</v>
      </c>
      <c r="C288" s="315" t="s">
        <v>429</v>
      </c>
      <c r="D288" s="315">
        <v>748.19</v>
      </c>
      <c r="E288" s="316">
        <v>91.88</v>
      </c>
      <c r="F288" s="315">
        <v>88</v>
      </c>
      <c r="G288" s="315">
        <v>72</v>
      </c>
      <c r="H288" s="321">
        <v>2.8</v>
      </c>
      <c r="J288" s="15"/>
      <c r="K288" s="15"/>
      <c r="L288" s="15"/>
      <c r="M288" s="15"/>
      <c r="N288" s="15"/>
    </row>
    <row r="289" spans="1:14" ht="15">
      <c r="A289" s="320" t="s">
        <v>546</v>
      </c>
      <c r="B289" s="315" t="s">
        <v>547</v>
      </c>
      <c r="C289" s="315" t="s">
        <v>430</v>
      </c>
      <c r="D289" s="315">
        <v>452.75</v>
      </c>
      <c r="E289" s="316">
        <v>56</v>
      </c>
      <c r="F289" s="315">
        <v>89</v>
      </c>
      <c r="G289" s="315">
        <v>68</v>
      </c>
      <c r="H289" s="321">
        <v>1.67</v>
      </c>
      <c r="J289" s="15"/>
      <c r="K289" s="15"/>
      <c r="L289" s="15"/>
      <c r="M289" s="15"/>
      <c r="N289" s="15"/>
    </row>
    <row r="290" spans="1:14" ht="15">
      <c r="A290" s="320" t="s">
        <v>546</v>
      </c>
      <c r="B290" s="315" t="s">
        <v>547</v>
      </c>
      <c r="C290" s="315" t="s">
        <v>431</v>
      </c>
      <c r="D290" s="315">
        <v>302.08</v>
      </c>
      <c r="E290" s="316">
        <v>37.700000000000003</v>
      </c>
      <c r="F290" s="315">
        <v>89</v>
      </c>
      <c r="G290" s="315">
        <v>64</v>
      </c>
      <c r="H290" s="321">
        <v>0</v>
      </c>
      <c r="J290" s="15"/>
      <c r="K290" s="15"/>
      <c r="L290" s="15"/>
      <c r="M290" s="15"/>
      <c r="N290" s="15"/>
    </row>
    <row r="291" spans="1:14" ht="15">
      <c r="A291" s="320" t="s">
        <v>546</v>
      </c>
      <c r="B291" s="315" t="s">
        <v>547</v>
      </c>
      <c r="C291" s="315" t="s">
        <v>432</v>
      </c>
      <c r="D291" s="315">
        <v>275.33</v>
      </c>
      <c r="E291" s="316">
        <v>34.46</v>
      </c>
      <c r="F291" s="315">
        <v>82</v>
      </c>
      <c r="G291" s="315">
        <v>55</v>
      </c>
      <c r="H291" s="321">
        <v>0</v>
      </c>
      <c r="J291" s="15"/>
      <c r="K291" s="15"/>
      <c r="L291" s="15"/>
      <c r="M291" s="15"/>
      <c r="N291" s="15"/>
    </row>
    <row r="292" spans="1:14" ht="15">
      <c r="A292" s="317" t="s">
        <v>546</v>
      </c>
      <c r="B292" s="313" t="s">
        <v>547</v>
      </c>
      <c r="C292" s="313" t="s">
        <v>433</v>
      </c>
      <c r="D292" s="313">
        <v>300.64999999999998</v>
      </c>
      <c r="E292" s="314">
        <v>37.53</v>
      </c>
      <c r="F292" s="313">
        <v>76</v>
      </c>
      <c r="G292" s="313">
        <v>50</v>
      </c>
      <c r="H292" s="319">
        <v>0</v>
      </c>
      <c r="J292" s="15"/>
      <c r="K292" s="15"/>
      <c r="L292" s="15"/>
      <c r="M292" s="15"/>
      <c r="N292" s="15"/>
    </row>
    <row r="293" spans="1:14" ht="15">
      <c r="A293" s="317" t="s">
        <v>546</v>
      </c>
      <c r="B293" s="313" t="s">
        <v>547</v>
      </c>
      <c r="C293" s="313" t="s">
        <v>434</v>
      </c>
      <c r="D293" s="313">
        <v>223.27</v>
      </c>
      <c r="E293" s="314">
        <v>28.13</v>
      </c>
      <c r="F293" s="313">
        <v>75</v>
      </c>
      <c r="G293" s="313">
        <v>49</v>
      </c>
      <c r="H293" s="319">
        <v>0</v>
      </c>
      <c r="J293" s="15"/>
      <c r="K293" s="15"/>
      <c r="L293" s="15"/>
      <c r="M293" s="15"/>
      <c r="N293" s="15"/>
    </row>
    <row r="294" spans="1:14" ht="15">
      <c r="A294" s="317" t="s">
        <v>546</v>
      </c>
      <c r="B294" s="313" t="s">
        <v>547</v>
      </c>
      <c r="C294" s="313" t="s">
        <v>435</v>
      </c>
      <c r="D294" s="313">
        <v>221.62</v>
      </c>
      <c r="E294" s="314">
        <v>25.77</v>
      </c>
      <c r="F294" s="313">
        <v>77</v>
      </c>
      <c r="G294" s="313">
        <v>50</v>
      </c>
      <c r="H294" s="319">
        <v>0</v>
      </c>
      <c r="J294" s="15"/>
      <c r="K294" s="15"/>
      <c r="L294" s="15"/>
      <c r="M294" s="15"/>
      <c r="N294" s="15"/>
    </row>
    <row r="295" spans="1:14" ht="15">
      <c r="A295" s="317" t="s">
        <v>546</v>
      </c>
      <c r="B295" s="313" t="s">
        <v>547</v>
      </c>
      <c r="C295" s="313" t="s">
        <v>436</v>
      </c>
      <c r="D295" s="313">
        <v>214.29</v>
      </c>
      <c r="E295" s="314">
        <v>24.95</v>
      </c>
      <c r="F295" s="313">
        <v>81</v>
      </c>
      <c r="G295" s="313">
        <v>55</v>
      </c>
      <c r="H295" s="319">
        <v>0</v>
      </c>
      <c r="J295" s="15"/>
      <c r="K295" s="15"/>
      <c r="L295" s="15"/>
      <c r="M295" s="15"/>
      <c r="N295" s="15"/>
    </row>
    <row r="296" spans="1:14" ht="15">
      <c r="A296" s="317" t="s">
        <v>546</v>
      </c>
      <c r="B296" s="313" t="s">
        <v>547</v>
      </c>
      <c r="C296" s="313" t="s">
        <v>437</v>
      </c>
      <c r="D296" s="313">
        <v>198.13</v>
      </c>
      <c r="E296" s="314">
        <v>23.15</v>
      </c>
      <c r="F296" s="313">
        <v>83</v>
      </c>
      <c r="G296" s="313">
        <v>55</v>
      </c>
      <c r="H296" s="319">
        <v>0</v>
      </c>
      <c r="J296" s="15"/>
      <c r="K296" s="15"/>
      <c r="L296" s="15"/>
      <c r="M296" s="15"/>
      <c r="N296" s="15"/>
    </row>
    <row r="297" spans="1:14" ht="15">
      <c r="A297" s="317" t="s">
        <v>546</v>
      </c>
      <c r="B297" s="313" t="s">
        <v>547</v>
      </c>
      <c r="C297" s="313" t="s">
        <v>438</v>
      </c>
      <c r="D297" s="313">
        <v>208.43</v>
      </c>
      <c r="E297" s="314">
        <v>24.3</v>
      </c>
      <c r="F297" s="313">
        <v>83</v>
      </c>
      <c r="G297" s="313">
        <v>55</v>
      </c>
      <c r="H297" s="319">
        <v>0</v>
      </c>
      <c r="J297" s="15"/>
      <c r="K297" s="15"/>
      <c r="L297" s="15"/>
      <c r="M297" s="15"/>
      <c r="N297" s="15"/>
    </row>
    <row r="298" spans="1:14" ht="15">
      <c r="A298" s="317" t="s">
        <v>546</v>
      </c>
      <c r="B298" s="313" t="s">
        <v>547</v>
      </c>
      <c r="C298" s="313" t="s">
        <v>439</v>
      </c>
      <c r="D298" s="313">
        <v>204.7</v>
      </c>
      <c r="E298" s="314">
        <v>23.88</v>
      </c>
      <c r="F298" s="313">
        <v>86</v>
      </c>
      <c r="G298" s="313">
        <v>52</v>
      </c>
      <c r="H298" s="319">
        <v>0</v>
      </c>
      <c r="J298" s="15"/>
      <c r="K298" s="15"/>
      <c r="L298" s="15"/>
      <c r="M298" s="15"/>
      <c r="N298" s="15"/>
    </row>
    <row r="299" spans="1:14" ht="15">
      <c r="A299" s="317" t="s">
        <v>546</v>
      </c>
      <c r="B299" s="313" t="s">
        <v>547</v>
      </c>
      <c r="C299" s="313" t="s">
        <v>440</v>
      </c>
      <c r="D299" s="313">
        <v>194.89</v>
      </c>
      <c r="E299" s="314">
        <v>22.79</v>
      </c>
      <c r="F299" s="313">
        <v>83</v>
      </c>
      <c r="G299" s="313">
        <v>58</v>
      </c>
      <c r="H299" s="319">
        <v>0</v>
      </c>
      <c r="J299" s="15"/>
      <c r="K299" s="15"/>
      <c r="L299" s="15"/>
      <c r="M299" s="15"/>
      <c r="N299" s="15"/>
    </row>
    <row r="300" spans="1:14" ht="15">
      <c r="A300" s="317" t="s">
        <v>546</v>
      </c>
      <c r="B300" s="313" t="s">
        <v>547</v>
      </c>
      <c r="C300" s="313" t="s">
        <v>441</v>
      </c>
      <c r="D300" s="313">
        <v>186.06</v>
      </c>
      <c r="E300" s="314">
        <v>21.81</v>
      </c>
      <c r="F300" s="313">
        <v>82</v>
      </c>
      <c r="G300" s="313">
        <v>67</v>
      </c>
      <c r="H300" s="319">
        <v>0</v>
      </c>
      <c r="J300" s="15"/>
      <c r="K300" s="15"/>
      <c r="L300" s="15"/>
      <c r="M300" s="15"/>
      <c r="N300" s="15"/>
    </row>
    <row r="301" spans="1:14" ht="15">
      <c r="A301" s="317" t="s">
        <v>546</v>
      </c>
      <c r="B301" s="313" t="s">
        <v>547</v>
      </c>
      <c r="C301" s="313" t="s">
        <v>442</v>
      </c>
      <c r="D301" s="313">
        <v>179.09</v>
      </c>
      <c r="E301" s="314">
        <v>21.03</v>
      </c>
      <c r="F301" s="313">
        <v>82</v>
      </c>
      <c r="G301" s="313">
        <v>68</v>
      </c>
      <c r="H301" s="319">
        <v>0</v>
      </c>
      <c r="J301" s="15"/>
      <c r="K301" s="15"/>
      <c r="L301" s="15"/>
      <c r="M301" s="15"/>
      <c r="N301" s="15"/>
    </row>
    <row r="302" spans="1:14" ht="15">
      <c r="A302" s="317" t="s">
        <v>546</v>
      </c>
      <c r="B302" s="313" t="s">
        <v>547</v>
      </c>
      <c r="C302" s="313" t="s">
        <v>443</v>
      </c>
      <c r="D302" s="313">
        <v>176.24</v>
      </c>
      <c r="E302" s="314">
        <v>20.72</v>
      </c>
      <c r="F302" s="313">
        <v>82</v>
      </c>
      <c r="G302" s="313">
        <v>65</v>
      </c>
      <c r="H302" s="319">
        <v>0</v>
      </c>
      <c r="J302" s="15"/>
      <c r="K302" s="15"/>
      <c r="L302" s="15"/>
      <c r="M302" s="15"/>
      <c r="N302" s="15"/>
    </row>
    <row r="303" spans="1:14" ht="15">
      <c r="A303" s="317" t="s">
        <v>546</v>
      </c>
      <c r="B303" s="313" t="s">
        <v>547</v>
      </c>
      <c r="C303" s="313" t="s">
        <v>444</v>
      </c>
      <c r="D303" s="313">
        <v>171.92</v>
      </c>
      <c r="E303" s="314">
        <v>20.23</v>
      </c>
      <c r="F303" s="313">
        <v>83</v>
      </c>
      <c r="G303" s="313">
        <v>64</v>
      </c>
      <c r="H303" s="319">
        <v>0</v>
      </c>
      <c r="J303" s="15"/>
      <c r="K303" s="15"/>
      <c r="L303" s="15"/>
      <c r="M303" s="15"/>
      <c r="N303" s="15"/>
    </row>
    <row r="304" spans="1:14" ht="15">
      <c r="A304" s="317" t="s">
        <v>546</v>
      </c>
      <c r="B304" s="313" t="s">
        <v>547</v>
      </c>
      <c r="C304" s="313" t="s">
        <v>445</v>
      </c>
      <c r="D304" s="313">
        <v>178.19</v>
      </c>
      <c r="E304" s="314">
        <v>20.93</v>
      </c>
      <c r="F304" s="313">
        <v>84</v>
      </c>
      <c r="G304" s="313">
        <v>62</v>
      </c>
      <c r="H304" s="319">
        <v>0</v>
      </c>
      <c r="J304" s="15"/>
      <c r="K304" s="15"/>
      <c r="L304" s="15"/>
      <c r="M304" s="15"/>
      <c r="N304" s="15"/>
    </row>
    <row r="305" spans="1:14" ht="15">
      <c r="A305" s="317" t="s">
        <v>546</v>
      </c>
      <c r="B305" s="313" t="s">
        <v>547</v>
      </c>
      <c r="C305" s="313" t="s">
        <v>446</v>
      </c>
      <c r="D305" s="313">
        <v>177.28</v>
      </c>
      <c r="E305" s="314">
        <v>20.83</v>
      </c>
      <c r="F305" s="313">
        <v>84</v>
      </c>
      <c r="G305" s="313">
        <v>61</v>
      </c>
      <c r="H305" s="319">
        <v>0</v>
      </c>
      <c r="J305" s="15"/>
      <c r="K305" s="15"/>
      <c r="L305" s="15"/>
      <c r="M305" s="15"/>
      <c r="N305" s="15"/>
    </row>
    <row r="306" spans="1:14" ht="15">
      <c r="A306" s="317" t="s">
        <v>546</v>
      </c>
      <c r="B306" s="313" t="s">
        <v>547</v>
      </c>
      <c r="C306" s="313" t="s">
        <v>447</v>
      </c>
      <c r="D306" s="313">
        <v>172.71</v>
      </c>
      <c r="E306" s="314">
        <v>20.32</v>
      </c>
      <c r="F306" s="313">
        <v>85</v>
      </c>
      <c r="G306" s="313">
        <v>60</v>
      </c>
      <c r="H306" s="319">
        <v>0</v>
      </c>
      <c r="J306" s="15"/>
      <c r="K306" s="15"/>
      <c r="L306" s="15"/>
      <c r="M306" s="16"/>
      <c r="N306" s="16"/>
    </row>
    <row r="307" spans="1:14" ht="15">
      <c r="A307" s="317" t="s">
        <v>546</v>
      </c>
      <c r="B307" s="313" t="s">
        <v>547</v>
      </c>
      <c r="C307" s="313" t="s">
        <v>448</v>
      </c>
      <c r="D307" s="313">
        <v>166.27</v>
      </c>
      <c r="E307" s="314">
        <v>19.61</v>
      </c>
      <c r="F307" s="313">
        <v>84</v>
      </c>
      <c r="G307" s="313">
        <v>58</v>
      </c>
      <c r="H307" s="318">
        <v>0</v>
      </c>
      <c r="J307" s="15"/>
      <c r="K307" s="15"/>
      <c r="L307" s="15"/>
      <c r="M307" s="17"/>
      <c r="N307" s="18"/>
    </row>
    <row r="308" spans="1:14" ht="15">
      <c r="A308" s="317" t="s">
        <v>546</v>
      </c>
      <c r="B308" s="313" t="s">
        <v>547</v>
      </c>
      <c r="C308" s="313" t="s">
        <v>449</v>
      </c>
      <c r="D308" s="313">
        <v>157.44</v>
      </c>
      <c r="E308" s="314">
        <v>18.62</v>
      </c>
      <c r="F308" s="313">
        <v>76</v>
      </c>
      <c r="G308" s="313">
        <v>53</v>
      </c>
      <c r="H308" s="319">
        <v>0</v>
      </c>
      <c r="J308" s="15"/>
      <c r="K308" s="15"/>
      <c r="L308" s="15"/>
      <c r="M308" s="15"/>
      <c r="N308" s="15"/>
    </row>
    <row r="309" spans="1:14" ht="15">
      <c r="A309" s="317" t="s">
        <v>546</v>
      </c>
      <c r="B309" s="313" t="s">
        <v>547</v>
      </c>
      <c r="C309" s="313" t="s">
        <v>451</v>
      </c>
      <c r="D309" s="313">
        <v>157.49</v>
      </c>
      <c r="E309" s="314">
        <v>18.63</v>
      </c>
      <c r="F309" s="313">
        <v>75</v>
      </c>
      <c r="G309" s="313">
        <v>53</v>
      </c>
      <c r="H309" s="319">
        <v>0</v>
      </c>
      <c r="J309" s="15"/>
      <c r="K309" s="15"/>
      <c r="L309" s="15"/>
      <c r="M309" s="15"/>
      <c r="N309" s="15"/>
    </row>
    <row r="310" spans="1:14" ht="15">
      <c r="A310" s="317" t="s">
        <v>546</v>
      </c>
      <c r="B310" s="313" t="s">
        <v>547</v>
      </c>
      <c r="C310" s="313" t="s">
        <v>452</v>
      </c>
      <c r="D310" s="313">
        <v>155.74</v>
      </c>
      <c r="E310" s="314">
        <v>18.43</v>
      </c>
      <c r="F310" s="313">
        <v>79</v>
      </c>
      <c r="G310" s="313">
        <v>59</v>
      </c>
      <c r="H310" s="319">
        <v>0</v>
      </c>
      <c r="J310" s="15"/>
      <c r="K310" s="15"/>
      <c r="L310" s="15"/>
      <c r="M310" s="15"/>
      <c r="N310" s="15"/>
    </row>
    <row r="311" spans="1:14" ht="15">
      <c r="A311" s="317" t="s">
        <v>546</v>
      </c>
      <c r="B311" s="313" t="s">
        <v>547</v>
      </c>
      <c r="C311" s="313" t="s">
        <v>453</v>
      </c>
      <c r="D311" s="313">
        <v>161.72999999999999</v>
      </c>
      <c r="E311" s="314">
        <v>19.100000000000001</v>
      </c>
      <c r="F311" s="313">
        <v>79</v>
      </c>
      <c r="G311" s="313">
        <v>55</v>
      </c>
      <c r="H311" s="319">
        <v>0</v>
      </c>
      <c r="J311" s="15"/>
      <c r="K311" s="15"/>
      <c r="L311" s="15"/>
      <c r="M311" s="15"/>
      <c r="N311" s="15"/>
    </row>
    <row r="312" spans="1:14" ht="15">
      <c r="A312" s="317" t="s">
        <v>546</v>
      </c>
      <c r="B312" s="313" t="s">
        <v>547</v>
      </c>
      <c r="C312" s="313" t="s">
        <v>454</v>
      </c>
      <c r="D312" s="313">
        <v>173.51</v>
      </c>
      <c r="E312" s="314">
        <v>20.41</v>
      </c>
      <c r="F312" s="313">
        <v>80</v>
      </c>
      <c r="G312" s="313">
        <v>51</v>
      </c>
      <c r="H312" s="319">
        <v>0</v>
      </c>
      <c r="J312" s="15"/>
      <c r="K312" s="15"/>
      <c r="L312" s="15"/>
      <c r="M312" s="15"/>
      <c r="N312" s="15"/>
    </row>
    <row r="313" spans="1:14" ht="15">
      <c r="A313" s="317" t="s">
        <v>546</v>
      </c>
      <c r="B313" s="313" t="s">
        <v>547</v>
      </c>
      <c r="C313" s="313" t="s">
        <v>455</v>
      </c>
      <c r="D313" s="313">
        <v>156.4</v>
      </c>
      <c r="E313" s="314">
        <v>18.510000000000002</v>
      </c>
      <c r="F313" s="313">
        <v>81</v>
      </c>
      <c r="G313" s="313">
        <v>48</v>
      </c>
      <c r="H313" s="319">
        <v>0</v>
      </c>
      <c r="J313" s="15"/>
      <c r="K313" s="15"/>
      <c r="L313" s="15"/>
      <c r="M313" s="15"/>
      <c r="N313" s="15"/>
    </row>
    <row r="314" spans="1:14" ht="15">
      <c r="A314" s="317" t="s">
        <v>546</v>
      </c>
      <c r="B314" s="313" t="s">
        <v>547</v>
      </c>
      <c r="C314" s="313" t="s">
        <v>456</v>
      </c>
      <c r="D314" s="313">
        <v>150.91999999999999</v>
      </c>
      <c r="E314" s="314">
        <v>17.899999999999999</v>
      </c>
      <c r="F314" s="313">
        <v>83</v>
      </c>
      <c r="G314" s="313">
        <v>53</v>
      </c>
      <c r="H314" s="319">
        <v>0</v>
      </c>
      <c r="J314" s="15"/>
      <c r="K314" s="15"/>
      <c r="L314" s="15"/>
      <c r="M314" s="15"/>
      <c r="N314" s="15"/>
    </row>
    <row r="315" spans="1:14" ht="15">
      <c r="A315" s="317" t="s">
        <v>546</v>
      </c>
      <c r="B315" s="313" t="s">
        <v>547</v>
      </c>
      <c r="C315" s="313" t="s">
        <v>457</v>
      </c>
      <c r="D315" s="313">
        <v>151.59</v>
      </c>
      <c r="E315" s="314">
        <v>17.97</v>
      </c>
      <c r="F315" s="313">
        <v>84</v>
      </c>
      <c r="G315" s="313">
        <v>50</v>
      </c>
      <c r="H315" s="319">
        <v>0</v>
      </c>
      <c r="J315" s="15"/>
      <c r="K315" s="15"/>
      <c r="L315" s="15"/>
      <c r="M315" s="15"/>
      <c r="N315" s="15"/>
    </row>
    <row r="316" spans="1:14" ht="15">
      <c r="A316" s="317" t="s">
        <v>546</v>
      </c>
      <c r="B316" s="313" t="s">
        <v>547</v>
      </c>
      <c r="C316" s="313" t="s">
        <v>458</v>
      </c>
      <c r="D316" s="313">
        <v>153.29</v>
      </c>
      <c r="E316" s="314">
        <v>18.16</v>
      </c>
      <c r="F316" s="313">
        <v>85</v>
      </c>
      <c r="G316" s="313">
        <v>55</v>
      </c>
      <c r="H316" s="319">
        <v>0</v>
      </c>
      <c r="J316" s="15"/>
      <c r="K316" s="15"/>
      <c r="L316" s="15"/>
      <c r="M316" s="15"/>
      <c r="N316" s="15"/>
    </row>
    <row r="317" spans="1:14" ht="15">
      <c r="A317" s="317" t="s">
        <v>546</v>
      </c>
      <c r="B317" s="313" t="s">
        <v>547</v>
      </c>
      <c r="C317" s="313" t="s">
        <v>459</v>
      </c>
      <c r="D317" s="313">
        <v>150.28</v>
      </c>
      <c r="E317" s="314">
        <v>17.82</v>
      </c>
      <c r="F317" s="313">
        <v>86</v>
      </c>
      <c r="G317" s="313">
        <v>60</v>
      </c>
      <c r="H317" s="319">
        <v>0</v>
      </c>
      <c r="J317" s="15"/>
      <c r="K317" s="15"/>
      <c r="L317" s="15"/>
      <c r="M317" s="15"/>
      <c r="N317" s="15"/>
    </row>
    <row r="318" spans="1:14" ht="15">
      <c r="A318" s="317" t="s">
        <v>546</v>
      </c>
      <c r="B318" s="313" t="s">
        <v>547</v>
      </c>
      <c r="C318" s="313" t="s">
        <v>460</v>
      </c>
      <c r="D318" s="313">
        <v>160.83000000000001</v>
      </c>
      <c r="E318" s="314">
        <v>19</v>
      </c>
      <c r="F318" s="313">
        <v>83</v>
      </c>
      <c r="G318" s="313">
        <v>65</v>
      </c>
      <c r="H318" s="318">
        <v>0.33</v>
      </c>
      <c r="J318" s="15"/>
      <c r="K318" s="15"/>
      <c r="L318" s="15"/>
      <c r="M318" s="15"/>
      <c r="N318" s="15"/>
    </row>
    <row r="319" spans="1:14" ht="15">
      <c r="A319" s="317" t="s">
        <v>546</v>
      </c>
      <c r="B319" s="313" t="s">
        <v>547</v>
      </c>
      <c r="C319" s="313" t="s">
        <v>461</v>
      </c>
      <c r="D319" s="313">
        <v>166.13</v>
      </c>
      <c r="E319" s="314">
        <v>19.59</v>
      </c>
      <c r="F319" s="313">
        <v>80</v>
      </c>
      <c r="G319" s="313">
        <v>63</v>
      </c>
      <c r="H319" s="319">
        <v>0</v>
      </c>
      <c r="J319" s="15"/>
      <c r="K319" s="15"/>
      <c r="L319" s="15"/>
      <c r="M319" s="15"/>
      <c r="N319" s="15"/>
    </row>
    <row r="320" spans="1:14" ht="15">
      <c r="A320" s="317" t="s">
        <v>546</v>
      </c>
      <c r="B320" s="313" t="s">
        <v>547</v>
      </c>
      <c r="C320" s="313" t="s">
        <v>462</v>
      </c>
      <c r="D320" s="313">
        <v>158.61000000000001</v>
      </c>
      <c r="E320" s="314">
        <v>18.75</v>
      </c>
      <c r="F320" s="313">
        <v>77</v>
      </c>
      <c r="G320" s="313">
        <v>62</v>
      </c>
      <c r="H320" s="319">
        <v>0</v>
      </c>
      <c r="J320" s="15"/>
      <c r="K320" s="15"/>
      <c r="L320" s="15"/>
      <c r="M320" s="15"/>
      <c r="N320" s="15"/>
    </row>
    <row r="321" spans="1:14" ht="15">
      <c r="A321" s="317" t="s">
        <v>546</v>
      </c>
      <c r="B321" s="313" t="s">
        <v>547</v>
      </c>
      <c r="C321" s="313" t="s">
        <v>463</v>
      </c>
      <c r="D321" s="313">
        <v>189.99</v>
      </c>
      <c r="E321" s="314">
        <v>22.25</v>
      </c>
      <c r="F321" s="313">
        <v>77</v>
      </c>
      <c r="G321" s="313">
        <v>61</v>
      </c>
      <c r="H321" s="319">
        <v>0.12</v>
      </c>
      <c r="J321" s="15"/>
      <c r="K321" s="15"/>
      <c r="L321" s="15"/>
      <c r="M321" s="15"/>
      <c r="N321" s="15"/>
    </row>
    <row r="322" spans="1:14" ht="15">
      <c r="A322" s="317" t="s">
        <v>546</v>
      </c>
      <c r="B322" s="313" t="s">
        <v>547</v>
      </c>
      <c r="C322" s="313" t="s">
        <v>464</v>
      </c>
      <c r="D322" s="313">
        <v>149.79</v>
      </c>
      <c r="E322" s="314">
        <v>17.77</v>
      </c>
      <c r="F322" s="313">
        <v>77</v>
      </c>
      <c r="G322" s="313">
        <v>64</v>
      </c>
      <c r="H322" s="319">
        <v>0.05</v>
      </c>
      <c r="J322" s="15"/>
      <c r="K322" s="15"/>
      <c r="L322" s="15"/>
      <c r="M322" s="15"/>
      <c r="N322" s="15"/>
    </row>
    <row r="323" spans="1:14" ht="15">
      <c r="A323" s="320" t="s">
        <v>546</v>
      </c>
      <c r="B323" s="315" t="s">
        <v>547</v>
      </c>
      <c r="C323" s="315" t="s">
        <v>465</v>
      </c>
      <c r="D323" s="315">
        <v>187.75</v>
      </c>
      <c r="E323" s="316">
        <v>29.87</v>
      </c>
      <c r="F323" s="315">
        <v>78</v>
      </c>
      <c r="G323" s="315">
        <v>62</v>
      </c>
      <c r="H323" s="321">
        <v>0.16</v>
      </c>
      <c r="J323" s="15"/>
      <c r="K323" s="15"/>
      <c r="L323" s="15"/>
      <c r="M323" s="15"/>
      <c r="N323" s="15"/>
    </row>
    <row r="324" spans="1:14" ht="15">
      <c r="A324" s="320" t="s">
        <v>546</v>
      </c>
      <c r="B324" s="315" t="s">
        <v>547</v>
      </c>
      <c r="C324" s="315" t="s">
        <v>466</v>
      </c>
      <c r="D324" s="315">
        <v>386.93</v>
      </c>
      <c r="E324" s="316">
        <v>60.42</v>
      </c>
      <c r="F324" s="315">
        <v>79</v>
      </c>
      <c r="G324" s="315">
        <v>61</v>
      </c>
      <c r="H324" s="321">
        <v>2.1</v>
      </c>
      <c r="J324" s="15"/>
      <c r="K324" s="15"/>
      <c r="L324" s="15"/>
      <c r="M324" s="15"/>
      <c r="N324" s="15"/>
    </row>
    <row r="325" spans="1:14" ht="15">
      <c r="A325" s="320" t="s">
        <v>546</v>
      </c>
      <c r="B325" s="315" t="s">
        <v>547</v>
      </c>
      <c r="C325" s="315" t="s">
        <v>467</v>
      </c>
      <c r="D325" s="315">
        <v>260.99</v>
      </c>
      <c r="E325" s="316">
        <v>41.1</v>
      </c>
      <c r="F325" s="315">
        <v>78</v>
      </c>
      <c r="G325" s="315">
        <v>55</v>
      </c>
      <c r="H325" s="321">
        <v>0.66</v>
      </c>
      <c r="J325" s="15"/>
      <c r="K325" s="15"/>
      <c r="L325" s="15"/>
      <c r="M325" s="15"/>
      <c r="N325" s="15"/>
    </row>
    <row r="326" spans="1:14" ht="15">
      <c r="A326" s="317" t="s">
        <v>546</v>
      </c>
      <c r="B326" s="313" t="s">
        <v>547</v>
      </c>
      <c r="C326" s="313" t="s">
        <v>468</v>
      </c>
      <c r="D326" s="313">
        <v>227.95</v>
      </c>
      <c r="E326" s="314">
        <v>36.04</v>
      </c>
      <c r="F326" s="313">
        <v>80</v>
      </c>
      <c r="G326" s="313">
        <v>56</v>
      </c>
      <c r="H326" s="319">
        <v>0</v>
      </c>
      <c r="J326" s="15"/>
      <c r="K326" s="15"/>
      <c r="L326" s="15"/>
      <c r="M326" s="15"/>
      <c r="N326" s="15"/>
    </row>
    <row r="327" spans="1:14" ht="15">
      <c r="A327" s="317" t="s">
        <v>546</v>
      </c>
      <c r="B327" s="313" t="s">
        <v>547</v>
      </c>
      <c r="C327" s="313" t="s">
        <v>469</v>
      </c>
      <c r="D327" s="313">
        <v>209.06</v>
      </c>
      <c r="E327" s="314">
        <v>33.14</v>
      </c>
      <c r="F327" s="313">
        <v>79</v>
      </c>
      <c r="G327" s="313">
        <v>59</v>
      </c>
      <c r="H327" s="319">
        <v>0.02</v>
      </c>
      <c r="J327" s="15"/>
      <c r="K327" s="15"/>
      <c r="L327" s="15"/>
      <c r="M327" s="15"/>
      <c r="N327" s="15"/>
    </row>
    <row r="328" spans="1:14" ht="15">
      <c r="A328" s="317" t="s">
        <v>546</v>
      </c>
      <c r="B328" s="313" t="s">
        <v>547</v>
      </c>
      <c r="C328" s="313" t="s">
        <v>470</v>
      </c>
      <c r="D328" s="313">
        <v>200.75</v>
      </c>
      <c r="E328" s="314">
        <v>31.86</v>
      </c>
      <c r="F328" s="313">
        <v>81</v>
      </c>
      <c r="G328" s="313">
        <v>52</v>
      </c>
      <c r="H328" s="319">
        <v>0.02</v>
      </c>
      <c r="J328" s="15"/>
      <c r="K328" s="15"/>
      <c r="L328" s="15"/>
      <c r="M328" s="15"/>
      <c r="N328" s="15"/>
    </row>
    <row r="329" spans="1:14" ht="15">
      <c r="A329" s="317" t="s">
        <v>546</v>
      </c>
      <c r="B329" s="313" t="s">
        <v>547</v>
      </c>
      <c r="C329" s="313" t="s">
        <v>471</v>
      </c>
      <c r="D329" s="313">
        <v>196.69</v>
      </c>
      <c r="E329" s="314">
        <v>31.24</v>
      </c>
      <c r="F329" s="313">
        <v>81</v>
      </c>
      <c r="G329" s="313">
        <v>47</v>
      </c>
      <c r="H329" s="319">
        <v>0</v>
      </c>
      <c r="J329" s="15"/>
      <c r="K329" s="15"/>
      <c r="L329" s="15"/>
      <c r="M329" s="15"/>
      <c r="N329" s="15"/>
    </row>
    <row r="330" spans="1:14" ht="15">
      <c r="A330" s="317" t="s">
        <v>546</v>
      </c>
      <c r="B330" s="313" t="s">
        <v>547</v>
      </c>
      <c r="C330" s="313" t="s">
        <v>472</v>
      </c>
      <c r="D330" s="313">
        <v>206.1</v>
      </c>
      <c r="E330" s="314">
        <v>32.68</v>
      </c>
      <c r="F330" s="313">
        <v>73</v>
      </c>
      <c r="G330" s="313">
        <v>48</v>
      </c>
      <c r="H330" s="319">
        <v>0.01</v>
      </c>
      <c r="J330" s="15"/>
      <c r="K330" s="15"/>
      <c r="L330" s="15"/>
      <c r="M330" s="15"/>
      <c r="N330" s="15"/>
    </row>
    <row r="331" spans="1:14" ht="15">
      <c r="A331" s="317" t="s">
        <v>546</v>
      </c>
      <c r="B331" s="313" t="s">
        <v>547</v>
      </c>
      <c r="C331" s="313" t="s">
        <v>473</v>
      </c>
      <c r="D331" s="313">
        <v>186.42</v>
      </c>
      <c r="E331" s="314">
        <v>29.66</v>
      </c>
      <c r="F331" s="313">
        <v>75</v>
      </c>
      <c r="G331" s="313">
        <v>52</v>
      </c>
      <c r="H331" s="319">
        <v>0.01</v>
      </c>
      <c r="J331" s="15"/>
      <c r="K331" s="15"/>
      <c r="L331" s="15"/>
      <c r="M331" s="15"/>
      <c r="N331" s="15"/>
    </row>
    <row r="332" spans="1:14" ht="15">
      <c r="A332" s="317" t="s">
        <v>546</v>
      </c>
      <c r="B332" s="313" t="s">
        <v>547</v>
      </c>
      <c r="C332" s="313" t="s">
        <v>474</v>
      </c>
      <c r="D332" s="313">
        <v>186.08</v>
      </c>
      <c r="E332" s="314">
        <v>29.61</v>
      </c>
      <c r="F332" s="313">
        <v>75</v>
      </c>
      <c r="G332" s="313">
        <v>53</v>
      </c>
      <c r="H332" s="319">
        <v>7.0000000000000007E-2</v>
      </c>
      <c r="J332" s="15"/>
      <c r="K332" s="15"/>
      <c r="L332" s="15"/>
      <c r="M332" s="15"/>
      <c r="N332" s="15"/>
    </row>
    <row r="333" spans="1:14" ht="15">
      <c r="A333" s="317" t="s">
        <v>546</v>
      </c>
      <c r="B333" s="313" t="s">
        <v>547</v>
      </c>
      <c r="C333" s="313" t="s">
        <v>475</v>
      </c>
      <c r="D333" s="313">
        <v>210.9</v>
      </c>
      <c r="E333" s="314">
        <v>33.42</v>
      </c>
      <c r="F333" s="313">
        <v>75</v>
      </c>
      <c r="G333" s="313">
        <v>55</v>
      </c>
      <c r="H333" s="319">
        <v>0.01</v>
      </c>
      <c r="J333" s="15"/>
      <c r="K333" s="15"/>
      <c r="L333" s="15"/>
      <c r="M333" s="15"/>
      <c r="N333" s="15"/>
    </row>
    <row r="334" spans="1:14" ht="15">
      <c r="A334" s="317" t="s">
        <v>546</v>
      </c>
      <c r="B334" s="313" t="s">
        <v>547</v>
      </c>
      <c r="C334" s="313" t="s">
        <v>476</v>
      </c>
      <c r="D334" s="313">
        <v>202.05</v>
      </c>
      <c r="E334" s="314">
        <v>32.06</v>
      </c>
      <c r="F334" s="313">
        <v>74</v>
      </c>
      <c r="G334" s="313">
        <v>44</v>
      </c>
      <c r="H334" s="319">
        <v>0.55000000000000004</v>
      </c>
      <c r="J334" s="15"/>
      <c r="K334" s="15"/>
      <c r="L334" s="15"/>
      <c r="M334" s="15"/>
      <c r="N334" s="15"/>
    </row>
    <row r="335" spans="1:14" ht="15">
      <c r="A335" s="317" t="s">
        <v>546</v>
      </c>
      <c r="B335" s="313" t="s">
        <v>547</v>
      </c>
      <c r="C335" s="313" t="s">
        <v>477</v>
      </c>
      <c r="D335" s="313">
        <v>184.3</v>
      </c>
      <c r="E335" s="314">
        <v>29.34</v>
      </c>
      <c r="F335" s="313">
        <v>69</v>
      </c>
      <c r="G335" s="313">
        <v>39</v>
      </c>
      <c r="H335" s="319">
        <v>0</v>
      </c>
      <c r="J335" s="15"/>
      <c r="K335" s="15"/>
      <c r="L335" s="15"/>
      <c r="M335" s="15"/>
      <c r="N335" s="15"/>
    </row>
    <row r="336" spans="1:14" ht="15">
      <c r="A336" s="317" t="s">
        <v>546</v>
      </c>
      <c r="B336" s="313" t="s">
        <v>547</v>
      </c>
      <c r="C336" s="313" t="s">
        <v>478</v>
      </c>
      <c r="D336" s="313">
        <v>170.53</v>
      </c>
      <c r="E336" s="314">
        <v>27.23</v>
      </c>
      <c r="F336" s="313">
        <v>68</v>
      </c>
      <c r="G336" s="313">
        <v>36</v>
      </c>
      <c r="H336" s="319">
        <v>0</v>
      </c>
      <c r="J336" s="15"/>
      <c r="K336" s="15"/>
      <c r="L336" s="15"/>
      <c r="M336" s="16"/>
      <c r="N336" s="16"/>
    </row>
    <row r="337" spans="1:14" ht="15">
      <c r="A337" s="317" t="s">
        <v>546</v>
      </c>
      <c r="B337" s="313" t="s">
        <v>547</v>
      </c>
      <c r="C337" s="313" t="s">
        <v>479</v>
      </c>
      <c r="D337" s="313">
        <v>174.24</v>
      </c>
      <c r="E337" s="314">
        <v>27.8</v>
      </c>
      <c r="F337" s="313">
        <v>86</v>
      </c>
      <c r="G337" s="313">
        <v>41</v>
      </c>
      <c r="H337" s="319">
        <v>0</v>
      </c>
      <c r="J337" s="15"/>
      <c r="K337" s="15"/>
      <c r="L337" s="15"/>
      <c r="M337" s="17"/>
      <c r="N337" s="18"/>
    </row>
    <row r="338" spans="1:14" ht="15">
      <c r="A338" s="317" t="s">
        <v>546</v>
      </c>
      <c r="B338" s="313" t="s">
        <v>547</v>
      </c>
      <c r="C338" s="313" t="s">
        <v>480</v>
      </c>
      <c r="D338" s="313">
        <v>171.47</v>
      </c>
      <c r="E338" s="314">
        <v>27.37</v>
      </c>
      <c r="F338" s="313">
        <v>82</v>
      </c>
      <c r="G338" s="313">
        <v>55</v>
      </c>
      <c r="H338" s="319">
        <v>0</v>
      </c>
      <c r="J338" s="15"/>
      <c r="K338" s="15"/>
      <c r="L338" s="15"/>
      <c r="M338" s="15"/>
      <c r="N338" s="15"/>
    </row>
    <row r="339" spans="1:14" ht="15">
      <c r="A339" s="317" t="s">
        <v>546</v>
      </c>
      <c r="B339" s="313" t="s">
        <v>547</v>
      </c>
      <c r="C339" s="313" t="s">
        <v>481</v>
      </c>
      <c r="D339" s="313">
        <v>181.21</v>
      </c>
      <c r="E339" s="314">
        <v>28.87</v>
      </c>
      <c r="F339" s="313">
        <v>83</v>
      </c>
      <c r="G339" s="313">
        <v>64</v>
      </c>
      <c r="H339" s="319">
        <v>0</v>
      </c>
      <c r="J339" s="15"/>
      <c r="K339" s="15"/>
      <c r="L339" s="15"/>
      <c r="M339" s="15"/>
      <c r="N339" s="15"/>
    </row>
    <row r="340" spans="1:14" ht="15">
      <c r="A340" s="317" t="s">
        <v>546</v>
      </c>
      <c r="B340" s="313" t="s">
        <v>547</v>
      </c>
      <c r="C340" s="313" t="s">
        <v>482</v>
      </c>
      <c r="D340" s="313">
        <v>199.11</v>
      </c>
      <c r="E340" s="314">
        <v>31.61</v>
      </c>
      <c r="F340" s="313">
        <v>82</v>
      </c>
      <c r="G340" s="313">
        <v>62</v>
      </c>
      <c r="H340" s="319">
        <v>0.02</v>
      </c>
      <c r="J340" s="15"/>
      <c r="K340" s="15"/>
      <c r="L340" s="15"/>
      <c r="M340" s="15"/>
      <c r="N340" s="15"/>
    </row>
    <row r="341" spans="1:14" ht="15">
      <c r="A341" s="317" t="s">
        <v>546</v>
      </c>
      <c r="B341" s="313" t="s">
        <v>547</v>
      </c>
      <c r="C341" s="313" t="s">
        <v>483</v>
      </c>
      <c r="D341" s="313">
        <v>190.46</v>
      </c>
      <c r="E341" s="314">
        <v>30.29</v>
      </c>
      <c r="F341" s="313">
        <v>79</v>
      </c>
      <c r="G341" s="313">
        <v>51</v>
      </c>
      <c r="H341" s="319">
        <v>0.23</v>
      </c>
      <c r="J341" s="15"/>
      <c r="K341" s="15"/>
      <c r="L341" s="15"/>
      <c r="M341" s="15"/>
      <c r="N341" s="15"/>
    </row>
    <row r="342" spans="1:14" ht="15">
      <c r="A342" s="317" t="s">
        <v>546</v>
      </c>
      <c r="B342" s="313" t="s">
        <v>547</v>
      </c>
      <c r="C342" s="313" t="s">
        <v>484</v>
      </c>
      <c r="D342" s="313">
        <v>179.26</v>
      </c>
      <c r="E342" s="314">
        <v>28.57</v>
      </c>
      <c r="F342" s="313">
        <v>72</v>
      </c>
      <c r="G342" s="313">
        <v>47</v>
      </c>
      <c r="H342" s="319">
        <v>0</v>
      </c>
      <c r="J342" s="15"/>
      <c r="K342" s="15"/>
      <c r="L342" s="15"/>
      <c r="M342" s="15"/>
      <c r="N342" s="15"/>
    </row>
    <row r="343" spans="1:14" ht="15">
      <c r="A343" s="317" t="s">
        <v>546</v>
      </c>
      <c r="B343" s="313" t="s">
        <v>547</v>
      </c>
      <c r="C343" s="313" t="s">
        <v>485</v>
      </c>
      <c r="D343" s="313">
        <v>166.64</v>
      </c>
      <c r="E343" s="314">
        <v>26.63</v>
      </c>
      <c r="F343" s="313">
        <v>69</v>
      </c>
      <c r="G343" s="313">
        <v>41</v>
      </c>
      <c r="H343" s="319">
        <v>0</v>
      </c>
      <c r="J343" s="15"/>
      <c r="K343" s="15"/>
      <c r="L343" s="15"/>
      <c r="M343" s="15"/>
      <c r="N343" s="15"/>
    </row>
    <row r="344" spans="1:14" ht="15">
      <c r="A344" s="317" t="s">
        <v>546</v>
      </c>
      <c r="B344" s="313" t="s">
        <v>547</v>
      </c>
      <c r="C344" s="313" t="s">
        <v>486</v>
      </c>
      <c r="D344" s="313">
        <v>166.26</v>
      </c>
      <c r="E344" s="314">
        <v>26.57</v>
      </c>
      <c r="F344" s="313">
        <v>67</v>
      </c>
      <c r="G344" s="313">
        <v>41</v>
      </c>
      <c r="H344" s="319">
        <v>0</v>
      </c>
      <c r="J344" s="15"/>
      <c r="K344" s="15"/>
      <c r="L344" s="15"/>
      <c r="M344" s="15"/>
      <c r="N344" s="15"/>
    </row>
    <row r="345" spans="1:14" ht="15">
      <c r="A345" s="317" t="s">
        <v>546</v>
      </c>
      <c r="B345" s="313" t="s">
        <v>547</v>
      </c>
      <c r="C345" s="313" t="s">
        <v>487</v>
      </c>
      <c r="D345" s="313">
        <v>165.66</v>
      </c>
      <c r="E345" s="314">
        <v>26.48</v>
      </c>
      <c r="F345" s="313">
        <v>74</v>
      </c>
      <c r="G345" s="313">
        <v>47</v>
      </c>
      <c r="H345" s="319">
        <v>0</v>
      </c>
      <c r="J345" s="15"/>
      <c r="K345" s="15"/>
      <c r="L345" s="15"/>
      <c r="M345" s="15"/>
      <c r="N345" s="15"/>
    </row>
    <row r="346" spans="1:14" ht="15">
      <c r="A346" s="317" t="s">
        <v>546</v>
      </c>
      <c r="B346" s="313" t="s">
        <v>547</v>
      </c>
      <c r="C346" s="313" t="s">
        <v>488</v>
      </c>
      <c r="D346" s="313">
        <v>170.04</v>
      </c>
      <c r="E346" s="314">
        <v>27.15</v>
      </c>
      <c r="F346" s="313">
        <v>82</v>
      </c>
      <c r="G346" s="313">
        <v>56</v>
      </c>
      <c r="H346" s="319">
        <v>0.04</v>
      </c>
      <c r="J346" s="15"/>
      <c r="K346" s="15"/>
      <c r="L346" s="15"/>
      <c r="M346" s="15"/>
      <c r="N346" s="15"/>
    </row>
    <row r="347" spans="1:14" ht="15">
      <c r="A347" s="317" t="s">
        <v>546</v>
      </c>
      <c r="B347" s="313" t="s">
        <v>547</v>
      </c>
      <c r="C347" s="313" t="s">
        <v>489</v>
      </c>
      <c r="D347" s="313">
        <v>181.35</v>
      </c>
      <c r="E347" s="314">
        <v>28.89</v>
      </c>
      <c r="F347" s="313">
        <v>83</v>
      </c>
      <c r="G347" s="313">
        <v>44</v>
      </c>
      <c r="H347" s="319">
        <v>0</v>
      </c>
      <c r="J347" s="15"/>
      <c r="K347" s="15"/>
      <c r="L347" s="15"/>
      <c r="M347" s="15"/>
      <c r="N347" s="15"/>
    </row>
    <row r="348" spans="1:14" ht="15">
      <c r="A348" s="317" t="s">
        <v>546</v>
      </c>
      <c r="B348" s="313" t="s">
        <v>547</v>
      </c>
      <c r="C348" s="313" t="s">
        <v>490</v>
      </c>
      <c r="D348" s="313">
        <v>173.29</v>
      </c>
      <c r="E348" s="314">
        <v>27.65</v>
      </c>
      <c r="F348" s="313">
        <v>67</v>
      </c>
      <c r="G348" s="313">
        <v>43</v>
      </c>
      <c r="H348" s="319">
        <v>0.25</v>
      </c>
      <c r="J348" s="15"/>
      <c r="K348" s="15"/>
      <c r="L348" s="15"/>
      <c r="M348" s="15"/>
      <c r="N348" s="15"/>
    </row>
    <row r="349" spans="1:14" ht="15">
      <c r="A349" s="317" t="s">
        <v>546</v>
      </c>
      <c r="B349" s="313" t="s">
        <v>547</v>
      </c>
      <c r="C349" s="313" t="s">
        <v>491</v>
      </c>
      <c r="D349" s="313">
        <v>163.96</v>
      </c>
      <c r="E349" s="314">
        <v>26.22</v>
      </c>
      <c r="F349" s="313">
        <v>71</v>
      </c>
      <c r="G349" s="313">
        <v>43</v>
      </c>
      <c r="H349" s="319">
        <v>0</v>
      </c>
      <c r="J349" s="15"/>
      <c r="K349" s="15"/>
      <c r="L349" s="15"/>
      <c r="M349" s="15"/>
      <c r="N349" s="15"/>
    </row>
    <row r="350" spans="1:14" ht="15">
      <c r="A350" s="317" t="s">
        <v>546</v>
      </c>
      <c r="B350" s="313" t="s">
        <v>547</v>
      </c>
      <c r="C350" s="313" t="s">
        <v>492</v>
      </c>
      <c r="D350" s="313">
        <v>198.79</v>
      </c>
      <c r="E350" s="314">
        <v>31.56</v>
      </c>
      <c r="F350" s="313">
        <v>73</v>
      </c>
      <c r="G350" s="313">
        <v>58</v>
      </c>
      <c r="H350" s="319">
        <v>0</v>
      </c>
      <c r="J350" s="15"/>
      <c r="K350" s="15"/>
      <c r="L350" s="15"/>
      <c r="M350" s="15"/>
      <c r="N350" s="15"/>
    </row>
    <row r="351" spans="1:14" ht="15">
      <c r="A351" s="317" t="s">
        <v>546</v>
      </c>
      <c r="B351" s="313" t="s">
        <v>547</v>
      </c>
      <c r="C351" s="313" t="s">
        <v>493</v>
      </c>
      <c r="D351" s="313">
        <v>187.45</v>
      </c>
      <c r="E351" s="314">
        <v>29.82</v>
      </c>
      <c r="F351" s="313">
        <v>72</v>
      </c>
      <c r="G351" s="313">
        <v>59</v>
      </c>
      <c r="H351" s="319">
        <v>0.66</v>
      </c>
      <c r="J351" s="15"/>
      <c r="K351" s="15"/>
      <c r="L351" s="15"/>
      <c r="M351" s="15"/>
      <c r="N351" s="15"/>
    </row>
    <row r="352" spans="1:14" ht="15">
      <c r="A352" s="317" t="s">
        <v>546</v>
      </c>
      <c r="B352" s="313" t="s">
        <v>547</v>
      </c>
      <c r="C352" s="313" t="s">
        <v>494</v>
      </c>
      <c r="D352" s="313">
        <v>176.21</v>
      </c>
      <c r="E352" s="314">
        <v>25.52</v>
      </c>
      <c r="F352" s="313">
        <v>72</v>
      </c>
      <c r="G352" s="313">
        <v>60</v>
      </c>
      <c r="H352" s="319">
        <v>7.0000000000000007E-2</v>
      </c>
      <c r="J352" s="15"/>
      <c r="K352" s="15"/>
      <c r="L352" s="15"/>
      <c r="M352" s="15"/>
      <c r="N352" s="15"/>
    </row>
    <row r="353" spans="1:14" ht="15">
      <c r="A353" s="320" t="s">
        <v>546</v>
      </c>
      <c r="B353" s="315" t="s">
        <v>547</v>
      </c>
      <c r="C353" s="315" t="s">
        <v>495</v>
      </c>
      <c r="D353" s="315">
        <v>212.76</v>
      </c>
      <c r="E353" s="316">
        <v>30.62</v>
      </c>
      <c r="F353" s="315">
        <v>73</v>
      </c>
      <c r="G353" s="315">
        <v>58</v>
      </c>
      <c r="H353" s="321">
        <v>0.11</v>
      </c>
      <c r="J353" s="15"/>
      <c r="K353" s="15"/>
      <c r="L353" s="15"/>
      <c r="M353" s="15"/>
      <c r="N353" s="15"/>
    </row>
    <row r="354" spans="1:14" ht="15">
      <c r="A354" s="320" t="s">
        <v>546</v>
      </c>
      <c r="B354" s="315" t="s">
        <v>547</v>
      </c>
      <c r="C354" s="315" t="s">
        <v>496</v>
      </c>
      <c r="D354" s="315">
        <v>762.33</v>
      </c>
      <c r="E354" s="316">
        <v>107.25</v>
      </c>
      <c r="F354" s="315">
        <v>74</v>
      </c>
      <c r="G354" s="315">
        <v>48</v>
      </c>
      <c r="H354" s="321">
        <v>4.04</v>
      </c>
      <c r="J354" s="15"/>
      <c r="K354" s="15"/>
      <c r="L354" s="15"/>
      <c r="M354" s="15"/>
      <c r="N354" s="15"/>
    </row>
    <row r="355" spans="1:14" ht="15">
      <c r="A355" s="320" t="s">
        <v>546</v>
      </c>
      <c r="B355" s="315" t="s">
        <v>547</v>
      </c>
      <c r="C355" s="315" t="s">
        <v>497</v>
      </c>
      <c r="D355" s="315">
        <v>285.58999999999997</v>
      </c>
      <c r="E355" s="316">
        <v>40.770000000000003</v>
      </c>
      <c r="F355" s="315">
        <v>68</v>
      </c>
      <c r="G355" s="315">
        <v>40</v>
      </c>
      <c r="H355" s="321">
        <v>0.05</v>
      </c>
      <c r="J355" s="15"/>
      <c r="K355" s="15"/>
      <c r="L355" s="15"/>
      <c r="M355" s="15"/>
      <c r="N355" s="15"/>
    </row>
    <row r="356" spans="1:14" ht="15">
      <c r="A356" s="320" t="s">
        <v>546</v>
      </c>
      <c r="B356" s="315" t="s">
        <v>547</v>
      </c>
      <c r="C356" s="315" t="s">
        <v>498</v>
      </c>
      <c r="D356" s="315">
        <v>249.75</v>
      </c>
      <c r="E356" s="316">
        <v>35.78</v>
      </c>
      <c r="F356" s="315">
        <v>65</v>
      </c>
      <c r="G356" s="315">
        <v>41</v>
      </c>
      <c r="H356" s="321">
        <v>0</v>
      </c>
      <c r="J356" s="15"/>
      <c r="K356" s="15"/>
      <c r="L356" s="15"/>
      <c r="M356" s="15"/>
      <c r="N356" s="15"/>
    </row>
    <row r="357" spans="1:14" ht="15">
      <c r="A357" s="320" t="s">
        <v>546</v>
      </c>
      <c r="B357" s="315" t="s">
        <v>547</v>
      </c>
      <c r="C357" s="315" t="s">
        <v>499</v>
      </c>
      <c r="D357" s="315">
        <v>226.13</v>
      </c>
      <c r="E357" s="316">
        <v>32.479999999999997</v>
      </c>
      <c r="F357" s="315">
        <v>66</v>
      </c>
      <c r="G357" s="315">
        <v>44</v>
      </c>
      <c r="H357" s="321">
        <v>0</v>
      </c>
      <c r="J357" s="15"/>
      <c r="K357" s="15"/>
      <c r="L357" s="15"/>
      <c r="M357" s="15"/>
      <c r="N357" s="15"/>
    </row>
    <row r="358" spans="1:14" ht="15">
      <c r="A358" s="320" t="s">
        <v>546</v>
      </c>
      <c r="B358" s="315" t="s">
        <v>547</v>
      </c>
      <c r="C358" s="315" t="s">
        <v>500</v>
      </c>
      <c r="D358" s="315">
        <v>229.28</v>
      </c>
      <c r="E358" s="316">
        <v>32.92</v>
      </c>
      <c r="F358" s="315">
        <v>68</v>
      </c>
      <c r="G358" s="315">
        <v>46</v>
      </c>
      <c r="H358" s="321">
        <v>0</v>
      </c>
      <c r="J358" s="15"/>
      <c r="K358" s="15"/>
      <c r="L358" s="15"/>
      <c r="M358" s="15"/>
      <c r="N358" s="15"/>
    </row>
    <row r="359" spans="1:14" ht="15">
      <c r="A359" s="320" t="s">
        <v>546</v>
      </c>
      <c r="B359" s="315" t="s">
        <v>547</v>
      </c>
      <c r="C359" s="315" t="s">
        <v>501</v>
      </c>
      <c r="D359" s="315">
        <v>217.45</v>
      </c>
      <c r="E359" s="316">
        <v>31.27</v>
      </c>
      <c r="F359" s="315">
        <v>70</v>
      </c>
      <c r="G359" s="315">
        <v>49</v>
      </c>
      <c r="H359" s="321">
        <v>0</v>
      </c>
      <c r="J359" s="15"/>
      <c r="K359" s="15"/>
      <c r="L359" s="15"/>
      <c r="M359" s="15"/>
      <c r="N359" s="15"/>
    </row>
    <row r="360" spans="1:14" ht="15">
      <c r="A360" s="320" t="s">
        <v>546</v>
      </c>
      <c r="B360" s="315" t="s">
        <v>547</v>
      </c>
      <c r="C360" s="315" t="s">
        <v>502</v>
      </c>
      <c r="D360" s="315">
        <v>225.08</v>
      </c>
      <c r="E360" s="316">
        <v>32.340000000000003</v>
      </c>
      <c r="F360" s="315">
        <v>73</v>
      </c>
      <c r="G360" s="315">
        <v>53</v>
      </c>
      <c r="H360" s="321">
        <v>0</v>
      </c>
      <c r="J360" s="15"/>
      <c r="K360" s="15"/>
      <c r="L360" s="15"/>
      <c r="M360" s="15"/>
      <c r="N360" s="15"/>
    </row>
    <row r="361" spans="1:14" ht="15">
      <c r="A361" s="320" t="s">
        <v>546</v>
      </c>
      <c r="B361" s="315" t="s">
        <v>547</v>
      </c>
      <c r="C361" s="315" t="s">
        <v>503</v>
      </c>
      <c r="D361" s="315">
        <v>219.8</v>
      </c>
      <c r="E361" s="316">
        <v>31.6</v>
      </c>
      <c r="F361" s="315">
        <v>73</v>
      </c>
      <c r="G361" s="315">
        <v>53</v>
      </c>
      <c r="H361" s="321">
        <v>0</v>
      </c>
      <c r="J361" s="15"/>
      <c r="K361" s="15"/>
      <c r="L361" s="15"/>
      <c r="M361" s="15"/>
      <c r="N361" s="15"/>
    </row>
    <row r="362" spans="1:14" ht="15">
      <c r="A362" s="317" t="s">
        <v>546</v>
      </c>
      <c r="B362" s="313" t="s">
        <v>547</v>
      </c>
      <c r="C362" s="313" t="s">
        <v>504</v>
      </c>
      <c r="D362" s="313">
        <v>216.95</v>
      </c>
      <c r="E362" s="314">
        <v>31.2</v>
      </c>
      <c r="F362" s="313">
        <v>73</v>
      </c>
      <c r="G362" s="313">
        <v>60</v>
      </c>
      <c r="H362" s="318">
        <v>0.09</v>
      </c>
      <c r="J362" s="15"/>
      <c r="K362" s="15"/>
      <c r="L362" s="15"/>
      <c r="M362" s="15"/>
      <c r="N362" s="15"/>
    </row>
    <row r="363" spans="1:14" ht="15">
      <c r="A363" s="317" t="s">
        <v>546</v>
      </c>
      <c r="B363" s="313" t="s">
        <v>547</v>
      </c>
      <c r="C363" s="313" t="s">
        <v>505</v>
      </c>
      <c r="D363" s="313">
        <v>211.26</v>
      </c>
      <c r="E363" s="314">
        <v>30.41</v>
      </c>
      <c r="F363" s="313">
        <v>74</v>
      </c>
      <c r="G363" s="313">
        <v>54</v>
      </c>
      <c r="H363" s="319">
        <v>0.1</v>
      </c>
      <c r="J363" s="15"/>
      <c r="K363" s="15"/>
      <c r="L363" s="15"/>
      <c r="M363" s="15"/>
      <c r="N363" s="15"/>
    </row>
    <row r="364" spans="1:14" ht="15">
      <c r="A364" s="317" t="s">
        <v>546</v>
      </c>
      <c r="B364" s="313" t="s">
        <v>547</v>
      </c>
      <c r="C364" s="313" t="s">
        <v>506</v>
      </c>
      <c r="D364" s="313">
        <v>193.26</v>
      </c>
      <c r="E364" s="314">
        <v>27.9</v>
      </c>
      <c r="F364" s="313">
        <v>71</v>
      </c>
      <c r="G364" s="313">
        <v>49</v>
      </c>
      <c r="H364" s="319">
        <v>0</v>
      </c>
      <c r="J364" s="15"/>
      <c r="K364" s="15"/>
      <c r="L364" s="15"/>
      <c r="M364" s="15"/>
      <c r="N364" s="15"/>
    </row>
    <row r="365" spans="1:14" ht="15">
      <c r="A365" s="317" t="s">
        <v>546</v>
      </c>
      <c r="B365" s="313" t="s">
        <v>547</v>
      </c>
      <c r="C365" s="313" t="s">
        <v>507</v>
      </c>
      <c r="D365" s="313">
        <v>200.98</v>
      </c>
      <c r="E365" s="314">
        <v>28.97</v>
      </c>
      <c r="F365" s="313">
        <v>66</v>
      </c>
      <c r="G365" s="313">
        <v>44</v>
      </c>
      <c r="H365" s="319">
        <v>0.04</v>
      </c>
      <c r="J365" s="15"/>
      <c r="K365" s="15"/>
      <c r="L365" s="15"/>
      <c r="M365" s="15"/>
      <c r="N365" s="15"/>
    </row>
    <row r="366" spans="1:14" ht="15">
      <c r="A366" s="317" t="s">
        <v>546</v>
      </c>
      <c r="B366" s="313" t="s">
        <v>547</v>
      </c>
      <c r="C366" s="313" t="s">
        <v>508</v>
      </c>
      <c r="D366" s="313">
        <v>194.89</v>
      </c>
      <c r="E366" s="314">
        <v>28.13</v>
      </c>
      <c r="F366" s="313">
        <v>55</v>
      </c>
      <c r="G366" s="313">
        <v>46</v>
      </c>
      <c r="H366" s="319">
        <v>0</v>
      </c>
      <c r="J366" s="15"/>
      <c r="K366" s="15"/>
      <c r="L366" s="15"/>
      <c r="M366" s="15"/>
      <c r="N366" s="15"/>
    </row>
    <row r="367" spans="1:14" ht="15">
      <c r="A367" s="317" t="s">
        <v>546</v>
      </c>
      <c r="B367" s="313" t="s">
        <v>547</v>
      </c>
      <c r="C367" s="313" t="s">
        <v>509</v>
      </c>
      <c r="D367" s="313">
        <v>193.67</v>
      </c>
      <c r="E367" s="314">
        <v>27.96</v>
      </c>
      <c r="F367" s="313">
        <v>59</v>
      </c>
      <c r="G367" s="313">
        <v>37</v>
      </c>
      <c r="H367" s="319">
        <v>0</v>
      </c>
      <c r="J367" s="15"/>
      <c r="K367" s="15"/>
      <c r="L367" s="15"/>
      <c r="M367" s="16"/>
      <c r="N367" s="16"/>
    </row>
    <row r="368" spans="1:14" ht="15">
      <c r="A368" s="322" t="s">
        <v>546</v>
      </c>
      <c r="B368" s="323" t="s">
        <v>547</v>
      </c>
      <c r="C368" s="323" t="s">
        <v>510</v>
      </c>
      <c r="D368" s="323">
        <v>194.89</v>
      </c>
      <c r="E368" s="324">
        <v>28.13</v>
      </c>
      <c r="F368" s="323">
        <v>63</v>
      </c>
      <c r="G368" s="323">
        <v>36</v>
      </c>
      <c r="H368" s="325">
        <v>0</v>
      </c>
      <c r="J368" s="15"/>
      <c r="K368" s="15"/>
      <c r="L368" s="15"/>
      <c r="M368" s="17"/>
      <c r="N368" s="18"/>
    </row>
    <row r="369" spans="3:14" ht="15">
      <c r="C369" s="14" t="s">
        <v>511</v>
      </c>
      <c r="D369" s="19">
        <f>AVERAGE(D4:D368)</f>
        <v>209.99646575342456</v>
      </c>
      <c r="E369" s="7">
        <f>AVERAGE(E4:E368)</f>
        <v>28.96931506849316</v>
      </c>
      <c r="H369" s="3"/>
      <c r="J369" s="15"/>
      <c r="K369" s="15"/>
      <c r="L369" s="15"/>
      <c r="M369" s="15"/>
      <c r="N369" s="15"/>
    </row>
    <row r="370" spans="3:14">
      <c r="C370" s="14" t="s">
        <v>519</v>
      </c>
      <c r="D370" s="19">
        <f>AVERAGE(D247:D368)</f>
        <v>219.49401639344262</v>
      </c>
      <c r="E370" s="7">
        <f>AVERAGE(E247:E368)</f>
        <v>30.284754098360658</v>
      </c>
    </row>
  </sheetData>
  <pageMargins left="0.7" right="0.7" top="0.75" bottom="0.75" header="0.3" footer="0.3"/>
  <pageSetup fitToHeight="0" orientation="portrait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AD2A3-65DC-4FAA-8DE3-97717301A114}">
  <sheetPr>
    <pageSetUpPr fitToPage="1"/>
  </sheetPr>
  <dimension ref="A1:N370"/>
  <sheetViews>
    <sheetView workbookViewId="0">
      <pane ySplit="3" topLeftCell="A4" activePane="bottomLeft" state="frozen"/>
      <selection pane="bottomLeft" activeCell="B8" sqref="B8"/>
    </sheetView>
  </sheetViews>
  <sheetFormatPr defaultRowHeight="14.45"/>
  <cols>
    <col min="1" max="1" width="14.7109375" style="2" customWidth="1"/>
    <col min="2" max="2" width="10.140625" style="2" customWidth="1"/>
    <col min="3" max="3" width="11.85546875" style="2" customWidth="1"/>
    <col min="4" max="4" width="22.28515625" style="2" customWidth="1"/>
    <col min="5" max="5" width="9.7109375" style="7" customWidth="1"/>
    <col min="6" max="6" width="12.7109375" style="2" customWidth="1"/>
    <col min="7" max="7" width="12.42578125" style="2" customWidth="1"/>
    <col min="8" max="8" width="13.7109375" style="2" customWidth="1"/>
  </cols>
  <sheetData>
    <row r="1" spans="1:14">
      <c r="A1" s="50" t="s">
        <v>548</v>
      </c>
      <c r="J1" s="15"/>
      <c r="K1" s="15"/>
      <c r="L1" s="15"/>
      <c r="M1" s="15"/>
      <c r="N1" s="15"/>
    </row>
    <row r="2" spans="1:14" ht="7.5" customHeight="1">
      <c r="A2" s="8"/>
      <c r="J2" s="15"/>
      <c r="K2" s="15"/>
      <c r="L2" s="15"/>
      <c r="M2" s="15"/>
      <c r="N2" s="15"/>
    </row>
    <row r="3" spans="1:14" ht="43.9" customHeight="1">
      <c r="A3" s="351" t="s">
        <v>188</v>
      </c>
      <c r="B3" s="352" t="s">
        <v>189</v>
      </c>
      <c r="C3" s="352" t="s">
        <v>62</v>
      </c>
      <c r="D3" s="352" t="s">
        <v>190</v>
      </c>
      <c r="E3" s="353" t="s">
        <v>191</v>
      </c>
      <c r="F3" s="352" t="s">
        <v>192</v>
      </c>
      <c r="G3" s="352" t="s">
        <v>193</v>
      </c>
      <c r="H3" s="354" t="s">
        <v>194</v>
      </c>
    </row>
    <row r="4" spans="1:14" ht="15">
      <c r="A4" s="356" t="s">
        <v>549</v>
      </c>
      <c r="B4" s="357" t="s">
        <v>550</v>
      </c>
      <c r="C4" s="357" t="s">
        <v>197</v>
      </c>
      <c r="D4" s="357">
        <v>39.17</v>
      </c>
      <c r="E4" s="358">
        <v>5.09</v>
      </c>
      <c r="F4" s="357">
        <v>79</v>
      </c>
      <c r="G4" s="357">
        <v>58</v>
      </c>
      <c r="H4" s="359">
        <v>0.04</v>
      </c>
      <c r="J4" s="15"/>
      <c r="K4" s="15"/>
      <c r="L4" s="15"/>
      <c r="M4" s="15"/>
      <c r="N4" s="15"/>
    </row>
    <row r="5" spans="1:14" ht="15">
      <c r="A5" s="317" t="s">
        <v>549</v>
      </c>
      <c r="B5" s="313" t="s">
        <v>550</v>
      </c>
      <c r="C5" s="313" t="s">
        <v>198</v>
      </c>
      <c r="D5" s="313">
        <v>40.81</v>
      </c>
      <c r="E5" s="314">
        <v>5.29</v>
      </c>
      <c r="F5" s="313">
        <v>78</v>
      </c>
      <c r="G5" s="313">
        <v>53</v>
      </c>
      <c r="H5" s="318">
        <v>0</v>
      </c>
      <c r="J5" s="15"/>
      <c r="K5" s="15"/>
      <c r="L5" s="15"/>
      <c r="M5" s="15"/>
      <c r="N5" s="15"/>
    </row>
    <row r="6" spans="1:14" ht="15">
      <c r="A6" s="317" t="s">
        <v>549</v>
      </c>
      <c r="B6" s="313" t="s">
        <v>550</v>
      </c>
      <c r="C6" s="313" t="s">
        <v>199</v>
      </c>
      <c r="D6" s="313">
        <v>38.130000000000003</v>
      </c>
      <c r="E6" s="314">
        <v>4.97</v>
      </c>
      <c r="F6" s="313">
        <v>81</v>
      </c>
      <c r="G6" s="313">
        <v>51</v>
      </c>
      <c r="H6" s="318">
        <v>0</v>
      </c>
      <c r="J6" s="15"/>
      <c r="K6" s="15"/>
      <c r="L6" s="15"/>
      <c r="M6" s="15"/>
      <c r="N6" s="15"/>
    </row>
    <row r="7" spans="1:14" ht="15">
      <c r="A7" s="317" t="s">
        <v>549</v>
      </c>
      <c r="B7" s="313" t="s">
        <v>550</v>
      </c>
      <c r="C7" s="313" t="s">
        <v>200</v>
      </c>
      <c r="D7" s="313">
        <v>36.54</v>
      </c>
      <c r="E7" s="314">
        <v>4.78</v>
      </c>
      <c r="F7" s="313">
        <v>83</v>
      </c>
      <c r="G7" s="313">
        <v>57</v>
      </c>
      <c r="H7" s="318">
        <v>0</v>
      </c>
      <c r="J7" s="15"/>
      <c r="K7" s="15"/>
      <c r="L7" s="15"/>
      <c r="M7" s="15"/>
      <c r="N7" s="15"/>
    </row>
    <row r="8" spans="1:14" ht="15">
      <c r="A8" s="317" t="s">
        <v>549</v>
      </c>
      <c r="B8" s="313" t="s">
        <v>550</v>
      </c>
      <c r="C8" s="313" t="s">
        <v>201</v>
      </c>
      <c r="D8" s="313">
        <v>36.659999999999997</v>
      </c>
      <c r="E8" s="314">
        <v>4.79</v>
      </c>
      <c r="F8" s="313">
        <v>77</v>
      </c>
      <c r="G8" s="313">
        <v>46</v>
      </c>
      <c r="H8" s="318">
        <v>0.04</v>
      </c>
      <c r="J8" s="15"/>
      <c r="K8" s="15"/>
      <c r="L8" s="15"/>
      <c r="M8" s="15"/>
      <c r="N8" s="15"/>
    </row>
    <row r="9" spans="1:14" ht="15">
      <c r="A9" s="317" t="s">
        <v>549</v>
      </c>
      <c r="B9" s="313" t="s">
        <v>550</v>
      </c>
      <c r="C9" s="313" t="s">
        <v>202</v>
      </c>
      <c r="D9" s="313">
        <v>35.74</v>
      </c>
      <c r="E9" s="314">
        <v>4.68</v>
      </c>
      <c r="F9" s="313">
        <v>68</v>
      </c>
      <c r="G9" s="313">
        <v>41</v>
      </c>
      <c r="H9" s="318">
        <v>0</v>
      </c>
      <c r="J9" s="15"/>
      <c r="K9" s="15"/>
      <c r="L9" s="15"/>
      <c r="M9" s="15"/>
      <c r="N9" s="15"/>
    </row>
    <row r="10" spans="1:14" ht="15">
      <c r="A10" s="317" t="s">
        <v>549</v>
      </c>
      <c r="B10" s="313" t="s">
        <v>550</v>
      </c>
      <c r="C10" s="313" t="s">
        <v>203</v>
      </c>
      <c r="D10" s="313">
        <v>38.1</v>
      </c>
      <c r="E10" s="314">
        <v>4.96</v>
      </c>
      <c r="F10" s="313">
        <v>70</v>
      </c>
      <c r="G10" s="313">
        <v>38</v>
      </c>
      <c r="H10" s="318">
        <v>0</v>
      </c>
      <c r="J10" s="15"/>
      <c r="K10" s="15"/>
      <c r="L10" s="15"/>
      <c r="M10" s="15"/>
      <c r="N10" s="15"/>
    </row>
    <row r="11" spans="1:14" ht="15">
      <c r="A11" s="317" t="s">
        <v>549</v>
      </c>
      <c r="B11" s="313" t="s">
        <v>550</v>
      </c>
      <c r="C11" s="313" t="s">
        <v>204</v>
      </c>
      <c r="D11" s="313">
        <v>38.21</v>
      </c>
      <c r="E11" s="314">
        <v>4.9800000000000004</v>
      </c>
      <c r="F11" s="313">
        <v>76</v>
      </c>
      <c r="G11" s="313">
        <v>42</v>
      </c>
      <c r="H11" s="318">
        <v>0</v>
      </c>
      <c r="J11" s="15"/>
      <c r="K11" s="15"/>
      <c r="L11" s="15"/>
      <c r="M11" s="15"/>
      <c r="N11" s="15"/>
    </row>
    <row r="12" spans="1:14" ht="15">
      <c r="A12" s="317" t="s">
        <v>549</v>
      </c>
      <c r="B12" s="313" t="s">
        <v>550</v>
      </c>
      <c r="C12" s="313" t="s">
        <v>205</v>
      </c>
      <c r="D12" s="313">
        <v>36.020000000000003</v>
      </c>
      <c r="E12" s="314">
        <v>4.71</v>
      </c>
      <c r="F12" s="313">
        <v>74</v>
      </c>
      <c r="G12" s="313">
        <v>47</v>
      </c>
      <c r="H12" s="318">
        <v>0</v>
      </c>
      <c r="J12" s="15"/>
      <c r="K12" s="15"/>
      <c r="L12" s="15"/>
      <c r="M12" s="15"/>
      <c r="N12" s="15"/>
    </row>
    <row r="13" spans="1:14" ht="15">
      <c r="A13" s="317" t="s">
        <v>549</v>
      </c>
      <c r="B13" s="313" t="s">
        <v>550</v>
      </c>
      <c r="C13" s="313" t="s">
        <v>206</v>
      </c>
      <c r="D13" s="313">
        <v>34.159999999999997</v>
      </c>
      <c r="E13" s="314">
        <v>4.49</v>
      </c>
      <c r="F13" s="313">
        <v>71</v>
      </c>
      <c r="G13" s="313">
        <v>42</v>
      </c>
      <c r="H13" s="318">
        <v>0</v>
      </c>
      <c r="J13" s="15"/>
      <c r="K13" s="15"/>
      <c r="L13" s="15"/>
      <c r="M13" s="15"/>
      <c r="N13" s="15"/>
    </row>
    <row r="14" spans="1:14" ht="15">
      <c r="A14" s="317" t="s">
        <v>549</v>
      </c>
      <c r="B14" s="313" t="s">
        <v>550</v>
      </c>
      <c r="C14" s="313" t="s">
        <v>207</v>
      </c>
      <c r="D14" s="313">
        <v>33.68</v>
      </c>
      <c r="E14" s="314">
        <v>4.43</v>
      </c>
      <c r="F14" s="313">
        <v>73</v>
      </c>
      <c r="G14" s="313">
        <v>38</v>
      </c>
      <c r="H14" s="318">
        <v>0</v>
      </c>
      <c r="J14" s="15"/>
      <c r="K14" s="15"/>
      <c r="L14" s="15"/>
      <c r="M14" s="15"/>
      <c r="N14" s="15"/>
    </row>
    <row r="15" spans="1:14" ht="15">
      <c r="A15" s="317" t="s">
        <v>549</v>
      </c>
      <c r="B15" s="313" t="s">
        <v>550</v>
      </c>
      <c r="C15" s="313" t="s">
        <v>208</v>
      </c>
      <c r="D15" s="313">
        <v>33.43</v>
      </c>
      <c r="E15" s="314">
        <v>4.4000000000000004</v>
      </c>
      <c r="F15" s="313">
        <v>80</v>
      </c>
      <c r="G15" s="313">
        <v>44</v>
      </c>
      <c r="H15" s="318">
        <v>0</v>
      </c>
      <c r="J15" s="15"/>
      <c r="K15" s="15"/>
      <c r="L15" s="15"/>
      <c r="M15" s="15"/>
      <c r="N15" s="15"/>
    </row>
    <row r="16" spans="1:14" ht="15">
      <c r="A16" s="317" t="s">
        <v>549</v>
      </c>
      <c r="B16" s="313" t="s">
        <v>550</v>
      </c>
      <c r="C16" s="313" t="s">
        <v>209</v>
      </c>
      <c r="D16" s="313">
        <v>33.119999999999997</v>
      </c>
      <c r="E16" s="314">
        <v>4.37</v>
      </c>
      <c r="F16" s="313">
        <v>71</v>
      </c>
      <c r="G16" s="313">
        <v>35</v>
      </c>
      <c r="H16" s="318">
        <v>0.12</v>
      </c>
      <c r="J16" s="15"/>
      <c r="K16" s="15"/>
      <c r="L16" s="15"/>
      <c r="M16" s="15"/>
      <c r="N16" s="15"/>
    </row>
    <row r="17" spans="1:14" ht="15">
      <c r="A17" s="317" t="s">
        <v>549</v>
      </c>
      <c r="B17" s="313" t="s">
        <v>550</v>
      </c>
      <c r="C17" s="313" t="s">
        <v>210</v>
      </c>
      <c r="D17" s="313">
        <v>35.25</v>
      </c>
      <c r="E17" s="314">
        <v>4.62</v>
      </c>
      <c r="F17" s="313">
        <v>61</v>
      </c>
      <c r="G17" s="313">
        <v>30</v>
      </c>
      <c r="H17" s="318">
        <v>0</v>
      </c>
      <c r="J17" s="15"/>
      <c r="K17" s="15"/>
      <c r="L17" s="15"/>
      <c r="M17" s="15"/>
      <c r="N17" s="15"/>
    </row>
    <row r="18" spans="1:14" ht="15">
      <c r="A18" s="317" t="s">
        <v>549</v>
      </c>
      <c r="B18" s="313" t="s">
        <v>550</v>
      </c>
      <c r="C18" s="313" t="s">
        <v>211</v>
      </c>
      <c r="D18" s="313">
        <v>37.08</v>
      </c>
      <c r="E18" s="314">
        <v>4.84</v>
      </c>
      <c r="F18" s="313">
        <v>63</v>
      </c>
      <c r="G18" s="313">
        <v>30</v>
      </c>
      <c r="H18" s="318">
        <v>0</v>
      </c>
      <c r="J18" s="15"/>
      <c r="K18" s="15"/>
      <c r="L18" s="15"/>
      <c r="M18" s="15"/>
      <c r="N18" s="15"/>
    </row>
    <row r="19" spans="1:14" ht="15">
      <c r="A19" s="317" t="s">
        <v>549</v>
      </c>
      <c r="B19" s="313" t="s">
        <v>550</v>
      </c>
      <c r="C19" s="313" t="s">
        <v>212</v>
      </c>
      <c r="D19" s="313">
        <v>41.74</v>
      </c>
      <c r="E19" s="314">
        <v>5.4</v>
      </c>
      <c r="F19" s="313">
        <v>71</v>
      </c>
      <c r="G19" s="313">
        <v>30</v>
      </c>
      <c r="H19" s="318">
        <v>0</v>
      </c>
      <c r="J19" s="15"/>
      <c r="K19" s="15"/>
      <c r="L19" s="15"/>
      <c r="M19" s="15"/>
      <c r="N19" s="15"/>
    </row>
    <row r="20" spans="1:14" ht="15">
      <c r="A20" s="317" t="s">
        <v>549</v>
      </c>
      <c r="B20" s="313" t="s">
        <v>550</v>
      </c>
      <c r="C20" s="313" t="s">
        <v>213</v>
      </c>
      <c r="D20" s="313">
        <v>35.33</v>
      </c>
      <c r="E20" s="314">
        <v>4.63</v>
      </c>
      <c r="F20" s="313">
        <v>75</v>
      </c>
      <c r="G20" s="313">
        <v>34</v>
      </c>
      <c r="H20" s="318">
        <v>0</v>
      </c>
      <c r="J20" s="15"/>
      <c r="K20" s="15"/>
      <c r="L20" s="15"/>
      <c r="M20" s="15"/>
      <c r="N20" s="15"/>
    </row>
    <row r="21" spans="1:14" ht="15">
      <c r="A21" s="317" t="s">
        <v>549</v>
      </c>
      <c r="B21" s="313" t="s">
        <v>550</v>
      </c>
      <c r="C21" s="313" t="s">
        <v>214</v>
      </c>
      <c r="D21" s="313">
        <v>32.69</v>
      </c>
      <c r="E21" s="314">
        <v>4.51</v>
      </c>
      <c r="F21" s="313">
        <v>79</v>
      </c>
      <c r="G21" s="313">
        <v>46</v>
      </c>
      <c r="H21" s="318" t="s">
        <v>13</v>
      </c>
      <c r="J21" s="15"/>
      <c r="K21" s="15"/>
      <c r="L21" s="15"/>
      <c r="M21" s="15"/>
      <c r="N21" s="15"/>
    </row>
    <row r="22" spans="1:14" ht="15">
      <c r="A22" s="317" t="s">
        <v>549</v>
      </c>
      <c r="B22" s="313" t="s">
        <v>550</v>
      </c>
      <c r="C22" s="313" t="s">
        <v>215</v>
      </c>
      <c r="D22" s="313">
        <v>34.83</v>
      </c>
      <c r="E22" s="314">
        <v>4.78</v>
      </c>
      <c r="F22" s="313">
        <v>82</v>
      </c>
      <c r="G22" s="313">
        <v>54</v>
      </c>
      <c r="H22" s="318">
        <v>0</v>
      </c>
      <c r="J22" s="15"/>
      <c r="K22" s="15"/>
      <c r="L22" s="15"/>
      <c r="M22" s="15"/>
      <c r="N22" s="15"/>
    </row>
    <row r="23" spans="1:14" ht="15">
      <c r="A23" s="317" t="s">
        <v>549</v>
      </c>
      <c r="B23" s="313" t="s">
        <v>550</v>
      </c>
      <c r="C23" s="313" t="s">
        <v>216</v>
      </c>
      <c r="D23" s="313">
        <v>32.94</v>
      </c>
      <c r="E23" s="314">
        <v>4.54</v>
      </c>
      <c r="F23" s="313">
        <v>76</v>
      </c>
      <c r="G23" s="313">
        <v>49</v>
      </c>
      <c r="H23" s="318">
        <v>0</v>
      </c>
      <c r="J23" s="15"/>
      <c r="K23" s="15"/>
      <c r="L23" s="15"/>
      <c r="M23" s="15"/>
      <c r="N23" s="15"/>
    </row>
    <row r="24" spans="1:14" ht="15">
      <c r="A24" s="317" t="s">
        <v>549</v>
      </c>
      <c r="B24" s="313" t="s">
        <v>550</v>
      </c>
      <c r="C24" s="313" t="s">
        <v>217</v>
      </c>
      <c r="D24" s="313">
        <v>37.21</v>
      </c>
      <c r="E24" s="314">
        <v>5.07</v>
      </c>
      <c r="F24" s="313">
        <v>76</v>
      </c>
      <c r="G24" s="313">
        <v>47</v>
      </c>
      <c r="H24" s="318" t="s">
        <v>218</v>
      </c>
      <c r="J24" s="15"/>
      <c r="K24" s="15"/>
      <c r="L24" s="15"/>
      <c r="M24" s="15"/>
      <c r="N24" s="15"/>
    </row>
    <row r="25" spans="1:14" ht="15">
      <c r="A25" s="317" t="s">
        <v>549</v>
      </c>
      <c r="B25" s="313" t="s">
        <v>550</v>
      </c>
      <c r="C25" s="313" t="s">
        <v>219</v>
      </c>
      <c r="D25" s="313">
        <v>46</v>
      </c>
      <c r="E25" s="314">
        <v>6.17</v>
      </c>
      <c r="F25" s="313">
        <v>82</v>
      </c>
      <c r="G25" s="313">
        <v>54</v>
      </c>
      <c r="H25" s="318">
        <v>0.33</v>
      </c>
      <c r="J25" s="15"/>
      <c r="K25" s="15"/>
      <c r="L25" s="15"/>
      <c r="M25" s="15"/>
      <c r="N25" s="15"/>
    </row>
    <row r="26" spans="1:14" ht="15">
      <c r="A26" s="317" t="s">
        <v>549</v>
      </c>
      <c r="B26" s="313" t="s">
        <v>550</v>
      </c>
      <c r="C26" s="313" t="s">
        <v>220</v>
      </c>
      <c r="D26" s="313">
        <v>39.909999999999997</v>
      </c>
      <c r="E26" s="314">
        <v>5.41</v>
      </c>
      <c r="F26" s="313">
        <v>75</v>
      </c>
      <c r="G26" s="313">
        <v>44</v>
      </c>
      <c r="H26" s="318">
        <v>0.05</v>
      </c>
      <c r="J26" s="15"/>
      <c r="K26" s="15"/>
      <c r="L26" s="15"/>
      <c r="M26" s="15"/>
      <c r="N26" s="15"/>
    </row>
    <row r="27" spans="1:14" ht="15">
      <c r="A27" s="317" t="s">
        <v>549</v>
      </c>
      <c r="B27" s="313" t="s">
        <v>550</v>
      </c>
      <c r="C27" s="313" t="s">
        <v>221</v>
      </c>
      <c r="D27" s="313">
        <v>38.979999999999997</v>
      </c>
      <c r="E27" s="314">
        <v>5.29</v>
      </c>
      <c r="F27" s="313">
        <v>76</v>
      </c>
      <c r="G27" s="313">
        <v>41</v>
      </c>
      <c r="H27" s="318">
        <v>0</v>
      </c>
      <c r="J27" s="15"/>
      <c r="K27" s="15"/>
      <c r="L27" s="15"/>
      <c r="M27" s="15"/>
      <c r="N27" s="15"/>
    </row>
    <row r="28" spans="1:14" ht="15">
      <c r="A28" s="317" t="s">
        <v>549</v>
      </c>
      <c r="B28" s="313" t="s">
        <v>550</v>
      </c>
      <c r="C28" s="313" t="s">
        <v>222</v>
      </c>
      <c r="D28" s="313">
        <v>40.340000000000003</v>
      </c>
      <c r="E28" s="314">
        <v>5.46</v>
      </c>
      <c r="F28" s="313">
        <v>85</v>
      </c>
      <c r="G28" s="313">
        <v>43</v>
      </c>
      <c r="H28" s="318">
        <v>0</v>
      </c>
      <c r="J28" s="15"/>
      <c r="K28" s="15"/>
      <c r="L28" s="15"/>
      <c r="M28" s="15"/>
      <c r="N28" s="15"/>
    </row>
    <row r="29" spans="1:14" ht="15">
      <c r="A29" s="317" t="s">
        <v>549</v>
      </c>
      <c r="B29" s="313" t="s">
        <v>550</v>
      </c>
      <c r="C29" s="313" t="s">
        <v>223</v>
      </c>
      <c r="D29" s="313">
        <v>39.270000000000003</v>
      </c>
      <c r="E29" s="314">
        <v>5.33</v>
      </c>
      <c r="F29" s="313">
        <v>72</v>
      </c>
      <c r="G29" s="313">
        <v>38</v>
      </c>
      <c r="H29" s="318">
        <v>0.09</v>
      </c>
      <c r="J29" s="15"/>
      <c r="K29" s="15"/>
      <c r="L29" s="15"/>
      <c r="M29" s="15"/>
      <c r="N29" s="15"/>
    </row>
    <row r="30" spans="1:14" ht="15">
      <c r="A30" s="317" t="s">
        <v>549</v>
      </c>
      <c r="B30" s="313" t="s">
        <v>550</v>
      </c>
      <c r="C30" s="313" t="s">
        <v>224</v>
      </c>
      <c r="D30" s="313">
        <v>37.22</v>
      </c>
      <c r="E30" s="314">
        <v>5.07</v>
      </c>
      <c r="F30" s="313">
        <v>62</v>
      </c>
      <c r="G30" s="313">
        <v>37</v>
      </c>
      <c r="H30" s="318">
        <v>0</v>
      </c>
      <c r="J30" s="15"/>
      <c r="K30" s="15"/>
      <c r="L30" s="15"/>
      <c r="M30" s="15"/>
      <c r="N30" s="15"/>
    </row>
    <row r="31" spans="1:14" ht="15">
      <c r="A31" s="317" t="s">
        <v>549</v>
      </c>
      <c r="B31" s="313" t="s">
        <v>550</v>
      </c>
      <c r="C31" s="313" t="s">
        <v>225</v>
      </c>
      <c r="D31" s="313">
        <v>38.049999999999997</v>
      </c>
      <c r="E31" s="314">
        <v>5.18</v>
      </c>
      <c r="F31" s="313">
        <v>69</v>
      </c>
      <c r="G31" s="313">
        <v>35</v>
      </c>
      <c r="H31" s="318">
        <v>0</v>
      </c>
      <c r="J31" s="15"/>
      <c r="K31" s="15"/>
      <c r="L31" s="15"/>
      <c r="M31" s="15"/>
      <c r="N31" s="15"/>
    </row>
    <row r="32" spans="1:14" ht="15">
      <c r="A32" s="317" t="s">
        <v>549</v>
      </c>
      <c r="B32" s="313" t="s">
        <v>550</v>
      </c>
      <c r="C32" s="313" t="s">
        <v>226</v>
      </c>
      <c r="D32" s="313">
        <v>38.78</v>
      </c>
      <c r="E32" s="314">
        <v>5.27</v>
      </c>
      <c r="F32" s="313">
        <v>78</v>
      </c>
      <c r="G32" s="313">
        <v>55</v>
      </c>
      <c r="H32" s="318">
        <v>0</v>
      </c>
      <c r="J32" s="15"/>
      <c r="K32" s="15"/>
      <c r="L32" s="15"/>
      <c r="M32" s="15"/>
      <c r="N32" s="15"/>
    </row>
    <row r="33" spans="1:14" ht="15">
      <c r="A33" s="317" t="s">
        <v>549</v>
      </c>
      <c r="B33" s="313" t="s">
        <v>550</v>
      </c>
      <c r="C33" s="313" t="s">
        <v>227</v>
      </c>
      <c r="D33" s="313">
        <v>38.04</v>
      </c>
      <c r="E33" s="314">
        <v>5.18</v>
      </c>
      <c r="F33" s="313">
        <v>86</v>
      </c>
      <c r="G33" s="313">
        <v>58</v>
      </c>
      <c r="H33" s="318">
        <v>0</v>
      </c>
      <c r="J33" s="15"/>
      <c r="K33" s="15"/>
      <c r="L33" s="15"/>
      <c r="M33" s="16"/>
      <c r="N33" s="16"/>
    </row>
    <row r="34" spans="1:14" ht="15">
      <c r="A34" s="317" t="s">
        <v>549</v>
      </c>
      <c r="B34" s="313" t="s">
        <v>550</v>
      </c>
      <c r="C34" s="313" t="s">
        <v>230</v>
      </c>
      <c r="D34" s="313">
        <v>37.39</v>
      </c>
      <c r="E34" s="314">
        <v>5.09</v>
      </c>
      <c r="F34" s="313">
        <v>83</v>
      </c>
      <c r="G34" s="313">
        <v>59</v>
      </c>
      <c r="H34" s="318">
        <v>0</v>
      </c>
      <c r="J34" s="15"/>
      <c r="K34" s="15"/>
      <c r="L34" s="15"/>
      <c r="M34" s="17"/>
      <c r="N34" s="18"/>
    </row>
    <row r="35" spans="1:14" ht="15">
      <c r="A35" s="317" t="s">
        <v>549</v>
      </c>
      <c r="B35" s="313" t="s">
        <v>550</v>
      </c>
      <c r="C35" s="313" t="s">
        <v>232</v>
      </c>
      <c r="D35" s="313">
        <v>33.79</v>
      </c>
      <c r="E35" s="314">
        <v>4.6500000000000004</v>
      </c>
      <c r="F35" s="313">
        <v>82</v>
      </c>
      <c r="G35" s="313">
        <v>58</v>
      </c>
      <c r="H35" s="318">
        <v>0</v>
      </c>
      <c r="J35" s="15"/>
      <c r="K35" s="15"/>
      <c r="L35" s="15"/>
      <c r="M35" s="15"/>
      <c r="N35" s="15"/>
    </row>
    <row r="36" spans="1:14" ht="15">
      <c r="A36" s="317" t="s">
        <v>549</v>
      </c>
      <c r="B36" s="313" t="s">
        <v>550</v>
      </c>
      <c r="C36" s="313" t="s">
        <v>233</v>
      </c>
      <c r="D36" s="313">
        <v>35.61</v>
      </c>
      <c r="E36" s="314">
        <v>4.87</v>
      </c>
      <c r="F36" s="313">
        <v>82</v>
      </c>
      <c r="G36" s="313">
        <v>57</v>
      </c>
      <c r="H36" s="318">
        <v>0</v>
      </c>
      <c r="J36" s="15"/>
      <c r="K36" s="15"/>
      <c r="L36" s="15"/>
      <c r="M36" s="15"/>
      <c r="N36" s="15"/>
    </row>
    <row r="37" spans="1:14" ht="15">
      <c r="A37" s="317" t="s">
        <v>549</v>
      </c>
      <c r="B37" s="313" t="s">
        <v>550</v>
      </c>
      <c r="C37" s="313" t="s">
        <v>234</v>
      </c>
      <c r="D37" s="313">
        <v>37.71</v>
      </c>
      <c r="E37" s="314">
        <v>5.13</v>
      </c>
      <c r="F37" s="313">
        <v>78</v>
      </c>
      <c r="G37" s="313">
        <v>50</v>
      </c>
      <c r="H37" s="318">
        <v>0</v>
      </c>
      <c r="J37" s="15"/>
      <c r="K37" s="15"/>
      <c r="L37" s="15"/>
      <c r="M37" s="15"/>
      <c r="N37" s="15"/>
    </row>
    <row r="38" spans="1:14" ht="15">
      <c r="A38" s="317" t="s">
        <v>549</v>
      </c>
      <c r="B38" s="313" t="s">
        <v>550</v>
      </c>
      <c r="C38" s="313" t="s">
        <v>235</v>
      </c>
      <c r="D38" s="313">
        <v>38.03</v>
      </c>
      <c r="E38" s="314">
        <v>5.17</v>
      </c>
      <c r="F38" s="313">
        <v>70</v>
      </c>
      <c r="G38" s="313">
        <v>47</v>
      </c>
      <c r="H38" s="318">
        <v>0.17</v>
      </c>
      <c r="J38" s="15"/>
      <c r="K38" s="15"/>
      <c r="L38" s="15"/>
      <c r="M38" s="15"/>
      <c r="N38" s="15"/>
    </row>
    <row r="39" spans="1:14" ht="15">
      <c r="A39" s="317" t="s">
        <v>549</v>
      </c>
      <c r="B39" s="313" t="s">
        <v>550</v>
      </c>
      <c r="C39" s="313" t="s">
        <v>236</v>
      </c>
      <c r="D39" s="313">
        <v>42.26</v>
      </c>
      <c r="E39" s="314">
        <v>5.7</v>
      </c>
      <c r="F39" s="313">
        <v>73</v>
      </c>
      <c r="G39" s="313">
        <v>48</v>
      </c>
      <c r="H39" s="318">
        <v>0</v>
      </c>
      <c r="J39" s="15"/>
      <c r="K39" s="15"/>
      <c r="L39" s="15"/>
      <c r="M39" s="15"/>
      <c r="N39" s="15"/>
    </row>
    <row r="40" spans="1:14" ht="15">
      <c r="A40" s="317" t="s">
        <v>549</v>
      </c>
      <c r="B40" s="313" t="s">
        <v>550</v>
      </c>
      <c r="C40" s="313" t="s">
        <v>237</v>
      </c>
      <c r="D40" s="313">
        <v>39.200000000000003</v>
      </c>
      <c r="E40" s="314">
        <v>5.32</v>
      </c>
      <c r="F40" s="313">
        <v>71</v>
      </c>
      <c r="G40" s="313">
        <v>46</v>
      </c>
      <c r="H40" s="318">
        <v>0.01</v>
      </c>
      <c r="J40" s="15"/>
      <c r="K40" s="15"/>
      <c r="L40" s="15"/>
      <c r="M40" s="15"/>
      <c r="N40" s="15"/>
    </row>
    <row r="41" spans="1:14" ht="15">
      <c r="A41" s="317" t="s">
        <v>549</v>
      </c>
      <c r="B41" s="313" t="s">
        <v>550</v>
      </c>
      <c r="C41" s="313" t="s">
        <v>238</v>
      </c>
      <c r="D41" s="313">
        <v>37.1</v>
      </c>
      <c r="E41" s="314">
        <v>5.0599999999999996</v>
      </c>
      <c r="F41" s="313">
        <v>76</v>
      </c>
      <c r="G41" s="313">
        <v>44</v>
      </c>
      <c r="H41" s="318"/>
      <c r="J41" s="15"/>
      <c r="K41" s="15"/>
      <c r="L41" s="15"/>
      <c r="M41" s="15"/>
      <c r="N41" s="15"/>
    </row>
    <row r="42" spans="1:14" ht="15">
      <c r="A42" s="317" t="s">
        <v>549</v>
      </c>
      <c r="B42" s="313" t="s">
        <v>550</v>
      </c>
      <c r="C42" s="313" t="s">
        <v>239</v>
      </c>
      <c r="D42" s="313">
        <v>36.409999999999997</v>
      </c>
      <c r="E42" s="314">
        <v>4.97</v>
      </c>
      <c r="F42" s="313">
        <v>79</v>
      </c>
      <c r="G42" s="313">
        <v>49</v>
      </c>
      <c r="H42" s="318">
        <v>0</v>
      </c>
      <c r="J42" s="15"/>
      <c r="K42" s="15"/>
      <c r="L42" s="15"/>
      <c r="M42" s="15"/>
      <c r="N42" s="15"/>
    </row>
    <row r="43" spans="1:14" ht="15">
      <c r="A43" s="317" t="s">
        <v>549</v>
      </c>
      <c r="B43" s="313" t="s">
        <v>550</v>
      </c>
      <c r="C43" s="313" t="s">
        <v>240</v>
      </c>
      <c r="D43" s="313">
        <v>34.86</v>
      </c>
      <c r="E43" s="314">
        <v>4.78</v>
      </c>
      <c r="F43" s="313">
        <v>83</v>
      </c>
      <c r="G43" s="313">
        <v>58</v>
      </c>
      <c r="H43" s="318">
        <v>0</v>
      </c>
      <c r="J43" s="15"/>
      <c r="K43" s="15"/>
      <c r="L43" s="15"/>
      <c r="M43" s="15"/>
      <c r="N43" s="15"/>
    </row>
    <row r="44" spans="1:14" ht="15">
      <c r="A44" s="317" t="s">
        <v>549</v>
      </c>
      <c r="B44" s="313" t="s">
        <v>550</v>
      </c>
      <c r="C44" s="313" t="s">
        <v>241</v>
      </c>
      <c r="D44" s="313">
        <v>36.049999999999997</v>
      </c>
      <c r="E44" s="314">
        <v>4.93</v>
      </c>
      <c r="F44" s="313">
        <v>85</v>
      </c>
      <c r="G44" s="313">
        <v>46</v>
      </c>
      <c r="H44" s="318">
        <v>0.16</v>
      </c>
      <c r="J44" s="15"/>
      <c r="K44" s="15"/>
      <c r="L44" s="15"/>
      <c r="M44" s="15"/>
      <c r="N44" s="15"/>
    </row>
    <row r="45" spans="1:14" ht="15">
      <c r="A45" s="317" t="s">
        <v>549</v>
      </c>
      <c r="B45" s="313" t="s">
        <v>550</v>
      </c>
      <c r="C45" s="313" t="s">
        <v>242</v>
      </c>
      <c r="D45" s="313">
        <v>37.729999999999997</v>
      </c>
      <c r="E45" s="314">
        <v>5.14</v>
      </c>
      <c r="F45" s="313">
        <v>79</v>
      </c>
      <c r="G45" s="313">
        <v>40</v>
      </c>
      <c r="H45" s="318">
        <v>0.56999999999999995</v>
      </c>
      <c r="J45" s="15"/>
      <c r="K45" s="15"/>
      <c r="L45" s="15"/>
      <c r="M45" s="15"/>
      <c r="N45" s="15"/>
    </row>
    <row r="46" spans="1:14" ht="15">
      <c r="A46" s="317" t="s">
        <v>549</v>
      </c>
      <c r="B46" s="313" t="s">
        <v>550</v>
      </c>
      <c r="C46" s="313" t="s">
        <v>243</v>
      </c>
      <c r="D46" s="313">
        <v>42.97</v>
      </c>
      <c r="E46" s="314">
        <v>5.79</v>
      </c>
      <c r="F46" s="313">
        <v>71</v>
      </c>
      <c r="G46" s="313">
        <v>40</v>
      </c>
      <c r="H46" s="318">
        <v>0.12</v>
      </c>
      <c r="J46" s="15"/>
      <c r="K46" s="15"/>
      <c r="L46" s="15"/>
      <c r="M46" s="15"/>
      <c r="N46" s="15"/>
    </row>
    <row r="47" spans="1:14" ht="15">
      <c r="A47" s="317" t="s">
        <v>549</v>
      </c>
      <c r="B47" s="313" t="s">
        <v>550</v>
      </c>
      <c r="C47" s="313" t="s">
        <v>244</v>
      </c>
      <c r="D47" s="313">
        <v>38.19</v>
      </c>
      <c r="E47" s="314">
        <v>5.19</v>
      </c>
      <c r="F47" s="313">
        <v>71</v>
      </c>
      <c r="G47" s="313">
        <v>40</v>
      </c>
      <c r="H47" s="318" t="s">
        <v>149</v>
      </c>
      <c r="J47" s="15"/>
      <c r="K47" s="15"/>
      <c r="L47" s="15"/>
      <c r="M47" s="15"/>
      <c r="N47" s="15"/>
    </row>
    <row r="48" spans="1:14" ht="15">
      <c r="A48" s="317" t="s">
        <v>549</v>
      </c>
      <c r="B48" s="313" t="s">
        <v>550</v>
      </c>
      <c r="C48" s="313" t="s">
        <v>245</v>
      </c>
      <c r="D48" s="313">
        <v>45.65</v>
      </c>
      <c r="E48" s="314">
        <v>6.13</v>
      </c>
      <c r="F48" s="313">
        <v>75</v>
      </c>
      <c r="G48" s="313">
        <v>39</v>
      </c>
      <c r="H48" s="318">
        <v>0</v>
      </c>
      <c r="J48" s="15"/>
      <c r="K48" s="15"/>
      <c r="L48" s="15"/>
      <c r="M48" s="15"/>
      <c r="N48" s="15"/>
    </row>
    <row r="49" spans="1:14" ht="15">
      <c r="A49" s="317" t="s">
        <v>549</v>
      </c>
      <c r="B49" s="313" t="s">
        <v>550</v>
      </c>
      <c r="C49" s="313" t="s">
        <v>246</v>
      </c>
      <c r="D49" s="313">
        <v>35.71</v>
      </c>
      <c r="E49" s="314">
        <v>4.88</v>
      </c>
      <c r="F49" s="313">
        <v>82</v>
      </c>
      <c r="G49" s="313">
        <v>50</v>
      </c>
      <c r="H49" s="318">
        <v>0</v>
      </c>
      <c r="J49" s="15"/>
      <c r="K49" s="15"/>
      <c r="L49" s="15"/>
      <c r="M49" s="15"/>
      <c r="N49" s="15"/>
    </row>
    <row r="50" spans="1:14" ht="15">
      <c r="A50" s="317" t="s">
        <v>549</v>
      </c>
      <c r="B50" s="313" t="s">
        <v>550</v>
      </c>
      <c r="C50" s="313" t="s">
        <v>247</v>
      </c>
      <c r="D50" s="313">
        <v>36.549999999999997</v>
      </c>
      <c r="E50" s="314">
        <v>4.99</v>
      </c>
      <c r="F50" s="313">
        <v>85</v>
      </c>
      <c r="G50" s="313">
        <v>57</v>
      </c>
      <c r="H50" s="318">
        <v>0</v>
      </c>
      <c r="J50" s="15"/>
      <c r="K50" s="15"/>
      <c r="L50" s="15"/>
      <c r="M50" s="15"/>
      <c r="N50" s="15"/>
    </row>
    <row r="51" spans="1:14" ht="15">
      <c r="A51" s="317" t="s">
        <v>549</v>
      </c>
      <c r="B51" s="313" t="s">
        <v>550</v>
      </c>
      <c r="C51" s="313" t="s">
        <v>248</v>
      </c>
      <c r="D51" s="313">
        <v>34.89</v>
      </c>
      <c r="E51" s="314">
        <v>4.78</v>
      </c>
      <c r="F51" s="313">
        <v>89</v>
      </c>
      <c r="G51" s="313">
        <v>45</v>
      </c>
      <c r="H51" s="318"/>
      <c r="J51" s="15"/>
      <c r="K51" s="15"/>
      <c r="L51" s="15"/>
      <c r="M51" s="15"/>
      <c r="N51" s="15"/>
    </row>
    <row r="52" spans="1:14" ht="15">
      <c r="A52" s="317" t="s">
        <v>549</v>
      </c>
      <c r="B52" s="313" t="s">
        <v>550</v>
      </c>
      <c r="C52" s="313" t="s">
        <v>249</v>
      </c>
      <c r="D52" s="313">
        <v>35.46</v>
      </c>
      <c r="E52" s="314">
        <v>4.8499999999999996</v>
      </c>
      <c r="F52" s="313">
        <v>67</v>
      </c>
      <c r="G52" s="313">
        <v>46</v>
      </c>
      <c r="H52" s="318">
        <v>0.04</v>
      </c>
      <c r="J52" s="15"/>
      <c r="K52" s="15"/>
      <c r="L52" s="15"/>
      <c r="M52" s="15"/>
      <c r="N52" s="15"/>
    </row>
    <row r="53" spans="1:14" ht="15">
      <c r="A53" s="317" t="s">
        <v>549</v>
      </c>
      <c r="B53" s="313" t="s">
        <v>550</v>
      </c>
      <c r="C53" s="313" t="s">
        <v>250</v>
      </c>
      <c r="D53" s="313">
        <v>38.42</v>
      </c>
      <c r="E53" s="314">
        <v>5.22</v>
      </c>
      <c r="F53" s="313">
        <v>80</v>
      </c>
      <c r="G53" s="313">
        <v>48</v>
      </c>
      <c r="H53" s="318">
        <v>0</v>
      </c>
      <c r="J53" s="15"/>
      <c r="K53" s="15"/>
      <c r="L53" s="15"/>
      <c r="M53" s="15"/>
      <c r="N53" s="15"/>
    </row>
    <row r="54" spans="1:14" ht="15">
      <c r="A54" s="317" t="s">
        <v>549</v>
      </c>
      <c r="B54" s="313" t="s">
        <v>550</v>
      </c>
      <c r="C54" s="313" t="s">
        <v>251</v>
      </c>
      <c r="D54" s="313">
        <v>36.32</v>
      </c>
      <c r="E54" s="314">
        <v>4.96</v>
      </c>
      <c r="F54" s="313">
        <v>82</v>
      </c>
      <c r="G54" s="313">
        <v>53</v>
      </c>
      <c r="H54" s="318">
        <v>0</v>
      </c>
      <c r="J54" s="15"/>
      <c r="K54" s="15"/>
      <c r="L54" s="15"/>
      <c r="M54" s="15"/>
      <c r="N54" s="15"/>
    </row>
    <row r="55" spans="1:14" ht="15">
      <c r="A55" s="317" t="s">
        <v>549</v>
      </c>
      <c r="B55" s="313" t="s">
        <v>550</v>
      </c>
      <c r="C55" s="313" t="s">
        <v>252</v>
      </c>
      <c r="D55" s="313">
        <v>35.69</v>
      </c>
      <c r="E55" s="314">
        <v>4.88</v>
      </c>
      <c r="F55" s="313">
        <v>85</v>
      </c>
      <c r="G55" s="313">
        <v>57</v>
      </c>
      <c r="H55" s="318">
        <v>0</v>
      </c>
      <c r="J55" s="15"/>
      <c r="K55" s="15"/>
      <c r="L55" s="15"/>
      <c r="M55" s="15"/>
      <c r="N55" s="15"/>
    </row>
    <row r="56" spans="1:14" ht="15">
      <c r="A56" s="317" t="s">
        <v>549</v>
      </c>
      <c r="B56" s="313" t="s">
        <v>550</v>
      </c>
      <c r="C56" s="313" t="s">
        <v>253</v>
      </c>
      <c r="D56" s="313">
        <v>34.299999999999997</v>
      </c>
      <c r="E56" s="314">
        <v>4.71</v>
      </c>
      <c r="F56" s="313">
        <v>87</v>
      </c>
      <c r="G56" s="313">
        <v>58</v>
      </c>
      <c r="H56" s="318">
        <v>0</v>
      </c>
      <c r="J56" s="15"/>
      <c r="K56" s="15"/>
      <c r="L56" s="15"/>
      <c r="M56" s="15"/>
      <c r="N56" s="15"/>
    </row>
    <row r="57" spans="1:14" ht="15">
      <c r="A57" s="317" t="s">
        <v>549</v>
      </c>
      <c r="B57" s="313" t="s">
        <v>550</v>
      </c>
      <c r="C57" s="313" t="s">
        <v>254</v>
      </c>
      <c r="D57" s="313">
        <v>35.270000000000003</v>
      </c>
      <c r="E57" s="314">
        <v>4.83</v>
      </c>
      <c r="F57" s="313">
        <v>89</v>
      </c>
      <c r="G57" s="313">
        <v>60</v>
      </c>
      <c r="H57" s="318">
        <v>0</v>
      </c>
      <c r="J57" s="15"/>
      <c r="K57" s="15"/>
      <c r="L57" s="15"/>
      <c r="M57" s="15"/>
      <c r="N57" s="15"/>
    </row>
    <row r="58" spans="1:14" ht="15">
      <c r="A58" s="317" t="s">
        <v>549</v>
      </c>
      <c r="B58" s="313" t="s">
        <v>550</v>
      </c>
      <c r="C58" s="313" t="s">
        <v>255</v>
      </c>
      <c r="D58" s="313">
        <v>34.049999999999997</v>
      </c>
      <c r="E58" s="314">
        <v>4.68</v>
      </c>
      <c r="F58" s="313">
        <v>87</v>
      </c>
      <c r="G58" s="313">
        <v>58</v>
      </c>
      <c r="H58" s="318">
        <v>0</v>
      </c>
      <c r="J58" s="15"/>
      <c r="K58" s="15"/>
      <c r="L58" s="15"/>
      <c r="M58" s="15"/>
      <c r="N58" s="15"/>
    </row>
    <row r="59" spans="1:14" ht="15">
      <c r="A59" s="317" t="s">
        <v>549</v>
      </c>
      <c r="B59" s="313" t="s">
        <v>550</v>
      </c>
      <c r="C59" s="313" t="s">
        <v>256</v>
      </c>
      <c r="D59" s="313">
        <v>35.799999999999997</v>
      </c>
      <c r="E59" s="314">
        <v>4.9000000000000004</v>
      </c>
      <c r="F59" s="313">
        <v>87</v>
      </c>
      <c r="G59" s="313">
        <v>58</v>
      </c>
      <c r="H59" s="318"/>
      <c r="J59" s="15"/>
      <c r="K59" s="15"/>
      <c r="L59" s="15"/>
      <c r="M59" s="15"/>
      <c r="N59" s="15"/>
    </row>
    <row r="60" spans="1:14" ht="15">
      <c r="A60" s="317" t="s">
        <v>549</v>
      </c>
      <c r="B60" s="313" t="s">
        <v>550</v>
      </c>
      <c r="C60" s="313" t="s">
        <v>257</v>
      </c>
      <c r="D60" s="313">
        <v>39.11</v>
      </c>
      <c r="E60" s="314">
        <v>5.31</v>
      </c>
      <c r="F60" s="313">
        <v>87</v>
      </c>
      <c r="G60" s="313">
        <v>56</v>
      </c>
      <c r="H60" s="318">
        <v>0</v>
      </c>
      <c r="J60" s="15"/>
      <c r="K60" s="15"/>
      <c r="L60" s="15"/>
      <c r="M60" s="15"/>
      <c r="N60" s="15"/>
    </row>
    <row r="61" spans="1:14" ht="15">
      <c r="A61" s="317" t="s">
        <v>549</v>
      </c>
      <c r="B61" s="313" t="s">
        <v>550</v>
      </c>
      <c r="C61" s="313" t="s">
        <v>258</v>
      </c>
      <c r="D61" s="313">
        <v>35.74</v>
      </c>
      <c r="E61" s="314">
        <v>4.8899999999999997</v>
      </c>
      <c r="F61" s="313">
        <v>87</v>
      </c>
      <c r="G61" s="313">
        <v>57</v>
      </c>
      <c r="H61" s="318">
        <v>0</v>
      </c>
      <c r="J61" s="15"/>
      <c r="K61" s="15"/>
      <c r="L61" s="15"/>
      <c r="M61" s="16"/>
      <c r="N61" s="16"/>
    </row>
    <row r="62" spans="1:14" ht="15">
      <c r="A62" s="317" t="s">
        <v>549</v>
      </c>
      <c r="B62" s="313" t="s">
        <v>550</v>
      </c>
      <c r="C62" s="313" t="s">
        <v>259</v>
      </c>
      <c r="D62" s="313">
        <v>32.14</v>
      </c>
      <c r="E62" s="314">
        <v>4.4400000000000004</v>
      </c>
      <c r="F62" s="313">
        <v>87</v>
      </c>
      <c r="G62" s="313">
        <v>57</v>
      </c>
      <c r="H62" s="318">
        <v>0</v>
      </c>
      <c r="J62" s="15"/>
      <c r="K62" s="15"/>
      <c r="L62" s="15"/>
      <c r="M62" s="17"/>
      <c r="N62" s="18"/>
    </row>
    <row r="63" spans="1:14" ht="15">
      <c r="A63" s="317" t="s">
        <v>549</v>
      </c>
      <c r="B63" s="313" t="s">
        <v>550</v>
      </c>
      <c r="C63" s="313" t="s">
        <v>261</v>
      </c>
      <c r="D63" s="313">
        <v>30.28</v>
      </c>
      <c r="E63" s="314">
        <v>4.21</v>
      </c>
      <c r="F63" s="313">
        <v>86</v>
      </c>
      <c r="G63" s="313">
        <v>58</v>
      </c>
      <c r="H63" s="318">
        <v>0</v>
      </c>
      <c r="J63" s="15"/>
      <c r="K63" s="15"/>
      <c r="L63" s="15"/>
      <c r="M63" s="15"/>
      <c r="N63" s="15"/>
    </row>
    <row r="64" spans="1:14" ht="15">
      <c r="A64" s="317" t="s">
        <v>549</v>
      </c>
      <c r="B64" s="313" t="s">
        <v>550</v>
      </c>
      <c r="C64" s="313" t="s">
        <v>262</v>
      </c>
      <c r="D64" s="313">
        <v>30.4</v>
      </c>
      <c r="E64" s="314">
        <v>4.22</v>
      </c>
      <c r="F64" s="313">
        <v>87</v>
      </c>
      <c r="G64" s="313">
        <v>56</v>
      </c>
      <c r="H64" s="318">
        <v>0</v>
      </c>
      <c r="J64" s="15"/>
      <c r="K64" s="15"/>
      <c r="L64" s="15"/>
      <c r="M64" s="15"/>
      <c r="N64" s="15"/>
    </row>
    <row r="65" spans="1:14" ht="15">
      <c r="A65" s="317" t="s">
        <v>549</v>
      </c>
      <c r="B65" s="313" t="s">
        <v>550</v>
      </c>
      <c r="C65" s="313" t="s">
        <v>263</v>
      </c>
      <c r="D65" s="313">
        <v>32.200000000000003</v>
      </c>
      <c r="E65" s="314">
        <v>4.45</v>
      </c>
      <c r="F65" s="313">
        <v>90</v>
      </c>
      <c r="G65" s="313">
        <v>55</v>
      </c>
      <c r="H65" s="318">
        <v>0</v>
      </c>
      <c r="J65" s="15"/>
      <c r="K65" s="15"/>
      <c r="L65" s="15"/>
      <c r="M65" s="15"/>
      <c r="N65" s="15"/>
    </row>
    <row r="66" spans="1:14" ht="15">
      <c r="A66" s="317" t="s">
        <v>549</v>
      </c>
      <c r="B66" s="313" t="s">
        <v>550</v>
      </c>
      <c r="C66" s="313" t="s">
        <v>264</v>
      </c>
      <c r="D66" s="313">
        <v>33.43</v>
      </c>
      <c r="E66" s="314">
        <v>4.5999999999999996</v>
      </c>
      <c r="F66" s="313">
        <v>88</v>
      </c>
      <c r="G66" s="313">
        <v>52</v>
      </c>
      <c r="H66" s="318">
        <v>0</v>
      </c>
      <c r="J66" s="15"/>
      <c r="K66" s="15"/>
      <c r="L66" s="15"/>
      <c r="M66" s="15"/>
      <c r="N66" s="15"/>
    </row>
    <row r="67" spans="1:14" ht="15">
      <c r="A67" s="317" t="s">
        <v>549</v>
      </c>
      <c r="B67" s="313" t="s">
        <v>550</v>
      </c>
      <c r="C67" s="313" t="s">
        <v>265</v>
      </c>
      <c r="D67" s="313">
        <v>34.729999999999997</v>
      </c>
      <c r="E67" s="314">
        <v>4.76</v>
      </c>
      <c r="F67" s="313">
        <v>81</v>
      </c>
      <c r="G67" s="313">
        <v>54</v>
      </c>
      <c r="H67" s="318">
        <v>0.05</v>
      </c>
      <c r="J67" s="15"/>
      <c r="K67" s="15"/>
      <c r="L67" s="15"/>
      <c r="M67" s="15"/>
      <c r="N67" s="15"/>
    </row>
    <row r="68" spans="1:14" ht="15">
      <c r="A68" s="317" t="s">
        <v>549</v>
      </c>
      <c r="B68" s="313" t="s">
        <v>550</v>
      </c>
      <c r="C68" s="313" t="s">
        <v>266</v>
      </c>
      <c r="D68" s="313">
        <v>32.19</v>
      </c>
      <c r="E68" s="314">
        <v>4.45</v>
      </c>
      <c r="F68" s="313">
        <v>84</v>
      </c>
      <c r="G68" s="313">
        <v>56</v>
      </c>
      <c r="H68" s="318">
        <v>0</v>
      </c>
      <c r="J68" s="15"/>
      <c r="K68" s="15"/>
      <c r="L68" s="15"/>
      <c r="M68" s="15"/>
      <c r="N68" s="15"/>
    </row>
    <row r="69" spans="1:14" ht="15">
      <c r="A69" s="317" t="s">
        <v>549</v>
      </c>
      <c r="B69" s="313" t="s">
        <v>550</v>
      </c>
      <c r="C69" s="313" t="s">
        <v>267</v>
      </c>
      <c r="D69" s="313">
        <v>33.43</v>
      </c>
      <c r="E69" s="314">
        <v>4.5999999999999996</v>
      </c>
      <c r="F69" s="313">
        <v>87</v>
      </c>
      <c r="G69" s="313">
        <v>56</v>
      </c>
      <c r="H69" s="318"/>
      <c r="J69" s="15"/>
      <c r="K69" s="15"/>
      <c r="L69" s="15"/>
      <c r="M69" s="15"/>
      <c r="N69" s="15"/>
    </row>
    <row r="70" spans="1:14" ht="15">
      <c r="A70" s="317" t="s">
        <v>549</v>
      </c>
      <c r="B70" s="313" t="s">
        <v>550</v>
      </c>
      <c r="C70" s="313" t="s">
        <v>268</v>
      </c>
      <c r="D70" s="313">
        <v>30.73</v>
      </c>
      <c r="E70" s="314">
        <v>4.26</v>
      </c>
      <c r="F70" s="313">
        <v>85</v>
      </c>
      <c r="G70" s="313">
        <v>58</v>
      </c>
      <c r="H70" s="318">
        <v>0</v>
      </c>
      <c r="J70" s="15"/>
      <c r="K70" s="15"/>
      <c r="L70" s="15"/>
      <c r="M70" s="15"/>
      <c r="N70" s="15"/>
    </row>
    <row r="71" spans="1:14" ht="15">
      <c r="A71" s="317" t="s">
        <v>549</v>
      </c>
      <c r="B71" s="313" t="s">
        <v>550</v>
      </c>
      <c r="C71" s="313" t="s">
        <v>269</v>
      </c>
      <c r="D71" s="313">
        <v>29.62</v>
      </c>
      <c r="E71" s="314">
        <v>4.13</v>
      </c>
      <c r="F71" s="313">
        <v>80</v>
      </c>
      <c r="G71" s="313">
        <v>51</v>
      </c>
      <c r="H71" s="318">
        <v>0</v>
      </c>
      <c r="J71" s="15"/>
      <c r="K71" s="15"/>
      <c r="L71" s="15"/>
      <c r="M71" s="15"/>
      <c r="N71" s="15"/>
    </row>
    <row r="72" spans="1:14" ht="15">
      <c r="A72" s="317" t="s">
        <v>549</v>
      </c>
      <c r="B72" s="313" t="s">
        <v>550</v>
      </c>
      <c r="C72" s="313" t="s">
        <v>270</v>
      </c>
      <c r="D72" s="313">
        <v>31.8</v>
      </c>
      <c r="E72" s="314">
        <v>4.4000000000000004</v>
      </c>
      <c r="F72" s="313">
        <v>85</v>
      </c>
      <c r="G72" s="313">
        <v>54</v>
      </c>
      <c r="H72" s="318"/>
      <c r="J72" s="15"/>
      <c r="K72" s="15"/>
      <c r="L72" s="15"/>
      <c r="M72" s="15"/>
      <c r="N72" s="15"/>
    </row>
    <row r="73" spans="1:14" ht="15">
      <c r="A73" s="317" t="s">
        <v>549</v>
      </c>
      <c r="B73" s="313" t="s">
        <v>550</v>
      </c>
      <c r="C73" s="313" t="s">
        <v>271</v>
      </c>
      <c r="D73" s="313">
        <v>34.68</v>
      </c>
      <c r="E73" s="314">
        <v>4.76</v>
      </c>
      <c r="F73" s="313">
        <v>81</v>
      </c>
      <c r="G73" s="313">
        <v>51</v>
      </c>
      <c r="H73" s="318">
        <v>1.3</v>
      </c>
      <c r="J73" s="15"/>
      <c r="K73" s="15"/>
      <c r="L73" s="15"/>
      <c r="M73" s="15"/>
      <c r="N73" s="15"/>
    </row>
    <row r="74" spans="1:14" ht="15">
      <c r="A74" s="317" t="s">
        <v>549</v>
      </c>
      <c r="B74" s="313" t="s">
        <v>550</v>
      </c>
      <c r="C74" s="313" t="s">
        <v>272</v>
      </c>
      <c r="D74" s="313">
        <v>32.619999999999997</v>
      </c>
      <c r="E74" s="314">
        <v>4.5</v>
      </c>
      <c r="F74" s="313">
        <v>86</v>
      </c>
      <c r="G74" s="313">
        <v>48</v>
      </c>
      <c r="H74" s="318">
        <v>0</v>
      </c>
      <c r="J74" s="15"/>
      <c r="K74" s="15"/>
      <c r="L74" s="15"/>
      <c r="M74" s="15"/>
      <c r="N74" s="15"/>
    </row>
    <row r="75" spans="1:14" ht="15">
      <c r="A75" s="320" t="s">
        <v>549</v>
      </c>
      <c r="B75" s="315" t="s">
        <v>550</v>
      </c>
      <c r="C75" s="315" t="s">
        <v>105</v>
      </c>
      <c r="D75" s="315">
        <v>43.57</v>
      </c>
      <c r="E75" s="316">
        <v>5.87</v>
      </c>
      <c r="F75" s="315">
        <v>81</v>
      </c>
      <c r="G75" s="315">
        <v>46</v>
      </c>
      <c r="H75" s="355">
        <v>1.17</v>
      </c>
      <c r="J75" s="15"/>
      <c r="K75" s="15"/>
      <c r="L75" s="15"/>
      <c r="M75" s="15"/>
      <c r="N75" s="15"/>
    </row>
    <row r="76" spans="1:14" ht="15">
      <c r="A76" s="320" t="s">
        <v>549</v>
      </c>
      <c r="B76" s="315" t="s">
        <v>550</v>
      </c>
      <c r="C76" s="315" t="s">
        <v>106</v>
      </c>
      <c r="D76" s="315">
        <v>40.15</v>
      </c>
      <c r="E76" s="316">
        <v>5.44</v>
      </c>
      <c r="F76" s="315">
        <v>70</v>
      </c>
      <c r="G76" s="315">
        <v>43</v>
      </c>
      <c r="H76" s="355">
        <v>0.6</v>
      </c>
      <c r="J76" s="15"/>
      <c r="K76" s="15"/>
      <c r="L76" s="15"/>
      <c r="M76" s="15"/>
      <c r="N76" s="15"/>
    </row>
    <row r="77" spans="1:14" ht="15">
      <c r="A77" s="317" t="s">
        <v>549</v>
      </c>
      <c r="B77" s="313" t="s">
        <v>550</v>
      </c>
      <c r="C77" s="313" t="s">
        <v>273</v>
      </c>
      <c r="D77" s="313">
        <v>45.12</v>
      </c>
      <c r="E77" s="314">
        <v>6.06</v>
      </c>
      <c r="F77" s="313">
        <v>68</v>
      </c>
      <c r="G77" s="313">
        <v>43</v>
      </c>
      <c r="H77" s="318">
        <v>0</v>
      </c>
      <c r="J77" s="15"/>
      <c r="K77" s="15"/>
      <c r="L77" s="15"/>
      <c r="M77" s="15"/>
      <c r="N77" s="15"/>
    </row>
    <row r="78" spans="1:14" ht="15">
      <c r="A78" s="317" t="s">
        <v>549</v>
      </c>
      <c r="B78" s="313" t="s">
        <v>550</v>
      </c>
      <c r="C78" s="313" t="s">
        <v>274</v>
      </c>
      <c r="D78" s="313">
        <v>36.340000000000003</v>
      </c>
      <c r="E78" s="314">
        <v>4.96</v>
      </c>
      <c r="F78" s="313">
        <v>77</v>
      </c>
      <c r="G78" s="313">
        <v>37</v>
      </c>
      <c r="H78" s="318">
        <v>0</v>
      </c>
      <c r="J78" s="15"/>
      <c r="K78" s="15"/>
      <c r="L78" s="15"/>
      <c r="M78" s="15"/>
      <c r="N78" s="15"/>
    </row>
    <row r="79" spans="1:14" ht="15">
      <c r="A79" s="317" t="s">
        <v>549</v>
      </c>
      <c r="B79" s="313" t="s">
        <v>550</v>
      </c>
      <c r="C79" s="313" t="s">
        <v>275</v>
      </c>
      <c r="D79" s="313">
        <v>34.93</v>
      </c>
      <c r="E79" s="314">
        <v>5.23</v>
      </c>
      <c r="F79" s="313">
        <v>84</v>
      </c>
      <c r="G79" s="313">
        <v>48</v>
      </c>
      <c r="H79" s="318"/>
      <c r="J79" s="15"/>
      <c r="K79" s="15"/>
      <c r="L79" s="15"/>
      <c r="M79" s="15"/>
      <c r="N79" s="15"/>
    </row>
    <row r="80" spans="1:14" ht="15">
      <c r="A80" s="317" t="s">
        <v>549</v>
      </c>
      <c r="B80" s="313" t="s">
        <v>550</v>
      </c>
      <c r="C80" s="313" t="s">
        <v>276</v>
      </c>
      <c r="D80" s="313">
        <v>35.75</v>
      </c>
      <c r="E80" s="314">
        <v>5.34</v>
      </c>
      <c r="F80" s="313">
        <v>80</v>
      </c>
      <c r="G80" s="313">
        <v>45</v>
      </c>
      <c r="H80" s="318">
        <v>0</v>
      </c>
      <c r="J80" s="15"/>
      <c r="K80" s="15"/>
      <c r="L80" s="15"/>
      <c r="M80" s="15"/>
      <c r="N80" s="15"/>
    </row>
    <row r="81" spans="1:14" ht="15">
      <c r="A81" s="317" t="s">
        <v>549</v>
      </c>
      <c r="B81" s="313" t="s">
        <v>550</v>
      </c>
      <c r="C81" s="313" t="s">
        <v>277</v>
      </c>
      <c r="D81" s="313">
        <v>36.020000000000003</v>
      </c>
      <c r="E81" s="314">
        <v>5.38</v>
      </c>
      <c r="F81" s="313">
        <v>68</v>
      </c>
      <c r="G81" s="313">
        <v>43</v>
      </c>
      <c r="H81" s="318">
        <v>0.02</v>
      </c>
      <c r="J81" s="15"/>
      <c r="K81" s="15"/>
      <c r="L81" s="15"/>
      <c r="M81" s="15"/>
      <c r="N81" s="15"/>
    </row>
    <row r="82" spans="1:14" ht="15">
      <c r="A82" s="317" t="s">
        <v>549</v>
      </c>
      <c r="B82" s="313" t="s">
        <v>550</v>
      </c>
      <c r="C82" s="313" t="s">
        <v>278</v>
      </c>
      <c r="D82" s="313">
        <v>35.79</v>
      </c>
      <c r="E82" s="314">
        <v>5.35</v>
      </c>
      <c r="F82" s="313">
        <v>69</v>
      </c>
      <c r="G82" s="313">
        <v>42</v>
      </c>
      <c r="H82" s="318">
        <v>0.02</v>
      </c>
      <c r="J82" s="15"/>
      <c r="K82" s="15"/>
      <c r="L82" s="15"/>
      <c r="M82" s="15"/>
      <c r="N82" s="15"/>
    </row>
    <row r="83" spans="1:14" ht="15">
      <c r="A83" s="317" t="s">
        <v>549</v>
      </c>
      <c r="B83" s="313" t="s">
        <v>550</v>
      </c>
      <c r="C83" s="313" t="s">
        <v>279</v>
      </c>
      <c r="D83" s="313">
        <v>33.97</v>
      </c>
      <c r="E83" s="314">
        <v>5.0999999999999996</v>
      </c>
      <c r="F83" s="313">
        <v>77</v>
      </c>
      <c r="G83" s="313">
        <v>42</v>
      </c>
      <c r="H83" s="318">
        <v>0</v>
      </c>
      <c r="J83" s="15"/>
      <c r="K83" s="15"/>
      <c r="L83" s="15"/>
      <c r="M83" s="15"/>
      <c r="N83" s="15"/>
    </row>
    <row r="84" spans="1:14" ht="15">
      <c r="A84" s="317" t="s">
        <v>549</v>
      </c>
      <c r="B84" s="313" t="s">
        <v>550</v>
      </c>
      <c r="C84" s="313" t="s">
        <v>280</v>
      </c>
      <c r="D84" s="313">
        <v>33.049999999999997</v>
      </c>
      <c r="E84" s="314">
        <v>4.97</v>
      </c>
      <c r="F84" s="313">
        <v>80</v>
      </c>
      <c r="G84" s="313">
        <v>53</v>
      </c>
      <c r="H84" s="318">
        <v>0.08</v>
      </c>
      <c r="J84" s="15"/>
      <c r="K84" s="15"/>
      <c r="L84" s="15"/>
      <c r="M84" s="15"/>
      <c r="N84" s="15"/>
    </row>
    <row r="85" spans="1:14" ht="15">
      <c r="A85" s="317" t="s">
        <v>549</v>
      </c>
      <c r="B85" s="313" t="s">
        <v>550</v>
      </c>
      <c r="C85" s="313" t="s">
        <v>281</v>
      </c>
      <c r="D85" s="313">
        <v>32.229999999999997</v>
      </c>
      <c r="E85" s="314">
        <v>4.8600000000000003</v>
      </c>
      <c r="F85" s="313">
        <v>83</v>
      </c>
      <c r="G85" s="313">
        <v>53</v>
      </c>
      <c r="H85" s="318"/>
      <c r="J85" s="15"/>
      <c r="K85" s="15"/>
      <c r="L85" s="15"/>
      <c r="M85" s="15"/>
      <c r="N85" s="15"/>
    </row>
    <row r="86" spans="1:14" ht="15">
      <c r="A86" s="317" t="s">
        <v>549</v>
      </c>
      <c r="B86" s="313" t="s">
        <v>550</v>
      </c>
      <c r="C86" s="313" t="s">
        <v>282</v>
      </c>
      <c r="D86" s="313">
        <v>31.69</v>
      </c>
      <c r="E86" s="314">
        <v>4.79</v>
      </c>
      <c r="F86" s="313">
        <v>86</v>
      </c>
      <c r="G86" s="313">
        <v>53</v>
      </c>
      <c r="H86" s="318">
        <v>0</v>
      </c>
      <c r="J86" s="15"/>
      <c r="K86" s="15"/>
      <c r="L86" s="15"/>
      <c r="M86" s="15"/>
      <c r="N86" s="15"/>
    </row>
    <row r="87" spans="1:14" ht="15">
      <c r="A87" s="317" t="s">
        <v>549</v>
      </c>
      <c r="B87" s="313" t="s">
        <v>550</v>
      </c>
      <c r="C87" s="313" t="s">
        <v>283</v>
      </c>
      <c r="D87" s="313">
        <v>33.4</v>
      </c>
      <c r="E87" s="314">
        <v>5.0199999999999996</v>
      </c>
      <c r="F87" s="313">
        <v>91</v>
      </c>
      <c r="G87" s="313">
        <v>60</v>
      </c>
      <c r="H87" s="318">
        <v>0</v>
      </c>
      <c r="J87" s="15"/>
      <c r="K87" s="15"/>
      <c r="L87" s="15"/>
      <c r="M87" s="15"/>
      <c r="N87" s="15"/>
    </row>
    <row r="88" spans="1:14" ht="15">
      <c r="A88" s="317" t="s">
        <v>549</v>
      </c>
      <c r="B88" s="313" t="s">
        <v>550</v>
      </c>
      <c r="C88" s="313" t="s">
        <v>284</v>
      </c>
      <c r="D88" s="313">
        <v>34.659999999999997</v>
      </c>
      <c r="E88" s="314">
        <v>5.19</v>
      </c>
      <c r="F88" s="313">
        <v>91</v>
      </c>
      <c r="G88" s="313">
        <v>63</v>
      </c>
      <c r="H88" s="318">
        <v>0.68</v>
      </c>
      <c r="J88" s="15"/>
      <c r="K88" s="15"/>
      <c r="L88" s="15"/>
      <c r="M88" s="15"/>
      <c r="N88" s="15"/>
    </row>
    <row r="89" spans="1:14" ht="15">
      <c r="A89" s="317" t="s">
        <v>549</v>
      </c>
      <c r="B89" s="313" t="s">
        <v>550</v>
      </c>
      <c r="C89" s="313" t="s">
        <v>285</v>
      </c>
      <c r="D89" s="313">
        <v>32.99</v>
      </c>
      <c r="E89" s="314">
        <v>4.97</v>
      </c>
      <c r="F89" s="313">
        <v>92</v>
      </c>
      <c r="G89" s="313">
        <v>62</v>
      </c>
      <c r="H89" s="318">
        <v>0</v>
      </c>
      <c r="J89" s="15"/>
      <c r="K89" s="15"/>
      <c r="L89" s="15"/>
      <c r="M89" s="15"/>
      <c r="N89" s="15"/>
    </row>
    <row r="90" spans="1:14" ht="15">
      <c r="A90" s="317" t="s">
        <v>549</v>
      </c>
      <c r="B90" s="313" t="s">
        <v>550</v>
      </c>
      <c r="C90" s="313" t="s">
        <v>286</v>
      </c>
      <c r="D90" s="313">
        <v>29.68</v>
      </c>
      <c r="E90" s="314">
        <v>4.51</v>
      </c>
      <c r="F90" s="313">
        <v>88</v>
      </c>
      <c r="G90" s="313">
        <v>55</v>
      </c>
      <c r="H90" s="318" t="s">
        <v>164</v>
      </c>
      <c r="J90" s="15"/>
      <c r="K90" s="15"/>
      <c r="L90" s="15"/>
      <c r="M90" s="15"/>
      <c r="N90" s="15"/>
    </row>
    <row r="91" spans="1:14" ht="15">
      <c r="A91" s="317" t="s">
        <v>549</v>
      </c>
      <c r="B91" s="313" t="s">
        <v>550</v>
      </c>
      <c r="C91" s="313" t="s">
        <v>287</v>
      </c>
      <c r="D91" s="313">
        <v>31.18</v>
      </c>
      <c r="E91" s="314">
        <v>4.72</v>
      </c>
      <c r="F91" s="313">
        <v>75</v>
      </c>
      <c r="G91" s="313">
        <v>55</v>
      </c>
      <c r="H91" s="318">
        <v>0</v>
      </c>
      <c r="J91" s="15"/>
      <c r="K91" s="15"/>
      <c r="L91" s="15"/>
      <c r="M91" s="15"/>
      <c r="N91" s="15"/>
    </row>
    <row r="92" spans="1:14" ht="15">
      <c r="A92" s="317" t="s">
        <v>549</v>
      </c>
      <c r="B92" s="313" t="s">
        <v>550</v>
      </c>
      <c r="C92" s="313" t="s">
        <v>288</v>
      </c>
      <c r="D92" s="313">
        <v>32.94</v>
      </c>
      <c r="E92" s="314">
        <v>4.96</v>
      </c>
      <c r="F92" s="313">
        <v>79</v>
      </c>
      <c r="G92" s="313">
        <v>51</v>
      </c>
      <c r="H92" s="318">
        <v>0</v>
      </c>
      <c r="J92" s="15"/>
      <c r="K92" s="15"/>
      <c r="L92" s="15"/>
      <c r="M92" s="16"/>
      <c r="N92" s="16"/>
    </row>
    <row r="93" spans="1:14" ht="15">
      <c r="A93" s="317" t="s">
        <v>549</v>
      </c>
      <c r="B93" s="313" t="s">
        <v>550</v>
      </c>
      <c r="C93" s="313" t="s">
        <v>289</v>
      </c>
      <c r="D93" s="313">
        <v>30.21</v>
      </c>
      <c r="E93" s="314">
        <v>4.58</v>
      </c>
      <c r="F93" s="313">
        <v>85</v>
      </c>
      <c r="G93" s="313">
        <v>55</v>
      </c>
      <c r="H93" s="318">
        <v>0</v>
      </c>
      <c r="J93" s="15"/>
      <c r="K93" s="15"/>
      <c r="L93" s="15"/>
      <c r="M93" s="17"/>
      <c r="N93" s="18"/>
    </row>
    <row r="94" spans="1:14" ht="15">
      <c r="A94" s="317" t="s">
        <v>549</v>
      </c>
      <c r="B94" s="313" t="s">
        <v>550</v>
      </c>
      <c r="C94" s="313" t="s">
        <v>290</v>
      </c>
      <c r="D94" s="313">
        <v>32.92</v>
      </c>
      <c r="E94" s="314">
        <v>4.96</v>
      </c>
      <c r="F94" s="313">
        <v>90</v>
      </c>
      <c r="G94" s="313">
        <v>60</v>
      </c>
      <c r="H94" s="318">
        <v>0</v>
      </c>
      <c r="J94" s="15"/>
      <c r="K94" s="15"/>
      <c r="L94" s="15"/>
      <c r="M94" s="15"/>
      <c r="N94" s="15"/>
    </row>
    <row r="95" spans="1:14" ht="15">
      <c r="A95" s="317" t="s">
        <v>549</v>
      </c>
      <c r="B95" s="313" t="s">
        <v>550</v>
      </c>
      <c r="C95" s="313" t="s">
        <v>291</v>
      </c>
      <c r="D95" s="313">
        <v>33.340000000000003</v>
      </c>
      <c r="E95" s="314">
        <v>5.01</v>
      </c>
      <c r="F95" s="313">
        <v>85</v>
      </c>
      <c r="G95" s="313">
        <v>60</v>
      </c>
      <c r="H95" s="318"/>
      <c r="J95" s="15"/>
      <c r="K95" s="15"/>
      <c r="L95" s="15"/>
      <c r="M95" s="15"/>
      <c r="N95" s="15"/>
    </row>
    <row r="96" spans="1:14" ht="15">
      <c r="A96" s="317" t="s">
        <v>549</v>
      </c>
      <c r="B96" s="313" t="s">
        <v>550</v>
      </c>
      <c r="C96" s="313" t="s">
        <v>292</v>
      </c>
      <c r="D96" s="313">
        <v>31.11</v>
      </c>
      <c r="E96" s="314">
        <v>4.71</v>
      </c>
      <c r="F96" s="313">
        <v>86</v>
      </c>
      <c r="G96" s="313">
        <v>61</v>
      </c>
      <c r="H96" s="318">
        <v>0</v>
      </c>
      <c r="J96" s="15"/>
      <c r="K96" s="15"/>
      <c r="L96" s="15"/>
      <c r="M96" s="15"/>
      <c r="N96" s="15"/>
    </row>
    <row r="97" spans="1:14" ht="15">
      <c r="A97" s="317" t="s">
        <v>549</v>
      </c>
      <c r="B97" s="313" t="s">
        <v>550</v>
      </c>
      <c r="C97" s="313" t="s">
        <v>293</v>
      </c>
      <c r="D97" s="313">
        <v>30.48</v>
      </c>
      <c r="E97" s="314">
        <v>4.62</v>
      </c>
      <c r="F97" s="313">
        <v>88</v>
      </c>
      <c r="G97" s="313">
        <v>60</v>
      </c>
      <c r="H97" s="318" t="s">
        <v>164</v>
      </c>
      <c r="J97" s="15"/>
      <c r="K97" s="15"/>
      <c r="L97" s="15"/>
      <c r="M97" s="15"/>
      <c r="N97" s="15"/>
    </row>
    <row r="98" spans="1:14" ht="15">
      <c r="A98" s="317" t="s">
        <v>549</v>
      </c>
      <c r="B98" s="313" t="s">
        <v>550</v>
      </c>
      <c r="C98" s="313" t="s">
        <v>294</v>
      </c>
      <c r="D98" s="313">
        <v>30.03</v>
      </c>
      <c r="E98" s="314">
        <v>4.5599999999999996</v>
      </c>
      <c r="F98" s="313">
        <v>87</v>
      </c>
      <c r="G98" s="313">
        <v>63</v>
      </c>
      <c r="H98" s="318">
        <v>0</v>
      </c>
      <c r="J98" s="15"/>
      <c r="K98" s="15"/>
      <c r="L98" s="15"/>
      <c r="M98" s="15"/>
      <c r="N98" s="15"/>
    </row>
    <row r="99" spans="1:14" ht="15">
      <c r="A99" s="317" t="s">
        <v>549</v>
      </c>
      <c r="B99" s="313" t="s">
        <v>550</v>
      </c>
      <c r="C99" s="313" t="s">
        <v>295</v>
      </c>
      <c r="D99" s="313">
        <v>31.9</v>
      </c>
      <c r="E99" s="314">
        <v>4.82</v>
      </c>
      <c r="F99" s="313">
        <v>87</v>
      </c>
      <c r="G99" s="313">
        <v>64</v>
      </c>
      <c r="H99" s="318">
        <v>0</v>
      </c>
      <c r="J99" s="15"/>
      <c r="K99" s="15"/>
      <c r="L99" s="15"/>
      <c r="M99" s="15"/>
      <c r="N99" s="15"/>
    </row>
    <row r="100" spans="1:14" ht="15">
      <c r="A100" s="317" t="s">
        <v>549</v>
      </c>
      <c r="B100" s="313" t="s">
        <v>550</v>
      </c>
      <c r="C100" s="313" t="s">
        <v>296</v>
      </c>
      <c r="D100" s="313">
        <v>30.41</v>
      </c>
      <c r="E100" s="314">
        <v>4.6100000000000003</v>
      </c>
      <c r="F100" s="313">
        <v>85</v>
      </c>
      <c r="G100" s="313">
        <v>64</v>
      </c>
      <c r="H100" s="318"/>
      <c r="J100" s="15"/>
      <c r="K100" s="15"/>
      <c r="L100" s="15"/>
      <c r="M100" s="15"/>
      <c r="N100" s="15"/>
    </row>
    <row r="101" spans="1:14" ht="15">
      <c r="A101" s="317" t="s">
        <v>549</v>
      </c>
      <c r="B101" s="313" t="s">
        <v>550</v>
      </c>
      <c r="C101" s="313" t="s">
        <v>297</v>
      </c>
      <c r="D101" s="313">
        <v>32.909999999999997</v>
      </c>
      <c r="E101" s="314">
        <v>4.96</v>
      </c>
      <c r="F101" s="313">
        <v>86</v>
      </c>
      <c r="G101" s="313">
        <v>62</v>
      </c>
      <c r="H101" s="318"/>
      <c r="J101" s="15"/>
      <c r="K101" s="15"/>
      <c r="L101" s="15"/>
      <c r="M101" s="15"/>
      <c r="N101" s="15"/>
    </row>
    <row r="102" spans="1:14" ht="15">
      <c r="A102" s="320" t="s">
        <v>549</v>
      </c>
      <c r="B102" s="315" t="s">
        <v>550</v>
      </c>
      <c r="C102" s="315" t="s">
        <v>107</v>
      </c>
      <c r="D102" s="315">
        <v>32.78</v>
      </c>
      <c r="E102" s="316">
        <v>4.9400000000000004</v>
      </c>
      <c r="F102" s="315">
        <v>80</v>
      </c>
      <c r="G102" s="315">
        <v>60</v>
      </c>
      <c r="H102" s="355">
        <v>0.01</v>
      </c>
      <c r="J102" s="15"/>
      <c r="K102" s="15"/>
      <c r="L102" s="15"/>
      <c r="M102" s="15"/>
      <c r="N102" s="15"/>
    </row>
    <row r="103" spans="1:14" ht="15">
      <c r="A103" s="320" t="s">
        <v>549</v>
      </c>
      <c r="B103" s="315" t="s">
        <v>550</v>
      </c>
      <c r="C103" s="315" t="s">
        <v>108</v>
      </c>
      <c r="D103" s="315">
        <v>39.03</v>
      </c>
      <c r="E103" s="316">
        <v>5.79</v>
      </c>
      <c r="F103" s="315">
        <v>79</v>
      </c>
      <c r="G103" s="315">
        <v>58</v>
      </c>
      <c r="H103" s="355">
        <v>0.68</v>
      </c>
      <c r="J103" s="15"/>
      <c r="K103" s="15"/>
      <c r="L103" s="15"/>
      <c r="M103" s="15"/>
      <c r="N103" s="15"/>
    </row>
    <row r="104" spans="1:14" ht="15">
      <c r="A104" s="320" t="s">
        <v>549</v>
      </c>
      <c r="B104" s="315" t="s">
        <v>550</v>
      </c>
      <c r="C104" s="315" t="s">
        <v>109</v>
      </c>
      <c r="D104" s="315">
        <v>42.44</v>
      </c>
      <c r="E104" s="316">
        <v>6.26</v>
      </c>
      <c r="F104" s="315">
        <v>78</v>
      </c>
      <c r="G104" s="315">
        <v>58</v>
      </c>
      <c r="H104" s="355">
        <v>1.38</v>
      </c>
      <c r="J104" s="15"/>
      <c r="K104" s="15"/>
      <c r="L104" s="15"/>
      <c r="M104" s="15"/>
      <c r="N104" s="15"/>
    </row>
    <row r="105" spans="1:14" ht="15">
      <c r="A105" s="317" t="s">
        <v>549</v>
      </c>
      <c r="B105" s="313" t="s">
        <v>550</v>
      </c>
      <c r="C105" s="313" t="s">
        <v>298</v>
      </c>
      <c r="D105" s="313">
        <v>39.01</v>
      </c>
      <c r="E105" s="314">
        <v>5.79</v>
      </c>
      <c r="F105" s="313">
        <v>79</v>
      </c>
      <c r="G105" s="313">
        <v>59</v>
      </c>
      <c r="H105" s="318">
        <v>0.03</v>
      </c>
      <c r="J105" s="15"/>
      <c r="K105" s="15"/>
      <c r="L105" s="15"/>
      <c r="M105" s="15"/>
      <c r="N105" s="15"/>
    </row>
    <row r="106" spans="1:14" ht="15">
      <c r="A106" s="320" t="s">
        <v>549</v>
      </c>
      <c r="B106" s="315" t="s">
        <v>550</v>
      </c>
      <c r="C106" s="315" t="s">
        <v>110</v>
      </c>
      <c r="D106" s="315">
        <v>53.59</v>
      </c>
      <c r="E106" s="316">
        <v>7.79</v>
      </c>
      <c r="F106" s="315">
        <v>87</v>
      </c>
      <c r="G106" s="315">
        <v>61</v>
      </c>
      <c r="H106" s="355">
        <v>7.0000000000000007E-2</v>
      </c>
      <c r="J106" s="15"/>
      <c r="K106" s="15"/>
      <c r="L106" s="15"/>
      <c r="M106" s="15"/>
      <c r="N106" s="15"/>
    </row>
    <row r="107" spans="1:14" ht="15">
      <c r="A107" s="320" t="s">
        <v>549</v>
      </c>
      <c r="B107" s="315" t="s">
        <v>550</v>
      </c>
      <c r="C107" s="315" t="s">
        <v>111</v>
      </c>
      <c r="D107" s="315">
        <v>68.400000000000006</v>
      </c>
      <c r="E107" s="316">
        <v>9.81</v>
      </c>
      <c r="F107" s="315">
        <v>86</v>
      </c>
      <c r="G107" s="315">
        <v>59</v>
      </c>
      <c r="H107" s="355">
        <v>0.56999999999999995</v>
      </c>
      <c r="J107" s="15"/>
      <c r="K107" s="15"/>
      <c r="L107" s="15"/>
      <c r="M107" s="15"/>
      <c r="N107" s="15"/>
    </row>
    <row r="108" spans="1:14" ht="15">
      <c r="A108" s="320" t="s">
        <v>549</v>
      </c>
      <c r="B108" s="315" t="s">
        <v>550</v>
      </c>
      <c r="C108" s="315" t="s">
        <v>112</v>
      </c>
      <c r="D108" s="315">
        <v>66.5</v>
      </c>
      <c r="E108" s="316">
        <v>9.5500000000000007</v>
      </c>
      <c r="F108" s="315">
        <v>87</v>
      </c>
      <c r="G108" s="315">
        <v>60</v>
      </c>
      <c r="H108" s="355">
        <v>0.02</v>
      </c>
      <c r="J108" s="15"/>
      <c r="K108" s="15"/>
      <c r="L108" s="15"/>
      <c r="M108" s="15"/>
      <c r="N108" s="15"/>
    </row>
    <row r="109" spans="1:14" ht="15">
      <c r="A109" s="320" t="s">
        <v>549</v>
      </c>
      <c r="B109" s="315" t="s">
        <v>550</v>
      </c>
      <c r="C109" s="315" t="s">
        <v>113</v>
      </c>
      <c r="D109" s="315">
        <v>71.760000000000005</v>
      </c>
      <c r="E109" s="316">
        <v>10.27</v>
      </c>
      <c r="F109" s="315">
        <v>88</v>
      </c>
      <c r="G109" s="315">
        <v>59</v>
      </c>
      <c r="H109" s="355">
        <v>0</v>
      </c>
      <c r="J109" s="15"/>
      <c r="K109" s="15"/>
      <c r="L109" s="15"/>
      <c r="M109" s="15"/>
      <c r="N109" s="15"/>
    </row>
    <row r="110" spans="1:14" ht="15">
      <c r="A110" s="317" t="s">
        <v>549</v>
      </c>
      <c r="B110" s="313" t="s">
        <v>550</v>
      </c>
      <c r="C110" s="313" t="s">
        <v>299</v>
      </c>
      <c r="D110" s="313">
        <v>52.64</v>
      </c>
      <c r="E110" s="314">
        <v>7.66</v>
      </c>
      <c r="F110" s="313">
        <v>81</v>
      </c>
      <c r="G110" s="313">
        <v>50</v>
      </c>
      <c r="H110" s="318">
        <v>0.04</v>
      </c>
      <c r="J110" s="15"/>
      <c r="K110" s="15"/>
      <c r="L110" s="15"/>
      <c r="M110" s="15"/>
      <c r="N110" s="15"/>
    </row>
    <row r="111" spans="1:14" ht="15">
      <c r="A111" s="317" t="s">
        <v>549</v>
      </c>
      <c r="B111" s="313" t="s">
        <v>550</v>
      </c>
      <c r="C111" s="313" t="s">
        <v>300</v>
      </c>
      <c r="D111" s="313">
        <v>48.84</v>
      </c>
      <c r="E111" s="314">
        <v>6.97</v>
      </c>
      <c r="F111" s="313">
        <v>81</v>
      </c>
      <c r="G111" s="313">
        <v>46</v>
      </c>
      <c r="H111" s="318">
        <v>0.02</v>
      </c>
      <c r="J111" s="15"/>
      <c r="K111" s="15"/>
      <c r="L111" s="15"/>
      <c r="M111" s="15"/>
      <c r="N111" s="15"/>
    </row>
    <row r="112" spans="1:14" ht="15">
      <c r="A112" s="317" t="s">
        <v>549</v>
      </c>
      <c r="B112" s="313" t="s">
        <v>550</v>
      </c>
      <c r="C112" s="313" t="s">
        <v>301</v>
      </c>
      <c r="D112" s="313">
        <v>49.46</v>
      </c>
      <c r="E112" s="314">
        <v>7.05</v>
      </c>
      <c r="F112" s="313">
        <v>82</v>
      </c>
      <c r="G112" s="313">
        <v>50</v>
      </c>
      <c r="H112" s="318">
        <v>0</v>
      </c>
      <c r="J112" s="15"/>
      <c r="K112" s="15"/>
      <c r="L112" s="15"/>
      <c r="M112" s="15"/>
      <c r="N112" s="15"/>
    </row>
    <row r="113" spans="1:14" ht="15">
      <c r="A113" s="317" t="s">
        <v>549</v>
      </c>
      <c r="B113" s="313" t="s">
        <v>550</v>
      </c>
      <c r="C113" s="313" t="s">
        <v>302</v>
      </c>
      <c r="D113" s="313">
        <v>46.41</v>
      </c>
      <c r="E113" s="314">
        <v>6.65</v>
      </c>
      <c r="F113" s="313">
        <v>84</v>
      </c>
      <c r="G113" s="313">
        <v>55</v>
      </c>
      <c r="H113" s="318">
        <v>0</v>
      </c>
      <c r="J113" s="15"/>
      <c r="K113" s="15"/>
      <c r="L113" s="15"/>
      <c r="M113" s="15"/>
      <c r="N113" s="15"/>
    </row>
    <row r="114" spans="1:14" ht="15">
      <c r="A114" s="317" t="s">
        <v>549</v>
      </c>
      <c r="B114" s="313" t="s">
        <v>550</v>
      </c>
      <c r="C114" s="313" t="s">
        <v>303</v>
      </c>
      <c r="D114" s="313">
        <v>44.97</v>
      </c>
      <c r="E114" s="314">
        <v>6.46</v>
      </c>
      <c r="F114" s="313">
        <v>87</v>
      </c>
      <c r="G114" s="313">
        <v>59</v>
      </c>
      <c r="H114" s="318"/>
      <c r="J114" s="15"/>
      <c r="K114" s="15"/>
      <c r="L114" s="15"/>
      <c r="M114" s="15"/>
      <c r="N114" s="15"/>
    </row>
    <row r="115" spans="1:14" ht="15">
      <c r="A115" s="317" t="s">
        <v>549</v>
      </c>
      <c r="B115" s="313" t="s">
        <v>550</v>
      </c>
      <c r="C115" s="313" t="s">
        <v>304</v>
      </c>
      <c r="D115" s="313">
        <v>45.48</v>
      </c>
      <c r="E115" s="314">
        <v>6.52</v>
      </c>
      <c r="F115" s="313">
        <v>89</v>
      </c>
      <c r="G115" s="313">
        <v>57</v>
      </c>
      <c r="H115" s="318">
        <v>0.3</v>
      </c>
      <c r="J115" s="15"/>
      <c r="K115" s="15"/>
      <c r="L115" s="15"/>
      <c r="M115" s="15"/>
      <c r="N115" s="15"/>
    </row>
    <row r="116" spans="1:14" ht="15">
      <c r="A116" s="317" t="s">
        <v>549</v>
      </c>
      <c r="B116" s="313" t="s">
        <v>550</v>
      </c>
      <c r="C116" s="313" t="s">
        <v>305</v>
      </c>
      <c r="D116" s="313">
        <v>51.12</v>
      </c>
      <c r="E116" s="314">
        <v>7.27</v>
      </c>
      <c r="F116" s="313">
        <v>84</v>
      </c>
      <c r="G116" s="313">
        <v>53</v>
      </c>
      <c r="H116" s="318">
        <v>0.42</v>
      </c>
      <c r="J116" s="15"/>
      <c r="K116" s="15"/>
      <c r="L116" s="15"/>
      <c r="M116" s="15"/>
      <c r="N116" s="15"/>
    </row>
    <row r="117" spans="1:14" ht="15">
      <c r="A117" s="317" t="s">
        <v>549</v>
      </c>
      <c r="B117" s="313" t="s">
        <v>550</v>
      </c>
      <c r="C117" s="313" t="s">
        <v>306</v>
      </c>
      <c r="D117" s="313">
        <v>44.95</v>
      </c>
      <c r="E117" s="314">
        <v>6.45</v>
      </c>
      <c r="F117" s="313">
        <v>80</v>
      </c>
      <c r="G117" s="313">
        <v>55</v>
      </c>
      <c r="H117" s="318">
        <v>0</v>
      </c>
      <c r="J117" s="15"/>
      <c r="K117" s="15"/>
      <c r="L117" s="15"/>
      <c r="M117" s="15"/>
      <c r="N117" s="15"/>
    </row>
    <row r="118" spans="1:14" ht="15">
      <c r="A118" s="317" t="s">
        <v>549</v>
      </c>
      <c r="B118" s="313" t="s">
        <v>550</v>
      </c>
      <c r="C118" s="313" t="s">
        <v>307</v>
      </c>
      <c r="D118" s="313">
        <v>45.61</v>
      </c>
      <c r="E118" s="314">
        <v>6.54</v>
      </c>
      <c r="F118" s="313">
        <v>82</v>
      </c>
      <c r="G118" s="313">
        <v>61</v>
      </c>
      <c r="H118" s="318">
        <v>0.25</v>
      </c>
      <c r="J118" s="15"/>
      <c r="K118" s="15"/>
      <c r="L118" s="15"/>
      <c r="M118" s="15"/>
      <c r="N118" s="15"/>
    </row>
    <row r="119" spans="1:14" ht="15">
      <c r="A119" s="317" t="s">
        <v>549</v>
      </c>
      <c r="B119" s="313" t="s">
        <v>550</v>
      </c>
      <c r="C119" s="313" t="s">
        <v>308</v>
      </c>
      <c r="D119" s="313">
        <v>36.79</v>
      </c>
      <c r="E119" s="314">
        <v>5.37</v>
      </c>
      <c r="F119" s="313">
        <v>84</v>
      </c>
      <c r="G119" s="313">
        <v>62</v>
      </c>
      <c r="H119" s="318">
        <v>7.0000000000000007E-2</v>
      </c>
      <c r="J119" s="15"/>
      <c r="K119" s="15"/>
      <c r="L119" s="15"/>
      <c r="M119" s="15"/>
      <c r="N119" s="15"/>
    </row>
    <row r="120" spans="1:14" ht="15">
      <c r="A120" s="317" t="s">
        <v>549</v>
      </c>
      <c r="B120" s="313" t="s">
        <v>550</v>
      </c>
      <c r="C120" s="313" t="s">
        <v>309</v>
      </c>
      <c r="D120" s="313">
        <v>49.85</v>
      </c>
      <c r="E120" s="314">
        <v>7.1</v>
      </c>
      <c r="F120" s="313">
        <v>86</v>
      </c>
      <c r="G120" s="313">
        <v>63</v>
      </c>
      <c r="H120" s="318">
        <v>0</v>
      </c>
      <c r="J120" s="15"/>
      <c r="K120" s="15"/>
      <c r="L120" s="15"/>
      <c r="M120" s="15"/>
      <c r="N120" s="15"/>
    </row>
    <row r="121" spans="1:14" ht="15">
      <c r="A121" s="320" t="s">
        <v>549</v>
      </c>
      <c r="B121" s="315" t="s">
        <v>550</v>
      </c>
      <c r="C121" s="315" t="s">
        <v>114</v>
      </c>
      <c r="D121" s="315">
        <v>64.13</v>
      </c>
      <c r="E121" s="316">
        <v>9</v>
      </c>
      <c r="F121" s="315">
        <v>87</v>
      </c>
      <c r="G121" s="315">
        <v>62</v>
      </c>
      <c r="H121" s="355">
        <v>1.62</v>
      </c>
      <c r="J121" s="15"/>
      <c r="K121" s="15"/>
      <c r="L121" s="15"/>
      <c r="M121" s="15"/>
      <c r="N121" s="15"/>
    </row>
    <row r="122" spans="1:14" ht="15">
      <c r="A122" s="320" t="s">
        <v>549</v>
      </c>
      <c r="B122" s="315" t="s">
        <v>550</v>
      </c>
      <c r="C122" s="315" t="s">
        <v>115</v>
      </c>
      <c r="D122" s="315">
        <v>56.27</v>
      </c>
      <c r="E122" s="316">
        <v>7.96</v>
      </c>
      <c r="F122" s="315">
        <v>88</v>
      </c>
      <c r="G122" s="315">
        <v>62</v>
      </c>
      <c r="H122" s="355">
        <v>0</v>
      </c>
      <c r="J122" s="15"/>
      <c r="K122" s="15"/>
      <c r="L122" s="15"/>
      <c r="M122" s="16"/>
      <c r="N122" s="16"/>
    </row>
    <row r="123" spans="1:14" ht="15">
      <c r="A123" s="320" t="s">
        <v>549</v>
      </c>
      <c r="B123" s="315" t="s">
        <v>550</v>
      </c>
      <c r="C123" s="315" t="s">
        <v>116</v>
      </c>
      <c r="D123" s="315">
        <v>60.39</v>
      </c>
      <c r="E123" s="316">
        <v>8.5</v>
      </c>
      <c r="F123" s="315">
        <v>85</v>
      </c>
      <c r="G123" s="315">
        <v>57</v>
      </c>
      <c r="H123" s="355">
        <v>0.52</v>
      </c>
      <c r="J123" s="15"/>
      <c r="K123" s="15"/>
      <c r="L123" s="15"/>
      <c r="M123" s="17"/>
      <c r="N123" s="18"/>
    </row>
    <row r="124" spans="1:14" ht="15">
      <c r="A124" s="317" t="s">
        <v>549</v>
      </c>
      <c r="B124" s="313" t="s">
        <v>550</v>
      </c>
      <c r="C124" s="313" t="s">
        <v>310</v>
      </c>
      <c r="D124" s="313">
        <v>50.92</v>
      </c>
      <c r="E124" s="314">
        <v>7.25</v>
      </c>
      <c r="F124" s="313">
        <v>85</v>
      </c>
      <c r="G124" s="313">
        <v>56</v>
      </c>
      <c r="H124" s="318">
        <v>0</v>
      </c>
      <c r="J124" s="15"/>
      <c r="K124" s="15"/>
      <c r="L124" s="15"/>
      <c r="M124" s="15"/>
      <c r="N124" s="15"/>
    </row>
    <row r="125" spans="1:14" ht="15">
      <c r="A125" s="317" t="s">
        <v>549</v>
      </c>
      <c r="B125" s="313" t="s">
        <v>550</v>
      </c>
      <c r="C125" s="313" t="s">
        <v>311</v>
      </c>
      <c r="D125" s="313">
        <v>49.29</v>
      </c>
      <c r="E125" s="314">
        <v>7.03</v>
      </c>
      <c r="F125" s="313">
        <v>87</v>
      </c>
      <c r="G125" s="313">
        <v>56</v>
      </c>
      <c r="H125" s="318">
        <v>0</v>
      </c>
      <c r="J125" s="15"/>
      <c r="K125" s="15"/>
      <c r="L125" s="15"/>
      <c r="M125" s="15"/>
      <c r="N125" s="15"/>
    </row>
    <row r="126" spans="1:14" ht="15">
      <c r="A126" s="317" t="s">
        <v>549</v>
      </c>
      <c r="B126" s="313" t="s">
        <v>550</v>
      </c>
      <c r="C126" s="313" t="s">
        <v>312</v>
      </c>
      <c r="D126" s="313">
        <v>43.5</v>
      </c>
      <c r="E126" s="314">
        <v>6.26</v>
      </c>
      <c r="F126" s="313">
        <v>86</v>
      </c>
      <c r="G126" s="313">
        <v>53</v>
      </c>
      <c r="H126" s="318">
        <v>0</v>
      </c>
      <c r="J126" s="15"/>
      <c r="K126" s="15"/>
      <c r="L126" s="15"/>
      <c r="M126" s="15"/>
      <c r="N126" s="15"/>
    </row>
    <row r="127" spans="1:14" ht="15">
      <c r="A127" s="317" t="s">
        <v>549</v>
      </c>
      <c r="B127" s="313" t="s">
        <v>550</v>
      </c>
      <c r="C127" s="313" t="s">
        <v>313</v>
      </c>
      <c r="D127" s="313">
        <v>42.75</v>
      </c>
      <c r="E127" s="314">
        <v>6.16</v>
      </c>
      <c r="F127" s="313">
        <v>84</v>
      </c>
      <c r="G127" s="313">
        <v>53</v>
      </c>
      <c r="H127" s="318">
        <v>0</v>
      </c>
      <c r="J127" s="15"/>
      <c r="K127" s="15"/>
      <c r="L127" s="15"/>
      <c r="M127" s="15"/>
      <c r="N127" s="15"/>
    </row>
    <row r="128" spans="1:14" ht="15">
      <c r="A128" s="317" t="s">
        <v>549</v>
      </c>
      <c r="B128" s="313" t="s">
        <v>550</v>
      </c>
      <c r="C128" s="313" t="s">
        <v>314</v>
      </c>
      <c r="D128" s="313">
        <v>41.5</v>
      </c>
      <c r="E128" s="314">
        <v>5.99</v>
      </c>
      <c r="F128" s="313">
        <v>87</v>
      </c>
      <c r="G128" s="313">
        <v>57</v>
      </c>
      <c r="H128" s="318">
        <v>0</v>
      </c>
      <c r="J128" s="15"/>
      <c r="K128" s="15"/>
      <c r="L128" s="15"/>
      <c r="M128" s="15"/>
      <c r="N128" s="15"/>
    </row>
    <row r="129" spans="1:14" ht="15">
      <c r="A129" s="317" t="s">
        <v>549</v>
      </c>
      <c r="B129" s="313" t="s">
        <v>550</v>
      </c>
      <c r="C129" s="313" t="s">
        <v>315</v>
      </c>
      <c r="D129" s="313">
        <v>44.55</v>
      </c>
      <c r="E129" s="314">
        <v>6.4</v>
      </c>
      <c r="F129" s="313">
        <v>86</v>
      </c>
      <c r="G129" s="313">
        <v>65</v>
      </c>
      <c r="H129" s="318">
        <v>0</v>
      </c>
      <c r="J129" s="15"/>
      <c r="K129" s="15"/>
      <c r="L129" s="15"/>
      <c r="M129" s="15"/>
      <c r="N129" s="15"/>
    </row>
    <row r="130" spans="1:14" ht="15">
      <c r="A130" s="317" t="s">
        <v>549</v>
      </c>
      <c r="B130" s="313" t="s">
        <v>550</v>
      </c>
      <c r="C130" s="313" t="s">
        <v>316</v>
      </c>
      <c r="D130" s="313">
        <v>45.06</v>
      </c>
      <c r="E130" s="314">
        <v>6.47</v>
      </c>
      <c r="F130" s="313">
        <v>88</v>
      </c>
      <c r="G130" s="313">
        <v>61</v>
      </c>
      <c r="H130" s="318">
        <v>0.02</v>
      </c>
      <c r="J130" s="15"/>
      <c r="K130" s="15"/>
      <c r="L130" s="15"/>
      <c r="M130" s="15"/>
      <c r="N130" s="15"/>
    </row>
    <row r="131" spans="1:14" ht="15">
      <c r="A131" s="317" t="s">
        <v>549</v>
      </c>
      <c r="B131" s="313" t="s">
        <v>550</v>
      </c>
      <c r="C131" s="313" t="s">
        <v>317</v>
      </c>
      <c r="D131" s="313">
        <v>40.950000000000003</v>
      </c>
      <c r="E131" s="314">
        <v>5.92</v>
      </c>
      <c r="F131" s="313">
        <v>87</v>
      </c>
      <c r="G131" s="313">
        <v>55</v>
      </c>
      <c r="H131" s="318">
        <v>0</v>
      </c>
      <c r="J131" s="15"/>
      <c r="K131" s="15"/>
      <c r="L131" s="15"/>
      <c r="M131" s="15"/>
      <c r="N131" s="15"/>
    </row>
    <row r="132" spans="1:14" ht="15">
      <c r="A132" s="317" t="s">
        <v>549</v>
      </c>
      <c r="B132" s="313" t="s">
        <v>550</v>
      </c>
      <c r="C132" s="313" t="s">
        <v>318</v>
      </c>
      <c r="D132" s="313">
        <v>39.33</v>
      </c>
      <c r="E132" s="314">
        <v>5.71</v>
      </c>
      <c r="F132" s="313">
        <v>91</v>
      </c>
      <c r="G132" s="313">
        <v>63</v>
      </c>
      <c r="H132" s="318">
        <v>0</v>
      </c>
      <c r="J132" s="15"/>
      <c r="K132" s="15"/>
      <c r="L132" s="15"/>
      <c r="M132" s="15"/>
      <c r="N132" s="15"/>
    </row>
    <row r="133" spans="1:14" ht="15">
      <c r="A133" s="317" t="s">
        <v>549</v>
      </c>
      <c r="B133" s="313" t="s">
        <v>550</v>
      </c>
      <c r="C133" s="313" t="s">
        <v>319</v>
      </c>
      <c r="D133" s="313">
        <v>39.1</v>
      </c>
      <c r="E133" s="314">
        <v>5.68</v>
      </c>
      <c r="F133" s="313">
        <v>92</v>
      </c>
      <c r="G133" s="313">
        <v>66</v>
      </c>
      <c r="H133" s="318">
        <v>0</v>
      </c>
      <c r="J133" s="15"/>
      <c r="K133" s="15"/>
      <c r="L133" s="15"/>
      <c r="M133" s="15"/>
      <c r="N133" s="15"/>
    </row>
    <row r="134" spans="1:14" ht="15">
      <c r="A134" s="317" t="s">
        <v>549</v>
      </c>
      <c r="B134" s="313" t="s">
        <v>550</v>
      </c>
      <c r="C134" s="313" t="s">
        <v>320</v>
      </c>
      <c r="D134" s="313">
        <v>38.950000000000003</v>
      </c>
      <c r="E134" s="314">
        <v>5.66</v>
      </c>
      <c r="F134" s="313">
        <v>88</v>
      </c>
      <c r="G134" s="313">
        <v>67</v>
      </c>
      <c r="H134" s="318">
        <v>0.04</v>
      </c>
      <c r="J134" s="15"/>
      <c r="K134" s="15"/>
      <c r="L134" s="15"/>
      <c r="M134" s="15"/>
      <c r="N134" s="15"/>
    </row>
    <row r="135" spans="1:14" ht="15">
      <c r="A135" s="317" t="s">
        <v>549</v>
      </c>
      <c r="B135" s="313" t="s">
        <v>550</v>
      </c>
      <c r="C135" s="313" t="s">
        <v>321</v>
      </c>
      <c r="D135" s="313">
        <v>38.76</v>
      </c>
      <c r="E135" s="314">
        <v>5.63</v>
      </c>
      <c r="F135" s="313">
        <v>86</v>
      </c>
      <c r="G135" s="313">
        <v>66</v>
      </c>
      <c r="H135" s="318">
        <v>0</v>
      </c>
      <c r="J135" s="15"/>
      <c r="K135" s="15"/>
      <c r="L135" s="15"/>
      <c r="M135" s="15"/>
      <c r="N135" s="15"/>
    </row>
    <row r="136" spans="1:14" ht="15">
      <c r="A136" s="317" t="s">
        <v>549</v>
      </c>
      <c r="B136" s="313" t="s">
        <v>550</v>
      </c>
      <c r="C136" s="313" t="s">
        <v>322</v>
      </c>
      <c r="D136" s="313">
        <v>39.4</v>
      </c>
      <c r="E136" s="314">
        <v>5.71</v>
      </c>
      <c r="F136" s="313">
        <v>85</v>
      </c>
      <c r="G136" s="313">
        <v>64</v>
      </c>
      <c r="H136" s="318">
        <v>0</v>
      </c>
      <c r="J136" s="15"/>
      <c r="K136" s="15"/>
      <c r="L136" s="15"/>
      <c r="M136" s="15"/>
      <c r="N136" s="15"/>
    </row>
    <row r="137" spans="1:14" ht="15">
      <c r="A137" s="317" t="s">
        <v>549</v>
      </c>
      <c r="B137" s="313" t="s">
        <v>550</v>
      </c>
      <c r="C137" s="313" t="s">
        <v>323</v>
      </c>
      <c r="D137" s="313">
        <v>39.090000000000003</v>
      </c>
      <c r="E137" s="314">
        <v>5.67</v>
      </c>
      <c r="F137" s="313">
        <v>86</v>
      </c>
      <c r="G137" s="313">
        <v>63</v>
      </c>
      <c r="H137" s="318">
        <v>0</v>
      </c>
      <c r="J137" s="15"/>
      <c r="K137" s="15"/>
      <c r="L137" s="15"/>
      <c r="M137" s="15"/>
      <c r="N137" s="15"/>
    </row>
    <row r="138" spans="1:14" ht="15">
      <c r="A138" s="317" t="s">
        <v>549</v>
      </c>
      <c r="B138" s="313" t="s">
        <v>550</v>
      </c>
      <c r="C138" s="313" t="s">
        <v>324</v>
      </c>
      <c r="D138" s="313">
        <v>42.43</v>
      </c>
      <c r="E138" s="314">
        <v>6.12</v>
      </c>
      <c r="F138" s="313">
        <v>89</v>
      </c>
      <c r="G138" s="313">
        <v>62</v>
      </c>
      <c r="H138" s="318">
        <v>0</v>
      </c>
      <c r="J138" s="15"/>
      <c r="K138" s="15"/>
      <c r="L138" s="15"/>
      <c r="M138" s="15"/>
      <c r="N138" s="15"/>
    </row>
    <row r="139" spans="1:14" ht="15">
      <c r="A139" s="317" t="s">
        <v>549</v>
      </c>
      <c r="B139" s="313" t="s">
        <v>550</v>
      </c>
      <c r="C139" s="313" t="s">
        <v>325</v>
      </c>
      <c r="D139" s="313">
        <v>33.75</v>
      </c>
      <c r="E139" s="314">
        <v>4.97</v>
      </c>
      <c r="F139" s="313">
        <v>88</v>
      </c>
      <c r="G139" s="313">
        <v>64</v>
      </c>
      <c r="H139" s="318">
        <v>0</v>
      </c>
      <c r="J139" s="15"/>
      <c r="K139" s="15"/>
      <c r="L139" s="15"/>
      <c r="M139" s="15"/>
      <c r="N139" s="15"/>
    </row>
    <row r="140" spans="1:14" ht="15">
      <c r="A140" s="317" t="s">
        <v>549</v>
      </c>
      <c r="B140" s="313" t="s">
        <v>550</v>
      </c>
      <c r="C140" s="313" t="s">
        <v>326</v>
      </c>
      <c r="D140" s="313">
        <v>33.76</v>
      </c>
      <c r="E140" s="314">
        <v>4.95</v>
      </c>
      <c r="F140" s="313">
        <v>92</v>
      </c>
      <c r="G140" s="313">
        <v>67</v>
      </c>
      <c r="H140" s="318">
        <v>0</v>
      </c>
      <c r="J140" s="15"/>
      <c r="K140" s="15"/>
      <c r="L140" s="15"/>
      <c r="M140" s="15"/>
      <c r="N140" s="15"/>
    </row>
    <row r="141" spans="1:14" ht="15">
      <c r="A141" s="320" t="s">
        <v>549</v>
      </c>
      <c r="B141" s="315" t="s">
        <v>550</v>
      </c>
      <c r="C141" s="315" t="s">
        <v>117</v>
      </c>
      <c r="D141" s="315">
        <v>34.93</v>
      </c>
      <c r="E141" s="316">
        <v>5.1100000000000003</v>
      </c>
      <c r="F141" s="315">
        <v>89</v>
      </c>
      <c r="G141" s="315">
        <v>65</v>
      </c>
      <c r="H141" s="355">
        <v>1.24</v>
      </c>
      <c r="J141" s="15"/>
      <c r="K141" s="15"/>
      <c r="L141" s="15"/>
      <c r="M141" s="15"/>
      <c r="N141" s="15"/>
    </row>
    <row r="142" spans="1:14" ht="15">
      <c r="A142" s="317" t="s">
        <v>549</v>
      </c>
      <c r="B142" s="313" t="s">
        <v>550</v>
      </c>
      <c r="C142" s="313" t="s">
        <v>327</v>
      </c>
      <c r="D142" s="313">
        <v>35.479999999999997</v>
      </c>
      <c r="E142" s="314">
        <v>5.18</v>
      </c>
      <c r="F142" s="313">
        <v>88</v>
      </c>
      <c r="G142" s="313">
        <v>66</v>
      </c>
      <c r="H142" s="318">
        <v>0.02</v>
      </c>
      <c r="J142" s="15"/>
      <c r="K142" s="15"/>
      <c r="L142" s="15"/>
      <c r="M142" s="15"/>
      <c r="N142" s="15"/>
    </row>
    <row r="143" spans="1:14" ht="15">
      <c r="A143" s="317" t="s">
        <v>549</v>
      </c>
      <c r="B143" s="313" t="s">
        <v>550</v>
      </c>
      <c r="C143" s="313" t="s">
        <v>328</v>
      </c>
      <c r="D143" s="313">
        <v>34.99</v>
      </c>
      <c r="E143" s="314">
        <v>5.12</v>
      </c>
      <c r="F143" s="313">
        <v>88</v>
      </c>
      <c r="G143" s="313">
        <v>66</v>
      </c>
      <c r="H143" s="318">
        <v>0</v>
      </c>
      <c r="J143" s="15"/>
      <c r="K143" s="15"/>
      <c r="L143" s="15"/>
      <c r="M143" s="15"/>
      <c r="N143" s="15"/>
    </row>
    <row r="144" spans="1:14" ht="15">
      <c r="A144" s="317" t="s">
        <v>549</v>
      </c>
      <c r="B144" s="313" t="s">
        <v>550</v>
      </c>
      <c r="C144" s="313" t="s">
        <v>329</v>
      </c>
      <c r="D144" s="313">
        <v>34.92</v>
      </c>
      <c r="E144" s="314">
        <v>5.1100000000000003</v>
      </c>
      <c r="F144" s="313">
        <v>88</v>
      </c>
      <c r="G144" s="313">
        <v>67</v>
      </c>
      <c r="H144" s="318"/>
      <c r="J144" s="15"/>
      <c r="K144" s="15"/>
      <c r="L144" s="15"/>
      <c r="M144" s="15"/>
      <c r="N144" s="15"/>
    </row>
    <row r="145" spans="1:14" ht="15">
      <c r="A145" s="320" t="s">
        <v>549</v>
      </c>
      <c r="B145" s="315" t="s">
        <v>550</v>
      </c>
      <c r="C145" s="315" t="s">
        <v>118</v>
      </c>
      <c r="D145" s="315">
        <v>38.81</v>
      </c>
      <c r="E145" s="316">
        <v>5.62</v>
      </c>
      <c r="F145" s="315">
        <v>88</v>
      </c>
      <c r="G145" s="315">
        <v>67</v>
      </c>
      <c r="H145" s="355">
        <v>0.65</v>
      </c>
      <c r="J145" s="15"/>
      <c r="K145" s="15"/>
      <c r="L145" s="15"/>
      <c r="M145" s="15"/>
      <c r="N145" s="15"/>
    </row>
    <row r="146" spans="1:14" ht="15">
      <c r="A146" s="320" t="s">
        <v>549</v>
      </c>
      <c r="B146" s="315" t="s">
        <v>550</v>
      </c>
      <c r="C146" s="315" t="s">
        <v>119</v>
      </c>
      <c r="D146" s="315">
        <v>42.93</v>
      </c>
      <c r="E146" s="316">
        <v>6.17</v>
      </c>
      <c r="F146" s="315">
        <v>85</v>
      </c>
      <c r="G146" s="315">
        <v>67</v>
      </c>
      <c r="H146" s="355">
        <v>0.56000000000000005</v>
      </c>
      <c r="J146" s="15"/>
      <c r="K146" s="15"/>
      <c r="L146" s="15"/>
      <c r="M146" s="15"/>
      <c r="N146" s="15"/>
    </row>
    <row r="147" spans="1:14" ht="15">
      <c r="A147" s="320" t="s">
        <v>549</v>
      </c>
      <c r="B147" s="315" t="s">
        <v>550</v>
      </c>
      <c r="C147" s="315" t="s">
        <v>120</v>
      </c>
      <c r="D147" s="315">
        <v>54.88</v>
      </c>
      <c r="E147" s="316">
        <v>7.75</v>
      </c>
      <c r="F147" s="315">
        <v>83</v>
      </c>
      <c r="G147" s="315">
        <v>66</v>
      </c>
      <c r="H147" s="355">
        <v>0.12</v>
      </c>
      <c r="J147" s="15"/>
      <c r="K147" s="15"/>
      <c r="L147" s="15"/>
      <c r="M147" s="15"/>
      <c r="N147" s="15"/>
    </row>
    <row r="148" spans="1:14" ht="15">
      <c r="A148" s="317" t="s">
        <v>549</v>
      </c>
      <c r="B148" s="313" t="s">
        <v>550</v>
      </c>
      <c r="C148" s="313" t="s">
        <v>330</v>
      </c>
      <c r="D148" s="313">
        <v>50.57</v>
      </c>
      <c r="E148" s="314">
        <v>7.18</v>
      </c>
      <c r="F148" s="313">
        <v>83</v>
      </c>
      <c r="G148" s="313">
        <v>66</v>
      </c>
      <c r="H148" s="318">
        <v>0.16</v>
      </c>
      <c r="J148" s="15"/>
      <c r="K148" s="15"/>
      <c r="L148" s="15"/>
      <c r="M148" s="15"/>
      <c r="N148" s="15"/>
    </row>
    <row r="149" spans="1:14" ht="15">
      <c r="A149" s="317" t="s">
        <v>549</v>
      </c>
      <c r="B149" s="313" t="s">
        <v>550</v>
      </c>
      <c r="C149" s="313" t="s">
        <v>331</v>
      </c>
      <c r="D149" s="313">
        <v>44.82</v>
      </c>
      <c r="E149" s="314">
        <v>6.42</v>
      </c>
      <c r="F149" s="313">
        <v>82</v>
      </c>
      <c r="G149" s="313">
        <v>62</v>
      </c>
      <c r="H149" s="318">
        <v>0.05</v>
      </c>
      <c r="J149" s="15"/>
      <c r="K149" s="15"/>
      <c r="L149" s="15"/>
      <c r="M149" s="15"/>
      <c r="N149" s="15"/>
    </row>
    <row r="150" spans="1:14" ht="15">
      <c r="A150" s="317" t="s">
        <v>549</v>
      </c>
      <c r="B150" s="313" t="s">
        <v>550</v>
      </c>
      <c r="C150" s="313" t="s">
        <v>332</v>
      </c>
      <c r="D150" s="313">
        <v>47.47</v>
      </c>
      <c r="E150" s="314">
        <v>6.77</v>
      </c>
      <c r="F150" s="313">
        <v>81</v>
      </c>
      <c r="G150" s="313">
        <v>56</v>
      </c>
      <c r="H150" s="318" t="s">
        <v>149</v>
      </c>
      <c r="J150" s="15"/>
      <c r="K150" s="15"/>
      <c r="L150" s="15"/>
      <c r="M150" s="15"/>
      <c r="N150" s="15"/>
    </row>
    <row r="151" spans="1:14" ht="15">
      <c r="A151" s="317" t="s">
        <v>549</v>
      </c>
      <c r="B151" s="313" t="s">
        <v>550</v>
      </c>
      <c r="C151" s="313" t="s">
        <v>333</v>
      </c>
      <c r="D151" s="313">
        <v>43.87</v>
      </c>
      <c r="E151" s="314">
        <v>6.29</v>
      </c>
      <c r="F151" s="313">
        <v>85</v>
      </c>
      <c r="G151" s="313">
        <v>55</v>
      </c>
      <c r="H151" s="318">
        <v>0</v>
      </c>
      <c r="J151" s="15"/>
      <c r="K151" s="15"/>
      <c r="L151" s="15"/>
      <c r="M151" s="15"/>
      <c r="N151" s="15"/>
    </row>
    <row r="152" spans="1:14" ht="15">
      <c r="A152" s="317" t="s">
        <v>549</v>
      </c>
      <c r="B152" s="313" t="s">
        <v>550</v>
      </c>
      <c r="C152" s="313" t="s">
        <v>334</v>
      </c>
      <c r="D152" s="313">
        <v>43.84</v>
      </c>
      <c r="E152" s="314">
        <v>6.29</v>
      </c>
      <c r="F152" s="313">
        <v>87</v>
      </c>
      <c r="G152" s="313">
        <v>60</v>
      </c>
      <c r="H152" s="318">
        <v>0</v>
      </c>
      <c r="J152" s="15"/>
      <c r="K152" s="15"/>
      <c r="L152" s="15"/>
      <c r="M152" s="15"/>
      <c r="N152" s="15"/>
    </row>
    <row r="153" spans="1:14" ht="15">
      <c r="A153" s="317" t="s">
        <v>549</v>
      </c>
      <c r="B153" s="313" t="s">
        <v>550</v>
      </c>
      <c r="C153" s="313" t="s">
        <v>335</v>
      </c>
      <c r="D153" s="313">
        <v>41.82</v>
      </c>
      <c r="E153" s="314">
        <v>6.02</v>
      </c>
      <c r="F153" s="313">
        <v>88</v>
      </c>
      <c r="G153" s="313">
        <v>62</v>
      </c>
      <c r="H153" s="318">
        <v>0</v>
      </c>
      <c r="J153" s="15"/>
      <c r="K153" s="15"/>
      <c r="L153" s="15"/>
      <c r="M153" s="16"/>
      <c r="N153" s="16"/>
    </row>
    <row r="154" spans="1:14" ht="15">
      <c r="A154" s="317" t="s">
        <v>549</v>
      </c>
      <c r="B154" s="313" t="s">
        <v>550</v>
      </c>
      <c r="C154" s="313" t="s">
        <v>336</v>
      </c>
      <c r="D154" s="313">
        <v>40.340000000000003</v>
      </c>
      <c r="E154" s="314">
        <v>5.83</v>
      </c>
      <c r="F154" s="313">
        <v>87</v>
      </c>
      <c r="G154" s="313">
        <v>68</v>
      </c>
      <c r="H154" s="318">
        <v>0</v>
      </c>
      <c r="J154" s="15"/>
      <c r="K154" s="15"/>
      <c r="L154" s="15"/>
      <c r="M154" s="17"/>
      <c r="N154" s="18"/>
    </row>
    <row r="155" spans="1:14" ht="15">
      <c r="A155" s="317" t="s">
        <v>549</v>
      </c>
      <c r="B155" s="313" t="s">
        <v>550</v>
      </c>
      <c r="C155" s="313" t="s">
        <v>337</v>
      </c>
      <c r="D155" s="313">
        <v>42.39</v>
      </c>
      <c r="E155" s="314">
        <v>6.1</v>
      </c>
      <c r="F155" s="313">
        <v>85</v>
      </c>
      <c r="G155" s="313">
        <v>68</v>
      </c>
      <c r="H155" s="318">
        <v>0</v>
      </c>
      <c r="J155" s="15"/>
      <c r="K155" s="15"/>
      <c r="L155" s="15"/>
      <c r="M155" s="15"/>
      <c r="N155" s="15"/>
    </row>
    <row r="156" spans="1:14" ht="15">
      <c r="A156" s="317" t="s">
        <v>549</v>
      </c>
      <c r="B156" s="313" t="s">
        <v>550</v>
      </c>
      <c r="C156" s="313" t="s">
        <v>338</v>
      </c>
      <c r="D156" s="313">
        <v>40.14</v>
      </c>
      <c r="E156" s="314">
        <v>5.8</v>
      </c>
      <c r="F156" s="313">
        <v>85</v>
      </c>
      <c r="G156" s="313">
        <v>67</v>
      </c>
      <c r="H156" s="318">
        <v>0</v>
      </c>
      <c r="J156" s="15"/>
      <c r="K156" s="15"/>
      <c r="L156" s="15"/>
      <c r="M156" s="15"/>
      <c r="N156" s="15"/>
    </row>
    <row r="157" spans="1:14" ht="15">
      <c r="A157" s="317" t="s">
        <v>549</v>
      </c>
      <c r="B157" s="313" t="s">
        <v>550</v>
      </c>
      <c r="C157" s="313" t="s">
        <v>339</v>
      </c>
      <c r="D157" s="313">
        <v>40.72</v>
      </c>
      <c r="E157" s="314">
        <v>5.88</v>
      </c>
      <c r="F157" s="313">
        <v>84</v>
      </c>
      <c r="G157" s="313">
        <v>67</v>
      </c>
      <c r="H157" s="318">
        <v>0</v>
      </c>
      <c r="J157" s="15"/>
      <c r="K157" s="15"/>
      <c r="L157" s="15"/>
      <c r="M157" s="15"/>
      <c r="N157" s="15"/>
    </row>
    <row r="158" spans="1:14" ht="15">
      <c r="A158" s="317" t="s">
        <v>549</v>
      </c>
      <c r="B158" s="313" t="s">
        <v>550</v>
      </c>
      <c r="C158" s="313" t="s">
        <v>340</v>
      </c>
      <c r="D158" s="313">
        <v>39.869999999999997</v>
      </c>
      <c r="E158" s="314">
        <v>5.76</v>
      </c>
      <c r="F158" s="313">
        <v>84</v>
      </c>
      <c r="G158" s="313">
        <v>66</v>
      </c>
      <c r="H158" s="318">
        <v>0</v>
      </c>
      <c r="J158" s="15"/>
      <c r="K158" s="15"/>
      <c r="L158" s="15"/>
      <c r="M158" s="15"/>
      <c r="N158" s="15"/>
    </row>
    <row r="159" spans="1:14" ht="15">
      <c r="A159" s="317" t="s">
        <v>549</v>
      </c>
      <c r="B159" s="313" t="s">
        <v>550</v>
      </c>
      <c r="C159" s="313" t="s">
        <v>341</v>
      </c>
      <c r="D159" s="313">
        <v>39.11</v>
      </c>
      <c r="E159" s="314">
        <v>5.66</v>
      </c>
      <c r="F159" s="313">
        <v>84</v>
      </c>
      <c r="G159" s="313">
        <v>64</v>
      </c>
      <c r="H159" s="318">
        <v>0.3</v>
      </c>
      <c r="J159" s="15"/>
      <c r="K159" s="15"/>
      <c r="L159" s="15"/>
      <c r="M159" s="15"/>
      <c r="N159" s="15"/>
    </row>
    <row r="160" spans="1:14" ht="15">
      <c r="A160" s="317" t="s">
        <v>549</v>
      </c>
      <c r="B160" s="313" t="s">
        <v>550</v>
      </c>
      <c r="C160" s="313" t="s">
        <v>342</v>
      </c>
      <c r="D160" s="313">
        <v>37.64</v>
      </c>
      <c r="E160" s="314">
        <v>5.47</v>
      </c>
      <c r="F160" s="313">
        <v>88</v>
      </c>
      <c r="G160" s="313">
        <v>62</v>
      </c>
      <c r="H160" s="318"/>
      <c r="J160" s="15"/>
      <c r="K160" s="15"/>
      <c r="L160" s="15"/>
      <c r="M160" s="15"/>
      <c r="N160" s="15"/>
    </row>
    <row r="161" spans="1:14" ht="15">
      <c r="A161" s="320" t="s">
        <v>549</v>
      </c>
      <c r="B161" s="315" t="s">
        <v>550</v>
      </c>
      <c r="C161" s="315" t="s">
        <v>121</v>
      </c>
      <c r="D161" s="315">
        <v>45.51</v>
      </c>
      <c r="E161" s="316">
        <v>6.51</v>
      </c>
      <c r="F161" s="315">
        <v>91</v>
      </c>
      <c r="G161" s="315">
        <v>68</v>
      </c>
      <c r="H161" s="355">
        <v>0</v>
      </c>
      <c r="J161" s="15"/>
      <c r="K161" s="15"/>
      <c r="L161" s="15"/>
      <c r="M161" s="15"/>
      <c r="N161" s="15"/>
    </row>
    <row r="162" spans="1:14" ht="15">
      <c r="A162" s="320" t="s">
        <v>549</v>
      </c>
      <c r="B162" s="315" t="s">
        <v>550</v>
      </c>
      <c r="C162" s="315" t="s">
        <v>122</v>
      </c>
      <c r="D162" s="315">
        <v>49.73</v>
      </c>
      <c r="E162" s="316">
        <v>7.07</v>
      </c>
      <c r="F162" s="315">
        <v>92</v>
      </c>
      <c r="G162" s="315">
        <v>68</v>
      </c>
      <c r="H162" s="355">
        <v>1.64</v>
      </c>
      <c r="J162" s="15"/>
      <c r="K162" s="15"/>
      <c r="L162" s="15"/>
      <c r="M162" s="15"/>
      <c r="N162" s="15"/>
    </row>
    <row r="163" spans="1:14" ht="15">
      <c r="A163" s="320" t="s">
        <v>549</v>
      </c>
      <c r="B163" s="315" t="s">
        <v>550</v>
      </c>
      <c r="C163" s="315" t="s">
        <v>123</v>
      </c>
      <c r="D163" s="315">
        <v>50.58</v>
      </c>
      <c r="E163" s="316">
        <v>7.18</v>
      </c>
      <c r="F163" s="315">
        <v>92</v>
      </c>
      <c r="G163" s="315">
        <v>68</v>
      </c>
      <c r="H163" s="355">
        <v>0</v>
      </c>
      <c r="J163" s="15"/>
      <c r="K163" s="15"/>
      <c r="L163" s="15"/>
      <c r="M163" s="15"/>
      <c r="N163" s="15"/>
    </row>
    <row r="164" spans="1:14" ht="15">
      <c r="A164" s="320" t="s">
        <v>549</v>
      </c>
      <c r="B164" s="315" t="s">
        <v>550</v>
      </c>
      <c r="C164" s="315" t="s">
        <v>124</v>
      </c>
      <c r="D164" s="315">
        <v>52.39</v>
      </c>
      <c r="E164" s="316">
        <v>7.42</v>
      </c>
      <c r="F164" s="315">
        <v>88</v>
      </c>
      <c r="G164" s="315">
        <v>67</v>
      </c>
      <c r="H164" s="355">
        <v>0.54</v>
      </c>
      <c r="J164" s="15"/>
      <c r="K164" s="15"/>
      <c r="L164" s="15"/>
      <c r="M164" s="15"/>
      <c r="N164" s="15"/>
    </row>
    <row r="165" spans="1:14" ht="15">
      <c r="A165" s="320" t="s">
        <v>549</v>
      </c>
      <c r="B165" s="315" t="s">
        <v>550</v>
      </c>
      <c r="C165" s="315" t="s">
        <v>125</v>
      </c>
      <c r="D165" s="315">
        <v>52.65</v>
      </c>
      <c r="E165" s="316">
        <v>7.46</v>
      </c>
      <c r="F165" s="315">
        <v>91</v>
      </c>
      <c r="G165" s="315">
        <v>69</v>
      </c>
      <c r="H165" s="355">
        <v>0.09</v>
      </c>
      <c r="J165" s="15"/>
      <c r="K165" s="15"/>
      <c r="L165" s="15"/>
      <c r="M165" s="15"/>
      <c r="N165" s="15"/>
    </row>
    <row r="166" spans="1:14" ht="15">
      <c r="A166" s="320" t="s">
        <v>549</v>
      </c>
      <c r="B166" s="315" t="s">
        <v>550</v>
      </c>
      <c r="C166" s="315" t="s">
        <v>126</v>
      </c>
      <c r="D166" s="315">
        <v>59.55</v>
      </c>
      <c r="E166" s="316">
        <v>8.3699999999999992</v>
      </c>
      <c r="F166" s="315">
        <v>94</v>
      </c>
      <c r="G166" s="315">
        <v>69</v>
      </c>
      <c r="H166" s="355">
        <v>0</v>
      </c>
      <c r="J166" s="15"/>
      <c r="K166" s="15"/>
      <c r="L166" s="15"/>
      <c r="M166" s="15"/>
      <c r="N166" s="15"/>
    </row>
    <row r="167" spans="1:14" ht="15">
      <c r="A167" s="317" t="s">
        <v>549</v>
      </c>
      <c r="B167" s="313" t="s">
        <v>550</v>
      </c>
      <c r="C167" s="313" t="s">
        <v>343</v>
      </c>
      <c r="D167" s="313">
        <v>48.72</v>
      </c>
      <c r="E167" s="314">
        <v>6.94</v>
      </c>
      <c r="F167" s="313">
        <v>95</v>
      </c>
      <c r="G167" s="313">
        <v>71</v>
      </c>
      <c r="H167" s="318"/>
      <c r="J167" s="15"/>
      <c r="K167" s="15"/>
      <c r="L167" s="15"/>
      <c r="M167" s="15"/>
      <c r="N167" s="15"/>
    </row>
    <row r="168" spans="1:14" ht="15">
      <c r="A168" s="317" t="s">
        <v>549</v>
      </c>
      <c r="B168" s="313" t="s">
        <v>550</v>
      </c>
      <c r="C168" s="313" t="s">
        <v>344</v>
      </c>
      <c r="D168" s="313">
        <v>58.98</v>
      </c>
      <c r="E168" s="314">
        <v>8.3000000000000007</v>
      </c>
      <c r="F168" s="313">
        <v>95</v>
      </c>
      <c r="G168" s="313">
        <v>71</v>
      </c>
      <c r="H168" s="318">
        <v>0</v>
      </c>
      <c r="J168" s="15"/>
      <c r="K168" s="15"/>
      <c r="L168" s="15"/>
      <c r="M168" s="15"/>
      <c r="N168" s="15"/>
    </row>
    <row r="169" spans="1:14" ht="15">
      <c r="A169" s="317" t="s">
        <v>549</v>
      </c>
      <c r="B169" s="313" t="s">
        <v>550</v>
      </c>
      <c r="C169" s="313" t="s">
        <v>345</v>
      </c>
      <c r="D169" s="313">
        <v>48.87</v>
      </c>
      <c r="E169" s="314">
        <v>6.96</v>
      </c>
      <c r="F169" s="313">
        <v>95</v>
      </c>
      <c r="G169" s="313">
        <v>66</v>
      </c>
      <c r="H169" s="318">
        <v>0.44</v>
      </c>
      <c r="J169" s="15"/>
      <c r="K169" s="15"/>
      <c r="L169" s="15"/>
      <c r="M169" s="15"/>
      <c r="N169" s="15"/>
    </row>
    <row r="170" spans="1:14" ht="15">
      <c r="A170" s="320" t="s">
        <v>549</v>
      </c>
      <c r="B170" s="315" t="s">
        <v>550</v>
      </c>
      <c r="C170" s="315" t="s">
        <v>127</v>
      </c>
      <c r="D170" s="315">
        <v>54.23</v>
      </c>
      <c r="E170" s="316">
        <v>7.44</v>
      </c>
      <c r="F170" s="315">
        <v>95</v>
      </c>
      <c r="G170" s="315">
        <v>68</v>
      </c>
      <c r="H170" s="355">
        <v>0.45</v>
      </c>
      <c r="J170" s="15"/>
      <c r="K170" s="15"/>
      <c r="L170" s="15"/>
      <c r="M170" s="15"/>
      <c r="N170" s="15"/>
    </row>
    <row r="171" spans="1:14" ht="15">
      <c r="A171" s="320" t="s">
        <v>549</v>
      </c>
      <c r="B171" s="315" t="s">
        <v>550</v>
      </c>
      <c r="C171" s="315" t="s">
        <v>128</v>
      </c>
      <c r="D171" s="315">
        <v>60.61</v>
      </c>
      <c r="E171" s="316">
        <v>8.26</v>
      </c>
      <c r="F171" s="315">
        <v>93</v>
      </c>
      <c r="G171" s="315">
        <v>68</v>
      </c>
      <c r="H171" s="355">
        <v>0.91</v>
      </c>
      <c r="J171" s="15"/>
      <c r="K171" s="15"/>
      <c r="L171" s="15"/>
      <c r="M171" s="15"/>
      <c r="N171" s="15"/>
    </row>
    <row r="172" spans="1:14" ht="15">
      <c r="A172" s="320" t="s">
        <v>549</v>
      </c>
      <c r="B172" s="315" t="s">
        <v>550</v>
      </c>
      <c r="C172" s="315" t="s">
        <v>129</v>
      </c>
      <c r="D172" s="315">
        <v>59.77</v>
      </c>
      <c r="E172" s="316">
        <v>8.15</v>
      </c>
      <c r="F172" s="315">
        <v>94</v>
      </c>
      <c r="G172" s="315">
        <v>68</v>
      </c>
      <c r="H172" s="355">
        <v>0.28000000000000003</v>
      </c>
      <c r="J172" s="15"/>
      <c r="K172" s="15"/>
      <c r="L172" s="15"/>
      <c r="M172" s="15"/>
      <c r="N172" s="15"/>
    </row>
    <row r="173" spans="1:14" ht="15">
      <c r="A173" s="320" t="s">
        <v>549</v>
      </c>
      <c r="B173" s="315" t="s">
        <v>550</v>
      </c>
      <c r="C173" s="315" t="s">
        <v>130</v>
      </c>
      <c r="D173" s="315">
        <v>73.28</v>
      </c>
      <c r="E173" s="316">
        <v>9.89</v>
      </c>
      <c r="F173" s="315">
        <v>93</v>
      </c>
      <c r="G173" s="315">
        <v>70</v>
      </c>
      <c r="H173" s="355">
        <v>0.63</v>
      </c>
      <c r="J173" s="15"/>
      <c r="K173" s="15"/>
      <c r="L173" s="15"/>
      <c r="M173" s="15"/>
      <c r="N173" s="15"/>
    </row>
    <row r="174" spans="1:14" ht="15">
      <c r="A174" s="320" t="s">
        <v>549</v>
      </c>
      <c r="B174" s="315" t="s">
        <v>550</v>
      </c>
      <c r="C174" s="315" t="s">
        <v>131</v>
      </c>
      <c r="D174" s="315">
        <v>79.489999999999995</v>
      </c>
      <c r="E174" s="316">
        <v>10.69</v>
      </c>
      <c r="F174" s="315">
        <v>91</v>
      </c>
      <c r="G174" s="315">
        <v>69</v>
      </c>
      <c r="H174" s="355">
        <v>0.46</v>
      </c>
      <c r="J174" s="15"/>
      <c r="K174" s="15"/>
      <c r="L174" s="15"/>
      <c r="M174" s="15"/>
      <c r="N174" s="15"/>
    </row>
    <row r="175" spans="1:14" ht="15">
      <c r="A175" s="320" t="s">
        <v>549</v>
      </c>
      <c r="B175" s="315" t="s">
        <v>550</v>
      </c>
      <c r="C175" s="315" t="s">
        <v>132</v>
      </c>
      <c r="D175" s="315">
        <v>73.400000000000006</v>
      </c>
      <c r="E175" s="316">
        <v>9.91</v>
      </c>
      <c r="F175" s="315">
        <v>91</v>
      </c>
      <c r="G175" s="315">
        <v>71</v>
      </c>
      <c r="H175" s="355">
        <v>0.24</v>
      </c>
      <c r="J175" s="15"/>
      <c r="K175" s="15"/>
      <c r="L175" s="15"/>
      <c r="M175" s="15"/>
      <c r="N175" s="15"/>
    </row>
    <row r="176" spans="1:14" ht="15">
      <c r="A176" s="320" t="s">
        <v>549</v>
      </c>
      <c r="B176" s="315" t="s">
        <v>550</v>
      </c>
      <c r="C176" s="315" t="s">
        <v>133</v>
      </c>
      <c r="D176" s="315">
        <v>67.48</v>
      </c>
      <c r="E176" s="316">
        <v>9.14</v>
      </c>
      <c r="F176" s="315">
        <v>93</v>
      </c>
      <c r="G176" s="315">
        <v>66</v>
      </c>
      <c r="H176" s="355">
        <v>0.04</v>
      </c>
      <c r="J176" s="15"/>
      <c r="K176" s="15"/>
      <c r="L176" s="15"/>
      <c r="M176" s="15"/>
      <c r="N176" s="15"/>
    </row>
    <row r="177" spans="1:14" ht="15">
      <c r="A177" s="320" t="s">
        <v>549</v>
      </c>
      <c r="B177" s="315" t="s">
        <v>550</v>
      </c>
      <c r="C177" s="315" t="s">
        <v>134</v>
      </c>
      <c r="D177" s="315">
        <v>77.5</v>
      </c>
      <c r="E177" s="316">
        <v>10.43</v>
      </c>
      <c r="F177" s="315">
        <v>91</v>
      </c>
      <c r="G177" s="315">
        <v>69</v>
      </c>
      <c r="H177" s="355">
        <v>0.35</v>
      </c>
      <c r="J177" s="15"/>
      <c r="K177" s="15"/>
      <c r="L177" s="15"/>
      <c r="M177" s="15"/>
      <c r="N177" s="15"/>
    </row>
    <row r="178" spans="1:14" ht="15">
      <c r="A178" s="320" t="s">
        <v>549</v>
      </c>
      <c r="B178" s="315" t="s">
        <v>550</v>
      </c>
      <c r="C178" s="315" t="s">
        <v>135</v>
      </c>
      <c r="D178" s="315">
        <v>72.84</v>
      </c>
      <c r="E178" s="316">
        <v>9.83</v>
      </c>
      <c r="F178" s="315">
        <v>92</v>
      </c>
      <c r="G178" s="315">
        <v>70</v>
      </c>
      <c r="H178" s="355">
        <v>0.24</v>
      </c>
      <c r="J178" s="15"/>
      <c r="K178" s="15"/>
      <c r="L178" s="15"/>
      <c r="M178" s="15"/>
      <c r="N178" s="15"/>
    </row>
    <row r="179" spans="1:14" ht="15">
      <c r="A179" s="320" t="s">
        <v>549</v>
      </c>
      <c r="B179" s="315" t="s">
        <v>550</v>
      </c>
      <c r="C179" s="315" t="s">
        <v>136</v>
      </c>
      <c r="D179" s="315">
        <v>65.239999999999995</v>
      </c>
      <c r="E179" s="316">
        <v>8.85</v>
      </c>
      <c r="F179" s="315">
        <v>91</v>
      </c>
      <c r="G179" s="315">
        <v>70</v>
      </c>
      <c r="H179" s="355">
        <v>0.15</v>
      </c>
      <c r="J179" s="15"/>
      <c r="K179" s="15"/>
      <c r="L179" s="15"/>
      <c r="M179" s="15"/>
      <c r="N179" s="15"/>
    </row>
    <row r="180" spans="1:14" ht="15">
      <c r="A180" s="317" t="s">
        <v>549</v>
      </c>
      <c r="B180" s="313" t="s">
        <v>550</v>
      </c>
      <c r="C180" s="313" t="s">
        <v>346</v>
      </c>
      <c r="D180" s="313">
        <v>59.24</v>
      </c>
      <c r="E180" s="314">
        <v>8.08</v>
      </c>
      <c r="F180" s="313">
        <v>94</v>
      </c>
      <c r="G180" s="313">
        <v>70</v>
      </c>
      <c r="H180" s="318">
        <v>0</v>
      </c>
      <c r="J180" s="15"/>
      <c r="K180" s="15"/>
      <c r="L180" s="15"/>
      <c r="M180" s="15"/>
      <c r="N180" s="15"/>
    </row>
    <row r="181" spans="1:14" ht="15">
      <c r="A181" s="317" t="s">
        <v>549</v>
      </c>
      <c r="B181" s="313" t="s">
        <v>550</v>
      </c>
      <c r="C181" s="313" t="s">
        <v>347</v>
      </c>
      <c r="D181" s="313">
        <v>57.16</v>
      </c>
      <c r="E181" s="314">
        <v>7.81</v>
      </c>
      <c r="F181" s="313">
        <v>97</v>
      </c>
      <c r="G181" s="313">
        <v>71</v>
      </c>
      <c r="H181" s="318">
        <v>0</v>
      </c>
      <c r="J181" s="15"/>
      <c r="K181" s="15"/>
      <c r="L181" s="15"/>
      <c r="M181" s="15"/>
      <c r="N181" s="15"/>
    </row>
    <row r="182" spans="1:14" ht="15">
      <c r="A182" s="317" t="s">
        <v>549</v>
      </c>
      <c r="B182" s="313" t="s">
        <v>550</v>
      </c>
      <c r="C182" s="313" t="s">
        <v>348</v>
      </c>
      <c r="D182" s="313">
        <v>55.61</v>
      </c>
      <c r="E182" s="314">
        <v>7.61</v>
      </c>
      <c r="F182" s="313">
        <v>95</v>
      </c>
      <c r="G182" s="313">
        <v>72</v>
      </c>
      <c r="H182" s="318">
        <v>0</v>
      </c>
      <c r="J182" s="15"/>
      <c r="K182" s="15"/>
      <c r="L182" s="15"/>
      <c r="M182" s="15"/>
      <c r="N182" s="15"/>
    </row>
    <row r="183" spans="1:14" ht="15">
      <c r="A183" s="320" t="s">
        <v>549</v>
      </c>
      <c r="B183" s="315" t="s">
        <v>550</v>
      </c>
      <c r="C183" s="315" t="s">
        <v>137</v>
      </c>
      <c r="D183" s="315">
        <v>53.25</v>
      </c>
      <c r="E183" s="316">
        <v>7.31</v>
      </c>
      <c r="F183" s="315">
        <v>95</v>
      </c>
      <c r="G183" s="315">
        <v>71</v>
      </c>
      <c r="H183" s="355">
        <v>0.88</v>
      </c>
      <c r="J183" s="15"/>
      <c r="K183" s="15"/>
      <c r="L183" s="15"/>
      <c r="M183" s="16"/>
      <c r="N183" s="16"/>
    </row>
    <row r="184" spans="1:14" ht="15">
      <c r="A184" s="317" t="s">
        <v>549</v>
      </c>
      <c r="B184" s="313" t="s">
        <v>550</v>
      </c>
      <c r="C184" s="313" t="s">
        <v>349</v>
      </c>
      <c r="D184" s="313">
        <v>50.35</v>
      </c>
      <c r="E184" s="314">
        <v>6.94</v>
      </c>
      <c r="F184" s="313">
        <v>94</v>
      </c>
      <c r="G184" s="313">
        <v>71</v>
      </c>
      <c r="H184" s="318">
        <v>0</v>
      </c>
      <c r="J184" s="15"/>
      <c r="K184" s="15"/>
      <c r="L184" s="15"/>
      <c r="M184" s="17"/>
      <c r="N184" s="18"/>
    </row>
    <row r="185" spans="1:14" ht="15">
      <c r="A185" s="317" t="s">
        <v>549</v>
      </c>
      <c r="B185" s="313" t="s">
        <v>550</v>
      </c>
      <c r="C185" s="313" t="s">
        <v>350</v>
      </c>
      <c r="D185" s="313">
        <v>52.11</v>
      </c>
      <c r="E185" s="314">
        <v>7.16</v>
      </c>
      <c r="F185" s="313">
        <v>94</v>
      </c>
      <c r="G185" s="313">
        <v>71</v>
      </c>
      <c r="H185" s="318">
        <v>0</v>
      </c>
      <c r="J185" s="15"/>
      <c r="K185" s="15"/>
      <c r="L185" s="15"/>
      <c r="M185" s="15"/>
      <c r="N185" s="15"/>
    </row>
    <row r="186" spans="1:14" ht="15">
      <c r="A186" s="317" t="s">
        <v>549</v>
      </c>
      <c r="B186" s="313" t="s">
        <v>550</v>
      </c>
      <c r="C186" s="313" t="s">
        <v>351</v>
      </c>
      <c r="D186" s="313">
        <v>47.59</v>
      </c>
      <c r="E186" s="314">
        <v>6.58</v>
      </c>
      <c r="F186" s="313">
        <v>95</v>
      </c>
      <c r="G186" s="313">
        <v>71</v>
      </c>
      <c r="H186" s="318">
        <v>0</v>
      </c>
      <c r="J186" s="15"/>
      <c r="K186" s="15"/>
      <c r="L186" s="15"/>
      <c r="M186" s="15"/>
      <c r="N186" s="15"/>
    </row>
    <row r="187" spans="1:14" ht="15">
      <c r="A187" s="317" t="s">
        <v>549</v>
      </c>
      <c r="B187" s="313" t="s">
        <v>550</v>
      </c>
      <c r="C187" s="313" t="s">
        <v>352</v>
      </c>
      <c r="D187" s="313">
        <v>50.71</v>
      </c>
      <c r="E187" s="314">
        <v>6.98</v>
      </c>
      <c r="F187" s="313">
        <v>97</v>
      </c>
      <c r="G187" s="313">
        <v>72</v>
      </c>
      <c r="H187" s="318">
        <v>0</v>
      </c>
      <c r="J187" s="15"/>
      <c r="K187" s="15"/>
      <c r="L187" s="15"/>
      <c r="M187" s="15"/>
      <c r="N187" s="15"/>
    </row>
    <row r="188" spans="1:14" ht="15">
      <c r="A188" s="317" t="s">
        <v>549</v>
      </c>
      <c r="B188" s="313" t="s">
        <v>550</v>
      </c>
      <c r="C188" s="313" t="s">
        <v>353</v>
      </c>
      <c r="D188" s="313">
        <v>50.36</v>
      </c>
      <c r="E188" s="314">
        <v>6.94</v>
      </c>
      <c r="F188" s="313">
        <v>95</v>
      </c>
      <c r="G188" s="313">
        <v>73</v>
      </c>
      <c r="H188" s="318">
        <v>0</v>
      </c>
      <c r="J188" s="15"/>
      <c r="K188" s="15"/>
      <c r="L188" s="15"/>
      <c r="M188" s="15"/>
      <c r="N188" s="15"/>
    </row>
    <row r="189" spans="1:14" ht="15">
      <c r="A189" s="317" t="s">
        <v>549</v>
      </c>
      <c r="B189" s="313" t="s">
        <v>550</v>
      </c>
      <c r="C189" s="313" t="s">
        <v>354</v>
      </c>
      <c r="D189" s="313">
        <v>49.86</v>
      </c>
      <c r="E189" s="314">
        <v>6.87</v>
      </c>
      <c r="F189" s="313">
        <v>95</v>
      </c>
      <c r="G189" s="313">
        <v>74</v>
      </c>
      <c r="H189" s="318">
        <v>0</v>
      </c>
      <c r="J189" s="15"/>
      <c r="K189" s="15"/>
      <c r="L189" s="15"/>
      <c r="M189" s="15"/>
      <c r="N189" s="15"/>
    </row>
    <row r="190" spans="1:14" ht="15">
      <c r="A190" s="317" t="s">
        <v>549</v>
      </c>
      <c r="B190" s="313" t="s">
        <v>550</v>
      </c>
      <c r="C190" s="313" t="s">
        <v>355</v>
      </c>
      <c r="D190" s="313">
        <v>49.5</v>
      </c>
      <c r="E190" s="314">
        <v>6.83</v>
      </c>
      <c r="F190" s="313">
        <v>96</v>
      </c>
      <c r="G190" s="313">
        <v>73</v>
      </c>
      <c r="H190" s="318">
        <v>0.04</v>
      </c>
      <c r="J190" s="15"/>
      <c r="K190" s="15"/>
      <c r="L190" s="15"/>
      <c r="M190" s="15"/>
      <c r="N190" s="15"/>
    </row>
    <row r="191" spans="1:14" ht="15">
      <c r="A191" s="317" t="s">
        <v>549</v>
      </c>
      <c r="B191" s="313" t="s">
        <v>550</v>
      </c>
      <c r="C191" s="313" t="s">
        <v>356</v>
      </c>
      <c r="D191" s="313">
        <v>48.7</v>
      </c>
      <c r="E191" s="314">
        <v>6.72</v>
      </c>
      <c r="F191" s="313">
        <v>95</v>
      </c>
      <c r="G191" s="313">
        <v>73</v>
      </c>
      <c r="H191" s="318">
        <v>0.03</v>
      </c>
      <c r="J191" s="15"/>
      <c r="K191" s="15"/>
      <c r="L191" s="15"/>
      <c r="M191" s="15"/>
      <c r="N191" s="15"/>
    </row>
    <row r="192" spans="1:14" ht="15">
      <c r="A192" s="317" t="s">
        <v>549</v>
      </c>
      <c r="B192" s="313" t="s">
        <v>550</v>
      </c>
      <c r="C192" s="313" t="s">
        <v>357</v>
      </c>
      <c r="D192" s="313">
        <v>49.82</v>
      </c>
      <c r="E192" s="314">
        <v>6.87</v>
      </c>
      <c r="F192" s="313">
        <v>94</v>
      </c>
      <c r="G192" s="313">
        <v>74</v>
      </c>
      <c r="H192" s="318">
        <v>0.31</v>
      </c>
      <c r="J192" s="15"/>
      <c r="K192" s="15"/>
      <c r="L192" s="15"/>
      <c r="M192" s="15"/>
      <c r="N192" s="15"/>
    </row>
    <row r="193" spans="1:14" ht="15">
      <c r="A193" s="317" t="s">
        <v>549</v>
      </c>
      <c r="B193" s="313" t="s">
        <v>550</v>
      </c>
      <c r="C193" s="313" t="s">
        <v>358</v>
      </c>
      <c r="D193" s="313">
        <v>47.32</v>
      </c>
      <c r="E193" s="314">
        <v>6.55</v>
      </c>
      <c r="F193" s="313">
        <v>96</v>
      </c>
      <c r="G193" s="313">
        <v>74</v>
      </c>
      <c r="H193" s="318">
        <v>0.2</v>
      </c>
      <c r="J193" s="15"/>
      <c r="K193" s="15"/>
      <c r="L193" s="15"/>
      <c r="M193" s="15"/>
      <c r="N193" s="15"/>
    </row>
    <row r="194" spans="1:14" ht="15">
      <c r="A194" s="317" t="s">
        <v>549</v>
      </c>
      <c r="B194" s="313" t="s">
        <v>550</v>
      </c>
      <c r="C194" s="313" t="s">
        <v>359</v>
      </c>
      <c r="D194" s="313">
        <v>45.8</v>
      </c>
      <c r="E194" s="314">
        <v>6.35</v>
      </c>
      <c r="F194" s="313">
        <v>96</v>
      </c>
      <c r="G194" s="313">
        <v>74</v>
      </c>
      <c r="H194" s="318">
        <v>0</v>
      </c>
      <c r="J194" s="15"/>
      <c r="K194" s="15"/>
      <c r="L194" s="15"/>
      <c r="M194" s="15"/>
      <c r="N194" s="15"/>
    </row>
    <row r="195" spans="1:14" ht="15">
      <c r="A195" s="320" t="s">
        <v>549</v>
      </c>
      <c r="B195" s="315" t="s">
        <v>550</v>
      </c>
      <c r="C195" s="315" t="s">
        <v>138</v>
      </c>
      <c r="D195" s="315">
        <v>46.86</v>
      </c>
      <c r="E195" s="316">
        <v>6.49</v>
      </c>
      <c r="F195" s="315">
        <v>94</v>
      </c>
      <c r="G195" s="315">
        <v>73</v>
      </c>
      <c r="H195" s="355">
        <v>0.78</v>
      </c>
      <c r="J195" s="15"/>
      <c r="K195" s="15"/>
      <c r="L195" s="15"/>
      <c r="M195" s="15"/>
      <c r="N195" s="15"/>
    </row>
    <row r="196" spans="1:14" ht="15">
      <c r="A196" s="317" t="s">
        <v>549</v>
      </c>
      <c r="B196" s="313" t="s">
        <v>550</v>
      </c>
      <c r="C196" s="313" t="s">
        <v>360</v>
      </c>
      <c r="D196" s="313">
        <v>45.59</v>
      </c>
      <c r="E196" s="314">
        <v>6.32</v>
      </c>
      <c r="F196" s="313">
        <v>94</v>
      </c>
      <c r="G196" s="313">
        <v>73</v>
      </c>
      <c r="H196" s="318">
        <v>0.1</v>
      </c>
      <c r="J196" s="15"/>
      <c r="K196" s="15"/>
      <c r="L196" s="15"/>
      <c r="M196" s="15"/>
      <c r="N196" s="15"/>
    </row>
    <row r="197" spans="1:14" ht="15">
      <c r="A197" s="317" t="s">
        <v>549</v>
      </c>
      <c r="B197" s="313" t="s">
        <v>550</v>
      </c>
      <c r="C197" s="313" t="s">
        <v>361</v>
      </c>
      <c r="D197" s="313">
        <v>43.47</v>
      </c>
      <c r="E197" s="314">
        <v>6.05</v>
      </c>
      <c r="F197" s="313">
        <v>94</v>
      </c>
      <c r="G197" s="313">
        <v>72</v>
      </c>
      <c r="H197" s="318" t="s">
        <v>149</v>
      </c>
      <c r="J197" s="15"/>
      <c r="K197" s="15"/>
      <c r="L197" s="15"/>
      <c r="M197" s="15"/>
      <c r="N197" s="15"/>
    </row>
    <row r="198" spans="1:14" ht="15">
      <c r="A198" s="317" t="s">
        <v>549</v>
      </c>
      <c r="B198" s="313" t="s">
        <v>550</v>
      </c>
      <c r="C198" s="313" t="s">
        <v>362</v>
      </c>
      <c r="D198" s="313">
        <v>52.72</v>
      </c>
      <c r="E198" s="314">
        <v>7.24</v>
      </c>
      <c r="F198" s="313">
        <v>95</v>
      </c>
      <c r="G198" s="313">
        <v>73</v>
      </c>
      <c r="H198" s="318">
        <v>0.33</v>
      </c>
      <c r="J198" s="15"/>
      <c r="K198" s="15"/>
      <c r="L198" s="15"/>
      <c r="M198" s="15"/>
      <c r="N198" s="15"/>
    </row>
    <row r="199" spans="1:14" ht="15">
      <c r="A199" s="320" t="s">
        <v>549</v>
      </c>
      <c r="B199" s="315" t="s">
        <v>550</v>
      </c>
      <c r="C199" s="315" t="s">
        <v>139</v>
      </c>
      <c r="D199" s="315">
        <v>59.24</v>
      </c>
      <c r="E199" s="316">
        <v>8.08</v>
      </c>
      <c r="F199" s="315">
        <v>96</v>
      </c>
      <c r="G199" s="315">
        <v>73</v>
      </c>
      <c r="H199" s="355">
        <v>0.12</v>
      </c>
      <c r="J199" s="15"/>
      <c r="K199" s="15"/>
      <c r="L199" s="15"/>
      <c r="M199" s="15"/>
      <c r="N199" s="15"/>
    </row>
    <row r="200" spans="1:14" ht="15">
      <c r="A200" s="320" t="s">
        <v>549</v>
      </c>
      <c r="B200" s="315" t="s">
        <v>550</v>
      </c>
      <c r="C200" s="315" t="s">
        <v>140</v>
      </c>
      <c r="D200" s="315">
        <v>71.05</v>
      </c>
      <c r="E200" s="316">
        <v>9.6</v>
      </c>
      <c r="F200" s="315">
        <v>96</v>
      </c>
      <c r="G200" s="315">
        <v>74</v>
      </c>
      <c r="H200" s="355">
        <v>0.15</v>
      </c>
      <c r="J200" s="15"/>
      <c r="K200" s="15"/>
      <c r="L200" s="15"/>
      <c r="M200" s="15"/>
      <c r="N200" s="15"/>
    </row>
    <row r="201" spans="1:14" ht="15">
      <c r="A201" s="320" t="s">
        <v>549</v>
      </c>
      <c r="B201" s="315" t="s">
        <v>550</v>
      </c>
      <c r="C201" s="315" t="s">
        <v>141</v>
      </c>
      <c r="D201" s="315">
        <v>53.55</v>
      </c>
      <c r="E201" s="316">
        <v>7.35</v>
      </c>
      <c r="F201" s="315">
        <v>95</v>
      </c>
      <c r="G201" s="315">
        <v>74</v>
      </c>
      <c r="H201" s="355">
        <v>2.8</v>
      </c>
      <c r="J201" s="15"/>
      <c r="K201" s="15"/>
      <c r="L201" s="15"/>
      <c r="M201" s="15"/>
      <c r="N201" s="15"/>
    </row>
    <row r="202" spans="1:14" ht="15">
      <c r="A202" s="320" t="s">
        <v>549</v>
      </c>
      <c r="B202" s="315" t="s">
        <v>550</v>
      </c>
      <c r="C202" s="315" t="s">
        <v>142</v>
      </c>
      <c r="D202" s="315">
        <v>56.98</v>
      </c>
      <c r="E202" s="316">
        <v>7.83</v>
      </c>
      <c r="F202" s="315">
        <v>95</v>
      </c>
      <c r="G202" s="315">
        <v>72</v>
      </c>
      <c r="H202" s="355">
        <v>0.22</v>
      </c>
      <c r="J202" s="15"/>
      <c r="K202" s="15"/>
      <c r="L202" s="15"/>
      <c r="M202" s="15"/>
      <c r="N202" s="15"/>
    </row>
    <row r="203" spans="1:14" ht="15">
      <c r="A203" s="320" t="s">
        <v>549</v>
      </c>
      <c r="B203" s="315" t="s">
        <v>550</v>
      </c>
      <c r="C203" s="315" t="s">
        <v>143</v>
      </c>
      <c r="D203" s="315">
        <v>51.28</v>
      </c>
      <c r="E203" s="316">
        <v>7.1</v>
      </c>
      <c r="F203" s="315">
        <v>95</v>
      </c>
      <c r="G203" s="315">
        <v>71</v>
      </c>
      <c r="H203" s="355">
        <v>0.14000000000000001</v>
      </c>
      <c r="J203" s="15"/>
      <c r="K203" s="15"/>
      <c r="L203" s="15"/>
      <c r="M203" s="15"/>
      <c r="N203" s="15"/>
    </row>
    <row r="204" spans="1:14" ht="15">
      <c r="A204" s="317" t="s">
        <v>549</v>
      </c>
      <c r="B204" s="313" t="s">
        <v>550</v>
      </c>
      <c r="C204" s="313" t="s">
        <v>363</v>
      </c>
      <c r="D204" s="313">
        <v>57.1</v>
      </c>
      <c r="E204" s="314">
        <v>7.85</v>
      </c>
      <c r="F204" s="313">
        <v>96</v>
      </c>
      <c r="G204" s="313">
        <v>73</v>
      </c>
      <c r="H204" s="318">
        <v>0</v>
      </c>
      <c r="J204" s="15"/>
      <c r="K204" s="15"/>
      <c r="L204" s="15"/>
      <c r="M204" s="15"/>
      <c r="N204" s="15"/>
    </row>
    <row r="205" spans="1:14" ht="15">
      <c r="A205" s="317" t="s">
        <v>549</v>
      </c>
      <c r="B205" s="313" t="s">
        <v>550</v>
      </c>
      <c r="C205" s="313" t="s">
        <v>364</v>
      </c>
      <c r="D205" s="313">
        <v>47.01</v>
      </c>
      <c r="E205" s="314">
        <v>6.55</v>
      </c>
      <c r="F205" s="313">
        <v>99</v>
      </c>
      <c r="G205" s="313">
        <v>74</v>
      </c>
      <c r="H205" s="318">
        <v>0</v>
      </c>
      <c r="J205" s="15"/>
      <c r="K205" s="15"/>
      <c r="L205" s="15"/>
      <c r="M205" s="15"/>
      <c r="N205" s="15"/>
    </row>
    <row r="206" spans="1:14" ht="15">
      <c r="A206" s="317" t="s">
        <v>549</v>
      </c>
      <c r="B206" s="313" t="s">
        <v>550</v>
      </c>
      <c r="C206" s="313" t="s">
        <v>365</v>
      </c>
      <c r="D206" s="313">
        <v>60.6</v>
      </c>
      <c r="E206" s="314">
        <v>8.3000000000000007</v>
      </c>
      <c r="F206" s="313">
        <v>97</v>
      </c>
      <c r="G206" s="313">
        <v>75</v>
      </c>
      <c r="H206" s="318">
        <v>0</v>
      </c>
      <c r="J206" s="15"/>
      <c r="K206" s="15"/>
      <c r="L206" s="15"/>
      <c r="M206" s="15"/>
      <c r="N206" s="15"/>
    </row>
    <row r="207" spans="1:14" ht="15">
      <c r="A207" s="320" t="s">
        <v>549</v>
      </c>
      <c r="B207" s="315" t="s">
        <v>550</v>
      </c>
      <c r="C207" s="315" t="s">
        <v>144</v>
      </c>
      <c r="D207" s="315">
        <v>70.33</v>
      </c>
      <c r="E207" s="316">
        <v>9.5500000000000007</v>
      </c>
      <c r="F207" s="315">
        <v>94</v>
      </c>
      <c r="G207" s="315">
        <v>71</v>
      </c>
      <c r="H207" s="355">
        <v>0.7</v>
      </c>
      <c r="J207" s="15"/>
      <c r="K207" s="15"/>
      <c r="L207" s="15"/>
      <c r="M207" s="15"/>
      <c r="N207" s="15"/>
    </row>
    <row r="208" spans="1:14" ht="15">
      <c r="A208" s="320" t="s">
        <v>549</v>
      </c>
      <c r="B208" s="315" t="s">
        <v>550</v>
      </c>
      <c r="C208" s="315" t="s">
        <v>145</v>
      </c>
      <c r="D208" s="315">
        <v>62.01</v>
      </c>
      <c r="E208" s="316">
        <v>8.48</v>
      </c>
      <c r="F208" s="315">
        <v>93</v>
      </c>
      <c r="G208" s="315">
        <v>73</v>
      </c>
      <c r="H208" s="355">
        <v>1.1200000000000001</v>
      </c>
      <c r="J208" s="15"/>
      <c r="K208" s="15"/>
      <c r="L208" s="15"/>
      <c r="M208" s="15"/>
      <c r="N208" s="15"/>
    </row>
    <row r="209" spans="1:14" ht="15">
      <c r="A209" s="320" t="s">
        <v>549</v>
      </c>
      <c r="B209" s="315" t="s">
        <v>550</v>
      </c>
      <c r="C209" s="315" t="s">
        <v>146</v>
      </c>
      <c r="D209" s="315">
        <v>59.62</v>
      </c>
      <c r="E209" s="316">
        <v>8.17</v>
      </c>
      <c r="F209" s="315">
        <v>93</v>
      </c>
      <c r="G209" s="315">
        <v>73</v>
      </c>
      <c r="H209" s="355">
        <v>0.3</v>
      </c>
      <c r="J209" s="15"/>
      <c r="K209" s="15"/>
      <c r="L209" s="15"/>
      <c r="M209" s="15"/>
      <c r="N209" s="15"/>
    </row>
    <row r="210" spans="1:14" ht="15">
      <c r="A210" s="317" t="s">
        <v>549</v>
      </c>
      <c r="B210" s="313" t="s">
        <v>550</v>
      </c>
      <c r="C210" s="313" t="s">
        <v>366</v>
      </c>
      <c r="D210" s="313">
        <v>56.66</v>
      </c>
      <c r="E210" s="314">
        <v>7.79</v>
      </c>
      <c r="F210" s="313">
        <v>92</v>
      </c>
      <c r="G210" s="313">
        <v>73</v>
      </c>
      <c r="H210" s="318">
        <v>0</v>
      </c>
      <c r="J210" s="15"/>
      <c r="K210" s="15"/>
      <c r="L210" s="15"/>
      <c r="M210" s="15"/>
      <c r="N210" s="15"/>
    </row>
    <row r="211" spans="1:14" ht="15">
      <c r="A211" s="317" t="s">
        <v>549</v>
      </c>
      <c r="B211" s="313" t="s">
        <v>550</v>
      </c>
      <c r="C211" s="313" t="s">
        <v>367</v>
      </c>
      <c r="D211" s="313">
        <v>54.02</v>
      </c>
      <c r="E211" s="314">
        <v>7.45</v>
      </c>
      <c r="F211" s="313">
        <v>91</v>
      </c>
      <c r="G211" s="313">
        <v>73</v>
      </c>
      <c r="H211" s="318">
        <v>0</v>
      </c>
      <c r="J211" s="15"/>
      <c r="K211" s="15"/>
      <c r="L211" s="15"/>
      <c r="M211" s="15"/>
      <c r="N211" s="15"/>
    </row>
    <row r="212" spans="1:14" ht="15">
      <c r="A212" s="320" t="s">
        <v>549</v>
      </c>
      <c r="B212" s="315" t="s">
        <v>550</v>
      </c>
      <c r="C212" s="315" t="s">
        <v>147</v>
      </c>
      <c r="D212" s="315">
        <v>55.45</v>
      </c>
      <c r="E212" s="316">
        <v>7.64</v>
      </c>
      <c r="F212" s="315">
        <v>92</v>
      </c>
      <c r="G212" s="315">
        <v>73</v>
      </c>
      <c r="H212" s="355">
        <v>1</v>
      </c>
      <c r="J212" s="15"/>
      <c r="K212" s="15"/>
      <c r="L212" s="15"/>
      <c r="M212" s="15"/>
      <c r="N212" s="15"/>
    </row>
    <row r="213" spans="1:14" ht="15">
      <c r="A213" s="317" t="s">
        <v>549</v>
      </c>
      <c r="B213" s="313" t="s">
        <v>550</v>
      </c>
      <c r="C213" s="313" t="s">
        <v>368</v>
      </c>
      <c r="D213" s="313">
        <v>61.66</v>
      </c>
      <c r="E213" s="314">
        <v>8.44</v>
      </c>
      <c r="F213" s="313">
        <v>93</v>
      </c>
      <c r="G213" s="313">
        <v>73</v>
      </c>
      <c r="H213" s="318">
        <v>0.05</v>
      </c>
      <c r="J213" s="15"/>
      <c r="K213" s="15"/>
      <c r="L213" s="15"/>
      <c r="M213" s="15"/>
      <c r="N213" s="15"/>
    </row>
    <row r="214" spans="1:14" ht="15">
      <c r="A214" s="320" t="s">
        <v>549</v>
      </c>
      <c r="B214" s="315" t="s">
        <v>550</v>
      </c>
      <c r="C214" s="315" t="s">
        <v>148</v>
      </c>
      <c r="D214" s="315">
        <v>89.15</v>
      </c>
      <c r="E214" s="316">
        <v>11.98</v>
      </c>
      <c r="F214" s="315">
        <v>95</v>
      </c>
      <c r="G214" s="315">
        <v>74</v>
      </c>
      <c r="H214" s="355" t="s">
        <v>149</v>
      </c>
      <c r="J214" s="15"/>
      <c r="K214" s="15"/>
      <c r="L214" s="15"/>
      <c r="M214" s="16"/>
      <c r="N214" s="16"/>
    </row>
    <row r="215" spans="1:14" ht="15">
      <c r="A215" s="320" t="s">
        <v>549</v>
      </c>
      <c r="B215" s="315" t="s">
        <v>550</v>
      </c>
      <c r="C215" s="315" t="s">
        <v>150</v>
      </c>
      <c r="D215" s="315">
        <v>96.56</v>
      </c>
      <c r="E215" s="316">
        <v>12.93</v>
      </c>
      <c r="F215" s="315">
        <v>95</v>
      </c>
      <c r="G215" s="315">
        <v>71</v>
      </c>
      <c r="H215" s="355">
        <v>0.74</v>
      </c>
      <c r="J215" s="15"/>
      <c r="K215" s="15"/>
      <c r="L215" s="15"/>
      <c r="M215" s="17"/>
      <c r="N215" s="18"/>
    </row>
    <row r="216" spans="1:14" ht="15">
      <c r="A216" s="320" t="s">
        <v>549</v>
      </c>
      <c r="B216" s="315" t="s">
        <v>550</v>
      </c>
      <c r="C216" s="315" t="s">
        <v>151</v>
      </c>
      <c r="D216" s="315">
        <v>80.58</v>
      </c>
      <c r="E216" s="316">
        <v>10.87</v>
      </c>
      <c r="F216" s="315">
        <v>95</v>
      </c>
      <c r="G216" s="315">
        <v>71</v>
      </c>
      <c r="H216" s="355">
        <v>0.08</v>
      </c>
      <c r="J216" s="15"/>
      <c r="K216" s="15"/>
      <c r="L216" s="15"/>
      <c r="M216" s="15"/>
      <c r="N216" s="15"/>
    </row>
    <row r="217" spans="1:14" ht="15">
      <c r="A217" s="317" t="s">
        <v>549</v>
      </c>
      <c r="B217" s="313" t="s">
        <v>550</v>
      </c>
      <c r="C217" s="313" t="s">
        <v>369</v>
      </c>
      <c r="D217" s="313">
        <v>72.86</v>
      </c>
      <c r="E217" s="314">
        <v>9.8800000000000008</v>
      </c>
      <c r="F217" s="313">
        <v>93</v>
      </c>
      <c r="G217" s="313">
        <v>74</v>
      </c>
      <c r="H217" s="318">
        <v>0</v>
      </c>
      <c r="J217" s="15"/>
      <c r="K217" s="15"/>
      <c r="L217" s="15"/>
      <c r="M217" s="15"/>
      <c r="N217" s="15"/>
    </row>
    <row r="218" spans="1:14" ht="15">
      <c r="A218" s="317" t="s">
        <v>549</v>
      </c>
      <c r="B218" s="313" t="s">
        <v>550</v>
      </c>
      <c r="C218" s="313" t="s">
        <v>370</v>
      </c>
      <c r="D218" s="313">
        <v>68.22</v>
      </c>
      <c r="E218" s="314">
        <v>9.2799999999999994</v>
      </c>
      <c r="F218" s="313">
        <v>91</v>
      </c>
      <c r="G218" s="313">
        <v>73</v>
      </c>
      <c r="H218" s="318">
        <v>0</v>
      </c>
      <c r="J218" s="15"/>
      <c r="K218" s="15"/>
      <c r="L218" s="15"/>
      <c r="M218" s="15"/>
      <c r="N218" s="15"/>
    </row>
    <row r="219" spans="1:14" ht="15">
      <c r="A219" s="317" t="s">
        <v>549</v>
      </c>
      <c r="B219" s="313" t="s">
        <v>550</v>
      </c>
      <c r="C219" s="313" t="s">
        <v>371</v>
      </c>
      <c r="D219" s="313">
        <v>63.19</v>
      </c>
      <c r="E219" s="314">
        <v>8.6300000000000008</v>
      </c>
      <c r="F219" s="313">
        <v>94</v>
      </c>
      <c r="G219" s="313">
        <v>73</v>
      </c>
      <c r="H219" s="318">
        <v>0</v>
      </c>
      <c r="J219" s="15"/>
      <c r="K219" s="15"/>
      <c r="L219" s="15"/>
      <c r="M219" s="15"/>
      <c r="N219" s="15"/>
    </row>
    <row r="220" spans="1:14" ht="15">
      <c r="A220" s="320" t="s">
        <v>549</v>
      </c>
      <c r="B220" s="315" t="s">
        <v>550</v>
      </c>
      <c r="C220" s="315" t="s">
        <v>152</v>
      </c>
      <c r="D220" s="315">
        <v>65.209999999999994</v>
      </c>
      <c r="E220" s="316">
        <v>8.89</v>
      </c>
      <c r="F220" s="315">
        <v>94</v>
      </c>
      <c r="G220" s="315">
        <v>73</v>
      </c>
      <c r="H220" s="355">
        <v>0.17</v>
      </c>
      <c r="J220" s="15"/>
      <c r="K220" s="15"/>
      <c r="L220" s="15"/>
      <c r="M220" s="15"/>
      <c r="N220" s="15"/>
    </row>
    <row r="221" spans="1:14" ht="15">
      <c r="A221" s="320" t="s">
        <v>549</v>
      </c>
      <c r="B221" s="315" t="s">
        <v>550</v>
      </c>
      <c r="C221" s="315" t="s">
        <v>153</v>
      </c>
      <c r="D221" s="315">
        <v>72.319999999999993</v>
      </c>
      <c r="E221" s="316">
        <v>9.81</v>
      </c>
      <c r="F221" s="315">
        <v>95</v>
      </c>
      <c r="G221" s="315">
        <v>74</v>
      </c>
      <c r="H221" s="355">
        <v>0.66</v>
      </c>
      <c r="J221" s="15"/>
      <c r="K221" s="15"/>
      <c r="L221" s="15"/>
      <c r="M221" s="15"/>
      <c r="N221" s="15"/>
    </row>
    <row r="222" spans="1:14" ht="15">
      <c r="A222" s="320" t="s">
        <v>549</v>
      </c>
      <c r="B222" s="315" t="s">
        <v>550</v>
      </c>
      <c r="C222" s="315" t="s">
        <v>154</v>
      </c>
      <c r="D222" s="315">
        <v>76.62</v>
      </c>
      <c r="E222" s="316">
        <v>10.36</v>
      </c>
      <c r="F222" s="315">
        <v>97</v>
      </c>
      <c r="G222" s="315">
        <v>75</v>
      </c>
      <c r="H222" s="355">
        <v>0.03</v>
      </c>
      <c r="J222" s="15"/>
      <c r="K222" s="15"/>
      <c r="L222" s="15"/>
      <c r="M222" s="15"/>
      <c r="N222" s="15"/>
    </row>
    <row r="223" spans="1:14" ht="15">
      <c r="A223" s="320" t="s">
        <v>549</v>
      </c>
      <c r="B223" s="315" t="s">
        <v>550</v>
      </c>
      <c r="C223" s="315" t="s">
        <v>155</v>
      </c>
      <c r="D223" s="315">
        <v>67.37</v>
      </c>
      <c r="E223" s="316">
        <v>9.17</v>
      </c>
      <c r="F223" s="315">
        <v>99</v>
      </c>
      <c r="G223" s="315">
        <v>75</v>
      </c>
      <c r="H223" s="355">
        <v>0</v>
      </c>
      <c r="J223" s="15"/>
      <c r="K223" s="15"/>
      <c r="L223" s="15"/>
      <c r="M223" s="15"/>
      <c r="N223" s="15"/>
    </row>
    <row r="224" spans="1:14" ht="15">
      <c r="A224" s="317" t="s">
        <v>549</v>
      </c>
      <c r="B224" s="313" t="s">
        <v>550</v>
      </c>
      <c r="C224" s="313" t="s">
        <v>372</v>
      </c>
      <c r="D224" s="313">
        <v>63.49</v>
      </c>
      <c r="E224" s="314">
        <v>8.67</v>
      </c>
      <c r="F224" s="313">
        <v>99</v>
      </c>
      <c r="G224" s="313">
        <v>74</v>
      </c>
      <c r="H224" s="318">
        <v>0</v>
      </c>
      <c r="J224" s="15"/>
      <c r="K224" s="15"/>
      <c r="L224" s="15"/>
      <c r="M224" s="15"/>
      <c r="N224" s="15"/>
    </row>
    <row r="225" spans="1:14" ht="15">
      <c r="A225" s="317" t="s">
        <v>549</v>
      </c>
      <c r="B225" s="313" t="s">
        <v>550</v>
      </c>
      <c r="C225" s="313" t="s">
        <v>373</v>
      </c>
      <c r="D225" s="313">
        <v>62.47</v>
      </c>
      <c r="E225" s="314">
        <v>8.5399999999999991</v>
      </c>
      <c r="F225" s="313">
        <v>100</v>
      </c>
      <c r="G225" s="313">
        <v>75</v>
      </c>
      <c r="H225" s="318">
        <v>0.16</v>
      </c>
      <c r="J225" s="15"/>
      <c r="K225" s="15"/>
      <c r="L225" s="15"/>
      <c r="M225" s="15"/>
      <c r="N225" s="15"/>
    </row>
    <row r="226" spans="1:14" ht="15">
      <c r="A226" s="317" t="s">
        <v>549</v>
      </c>
      <c r="B226" s="313" t="s">
        <v>550</v>
      </c>
      <c r="C226" s="313" t="s">
        <v>374</v>
      </c>
      <c r="D226" s="313">
        <v>55.58</v>
      </c>
      <c r="E226" s="314">
        <v>7.65</v>
      </c>
      <c r="F226" s="313">
        <v>99</v>
      </c>
      <c r="G226" s="313">
        <v>75</v>
      </c>
      <c r="H226" s="318">
        <v>0</v>
      </c>
      <c r="J226" s="15"/>
      <c r="K226" s="15"/>
      <c r="L226" s="15"/>
      <c r="M226" s="15"/>
      <c r="N226" s="15"/>
    </row>
    <row r="227" spans="1:14" ht="15">
      <c r="A227" s="317" t="s">
        <v>549</v>
      </c>
      <c r="B227" s="313" t="s">
        <v>550</v>
      </c>
      <c r="C227" s="313" t="s">
        <v>375</v>
      </c>
      <c r="D227" s="313">
        <v>56</v>
      </c>
      <c r="E227" s="314">
        <v>7.71</v>
      </c>
      <c r="F227" s="313">
        <v>98</v>
      </c>
      <c r="G227" s="313">
        <v>76</v>
      </c>
      <c r="H227" s="318">
        <v>0.25</v>
      </c>
      <c r="J227" s="15"/>
      <c r="K227" s="15"/>
      <c r="L227" s="15"/>
      <c r="M227" s="15"/>
      <c r="N227" s="15"/>
    </row>
    <row r="228" spans="1:14" ht="15">
      <c r="A228" s="317" t="s">
        <v>549</v>
      </c>
      <c r="B228" s="313" t="s">
        <v>550</v>
      </c>
      <c r="C228" s="313" t="s">
        <v>376</v>
      </c>
      <c r="D228" s="313">
        <v>56.35</v>
      </c>
      <c r="E228" s="314">
        <v>7.75</v>
      </c>
      <c r="F228" s="313">
        <v>97</v>
      </c>
      <c r="G228" s="313">
        <v>74</v>
      </c>
      <c r="H228" s="318">
        <v>0</v>
      </c>
      <c r="J228" s="15"/>
      <c r="K228" s="15"/>
      <c r="L228" s="15"/>
      <c r="M228" s="15"/>
      <c r="N228" s="15"/>
    </row>
    <row r="229" spans="1:14" ht="15">
      <c r="A229" s="317" t="s">
        <v>549</v>
      </c>
      <c r="B229" s="313" t="s">
        <v>550</v>
      </c>
      <c r="C229" s="313" t="s">
        <v>377</v>
      </c>
      <c r="D229" s="313">
        <v>51.46</v>
      </c>
      <c r="E229" s="314">
        <v>7.12</v>
      </c>
      <c r="F229" s="313">
        <v>97</v>
      </c>
      <c r="G229" s="313">
        <v>76</v>
      </c>
      <c r="H229" s="318">
        <v>0</v>
      </c>
      <c r="J229" s="15"/>
      <c r="K229" s="15"/>
      <c r="L229" s="15"/>
      <c r="M229" s="15"/>
      <c r="N229" s="15"/>
    </row>
    <row r="230" spans="1:14" ht="15">
      <c r="A230" s="317" t="s">
        <v>549</v>
      </c>
      <c r="B230" s="313" t="s">
        <v>550</v>
      </c>
      <c r="C230" s="313" t="s">
        <v>378</v>
      </c>
      <c r="D230" s="313">
        <v>60.69</v>
      </c>
      <c r="E230" s="314">
        <v>8.31</v>
      </c>
      <c r="F230" s="313">
        <v>97</v>
      </c>
      <c r="G230" s="313">
        <v>75</v>
      </c>
      <c r="H230" s="318">
        <v>0</v>
      </c>
      <c r="J230" s="15"/>
      <c r="K230" s="15"/>
      <c r="L230" s="15"/>
      <c r="M230" s="15"/>
      <c r="N230" s="15"/>
    </row>
    <row r="231" spans="1:14" ht="15">
      <c r="A231" s="317" t="s">
        <v>549</v>
      </c>
      <c r="B231" s="313" t="s">
        <v>550</v>
      </c>
      <c r="C231" s="313" t="s">
        <v>379</v>
      </c>
      <c r="D231" s="313">
        <v>51.4</v>
      </c>
      <c r="E231" s="314">
        <v>7.11</v>
      </c>
      <c r="F231" s="313">
        <v>96</v>
      </c>
      <c r="G231" s="313">
        <v>73</v>
      </c>
      <c r="H231" s="318">
        <v>0.09</v>
      </c>
      <c r="J231" s="15"/>
      <c r="K231" s="15"/>
      <c r="L231" s="15"/>
      <c r="M231" s="15"/>
      <c r="N231" s="15"/>
    </row>
    <row r="232" spans="1:14" ht="15">
      <c r="A232" s="317" t="s">
        <v>549</v>
      </c>
      <c r="B232" s="313" t="s">
        <v>550</v>
      </c>
      <c r="C232" s="313" t="s">
        <v>380</v>
      </c>
      <c r="D232" s="313">
        <v>57.04</v>
      </c>
      <c r="E232" s="314">
        <v>7.83</v>
      </c>
      <c r="F232" s="313">
        <v>93</v>
      </c>
      <c r="G232" s="313">
        <v>72</v>
      </c>
      <c r="H232" s="318">
        <v>0.36</v>
      </c>
      <c r="J232" s="15"/>
      <c r="K232" s="15"/>
      <c r="L232" s="15"/>
      <c r="M232" s="15"/>
      <c r="N232" s="15"/>
    </row>
    <row r="233" spans="1:14" ht="15">
      <c r="A233" s="320" t="s">
        <v>549</v>
      </c>
      <c r="B233" s="315" t="s">
        <v>550</v>
      </c>
      <c r="C233" s="315" t="s">
        <v>156</v>
      </c>
      <c r="D233" s="315">
        <v>59.3</v>
      </c>
      <c r="E233" s="316">
        <v>8.1199999999999992</v>
      </c>
      <c r="F233" s="315">
        <v>93</v>
      </c>
      <c r="G233" s="315">
        <v>73</v>
      </c>
      <c r="H233" s="355">
        <v>1.0900000000000001</v>
      </c>
      <c r="J233" s="15"/>
      <c r="K233" s="15"/>
      <c r="L233" s="15"/>
      <c r="M233" s="15"/>
      <c r="N233" s="15"/>
    </row>
    <row r="234" spans="1:14" ht="15">
      <c r="A234" s="320" t="s">
        <v>549</v>
      </c>
      <c r="B234" s="315" t="s">
        <v>550</v>
      </c>
      <c r="C234" s="315" t="s">
        <v>157</v>
      </c>
      <c r="D234" s="315">
        <v>60.87</v>
      </c>
      <c r="E234" s="316">
        <v>8.32</v>
      </c>
      <c r="F234" s="315">
        <v>93</v>
      </c>
      <c r="G234" s="315">
        <v>72</v>
      </c>
      <c r="H234" s="355">
        <v>0.69</v>
      </c>
      <c r="J234" s="15"/>
      <c r="K234" s="15"/>
      <c r="L234" s="15"/>
      <c r="M234" s="15"/>
      <c r="N234" s="15"/>
    </row>
    <row r="235" spans="1:14" ht="15">
      <c r="A235" s="317" t="s">
        <v>549</v>
      </c>
      <c r="B235" s="313" t="s">
        <v>550</v>
      </c>
      <c r="C235" s="313" t="s">
        <v>381</v>
      </c>
      <c r="D235" s="313">
        <v>65.36</v>
      </c>
      <c r="E235" s="314">
        <v>8.9</v>
      </c>
      <c r="F235" s="313">
        <v>92</v>
      </c>
      <c r="G235" s="313">
        <v>75</v>
      </c>
      <c r="H235" s="318">
        <v>0</v>
      </c>
      <c r="J235" s="15"/>
      <c r="K235" s="15"/>
      <c r="L235" s="15"/>
      <c r="M235" s="15"/>
      <c r="N235" s="15"/>
    </row>
    <row r="236" spans="1:14" ht="15">
      <c r="A236" s="317" t="s">
        <v>549</v>
      </c>
      <c r="B236" s="313" t="s">
        <v>550</v>
      </c>
      <c r="C236" s="313" t="s">
        <v>382</v>
      </c>
      <c r="D236" s="313">
        <v>57.88</v>
      </c>
      <c r="E236" s="314">
        <v>7.93</v>
      </c>
      <c r="F236" s="313">
        <v>92</v>
      </c>
      <c r="G236" s="313">
        <v>74</v>
      </c>
      <c r="H236" s="318">
        <v>0</v>
      </c>
      <c r="J236" s="15"/>
      <c r="K236" s="15"/>
      <c r="L236" s="15"/>
      <c r="M236" s="15"/>
      <c r="N236" s="15"/>
    </row>
    <row r="237" spans="1:14" ht="15">
      <c r="A237" s="317" t="s">
        <v>549</v>
      </c>
      <c r="B237" s="313" t="s">
        <v>550</v>
      </c>
      <c r="C237" s="313" t="s">
        <v>383</v>
      </c>
      <c r="D237" s="313">
        <v>56.64</v>
      </c>
      <c r="E237" s="314">
        <v>7.78</v>
      </c>
      <c r="F237" s="313">
        <v>93</v>
      </c>
      <c r="G237" s="313">
        <v>72</v>
      </c>
      <c r="H237" s="318">
        <v>0</v>
      </c>
      <c r="J237" s="15"/>
      <c r="K237" s="15"/>
      <c r="L237" s="15"/>
      <c r="M237" s="15"/>
      <c r="N237" s="15"/>
    </row>
    <row r="238" spans="1:14" ht="15">
      <c r="A238" s="317" t="s">
        <v>549</v>
      </c>
      <c r="B238" s="313" t="s">
        <v>550</v>
      </c>
      <c r="C238" s="313" t="s">
        <v>384</v>
      </c>
      <c r="D238" s="313">
        <v>52</v>
      </c>
      <c r="E238" s="314">
        <v>7.18</v>
      </c>
      <c r="F238" s="313">
        <v>93</v>
      </c>
      <c r="G238" s="313">
        <v>74</v>
      </c>
      <c r="H238" s="318">
        <v>0</v>
      </c>
      <c r="J238" s="15"/>
      <c r="K238" s="15"/>
      <c r="L238" s="15"/>
      <c r="M238" s="15"/>
      <c r="N238" s="15"/>
    </row>
    <row r="239" spans="1:14" ht="15">
      <c r="A239" s="320" t="s">
        <v>549</v>
      </c>
      <c r="B239" s="315" t="s">
        <v>550</v>
      </c>
      <c r="C239" s="315" t="s">
        <v>158</v>
      </c>
      <c r="D239" s="315">
        <v>50.56</v>
      </c>
      <c r="E239" s="316">
        <v>6.99</v>
      </c>
      <c r="F239" s="315">
        <v>93</v>
      </c>
      <c r="G239" s="315">
        <v>74</v>
      </c>
      <c r="H239" s="355">
        <v>0.99</v>
      </c>
      <c r="J239" s="15"/>
      <c r="K239" s="15"/>
      <c r="L239" s="15"/>
      <c r="M239" s="15"/>
      <c r="N239" s="15"/>
    </row>
    <row r="240" spans="1:14" ht="15">
      <c r="A240" s="317" t="s">
        <v>549</v>
      </c>
      <c r="B240" s="313" t="s">
        <v>550</v>
      </c>
      <c r="C240" s="313" t="s">
        <v>385</v>
      </c>
      <c r="D240" s="313">
        <v>49.76</v>
      </c>
      <c r="E240" s="314">
        <v>6.89</v>
      </c>
      <c r="F240" s="313">
        <v>92</v>
      </c>
      <c r="G240" s="313">
        <v>71</v>
      </c>
      <c r="H240" s="318">
        <v>0</v>
      </c>
      <c r="J240" s="15"/>
      <c r="K240" s="15"/>
      <c r="L240" s="15"/>
      <c r="M240" s="15"/>
      <c r="N240" s="15"/>
    </row>
    <row r="241" spans="1:14" ht="15">
      <c r="A241" s="317" t="s">
        <v>549</v>
      </c>
      <c r="B241" s="313" t="s">
        <v>550</v>
      </c>
      <c r="C241" s="313" t="s">
        <v>386</v>
      </c>
      <c r="D241" s="313">
        <v>50.52</v>
      </c>
      <c r="E241" s="314">
        <v>6.99</v>
      </c>
      <c r="F241" s="313">
        <v>95</v>
      </c>
      <c r="G241" s="313">
        <v>73</v>
      </c>
      <c r="H241" s="318">
        <v>0</v>
      </c>
      <c r="J241" s="15"/>
      <c r="K241" s="15"/>
      <c r="L241" s="15"/>
      <c r="M241" s="15"/>
      <c r="N241" s="15"/>
    </row>
    <row r="242" spans="1:14" ht="15">
      <c r="A242" s="317" t="s">
        <v>549</v>
      </c>
      <c r="B242" s="313" t="s">
        <v>550</v>
      </c>
      <c r="C242" s="313" t="s">
        <v>387</v>
      </c>
      <c r="D242" s="313">
        <v>50.1</v>
      </c>
      <c r="E242" s="314">
        <v>6.93</v>
      </c>
      <c r="F242" s="313">
        <v>95</v>
      </c>
      <c r="G242" s="313">
        <v>72</v>
      </c>
      <c r="H242" s="318"/>
      <c r="J242" s="15"/>
      <c r="K242" s="15"/>
      <c r="L242" s="15"/>
      <c r="M242" s="15"/>
      <c r="N242" s="15"/>
    </row>
    <row r="243" spans="1:14" ht="15">
      <c r="A243" s="317" t="s">
        <v>549</v>
      </c>
      <c r="B243" s="313" t="s">
        <v>550</v>
      </c>
      <c r="C243" s="313" t="s">
        <v>388</v>
      </c>
      <c r="D243" s="313">
        <v>47.39</v>
      </c>
      <c r="E243" s="314">
        <v>6.58</v>
      </c>
      <c r="F243" s="313">
        <v>96</v>
      </c>
      <c r="G243" s="313">
        <v>74</v>
      </c>
      <c r="H243" s="318" t="s">
        <v>164</v>
      </c>
      <c r="J243" s="15"/>
      <c r="K243" s="15"/>
      <c r="L243" s="15"/>
      <c r="M243" s="15"/>
      <c r="N243" s="15"/>
    </row>
    <row r="244" spans="1:14" ht="15">
      <c r="A244" s="317" t="s">
        <v>549</v>
      </c>
      <c r="B244" s="313" t="s">
        <v>550</v>
      </c>
      <c r="C244" s="313" t="s">
        <v>389</v>
      </c>
      <c r="D244" s="313">
        <v>50.8</v>
      </c>
      <c r="E244" s="314">
        <v>7.02</v>
      </c>
      <c r="F244" s="313">
        <v>95</v>
      </c>
      <c r="G244" s="313">
        <v>74</v>
      </c>
      <c r="H244" s="318">
        <v>0</v>
      </c>
      <c r="J244" s="15"/>
      <c r="K244" s="15"/>
      <c r="L244" s="15"/>
      <c r="M244" s="15"/>
      <c r="N244" s="15"/>
    </row>
    <row r="245" spans="1:14" ht="15">
      <c r="A245" s="320" t="s">
        <v>549</v>
      </c>
      <c r="B245" s="315" t="s">
        <v>550</v>
      </c>
      <c r="C245" s="315" t="s">
        <v>159</v>
      </c>
      <c r="D245" s="315">
        <v>54.45</v>
      </c>
      <c r="E245" s="316">
        <v>7.49</v>
      </c>
      <c r="F245" s="315">
        <v>94</v>
      </c>
      <c r="G245" s="315">
        <v>74</v>
      </c>
      <c r="H245" s="355">
        <v>0.93</v>
      </c>
      <c r="J245" s="15"/>
      <c r="K245" s="15"/>
      <c r="L245" s="15"/>
      <c r="M245" s="16"/>
      <c r="N245" s="16"/>
    </row>
    <row r="246" spans="1:14" ht="15">
      <c r="A246" s="317" t="s">
        <v>549</v>
      </c>
      <c r="B246" s="313" t="s">
        <v>550</v>
      </c>
      <c r="C246" s="313" t="s">
        <v>390</v>
      </c>
      <c r="D246" s="313">
        <v>52.39</v>
      </c>
      <c r="E246" s="314">
        <v>7.23</v>
      </c>
      <c r="F246" s="313">
        <v>94</v>
      </c>
      <c r="G246" s="313">
        <v>74</v>
      </c>
      <c r="H246" s="318">
        <v>0.05</v>
      </c>
      <c r="J246" s="15"/>
      <c r="K246" s="15"/>
      <c r="L246" s="15"/>
      <c r="M246" s="17"/>
      <c r="N246" s="18"/>
    </row>
    <row r="247" spans="1:14" ht="15">
      <c r="A247" s="317" t="s">
        <v>549</v>
      </c>
      <c r="B247" s="313" t="s">
        <v>550</v>
      </c>
      <c r="C247" s="313" t="s">
        <v>391</v>
      </c>
      <c r="D247" s="313">
        <v>48.25</v>
      </c>
      <c r="E247" s="314">
        <v>6.69</v>
      </c>
      <c r="F247" s="313">
        <v>92</v>
      </c>
      <c r="G247" s="313">
        <v>73</v>
      </c>
      <c r="H247" s="318">
        <v>0</v>
      </c>
      <c r="J247" s="15"/>
      <c r="K247" s="15"/>
      <c r="L247" s="15"/>
      <c r="M247" s="15"/>
      <c r="N247" s="15"/>
    </row>
    <row r="248" spans="1:14" ht="15">
      <c r="A248" s="317" t="s">
        <v>549</v>
      </c>
      <c r="B248" s="313" t="s">
        <v>550</v>
      </c>
      <c r="C248" s="313" t="s">
        <v>392</v>
      </c>
      <c r="D248" s="313">
        <v>50.49</v>
      </c>
      <c r="E248" s="314">
        <v>6.98</v>
      </c>
      <c r="F248" s="313">
        <v>91</v>
      </c>
      <c r="G248" s="313">
        <v>72</v>
      </c>
      <c r="H248" s="318"/>
      <c r="J248" s="15"/>
      <c r="K248" s="15"/>
      <c r="L248" s="15"/>
      <c r="M248" s="15"/>
      <c r="N248" s="15"/>
    </row>
    <row r="249" spans="1:14" ht="15">
      <c r="A249" s="317" t="s">
        <v>549</v>
      </c>
      <c r="B249" s="313" t="s">
        <v>550</v>
      </c>
      <c r="C249" s="313" t="s">
        <v>393</v>
      </c>
      <c r="D249" s="313">
        <v>47.05</v>
      </c>
      <c r="E249" s="314">
        <v>6.54</v>
      </c>
      <c r="F249" s="313">
        <v>92</v>
      </c>
      <c r="G249" s="313">
        <v>71</v>
      </c>
      <c r="H249" s="318">
        <v>0.05</v>
      </c>
      <c r="J249" s="15"/>
      <c r="K249" s="15"/>
      <c r="L249" s="15"/>
      <c r="M249" s="15"/>
      <c r="N249" s="15"/>
    </row>
    <row r="250" spans="1:14" ht="15">
      <c r="A250" s="317" t="s">
        <v>549</v>
      </c>
      <c r="B250" s="313" t="s">
        <v>550</v>
      </c>
      <c r="C250" s="313" t="s">
        <v>394</v>
      </c>
      <c r="D250" s="313">
        <v>47.17</v>
      </c>
      <c r="E250" s="314">
        <v>6.56</v>
      </c>
      <c r="F250" s="313">
        <v>90</v>
      </c>
      <c r="G250" s="313">
        <v>68</v>
      </c>
      <c r="H250" s="318">
        <v>0</v>
      </c>
      <c r="J250" s="15"/>
      <c r="K250" s="15"/>
      <c r="L250" s="15"/>
      <c r="M250" s="15"/>
      <c r="N250" s="15"/>
    </row>
    <row r="251" spans="1:14" ht="15">
      <c r="A251" s="317" t="s">
        <v>549</v>
      </c>
      <c r="B251" s="313" t="s">
        <v>550</v>
      </c>
      <c r="C251" s="313" t="s">
        <v>395</v>
      </c>
      <c r="D251" s="313">
        <v>46.26</v>
      </c>
      <c r="E251" s="314">
        <v>6.44</v>
      </c>
      <c r="F251" s="313">
        <v>90</v>
      </c>
      <c r="G251" s="313">
        <v>64</v>
      </c>
      <c r="H251" s="318">
        <v>0</v>
      </c>
      <c r="J251" s="15"/>
      <c r="K251" s="15"/>
      <c r="L251" s="15"/>
      <c r="M251" s="15"/>
      <c r="N251" s="15"/>
    </row>
    <row r="252" spans="1:14" ht="15">
      <c r="A252" s="317" t="s">
        <v>549</v>
      </c>
      <c r="B252" s="313" t="s">
        <v>550</v>
      </c>
      <c r="C252" s="313" t="s">
        <v>396</v>
      </c>
      <c r="D252" s="313">
        <v>44.99</v>
      </c>
      <c r="E252" s="314">
        <v>6.28</v>
      </c>
      <c r="F252" s="313">
        <v>94</v>
      </c>
      <c r="G252" s="313">
        <v>69</v>
      </c>
      <c r="H252" s="318">
        <v>0</v>
      </c>
      <c r="J252" s="15"/>
      <c r="K252" s="15"/>
      <c r="L252" s="15"/>
      <c r="M252" s="15"/>
      <c r="N252" s="15"/>
    </row>
    <row r="253" spans="1:14" ht="15">
      <c r="A253" s="317" t="s">
        <v>549</v>
      </c>
      <c r="B253" s="313" t="s">
        <v>550</v>
      </c>
      <c r="C253" s="313" t="s">
        <v>397</v>
      </c>
      <c r="D253" s="313">
        <v>43.66</v>
      </c>
      <c r="E253" s="314">
        <v>6.1</v>
      </c>
      <c r="F253" s="313">
        <v>95</v>
      </c>
      <c r="G253" s="313">
        <v>70</v>
      </c>
      <c r="H253" s="318"/>
      <c r="J253" s="15"/>
      <c r="K253" s="15"/>
      <c r="L253" s="15"/>
      <c r="M253" s="15"/>
      <c r="N253" s="15"/>
    </row>
    <row r="254" spans="1:14" ht="15">
      <c r="A254" s="320" t="s">
        <v>549</v>
      </c>
      <c r="B254" s="315" t="s">
        <v>550</v>
      </c>
      <c r="C254" s="315" t="s">
        <v>160</v>
      </c>
      <c r="D254" s="315">
        <v>102.02</v>
      </c>
      <c r="E254" s="316">
        <v>13.62</v>
      </c>
      <c r="F254" s="315">
        <v>95</v>
      </c>
      <c r="G254" s="315">
        <v>69</v>
      </c>
      <c r="H254" s="355">
        <v>0</v>
      </c>
      <c r="J254" s="15"/>
      <c r="K254" s="15"/>
      <c r="L254" s="15"/>
      <c r="M254" s="15"/>
      <c r="N254" s="15"/>
    </row>
    <row r="255" spans="1:14" ht="15">
      <c r="A255" s="317" t="s">
        <v>549</v>
      </c>
      <c r="B255" s="313" t="s">
        <v>550</v>
      </c>
      <c r="C255" s="313" t="s">
        <v>398</v>
      </c>
      <c r="D255" s="313">
        <v>69.5</v>
      </c>
      <c r="E255" s="314">
        <v>9.43</v>
      </c>
      <c r="F255" s="313">
        <v>94</v>
      </c>
      <c r="G255" s="313">
        <v>64</v>
      </c>
      <c r="H255" s="318">
        <v>0.48</v>
      </c>
      <c r="J255" s="15"/>
      <c r="K255" s="15"/>
      <c r="L255" s="15"/>
      <c r="M255" s="15"/>
      <c r="N255" s="15"/>
    </row>
    <row r="256" spans="1:14" ht="15">
      <c r="A256" s="317" t="s">
        <v>549</v>
      </c>
      <c r="B256" s="313" t="s">
        <v>550</v>
      </c>
      <c r="C256" s="313" t="s">
        <v>399</v>
      </c>
      <c r="D256" s="313">
        <v>65.09</v>
      </c>
      <c r="E256" s="314">
        <v>8.86</v>
      </c>
      <c r="F256" s="313">
        <v>93</v>
      </c>
      <c r="G256" s="313">
        <v>71</v>
      </c>
      <c r="H256" s="318" t="s">
        <v>164</v>
      </c>
      <c r="J256" s="15"/>
      <c r="K256" s="15"/>
      <c r="L256" s="15"/>
      <c r="M256" s="15"/>
      <c r="N256" s="15"/>
    </row>
    <row r="257" spans="1:14" ht="15">
      <c r="A257" s="317" t="s">
        <v>549</v>
      </c>
      <c r="B257" s="313" t="s">
        <v>550</v>
      </c>
      <c r="C257" s="313" t="s">
        <v>400</v>
      </c>
      <c r="D257" s="313">
        <v>62.44</v>
      </c>
      <c r="E257" s="314">
        <v>8.52</v>
      </c>
      <c r="F257" s="313">
        <v>92</v>
      </c>
      <c r="G257" s="313">
        <v>72</v>
      </c>
      <c r="H257" s="318">
        <v>0</v>
      </c>
      <c r="J257" s="15"/>
      <c r="K257" s="15"/>
      <c r="L257" s="15"/>
      <c r="M257" s="15"/>
      <c r="N257" s="15"/>
    </row>
    <row r="258" spans="1:14" ht="15">
      <c r="A258" s="320" t="s">
        <v>549</v>
      </c>
      <c r="B258" s="315" t="s">
        <v>550</v>
      </c>
      <c r="C258" s="315" t="s">
        <v>163</v>
      </c>
      <c r="D258" s="315">
        <v>67.930000000000007</v>
      </c>
      <c r="E258" s="316">
        <v>9.23</v>
      </c>
      <c r="F258" s="315">
        <v>92</v>
      </c>
      <c r="G258" s="315">
        <v>71</v>
      </c>
      <c r="H258" s="355" t="s">
        <v>164</v>
      </c>
      <c r="J258" s="15"/>
      <c r="K258" s="15"/>
      <c r="L258" s="15"/>
      <c r="M258" s="15"/>
      <c r="N258" s="15"/>
    </row>
    <row r="259" spans="1:14" ht="15">
      <c r="A259" s="320" t="s">
        <v>549</v>
      </c>
      <c r="B259" s="315" t="s">
        <v>550</v>
      </c>
      <c r="C259" s="315" t="s">
        <v>161</v>
      </c>
      <c r="D259" s="315">
        <v>130.5</v>
      </c>
      <c r="E259" s="316">
        <v>17.29</v>
      </c>
      <c r="F259" s="315">
        <v>92</v>
      </c>
      <c r="G259" s="315">
        <v>72</v>
      </c>
      <c r="H259" s="355">
        <v>0.03</v>
      </c>
      <c r="J259" s="15"/>
      <c r="K259" s="15"/>
      <c r="L259" s="15"/>
      <c r="M259" s="15"/>
      <c r="N259" s="15"/>
    </row>
    <row r="260" spans="1:14" ht="15">
      <c r="A260" s="320" t="s">
        <v>549</v>
      </c>
      <c r="B260" s="315" t="s">
        <v>550</v>
      </c>
      <c r="C260" s="315" t="s">
        <v>162</v>
      </c>
      <c r="D260" s="315">
        <v>97.76</v>
      </c>
      <c r="E260" s="316">
        <v>13.07</v>
      </c>
      <c r="F260" s="315">
        <v>91</v>
      </c>
      <c r="G260" s="315">
        <v>71</v>
      </c>
      <c r="H260" s="355">
        <v>0.28999999999999998</v>
      </c>
      <c r="J260" s="15"/>
      <c r="K260" s="15"/>
      <c r="L260" s="15"/>
      <c r="M260" s="15"/>
      <c r="N260" s="15"/>
    </row>
    <row r="261" spans="1:14" ht="15">
      <c r="A261" s="317" t="s">
        <v>549</v>
      </c>
      <c r="B261" s="313" t="s">
        <v>550</v>
      </c>
      <c r="C261" s="313" t="s">
        <v>401</v>
      </c>
      <c r="D261" s="313">
        <v>69.400000000000006</v>
      </c>
      <c r="E261" s="314">
        <v>9.42</v>
      </c>
      <c r="F261" s="313">
        <v>88</v>
      </c>
      <c r="G261" s="313">
        <v>70</v>
      </c>
      <c r="H261" s="318">
        <v>0</v>
      </c>
      <c r="J261" s="15"/>
      <c r="K261" s="15"/>
      <c r="L261" s="15"/>
      <c r="M261" s="15"/>
      <c r="N261" s="15"/>
    </row>
    <row r="262" spans="1:14" ht="15">
      <c r="A262" s="317" t="s">
        <v>549</v>
      </c>
      <c r="B262" s="313" t="s">
        <v>550</v>
      </c>
      <c r="C262" s="313" t="s">
        <v>402</v>
      </c>
      <c r="D262" s="313">
        <v>65.81</v>
      </c>
      <c r="E262" s="314">
        <v>8.9700000000000006</v>
      </c>
      <c r="F262" s="313">
        <v>87</v>
      </c>
      <c r="G262" s="313">
        <v>69</v>
      </c>
      <c r="H262" s="318">
        <v>0.54</v>
      </c>
      <c r="J262" s="15"/>
      <c r="K262" s="15"/>
      <c r="L262" s="15"/>
      <c r="M262" s="15"/>
      <c r="N262" s="15"/>
    </row>
    <row r="263" spans="1:14" ht="15">
      <c r="A263" s="317" t="s">
        <v>549</v>
      </c>
      <c r="B263" s="313" t="s">
        <v>550</v>
      </c>
      <c r="C263" s="313" t="s">
        <v>403</v>
      </c>
      <c r="D263" s="313">
        <v>65.459999999999994</v>
      </c>
      <c r="E263" s="314">
        <v>8.92</v>
      </c>
      <c r="F263" s="313">
        <v>92</v>
      </c>
      <c r="G263" s="313">
        <v>70</v>
      </c>
      <c r="H263" s="318">
        <v>0</v>
      </c>
      <c r="J263" s="15"/>
      <c r="K263" s="15"/>
      <c r="L263" s="15"/>
      <c r="M263" s="15"/>
      <c r="N263" s="15"/>
    </row>
    <row r="264" spans="1:14" ht="15">
      <c r="A264" s="317" t="s">
        <v>549</v>
      </c>
      <c r="B264" s="313" t="s">
        <v>550</v>
      </c>
      <c r="C264" s="313" t="s">
        <v>404</v>
      </c>
      <c r="D264" s="313">
        <v>58.94</v>
      </c>
      <c r="E264" s="314">
        <v>8.08</v>
      </c>
      <c r="F264" s="313">
        <v>89</v>
      </c>
      <c r="G264" s="313">
        <v>68</v>
      </c>
      <c r="H264" s="318">
        <v>0.08</v>
      </c>
      <c r="J264" s="15"/>
      <c r="K264" s="15"/>
      <c r="L264" s="15"/>
      <c r="M264" s="15"/>
      <c r="N264" s="15"/>
    </row>
    <row r="265" spans="1:14" ht="15">
      <c r="A265" s="317" t="s">
        <v>549</v>
      </c>
      <c r="B265" s="313" t="s">
        <v>550</v>
      </c>
      <c r="C265" s="313" t="s">
        <v>405</v>
      </c>
      <c r="D265" s="313">
        <v>55.17</v>
      </c>
      <c r="E265" s="314">
        <v>7.59</v>
      </c>
      <c r="F265" s="313">
        <v>88</v>
      </c>
      <c r="G265" s="313">
        <v>64</v>
      </c>
      <c r="H265" s="318">
        <v>0</v>
      </c>
      <c r="J265" s="15"/>
      <c r="K265" s="15"/>
      <c r="L265" s="15"/>
      <c r="M265" s="15"/>
      <c r="N265" s="15"/>
    </row>
    <row r="266" spans="1:14" ht="15">
      <c r="A266" s="317" t="s">
        <v>549</v>
      </c>
      <c r="B266" s="313" t="s">
        <v>550</v>
      </c>
      <c r="C266" s="313" t="s">
        <v>406</v>
      </c>
      <c r="D266" s="313">
        <v>54.5</v>
      </c>
      <c r="E266" s="314">
        <v>7.5</v>
      </c>
      <c r="F266" s="313">
        <v>88</v>
      </c>
      <c r="G266" s="313">
        <v>69</v>
      </c>
      <c r="H266" s="318">
        <v>0</v>
      </c>
      <c r="J266" s="15"/>
      <c r="K266" s="15"/>
      <c r="L266" s="15"/>
      <c r="M266" s="15"/>
      <c r="N266" s="15"/>
    </row>
    <row r="267" spans="1:14" ht="15">
      <c r="A267" s="317" t="s">
        <v>549</v>
      </c>
      <c r="B267" s="313" t="s">
        <v>550</v>
      </c>
      <c r="C267" s="313" t="s">
        <v>407</v>
      </c>
      <c r="D267" s="313">
        <v>50.97</v>
      </c>
      <c r="E267" s="314">
        <v>7.05</v>
      </c>
      <c r="F267" s="313">
        <v>87</v>
      </c>
      <c r="G267" s="313">
        <v>68</v>
      </c>
      <c r="H267" s="318">
        <v>0.08</v>
      </c>
      <c r="J267" s="15"/>
      <c r="K267" s="15"/>
      <c r="L267" s="15"/>
      <c r="M267" s="15"/>
      <c r="N267" s="15"/>
    </row>
    <row r="268" spans="1:14" ht="15">
      <c r="A268" s="317" t="s">
        <v>549</v>
      </c>
      <c r="B268" s="313" t="s">
        <v>550</v>
      </c>
      <c r="C268" s="313" t="s">
        <v>408</v>
      </c>
      <c r="D268" s="313">
        <v>48.37</v>
      </c>
      <c r="E268" s="314">
        <v>6.71</v>
      </c>
      <c r="F268" s="313">
        <v>85</v>
      </c>
      <c r="G268" s="313">
        <v>65</v>
      </c>
      <c r="H268" s="318">
        <v>0.3</v>
      </c>
      <c r="J268" s="15"/>
      <c r="K268" s="15"/>
      <c r="L268" s="15"/>
      <c r="M268" s="15"/>
      <c r="N268" s="15"/>
    </row>
    <row r="269" spans="1:14" ht="15">
      <c r="A269" s="317" t="s">
        <v>549</v>
      </c>
      <c r="B269" s="313" t="s">
        <v>550</v>
      </c>
      <c r="C269" s="313" t="s">
        <v>409</v>
      </c>
      <c r="D269" s="313">
        <v>49.9</v>
      </c>
      <c r="E269" s="314">
        <v>6.91</v>
      </c>
      <c r="F269" s="313">
        <v>87</v>
      </c>
      <c r="G269" s="313">
        <v>61</v>
      </c>
      <c r="H269" s="318">
        <v>0</v>
      </c>
      <c r="J269" s="15"/>
      <c r="K269" s="15"/>
      <c r="L269" s="15"/>
      <c r="M269" s="15"/>
      <c r="N269" s="15"/>
    </row>
    <row r="270" spans="1:14" ht="15">
      <c r="A270" s="317" t="s">
        <v>549</v>
      </c>
      <c r="B270" s="313" t="s">
        <v>550</v>
      </c>
      <c r="C270" s="313" t="s">
        <v>410</v>
      </c>
      <c r="D270" s="313">
        <v>48.44</v>
      </c>
      <c r="E270" s="314">
        <v>6.72</v>
      </c>
      <c r="F270" s="313">
        <v>89</v>
      </c>
      <c r="G270" s="313">
        <v>59</v>
      </c>
      <c r="H270" s="318">
        <v>0</v>
      </c>
      <c r="J270" s="15"/>
      <c r="K270" s="15"/>
      <c r="L270" s="15"/>
      <c r="M270" s="15"/>
      <c r="N270" s="15"/>
    </row>
    <row r="271" spans="1:14" ht="15">
      <c r="A271" s="317" t="s">
        <v>549</v>
      </c>
      <c r="B271" s="313" t="s">
        <v>550</v>
      </c>
      <c r="C271" s="313" t="s">
        <v>411</v>
      </c>
      <c r="D271" s="313">
        <v>66.52</v>
      </c>
      <c r="E271" s="314">
        <v>9.06</v>
      </c>
      <c r="F271" s="313">
        <v>90</v>
      </c>
      <c r="G271" s="313">
        <v>66</v>
      </c>
      <c r="H271" s="319">
        <v>0</v>
      </c>
      <c r="J271" s="15"/>
      <c r="K271" s="15"/>
      <c r="L271" s="15"/>
      <c r="M271" s="15"/>
      <c r="N271" s="15"/>
    </row>
    <row r="272" spans="1:14" ht="15">
      <c r="A272" s="320" t="s">
        <v>549</v>
      </c>
      <c r="B272" s="315" t="s">
        <v>550</v>
      </c>
      <c r="C272" s="315" t="s">
        <v>412</v>
      </c>
      <c r="D272" s="315">
        <v>151.85</v>
      </c>
      <c r="E272" s="316">
        <v>20.09</v>
      </c>
      <c r="F272" s="315">
        <v>89</v>
      </c>
      <c r="G272" s="315">
        <v>71</v>
      </c>
      <c r="H272" s="321">
        <v>2.11</v>
      </c>
      <c r="J272" s="15"/>
      <c r="K272" s="15"/>
      <c r="L272" s="15"/>
      <c r="M272" s="15"/>
      <c r="N272" s="15"/>
    </row>
    <row r="273" spans="1:14" ht="15">
      <c r="A273" s="320" t="s">
        <v>549</v>
      </c>
      <c r="B273" s="315" t="s">
        <v>550</v>
      </c>
      <c r="C273" s="315" t="s">
        <v>413</v>
      </c>
      <c r="D273" s="315">
        <v>177.81</v>
      </c>
      <c r="E273" s="316">
        <v>23.44</v>
      </c>
      <c r="F273" s="315">
        <v>88</v>
      </c>
      <c r="G273" s="315">
        <v>71</v>
      </c>
      <c r="H273" s="321">
        <v>0.91</v>
      </c>
      <c r="J273" s="15"/>
      <c r="K273" s="15"/>
      <c r="L273" s="15"/>
      <c r="M273" s="15"/>
      <c r="N273" s="15"/>
    </row>
    <row r="274" spans="1:14" ht="15">
      <c r="A274" s="320" t="s">
        <v>549</v>
      </c>
      <c r="B274" s="315" t="s">
        <v>550</v>
      </c>
      <c r="C274" s="315" t="s">
        <v>414</v>
      </c>
      <c r="D274" s="315">
        <v>181.2</v>
      </c>
      <c r="E274" s="316">
        <v>23.88</v>
      </c>
      <c r="F274" s="315">
        <v>87</v>
      </c>
      <c r="G274" s="315">
        <v>71</v>
      </c>
      <c r="H274" s="321">
        <v>0.81</v>
      </c>
      <c r="J274" s="15"/>
      <c r="K274" s="15"/>
      <c r="L274" s="15"/>
      <c r="M274" s="15"/>
      <c r="N274" s="15"/>
    </row>
    <row r="275" spans="1:14" ht="15">
      <c r="A275" s="320" t="s">
        <v>549</v>
      </c>
      <c r="B275" s="315" t="s">
        <v>550</v>
      </c>
      <c r="C275" s="315" t="s">
        <v>415</v>
      </c>
      <c r="D275" s="315">
        <v>125.9</v>
      </c>
      <c r="E275" s="316">
        <v>16.73</v>
      </c>
      <c r="F275" s="315">
        <v>85</v>
      </c>
      <c r="G275" s="315">
        <v>71</v>
      </c>
      <c r="H275" s="321">
        <v>0.02</v>
      </c>
      <c r="J275" s="15"/>
      <c r="K275" s="15"/>
      <c r="L275" s="15"/>
      <c r="M275" s="16"/>
      <c r="N275" s="16"/>
    </row>
    <row r="276" spans="1:14" ht="15">
      <c r="A276" s="320" t="s">
        <v>549</v>
      </c>
      <c r="B276" s="315" t="s">
        <v>550</v>
      </c>
      <c r="C276" s="315" t="s">
        <v>416</v>
      </c>
      <c r="D276" s="315">
        <v>217.44</v>
      </c>
      <c r="E276" s="316">
        <v>28.56</v>
      </c>
      <c r="F276" s="315">
        <v>85</v>
      </c>
      <c r="G276" s="315">
        <v>71</v>
      </c>
      <c r="H276" s="321">
        <v>0.2</v>
      </c>
      <c r="J276" s="15"/>
      <c r="K276" s="15"/>
      <c r="L276" s="15"/>
      <c r="M276" s="17"/>
      <c r="N276" s="18"/>
    </row>
    <row r="277" spans="1:14" ht="15">
      <c r="A277" s="320" t="s">
        <v>549</v>
      </c>
      <c r="B277" s="315" t="s">
        <v>550</v>
      </c>
      <c r="C277" s="315" t="s">
        <v>417</v>
      </c>
      <c r="D277" s="315">
        <v>304.74</v>
      </c>
      <c r="E277" s="316">
        <v>39.85</v>
      </c>
      <c r="F277" s="315">
        <v>85</v>
      </c>
      <c r="G277" s="315">
        <v>70</v>
      </c>
      <c r="H277" s="321">
        <v>2.5299999999999998</v>
      </c>
      <c r="J277" s="15"/>
      <c r="K277" s="15"/>
      <c r="L277" s="15"/>
      <c r="M277" s="15"/>
      <c r="N277" s="15"/>
    </row>
    <row r="278" spans="1:14" ht="15">
      <c r="A278" s="320" t="s">
        <v>549</v>
      </c>
      <c r="B278" s="315" t="s">
        <v>550</v>
      </c>
      <c r="C278" s="315" t="s">
        <v>419</v>
      </c>
      <c r="D278" s="315">
        <v>324.97000000000003</v>
      </c>
      <c r="E278" s="316">
        <v>42.46</v>
      </c>
      <c r="F278" s="315">
        <v>85</v>
      </c>
      <c r="G278" s="315">
        <v>69</v>
      </c>
      <c r="H278" s="321">
        <v>0.56000000000000005</v>
      </c>
      <c r="J278" s="15"/>
      <c r="K278" s="15"/>
      <c r="L278" s="15"/>
      <c r="M278" s="15"/>
      <c r="N278" s="15"/>
    </row>
    <row r="279" spans="1:14" ht="15">
      <c r="A279" s="320" t="s">
        <v>549</v>
      </c>
      <c r="B279" s="315" t="s">
        <v>550</v>
      </c>
      <c r="C279" s="315" t="s">
        <v>420</v>
      </c>
      <c r="D279" s="315">
        <v>128.68</v>
      </c>
      <c r="E279" s="316">
        <v>17.09</v>
      </c>
      <c r="F279" s="315">
        <v>85</v>
      </c>
      <c r="G279" s="315">
        <v>70</v>
      </c>
      <c r="H279" s="321">
        <v>0</v>
      </c>
      <c r="J279" s="15"/>
      <c r="K279" s="15"/>
      <c r="L279" s="15"/>
      <c r="M279" s="15"/>
      <c r="N279" s="15"/>
    </row>
    <row r="280" spans="1:14" ht="15">
      <c r="A280" s="320" t="s">
        <v>549</v>
      </c>
      <c r="B280" s="315" t="s">
        <v>550</v>
      </c>
      <c r="C280" s="315" t="s">
        <v>421</v>
      </c>
      <c r="D280" s="315">
        <v>107.06</v>
      </c>
      <c r="E280" s="316">
        <v>14.3</v>
      </c>
      <c r="F280" s="315">
        <v>86</v>
      </c>
      <c r="G280" s="315">
        <v>70</v>
      </c>
      <c r="H280" s="321">
        <v>0.05</v>
      </c>
      <c r="J280" s="15"/>
      <c r="K280" s="15"/>
      <c r="L280" s="15"/>
      <c r="M280" s="15"/>
      <c r="N280" s="15"/>
    </row>
    <row r="281" spans="1:14" ht="15">
      <c r="A281" s="317" t="s">
        <v>549</v>
      </c>
      <c r="B281" s="313" t="s">
        <v>550</v>
      </c>
      <c r="C281" s="313" t="s">
        <v>422</v>
      </c>
      <c r="D281" s="313">
        <v>99.79</v>
      </c>
      <c r="E281" s="314">
        <v>13.36</v>
      </c>
      <c r="F281" s="313">
        <v>86</v>
      </c>
      <c r="G281" s="313">
        <v>69</v>
      </c>
      <c r="H281" s="319">
        <v>0</v>
      </c>
      <c r="J281" s="15"/>
      <c r="K281" s="15"/>
      <c r="L281" s="15"/>
      <c r="M281" s="15"/>
      <c r="N281" s="15"/>
    </row>
    <row r="282" spans="1:14" ht="15">
      <c r="A282" s="317" t="s">
        <v>549</v>
      </c>
      <c r="B282" s="313" t="s">
        <v>550</v>
      </c>
      <c r="C282" s="313" t="s">
        <v>423</v>
      </c>
      <c r="D282" s="313">
        <v>91.17</v>
      </c>
      <c r="E282" s="314">
        <v>12.24</v>
      </c>
      <c r="F282" s="313">
        <v>87</v>
      </c>
      <c r="G282" s="313">
        <v>66</v>
      </c>
      <c r="H282" s="319">
        <v>0</v>
      </c>
      <c r="J282" s="15"/>
      <c r="K282" s="15"/>
      <c r="L282" s="15"/>
      <c r="M282" s="15"/>
      <c r="N282" s="15"/>
    </row>
    <row r="283" spans="1:14" ht="15">
      <c r="A283" s="317" t="s">
        <v>549</v>
      </c>
      <c r="B283" s="313" t="s">
        <v>550</v>
      </c>
      <c r="C283" s="313" t="s">
        <v>424</v>
      </c>
      <c r="D283" s="313">
        <v>84.48</v>
      </c>
      <c r="E283" s="314">
        <v>11.38</v>
      </c>
      <c r="F283" s="313">
        <v>90</v>
      </c>
      <c r="G283" s="313">
        <v>56</v>
      </c>
      <c r="H283" s="319">
        <v>0</v>
      </c>
      <c r="J283" s="15"/>
      <c r="K283" s="15"/>
      <c r="L283" s="15"/>
      <c r="M283" s="15"/>
      <c r="N283" s="15"/>
    </row>
    <row r="284" spans="1:14" ht="15">
      <c r="A284" s="317" t="s">
        <v>549</v>
      </c>
      <c r="B284" s="313" t="s">
        <v>550</v>
      </c>
      <c r="C284" s="313" t="s">
        <v>425</v>
      </c>
      <c r="D284" s="313">
        <v>83.75</v>
      </c>
      <c r="E284" s="314">
        <v>11.29</v>
      </c>
      <c r="F284" s="313">
        <v>82</v>
      </c>
      <c r="G284" s="313">
        <v>53</v>
      </c>
      <c r="H284" s="319">
        <v>0</v>
      </c>
      <c r="J284" s="15"/>
      <c r="K284" s="15"/>
      <c r="L284" s="15"/>
      <c r="M284" s="15"/>
      <c r="N284" s="15"/>
    </row>
    <row r="285" spans="1:14" ht="15">
      <c r="A285" s="317" t="s">
        <v>549</v>
      </c>
      <c r="B285" s="313" t="s">
        <v>550</v>
      </c>
      <c r="C285" s="313" t="s">
        <v>426</v>
      </c>
      <c r="D285" s="313">
        <v>74.78</v>
      </c>
      <c r="E285" s="314">
        <v>10.130000000000001</v>
      </c>
      <c r="F285" s="313">
        <v>80</v>
      </c>
      <c r="G285" s="313">
        <v>55</v>
      </c>
      <c r="H285" s="319">
        <v>0</v>
      </c>
      <c r="J285" s="15"/>
      <c r="K285" s="15"/>
      <c r="L285" s="15"/>
      <c r="M285" s="15"/>
      <c r="N285" s="15"/>
    </row>
    <row r="286" spans="1:14" ht="15">
      <c r="A286" s="317" t="s">
        <v>549</v>
      </c>
      <c r="B286" s="313" t="s">
        <v>550</v>
      </c>
      <c r="C286" s="313" t="s">
        <v>427</v>
      </c>
      <c r="D286" s="313">
        <v>70.430000000000007</v>
      </c>
      <c r="E286" s="314">
        <v>9.56</v>
      </c>
      <c r="F286" s="313">
        <v>84</v>
      </c>
      <c r="G286" s="313">
        <v>56</v>
      </c>
      <c r="H286" s="319">
        <v>0</v>
      </c>
      <c r="J286" s="15"/>
      <c r="K286" s="15"/>
      <c r="L286" s="15"/>
      <c r="M286" s="15"/>
      <c r="N286" s="15"/>
    </row>
    <row r="287" spans="1:14" ht="15">
      <c r="A287" s="317" t="s">
        <v>549</v>
      </c>
      <c r="B287" s="313" t="s">
        <v>550</v>
      </c>
      <c r="C287" s="313" t="s">
        <v>428</v>
      </c>
      <c r="D287" s="313">
        <v>70.25</v>
      </c>
      <c r="E287" s="314">
        <v>9.5399999999999991</v>
      </c>
      <c r="F287" s="313">
        <v>84</v>
      </c>
      <c r="G287" s="313">
        <v>65</v>
      </c>
      <c r="H287" s="319">
        <v>0</v>
      </c>
      <c r="J287" s="15"/>
      <c r="K287" s="15"/>
      <c r="L287" s="15"/>
      <c r="M287" s="15"/>
      <c r="N287" s="15"/>
    </row>
    <row r="288" spans="1:14" ht="15">
      <c r="A288" s="320" t="s">
        <v>549</v>
      </c>
      <c r="B288" s="315" t="s">
        <v>550</v>
      </c>
      <c r="C288" s="315" t="s">
        <v>429</v>
      </c>
      <c r="D288" s="315">
        <v>247.08</v>
      </c>
      <c r="E288" s="316">
        <v>32.4</v>
      </c>
      <c r="F288" s="315">
        <v>88</v>
      </c>
      <c r="G288" s="315">
        <v>72</v>
      </c>
      <c r="H288" s="321">
        <v>2.8</v>
      </c>
      <c r="J288" s="15"/>
      <c r="K288" s="15"/>
      <c r="L288" s="15"/>
      <c r="M288" s="15"/>
      <c r="N288" s="15"/>
    </row>
    <row r="289" spans="1:14" ht="15">
      <c r="A289" s="320" t="s">
        <v>549</v>
      </c>
      <c r="B289" s="315" t="s">
        <v>550</v>
      </c>
      <c r="C289" s="315" t="s">
        <v>430</v>
      </c>
      <c r="D289" s="315">
        <v>284.92</v>
      </c>
      <c r="E289" s="316">
        <v>37.29</v>
      </c>
      <c r="F289" s="315">
        <v>89</v>
      </c>
      <c r="G289" s="315">
        <v>68</v>
      </c>
      <c r="H289" s="321">
        <v>1.67</v>
      </c>
      <c r="J289" s="15"/>
      <c r="K289" s="15"/>
      <c r="L289" s="15"/>
      <c r="M289" s="15"/>
      <c r="N289" s="15"/>
    </row>
    <row r="290" spans="1:14" ht="15">
      <c r="A290" s="320" t="s">
        <v>549</v>
      </c>
      <c r="B290" s="315" t="s">
        <v>550</v>
      </c>
      <c r="C290" s="315" t="s">
        <v>431</v>
      </c>
      <c r="D290" s="315">
        <v>128.28</v>
      </c>
      <c r="E290" s="316">
        <v>17.04</v>
      </c>
      <c r="F290" s="315">
        <v>89</v>
      </c>
      <c r="G290" s="315">
        <v>64</v>
      </c>
      <c r="H290" s="321">
        <v>0</v>
      </c>
      <c r="J290" s="15"/>
      <c r="K290" s="15"/>
      <c r="L290" s="15"/>
      <c r="M290" s="15"/>
      <c r="N290" s="15"/>
    </row>
    <row r="291" spans="1:14" ht="15">
      <c r="A291" s="320" t="s">
        <v>549</v>
      </c>
      <c r="B291" s="315" t="s">
        <v>550</v>
      </c>
      <c r="C291" s="315" t="s">
        <v>432</v>
      </c>
      <c r="D291" s="315">
        <v>113.31</v>
      </c>
      <c r="E291" s="316">
        <v>15.11</v>
      </c>
      <c r="F291" s="315">
        <v>82</v>
      </c>
      <c r="G291" s="315">
        <v>55</v>
      </c>
      <c r="H291" s="321">
        <v>0</v>
      </c>
      <c r="J291" s="15"/>
      <c r="K291" s="15"/>
      <c r="L291" s="15"/>
      <c r="M291" s="15"/>
      <c r="N291" s="15"/>
    </row>
    <row r="292" spans="1:14" ht="15">
      <c r="A292" s="317" t="s">
        <v>549</v>
      </c>
      <c r="B292" s="313" t="s">
        <v>550</v>
      </c>
      <c r="C292" s="313" t="s">
        <v>433</v>
      </c>
      <c r="D292" s="313">
        <v>119.11</v>
      </c>
      <c r="E292" s="314">
        <v>15.85</v>
      </c>
      <c r="F292" s="313">
        <v>76</v>
      </c>
      <c r="G292" s="313">
        <v>50</v>
      </c>
      <c r="H292" s="319">
        <v>0</v>
      </c>
      <c r="J292" s="15"/>
      <c r="K292" s="15"/>
      <c r="L292" s="15"/>
      <c r="M292" s="15"/>
      <c r="N292" s="15"/>
    </row>
    <row r="293" spans="1:14" ht="15">
      <c r="A293" s="317" t="s">
        <v>549</v>
      </c>
      <c r="B293" s="313" t="s">
        <v>550</v>
      </c>
      <c r="C293" s="313" t="s">
        <v>434</v>
      </c>
      <c r="D293" s="313">
        <v>87.88</v>
      </c>
      <c r="E293" s="314">
        <v>11.82</v>
      </c>
      <c r="F293" s="313">
        <v>75</v>
      </c>
      <c r="G293" s="313">
        <v>49</v>
      </c>
      <c r="H293" s="319">
        <v>0</v>
      </c>
      <c r="J293" s="15"/>
      <c r="K293" s="15"/>
      <c r="L293" s="15"/>
      <c r="M293" s="15"/>
      <c r="N293" s="15"/>
    </row>
    <row r="294" spans="1:14" ht="15">
      <c r="A294" s="317" t="s">
        <v>549</v>
      </c>
      <c r="B294" s="313" t="s">
        <v>550</v>
      </c>
      <c r="C294" s="313" t="s">
        <v>435</v>
      </c>
      <c r="D294" s="313">
        <v>84.33</v>
      </c>
      <c r="E294" s="314">
        <v>11.36</v>
      </c>
      <c r="F294" s="313">
        <v>77</v>
      </c>
      <c r="G294" s="313">
        <v>50</v>
      </c>
      <c r="H294" s="319">
        <v>0</v>
      </c>
      <c r="J294" s="15"/>
      <c r="K294" s="15"/>
      <c r="L294" s="15"/>
      <c r="M294" s="15"/>
      <c r="N294" s="15"/>
    </row>
    <row r="295" spans="1:14" ht="15">
      <c r="A295" s="317" t="s">
        <v>549</v>
      </c>
      <c r="B295" s="313" t="s">
        <v>550</v>
      </c>
      <c r="C295" s="313" t="s">
        <v>436</v>
      </c>
      <c r="D295" s="313">
        <v>79.48</v>
      </c>
      <c r="E295" s="314">
        <v>10.74</v>
      </c>
      <c r="F295" s="313">
        <v>81</v>
      </c>
      <c r="G295" s="313">
        <v>55</v>
      </c>
      <c r="H295" s="319">
        <v>0</v>
      </c>
      <c r="J295" s="15"/>
      <c r="K295" s="15"/>
      <c r="L295" s="15"/>
      <c r="M295" s="15"/>
      <c r="N295" s="15"/>
    </row>
    <row r="296" spans="1:14" ht="15">
      <c r="A296" s="317" t="s">
        <v>549</v>
      </c>
      <c r="B296" s="313" t="s">
        <v>550</v>
      </c>
      <c r="C296" s="313" t="s">
        <v>437</v>
      </c>
      <c r="D296" s="313">
        <v>74.52</v>
      </c>
      <c r="E296" s="314">
        <v>10.1</v>
      </c>
      <c r="F296" s="313">
        <v>83</v>
      </c>
      <c r="G296" s="313">
        <v>55</v>
      </c>
      <c r="H296" s="319">
        <v>0</v>
      </c>
      <c r="J296" s="15"/>
      <c r="K296" s="15"/>
      <c r="L296" s="15"/>
      <c r="M296" s="15"/>
      <c r="N296" s="15"/>
    </row>
    <row r="297" spans="1:14" ht="15">
      <c r="A297" s="317" t="s">
        <v>549</v>
      </c>
      <c r="B297" s="313" t="s">
        <v>550</v>
      </c>
      <c r="C297" s="313" t="s">
        <v>438</v>
      </c>
      <c r="D297" s="313">
        <v>75.27</v>
      </c>
      <c r="E297" s="314">
        <v>10.19</v>
      </c>
      <c r="F297" s="313">
        <v>83</v>
      </c>
      <c r="G297" s="313">
        <v>55</v>
      </c>
      <c r="H297" s="319">
        <v>0</v>
      </c>
      <c r="J297" s="15"/>
      <c r="K297" s="15"/>
      <c r="L297" s="15"/>
      <c r="M297" s="15"/>
      <c r="N297" s="15"/>
    </row>
    <row r="298" spans="1:14" ht="15">
      <c r="A298" s="317" t="s">
        <v>549</v>
      </c>
      <c r="B298" s="313" t="s">
        <v>550</v>
      </c>
      <c r="C298" s="313" t="s">
        <v>439</v>
      </c>
      <c r="D298" s="313">
        <v>71.790000000000006</v>
      </c>
      <c r="E298" s="314">
        <v>9.74</v>
      </c>
      <c r="F298" s="313">
        <v>86</v>
      </c>
      <c r="G298" s="313">
        <v>52</v>
      </c>
      <c r="H298" s="319">
        <v>0</v>
      </c>
      <c r="J298" s="15"/>
      <c r="K298" s="15"/>
      <c r="L298" s="15"/>
      <c r="M298" s="15"/>
      <c r="N298" s="15"/>
    </row>
    <row r="299" spans="1:14" ht="15">
      <c r="A299" s="317" t="s">
        <v>549</v>
      </c>
      <c r="B299" s="313" t="s">
        <v>550</v>
      </c>
      <c r="C299" s="313" t="s">
        <v>440</v>
      </c>
      <c r="D299" s="313">
        <v>68.459999999999994</v>
      </c>
      <c r="E299" s="314">
        <v>9.31</v>
      </c>
      <c r="F299" s="313">
        <v>83</v>
      </c>
      <c r="G299" s="313">
        <v>58</v>
      </c>
      <c r="H299" s="319">
        <v>0</v>
      </c>
      <c r="J299" s="15"/>
      <c r="K299" s="15"/>
      <c r="L299" s="15"/>
      <c r="M299" s="15"/>
      <c r="N299" s="15"/>
    </row>
    <row r="300" spans="1:14" ht="15">
      <c r="A300" s="317" t="s">
        <v>549</v>
      </c>
      <c r="B300" s="313" t="s">
        <v>550</v>
      </c>
      <c r="C300" s="313" t="s">
        <v>441</v>
      </c>
      <c r="D300" s="313">
        <v>64.319999999999993</v>
      </c>
      <c r="E300" s="314">
        <v>8.7799999999999994</v>
      </c>
      <c r="F300" s="313">
        <v>82</v>
      </c>
      <c r="G300" s="313">
        <v>67</v>
      </c>
      <c r="H300" s="319">
        <v>0</v>
      </c>
      <c r="J300" s="15"/>
      <c r="K300" s="15"/>
      <c r="L300" s="15"/>
      <c r="M300" s="15"/>
      <c r="N300" s="15"/>
    </row>
    <row r="301" spans="1:14" ht="15">
      <c r="A301" s="317" t="s">
        <v>549</v>
      </c>
      <c r="B301" s="313" t="s">
        <v>550</v>
      </c>
      <c r="C301" s="313" t="s">
        <v>442</v>
      </c>
      <c r="D301" s="313">
        <v>61.65</v>
      </c>
      <c r="E301" s="314">
        <v>8.44</v>
      </c>
      <c r="F301" s="313">
        <v>82</v>
      </c>
      <c r="G301" s="313">
        <v>68</v>
      </c>
      <c r="H301" s="319">
        <v>0</v>
      </c>
      <c r="J301" s="15"/>
      <c r="K301" s="15"/>
      <c r="L301" s="15"/>
      <c r="M301" s="15"/>
      <c r="N301" s="15"/>
    </row>
    <row r="302" spans="1:14" ht="15">
      <c r="A302" s="317" t="s">
        <v>549</v>
      </c>
      <c r="B302" s="313" t="s">
        <v>550</v>
      </c>
      <c r="C302" s="313" t="s">
        <v>443</v>
      </c>
      <c r="D302" s="313">
        <v>60.51</v>
      </c>
      <c r="E302" s="314">
        <v>8.2899999999999991</v>
      </c>
      <c r="F302" s="313">
        <v>82</v>
      </c>
      <c r="G302" s="313">
        <v>65</v>
      </c>
      <c r="H302" s="319">
        <v>0</v>
      </c>
      <c r="J302" s="15"/>
      <c r="K302" s="15"/>
      <c r="L302" s="15"/>
      <c r="M302" s="15"/>
      <c r="N302" s="15"/>
    </row>
    <row r="303" spans="1:14" ht="15">
      <c r="A303" s="317" t="s">
        <v>549</v>
      </c>
      <c r="B303" s="313" t="s">
        <v>550</v>
      </c>
      <c r="C303" s="313" t="s">
        <v>444</v>
      </c>
      <c r="D303" s="313">
        <v>57.16</v>
      </c>
      <c r="E303" s="314">
        <v>7.86</v>
      </c>
      <c r="F303" s="313">
        <v>83</v>
      </c>
      <c r="G303" s="313">
        <v>64</v>
      </c>
      <c r="H303" s="319">
        <v>0</v>
      </c>
      <c r="J303" s="15"/>
      <c r="K303" s="15"/>
      <c r="L303" s="15"/>
      <c r="M303" s="15"/>
      <c r="N303" s="15"/>
    </row>
    <row r="304" spans="1:14" ht="15">
      <c r="A304" s="317" t="s">
        <v>549</v>
      </c>
      <c r="B304" s="313" t="s">
        <v>550</v>
      </c>
      <c r="C304" s="313" t="s">
        <v>445</v>
      </c>
      <c r="D304" s="313">
        <v>61.15</v>
      </c>
      <c r="E304" s="314">
        <v>8.3699999999999992</v>
      </c>
      <c r="F304" s="313">
        <v>84</v>
      </c>
      <c r="G304" s="313">
        <v>62</v>
      </c>
      <c r="H304" s="319">
        <v>0</v>
      </c>
      <c r="J304" s="15"/>
      <c r="K304" s="15"/>
      <c r="L304" s="15"/>
      <c r="M304" s="15"/>
      <c r="N304" s="15"/>
    </row>
    <row r="305" spans="1:14" ht="15">
      <c r="A305" s="317" t="s">
        <v>549</v>
      </c>
      <c r="B305" s="313" t="s">
        <v>550</v>
      </c>
      <c r="C305" s="313" t="s">
        <v>446</v>
      </c>
      <c r="D305" s="313">
        <v>58.87</v>
      </c>
      <c r="E305" s="314">
        <v>8.08</v>
      </c>
      <c r="F305" s="313">
        <v>84</v>
      </c>
      <c r="G305" s="313">
        <v>61</v>
      </c>
      <c r="H305" s="319">
        <v>0</v>
      </c>
      <c r="J305" s="15"/>
      <c r="K305" s="15"/>
      <c r="L305" s="15"/>
      <c r="M305" s="15"/>
      <c r="N305" s="15"/>
    </row>
    <row r="306" spans="1:14" ht="15">
      <c r="A306" s="317" t="s">
        <v>549</v>
      </c>
      <c r="B306" s="313" t="s">
        <v>550</v>
      </c>
      <c r="C306" s="313" t="s">
        <v>447</v>
      </c>
      <c r="D306" s="313">
        <v>56.55</v>
      </c>
      <c r="E306" s="314">
        <v>7.78</v>
      </c>
      <c r="F306" s="313">
        <v>85</v>
      </c>
      <c r="G306" s="313">
        <v>60</v>
      </c>
      <c r="H306" s="319">
        <v>0</v>
      </c>
      <c r="J306" s="15"/>
      <c r="K306" s="15"/>
      <c r="L306" s="15"/>
      <c r="M306" s="16"/>
      <c r="N306" s="16"/>
    </row>
    <row r="307" spans="1:14" ht="15">
      <c r="A307" s="317" t="s">
        <v>549</v>
      </c>
      <c r="B307" s="313" t="s">
        <v>550</v>
      </c>
      <c r="C307" s="313" t="s">
        <v>448</v>
      </c>
      <c r="D307" s="313">
        <v>55.44</v>
      </c>
      <c r="E307" s="314">
        <v>7.63</v>
      </c>
      <c r="F307" s="313">
        <v>84</v>
      </c>
      <c r="G307" s="313">
        <v>58</v>
      </c>
      <c r="H307" s="318">
        <v>0</v>
      </c>
      <c r="J307" s="15"/>
      <c r="K307" s="15"/>
      <c r="L307" s="15"/>
      <c r="M307" s="17"/>
      <c r="N307" s="18"/>
    </row>
    <row r="308" spans="1:14" ht="15">
      <c r="A308" s="317" t="s">
        <v>549</v>
      </c>
      <c r="B308" s="313" t="s">
        <v>550</v>
      </c>
      <c r="C308" s="313" t="s">
        <v>449</v>
      </c>
      <c r="D308" s="313">
        <v>51.87</v>
      </c>
      <c r="E308" s="314">
        <v>7.17</v>
      </c>
      <c r="F308" s="313">
        <v>76</v>
      </c>
      <c r="G308" s="313">
        <v>53</v>
      </c>
      <c r="H308" s="319">
        <v>0</v>
      </c>
      <c r="J308" s="15"/>
      <c r="K308" s="15"/>
      <c r="L308" s="15"/>
      <c r="M308" s="15"/>
      <c r="N308" s="15"/>
    </row>
    <row r="309" spans="1:14" ht="15">
      <c r="A309" s="317" t="s">
        <v>549</v>
      </c>
      <c r="B309" s="313" t="s">
        <v>550</v>
      </c>
      <c r="C309" s="313" t="s">
        <v>451</v>
      </c>
      <c r="D309" s="313">
        <v>50.09</v>
      </c>
      <c r="E309" s="314">
        <v>6.94</v>
      </c>
      <c r="F309" s="313">
        <v>75</v>
      </c>
      <c r="G309" s="313">
        <v>53</v>
      </c>
      <c r="H309" s="319">
        <v>0</v>
      </c>
      <c r="J309" s="15"/>
      <c r="K309" s="15"/>
      <c r="L309" s="15"/>
      <c r="M309" s="15"/>
      <c r="N309" s="15"/>
    </row>
    <row r="310" spans="1:14" ht="15">
      <c r="A310" s="317" t="s">
        <v>549</v>
      </c>
      <c r="B310" s="313" t="s">
        <v>550</v>
      </c>
      <c r="C310" s="313" t="s">
        <v>452</v>
      </c>
      <c r="D310" s="313">
        <v>50.74</v>
      </c>
      <c r="E310" s="314">
        <v>7.03</v>
      </c>
      <c r="F310" s="313">
        <v>79</v>
      </c>
      <c r="G310" s="313">
        <v>59</v>
      </c>
      <c r="H310" s="319">
        <v>0</v>
      </c>
      <c r="J310" s="15"/>
      <c r="K310" s="15"/>
      <c r="L310" s="15"/>
      <c r="M310" s="15"/>
      <c r="N310" s="15"/>
    </row>
    <row r="311" spans="1:14" ht="15">
      <c r="A311" s="317" t="s">
        <v>549</v>
      </c>
      <c r="B311" s="313" t="s">
        <v>550</v>
      </c>
      <c r="C311" s="313" t="s">
        <v>453</v>
      </c>
      <c r="D311" s="313">
        <v>51.39</v>
      </c>
      <c r="E311" s="314">
        <v>7.11</v>
      </c>
      <c r="F311" s="313">
        <v>79</v>
      </c>
      <c r="G311" s="313">
        <v>55</v>
      </c>
      <c r="H311" s="319">
        <v>0</v>
      </c>
      <c r="J311" s="15"/>
      <c r="K311" s="15"/>
      <c r="L311" s="15"/>
      <c r="M311" s="15"/>
      <c r="N311" s="15"/>
    </row>
    <row r="312" spans="1:14" ht="15">
      <c r="A312" s="317" t="s">
        <v>549</v>
      </c>
      <c r="B312" s="313" t="s">
        <v>550</v>
      </c>
      <c r="C312" s="313" t="s">
        <v>454</v>
      </c>
      <c r="D312" s="313">
        <v>54.55</v>
      </c>
      <c r="E312" s="314">
        <v>7.52</v>
      </c>
      <c r="F312" s="313">
        <v>80</v>
      </c>
      <c r="G312" s="313">
        <v>51</v>
      </c>
      <c r="H312" s="319">
        <v>0</v>
      </c>
      <c r="J312" s="15"/>
      <c r="K312" s="15"/>
      <c r="L312" s="15"/>
      <c r="M312" s="15"/>
      <c r="N312" s="15"/>
    </row>
    <row r="313" spans="1:14" ht="15">
      <c r="A313" s="317" t="s">
        <v>549</v>
      </c>
      <c r="B313" s="313" t="s">
        <v>550</v>
      </c>
      <c r="C313" s="313" t="s">
        <v>455</v>
      </c>
      <c r="D313" s="313">
        <v>47.38</v>
      </c>
      <c r="E313" s="314">
        <v>6.59</v>
      </c>
      <c r="F313" s="313">
        <v>81</v>
      </c>
      <c r="G313" s="313">
        <v>48</v>
      </c>
      <c r="H313" s="319">
        <v>0</v>
      </c>
      <c r="J313" s="15"/>
      <c r="K313" s="15"/>
      <c r="L313" s="15"/>
      <c r="M313" s="15"/>
      <c r="N313" s="15"/>
    </row>
    <row r="314" spans="1:14" ht="15">
      <c r="A314" s="317" t="s">
        <v>549</v>
      </c>
      <c r="B314" s="313" t="s">
        <v>550</v>
      </c>
      <c r="C314" s="313" t="s">
        <v>456</v>
      </c>
      <c r="D314" s="313">
        <v>45.81</v>
      </c>
      <c r="E314" s="314">
        <v>6.39</v>
      </c>
      <c r="F314" s="313">
        <v>83</v>
      </c>
      <c r="G314" s="313">
        <v>53</v>
      </c>
      <c r="H314" s="319">
        <v>0</v>
      </c>
      <c r="J314" s="15"/>
      <c r="K314" s="15"/>
      <c r="L314" s="15"/>
      <c r="M314" s="15"/>
      <c r="N314" s="15"/>
    </row>
    <row r="315" spans="1:14" ht="15">
      <c r="A315" s="317" t="s">
        <v>549</v>
      </c>
      <c r="B315" s="313" t="s">
        <v>550</v>
      </c>
      <c r="C315" s="313" t="s">
        <v>457</v>
      </c>
      <c r="D315" s="313">
        <v>45.59</v>
      </c>
      <c r="E315" s="314">
        <v>6.36</v>
      </c>
      <c r="F315" s="313">
        <v>84</v>
      </c>
      <c r="G315" s="313">
        <v>50</v>
      </c>
      <c r="H315" s="319">
        <v>0</v>
      </c>
      <c r="J315" s="15"/>
      <c r="K315" s="15"/>
      <c r="L315" s="15"/>
      <c r="M315" s="15"/>
      <c r="N315" s="15"/>
    </row>
    <row r="316" spans="1:14" ht="15">
      <c r="A316" s="317" t="s">
        <v>549</v>
      </c>
      <c r="B316" s="313" t="s">
        <v>550</v>
      </c>
      <c r="C316" s="313" t="s">
        <v>458</v>
      </c>
      <c r="D316" s="313">
        <v>45.5</v>
      </c>
      <c r="E316" s="314">
        <v>6.35</v>
      </c>
      <c r="F316" s="313">
        <v>85</v>
      </c>
      <c r="G316" s="313">
        <v>55</v>
      </c>
      <c r="H316" s="319">
        <v>0</v>
      </c>
      <c r="J316" s="15"/>
      <c r="K316" s="15"/>
      <c r="L316" s="15"/>
      <c r="M316" s="15"/>
      <c r="N316" s="15"/>
    </row>
    <row r="317" spans="1:14" ht="15">
      <c r="A317" s="317" t="s">
        <v>549</v>
      </c>
      <c r="B317" s="313" t="s">
        <v>550</v>
      </c>
      <c r="C317" s="313" t="s">
        <v>459</v>
      </c>
      <c r="D317" s="313">
        <v>44.01</v>
      </c>
      <c r="E317" s="314">
        <v>6.16</v>
      </c>
      <c r="F317" s="313">
        <v>86</v>
      </c>
      <c r="G317" s="313">
        <v>60</v>
      </c>
      <c r="H317" s="319">
        <v>0</v>
      </c>
      <c r="J317" s="15"/>
      <c r="K317" s="15"/>
      <c r="L317" s="15"/>
      <c r="M317" s="15"/>
      <c r="N317" s="15"/>
    </row>
    <row r="318" spans="1:14" ht="15">
      <c r="A318" s="317" t="s">
        <v>549</v>
      </c>
      <c r="B318" s="313" t="s">
        <v>550</v>
      </c>
      <c r="C318" s="313" t="s">
        <v>460</v>
      </c>
      <c r="D318" s="313">
        <v>47.42</v>
      </c>
      <c r="E318" s="314">
        <v>6.6</v>
      </c>
      <c r="F318" s="313">
        <v>83</v>
      </c>
      <c r="G318" s="313">
        <v>65</v>
      </c>
      <c r="H318" s="318">
        <v>0.33</v>
      </c>
      <c r="J318" s="15"/>
      <c r="K318" s="15"/>
      <c r="L318" s="15"/>
      <c r="M318" s="15"/>
      <c r="N318" s="15"/>
    </row>
    <row r="319" spans="1:14" ht="15">
      <c r="A319" s="317" t="s">
        <v>549</v>
      </c>
      <c r="B319" s="313" t="s">
        <v>550</v>
      </c>
      <c r="C319" s="313" t="s">
        <v>461</v>
      </c>
      <c r="D319" s="313">
        <v>47.32</v>
      </c>
      <c r="E319" s="314">
        <v>6.59</v>
      </c>
      <c r="F319" s="313">
        <v>80</v>
      </c>
      <c r="G319" s="313">
        <v>63</v>
      </c>
      <c r="H319" s="319">
        <v>0</v>
      </c>
      <c r="J319" s="15"/>
      <c r="K319" s="15"/>
      <c r="L319" s="15"/>
      <c r="M319" s="15"/>
      <c r="N319" s="15"/>
    </row>
    <row r="320" spans="1:14" ht="15">
      <c r="A320" s="317" t="s">
        <v>549</v>
      </c>
      <c r="B320" s="313" t="s">
        <v>550</v>
      </c>
      <c r="C320" s="313" t="s">
        <v>462</v>
      </c>
      <c r="D320" s="313">
        <v>45.99</v>
      </c>
      <c r="E320" s="314">
        <v>6.41</v>
      </c>
      <c r="F320" s="313">
        <v>77</v>
      </c>
      <c r="G320" s="313">
        <v>62</v>
      </c>
      <c r="H320" s="319">
        <v>0</v>
      </c>
      <c r="J320" s="15"/>
      <c r="K320" s="15"/>
      <c r="L320" s="15"/>
      <c r="M320" s="15"/>
      <c r="N320" s="15"/>
    </row>
    <row r="321" spans="1:14" ht="15">
      <c r="A321" s="317" t="s">
        <v>549</v>
      </c>
      <c r="B321" s="313" t="s">
        <v>550</v>
      </c>
      <c r="C321" s="313" t="s">
        <v>463</v>
      </c>
      <c r="D321" s="313">
        <v>55.33</v>
      </c>
      <c r="E321" s="314">
        <v>7.62</v>
      </c>
      <c r="F321" s="313">
        <v>77</v>
      </c>
      <c r="G321" s="313">
        <v>61</v>
      </c>
      <c r="H321" s="319">
        <v>0.12</v>
      </c>
      <c r="J321" s="15"/>
      <c r="K321" s="15"/>
      <c r="L321" s="15"/>
      <c r="M321" s="15"/>
      <c r="N321" s="15"/>
    </row>
    <row r="322" spans="1:14" ht="15">
      <c r="A322" s="317" t="s">
        <v>549</v>
      </c>
      <c r="B322" s="313" t="s">
        <v>550</v>
      </c>
      <c r="C322" s="313" t="s">
        <v>464</v>
      </c>
      <c r="D322" s="313">
        <v>45.62</v>
      </c>
      <c r="E322" s="314">
        <v>6.37</v>
      </c>
      <c r="F322" s="313">
        <v>77</v>
      </c>
      <c r="G322" s="313">
        <v>64</v>
      </c>
      <c r="H322" s="319">
        <v>0.05</v>
      </c>
      <c r="J322" s="15"/>
      <c r="K322" s="15"/>
      <c r="L322" s="15"/>
      <c r="M322" s="15"/>
      <c r="N322" s="15"/>
    </row>
    <row r="323" spans="1:14" ht="15">
      <c r="A323" s="320" t="s">
        <v>549</v>
      </c>
      <c r="B323" s="315" t="s">
        <v>550</v>
      </c>
      <c r="C323" s="315" t="s">
        <v>465</v>
      </c>
      <c r="D323" s="315">
        <v>60.88</v>
      </c>
      <c r="E323" s="316">
        <v>8.35</v>
      </c>
      <c r="F323" s="315">
        <v>78</v>
      </c>
      <c r="G323" s="315">
        <v>62</v>
      </c>
      <c r="H323" s="321">
        <v>0.16</v>
      </c>
      <c r="J323" s="15"/>
      <c r="K323" s="15"/>
      <c r="L323" s="15"/>
      <c r="M323" s="15"/>
      <c r="N323" s="15"/>
    </row>
    <row r="324" spans="1:14" ht="15">
      <c r="A324" s="320" t="s">
        <v>549</v>
      </c>
      <c r="B324" s="315" t="s">
        <v>550</v>
      </c>
      <c r="C324" s="315" t="s">
        <v>466</v>
      </c>
      <c r="D324" s="315">
        <v>201.59</v>
      </c>
      <c r="E324" s="316">
        <v>26.51</v>
      </c>
      <c r="F324" s="315">
        <v>79</v>
      </c>
      <c r="G324" s="315">
        <v>61</v>
      </c>
      <c r="H324" s="321">
        <v>2.1</v>
      </c>
      <c r="J324" s="15"/>
      <c r="K324" s="15"/>
      <c r="L324" s="15"/>
      <c r="M324" s="15"/>
      <c r="N324" s="15"/>
    </row>
    <row r="325" spans="1:14" ht="15">
      <c r="A325" s="320" t="s">
        <v>549</v>
      </c>
      <c r="B325" s="315" t="s">
        <v>550</v>
      </c>
      <c r="C325" s="315" t="s">
        <v>467</v>
      </c>
      <c r="D325" s="315">
        <v>91.83</v>
      </c>
      <c r="E325" s="316">
        <v>12.34</v>
      </c>
      <c r="F325" s="315">
        <v>78</v>
      </c>
      <c r="G325" s="315">
        <v>55</v>
      </c>
      <c r="H325" s="321">
        <v>0.66</v>
      </c>
      <c r="J325" s="15"/>
      <c r="K325" s="15"/>
      <c r="L325" s="15"/>
      <c r="M325" s="15"/>
      <c r="N325" s="15"/>
    </row>
    <row r="326" spans="1:14" ht="15">
      <c r="A326" s="317" t="s">
        <v>549</v>
      </c>
      <c r="B326" s="313" t="s">
        <v>550</v>
      </c>
      <c r="C326" s="313" t="s">
        <v>468</v>
      </c>
      <c r="D326" s="313">
        <v>78.19</v>
      </c>
      <c r="E326" s="314">
        <v>10.58</v>
      </c>
      <c r="F326" s="313">
        <v>80</v>
      </c>
      <c r="G326" s="313">
        <v>56</v>
      </c>
      <c r="H326" s="319">
        <v>0</v>
      </c>
      <c r="J326" s="15"/>
      <c r="K326" s="15"/>
      <c r="L326" s="15"/>
      <c r="M326" s="15"/>
      <c r="N326" s="15"/>
    </row>
    <row r="327" spans="1:14" ht="15">
      <c r="A327" s="317" t="s">
        <v>549</v>
      </c>
      <c r="B327" s="313" t="s">
        <v>550</v>
      </c>
      <c r="C327" s="313" t="s">
        <v>469</v>
      </c>
      <c r="D327" s="313">
        <v>70.33</v>
      </c>
      <c r="E327" s="314">
        <v>9.57</v>
      </c>
      <c r="F327" s="313">
        <v>79</v>
      </c>
      <c r="G327" s="313">
        <v>59</v>
      </c>
      <c r="H327" s="319">
        <v>0.02</v>
      </c>
      <c r="J327" s="15"/>
      <c r="K327" s="15"/>
      <c r="L327" s="15"/>
      <c r="M327" s="15"/>
      <c r="N327" s="15"/>
    </row>
    <row r="328" spans="1:14" ht="15">
      <c r="A328" s="317" t="s">
        <v>549</v>
      </c>
      <c r="B328" s="313" t="s">
        <v>550</v>
      </c>
      <c r="C328" s="313" t="s">
        <v>470</v>
      </c>
      <c r="D328" s="313">
        <v>65.45</v>
      </c>
      <c r="E328" s="314">
        <v>8.94</v>
      </c>
      <c r="F328" s="313">
        <v>81</v>
      </c>
      <c r="G328" s="313">
        <v>52</v>
      </c>
      <c r="H328" s="319">
        <v>0.02</v>
      </c>
      <c r="J328" s="15"/>
      <c r="K328" s="15"/>
      <c r="L328" s="15"/>
      <c r="M328" s="15"/>
      <c r="N328" s="15"/>
    </row>
    <row r="329" spans="1:14" ht="15">
      <c r="A329" s="317" t="s">
        <v>549</v>
      </c>
      <c r="B329" s="313" t="s">
        <v>550</v>
      </c>
      <c r="C329" s="313" t="s">
        <v>471</v>
      </c>
      <c r="D329" s="313">
        <v>66.67</v>
      </c>
      <c r="E329" s="314">
        <v>9.1</v>
      </c>
      <c r="F329" s="313">
        <v>81</v>
      </c>
      <c r="G329" s="313">
        <v>47</v>
      </c>
      <c r="H329" s="319">
        <v>0</v>
      </c>
      <c r="J329" s="15"/>
      <c r="K329" s="15"/>
      <c r="L329" s="15"/>
      <c r="M329" s="15"/>
      <c r="N329" s="15"/>
    </row>
    <row r="330" spans="1:14" ht="15">
      <c r="A330" s="317" t="s">
        <v>549</v>
      </c>
      <c r="B330" s="313" t="s">
        <v>550</v>
      </c>
      <c r="C330" s="313" t="s">
        <v>472</v>
      </c>
      <c r="D330" s="313">
        <v>66.13</v>
      </c>
      <c r="E330" s="314">
        <v>9.0299999999999994</v>
      </c>
      <c r="F330" s="313">
        <v>73</v>
      </c>
      <c r="G330" s="313">
        <v>48</v>
      </c>
      <c r="H330" s="319">
        <v>0.01</v>
      </c>
      <c r="J330" s="15"/>
      <c r="K330" s="15"/>
      <c r="L330" s="15"/>
      <c r="M330" s="15"/>
      <c r="N330" s="15"/>
    </row>
    <row r="331" spans="1:14" ht="15">
      <c r="A331" s="317" t="s">
        <v>549</v>
      </c>
      <c r="B331" s="313" t="s">
        <v>550</v>
      </c>
      <c r="C331" s="313" t="s">
        <v>473</v>
      </c>
      <c r="D331" s="313">
        <v>59.98</v>
      </c>
      <c r="E331" s="314">
        <v>8.23</v>
      </c>
      <c r="F331" s="313">
        <v>75</v>
      </c>
      <c r="G331" s="313">
        <v>52</v>
      </c>
      <c r="H331" s="319">
        <v>0.01</v>
      </c>
      <c r="J331" s="15"/>
      <c r="K331" s="15"/>
      <c r="L331" s="15"/>
      <c r="M331" s="15"/>
      <c r="N331" s="15"/>
    </row>
    <row r="332" spans="1:14" ht="15">
      <c r="A332" s="317" t="s">
        <v>549</v>
      </c>
      <c r="B332" s="313" t="s">
        <v>550</v>
      </c>
      <c r="C332" s="313" t="s">
        <v>474</v>
      </c>
      <c r="D332" s="313">
        <v>60.56</v>
      </c>
      <c r="E332" s="314">
        <v>8.31</v>
      </c>
      <c r="F332" s="313">
        <v>75</v>
      </c>
      <c r="G332" s="313">
        <v>53</v>
      </c>
      <c r="H332" s="319">
        <v>7.0000000000000007E-2</v>
      </c>
      <c r="J332" s="15"/>
      <c r="K332" s="15"/>
      <c r="L332" s="15"/>
      <c r="M332" s="15"/>
      <c r="N332" s="15"/>
    </row>
    <row r="333" spans="1:14" ht="15">
      <c r="A333" s="317" t="s">
        <v>549</v>
      </c>
      <c r="B333" s="313" t="s">
        <v>550</v>
      </c>
      <c r="C333" s="313" t="s">
        <v>475</v>
      </c>
      <c r="D333" s="313">
        <v>68.23</v>
      </c>
      <c r="E333" s="314">
        <v>9.3000000000000007</v>
      </c>
      <c r="F333" s="313">
        <v>75</v>
      </c>
      <c r="G333" s="313">
        <v>55</v>
      </c>
      <c r="H333" s="319">
        <v>0.01</v>
      </c>
      <c r="J333" s="15"/>
      <c r="K333" s="15"/>
      <c r="L333" s="15"/>
      <c r="M333" s="15"/>
      <c r="N333" s="15"/>
    </row>
    <row r="334" spans="1:14" ht="15">
      <c r="A334" s="317" t="s">
        <v>549</v>
      </c>
      <c r="B334" s="313" t="s">
        <v>550</v>
      </c>
      <c r="C334" s="313" t="s">
        <v>476</v>
      </c>
      <c r="D334" s="313">
        <v>65.78</v>
      </c>
      <c r="E334" s="314">
        <v>8.98</v>
      </c>
      <c r="F334" s="313">
        <v>74</v>
      </c>
      <c r="G334" s="313">
        <v>44</v>
      </c>
      <c r="H334" s="319">
        <v>0.55000000000000004</v>
      </c>
      <c r="J334" s="15"/>
      <c r="K334" s="15"/>
      <c r="L334" s="15"/>
      <c r="M334" s="15"/>
      <c r="N334" s="15"/>
    </row>
    <row r="335" spans="1:14" ht="15">
      <c r="A335" s="317" t="s">
        <v>549</v>
      </c>
      <c r="B335" s="313" t="s">
        <v>550</v>
      </c>
      <c r="C335" s="313" t="s">
        <v>477</v>
      </c>
      <c r="D335" s="313">
        <v>56.03</v>
      </c>
      <c r="E335" s="314">
        <v>7.72</v>
      </c>
      <c r="F335" s="313">
        <v>69</v>
      </c>
      <c r="G335" s="313">
        <v>39</v>
      </c>
      <c r="H335" s="319">
        <v>0</v>
      </c>
      <c r="J335" s="15"/>
      <c r="K335" s="15"/>
      <c r="L335" s="15"/>
      <c r="M335" s="15"/>
      <c r="N335" s="15"/>
    </row>
    <row r="336" spans="1:14" ht="15">
      <c r="A336" s="317" t="s">
        <v>549</v>
      </c>
      <c r="B336" s="313" t="s">
        <v>550</v>
      </c>
      <c r="C336" s="313" t="s">
        <v>478</v>
      </c>
      <c r="D336" s="313">
        <v>56.35</v>
      </c>
      <c r="E336" s="314">
        <v>7.76</v>
      </c>
      <c r="F336" s="313">
        <v>68</v>
      </c>
      <c r="G336" s="313">
        <v>36</v>
      </c>
      <c r="H336" s="319">
        <v>0</v>
      </c>
      <c r="J336" s="15"/>
      <c r="K336" s="15"/>
      <c r="L336" s="15"/>
      <c r="M336" s="16"/>
      <c r="N336" s="16"/>
    </row>
    <row r="337" spans="1:14" ht="15">
      <c r="A337" s="317" t="s">
        <v>549</v>
      </c>
      <c r="B337" s="313" t="s">
        <v>550</v>
      </c>
      <c r="C337" s="313" t="s">
        <v>479</v>
      </c>
      <c r="D337" s="313">
        <v>51.38</v>
      </c>
      <c r="E337" s="314">
        <v>7.12</v>
      </c>
      <c r="F337" s="313">
        <v>86</v>
      </c>
      <c r="G337" s="313">
        <v>41</v>
      </c>
      <c r="H337" s="319">
        <v>0</v>
      </c>
      <c r="J337" s="15"/>
      <c r="K337" s="15"/>
      <c r="L337" s="15"/>
      <c r="M337" s="17"/>
      <c r="N337" s="18"/>
    </row>
    <row r="338" spans="1:14" ht="15">
      <c r="A338" s="317" t="s">
        <v>549</v>
      </c>
      <c r="B338" s="313" t="s">
        <v>550</v>
      </c>
      <c r="C338" s="313" t="s">
        <v>480</v>
      </c>
      <c r="D338" s="313">
        <v>52.02</v>
      </c>
      <c r="E338" s="314">
        <v>7.21</v>
      </c>
      <c r="F338" s="313">
        <v>82</v>
      </c>
      <c r="G338" s="313">
        <v>55</v>
      </c>
      <c r="H338" s="319">
        <v>0</v>
      </c>
      <c r="J338" s="15"/>
      <c r="K338" s="15"/>
      <c r="L338" s="15"/>
      <c r="M338" s="15"/>
      <c r="N338" s="15"/>
    </row>
    <row r="339" spans="1:14" ht="15">
      <c r="A339" s="317" t="s">
        <v>549</v>
      </c>
      <c r="B339" s="313" t="s">
        <v>550</v>
      </c>
      <c r="C339" s="313" t="s">
        <v>481</v>
      </c>
      <c r="D339" s="313">
        <v>54.16</v>
      </c>
      <c r="E339" s="314">
        <v>7.48</v>
      </c>
      <c r="F339" s="313">
        <v>83</v>
      </c>
      <c r="G339" s="313">
        <v>64</v>
      </c>
      <c r="H339" s="319">
        <v>0</v>
      </c>
      <c r="J339" s="15"/>
      <c r="K339" s="15"/>
      <c r="L339" s="15"/>
      <c r="M339" s="15"/>
      <c r="N339" s="15"/>
    </row>
    <row r="340" spans="1:14" ht="15">
      <c r="A340" s="317" t="s">
        <v>549</v>
      </c>
      <c r="B340" s="313" t="s">
        <v>550</v>
      </c>
      <c r="C340" s="313" t="s">
        <v>482</v>
      </c>
      <c r="D340" s="313">
        <v>59.34</v>
      </c>
      <c r="E340" s="314">
        <v>8.15</v>
      </c>
      <c r="F340" s="313">
        <v>82</v>
      </c>
      <c r="G340" s="313">
        <v>62</v>
      </c>
      <c r="H340" s="319">
        <v>0.02</v>
      </c>
      <c r="J340" s="15"/>
      <c r="K340" s="15"/>
      <c r="L340" s="15"/>
      <c r="M340" s="15"/>
      <c r="N340" s="15"/>
    </row>
    <row r="341" spans="1:14" ht="15">
      <c r="A341" s="317" t="s">
        <v>549</v>
      </c>
      <c r="B341" s="313" t="s">
        <v>550</v>
      </c>
      <c r="C341" s="313" t="s">
        <v>483</v>
      </c>
      <c r="D341" s="313">
        <v>57.29</v>
      </c>
      <c r="E341" s="314">
        <v>7.89</v>
      </c>
      <c r="F341" s="313">
        <v>79</v>
      </c>
      <c r="G341" s="313">
        <v>51</v>
      </c>
      <c r="H341" s="319">
        <v>0.23</v>
      </c>
      <c r="J341" s="15"/>
      <c r="K341" s="15"/>
      <c r="L341" s="15"/>
      <c r="M341" s="15"/>
      <c r="N341" s="15"/>
    </row>
    <row r="342" spans="1:14" ht="15">
      <c r="A342" s="317" t="s">
        <v>549</v>
      </c>
      <c r="B342" s="313" t="s">
        <v>550</v>
      </c>
      <c r="C342" s="313" t="s">
        <v>484</v>
      </c>
      <c r="D342" s="313">
        <v>54.09</v>
      </c>
      <c r="E342" s="314">
        <v>7.47</v>
      </c>
      <c r="F342" s="313">
        <v>72</v>
      </c>
      <c r="G342" s="313">
        <v>47</v>
      </c>
      <c r="H342" s="319">
        <v>0</v>
      </c>
      <c r="J342" s="15"/>
      <c r="K342" s="15"/>
      <c r="L342" s="15"/>
      <c r="M342" s="15"/>
      <c r="N342" s="15"/>
    </row>
    <row r="343" spans="1:14" ht="15">
      <c r="A343" s="317" t="s">
        <v>549</v>
      </c>
      <c r="B343" s="313" t="s">
        <v>550</v>
      </c>
      <c r="C343" s="313" t="s">
        <v>485</v>
      </c>
      <c r="D343" s="313">
        <v>52.7</v>
      </c>
      <c r="E343" s="314">
        <v>7.29</v>
      </c>
      <c r="F343" s="313">
        <v>69</v>
      </c>
      <c r="G343" s="313">
        <v>41</v>
      </c>
      <c r="H343" s="319">
        <v>0</v>
      </c>
      <c r="J343" s="15"/>
      <c r="K343" s="15"/>
      <c r="L343" s="15"/>
      <c r="M343" s="15"/>
      <c r="N343" s="15"/>
    </row>
    <row r="344" spans="1:14" ht="15">
      <c r="A344" s="317" t="s">
        <v>549</v>
      </c>
      <c r="B344" s="313" t="s">
        <v>550</v>
      </c>
      <c r="C344" s="313" t="s">
        <v>486</v>
      </c>
      <c r="D344" s="313">
        <v>49.01</v>
      </c>
      <c r="E344" s="314">
        <v>6.82</v>
      </c>
      <c r="F344" s="313">
        <v>67</v>
      </c>
      <c r="G344" s="313">
        <v>41</v>
      </c>
      <c r="H344" s="319">
        <v>0</v>
      </c>
      <c r="J344" s="15"/>
      <c r="K344" s="15"/>
      <c r="L344" s="15"/>
      <c r="M344" s="15"/>
      <c r="N344" s="15"/>
    </row>
    <row r="345" spans="1:14" ht="15">
      <c r="A345" s="317" t="s">
        <v>549</v>
      </c>
      <c r="B345" s="313" t="s">
        <v>550</v>
      </c>
      <c r="C345" s="313" t="s">
        <v>487</v>
      </c>
      <c r="D345" s="313">
        <v>47.42</v>
      </c>
      <c r="E345" s="314">
        <v>6.61</v>
      </c>
      <c r="F345" s="313">
        <v>74</v>
      </c>
      <c r="G345" s="313">
        <v>47</v>
      </c>
      <c r="H345" s="319">
        <v>0</v>
      </c>
      <c r="J345" s="15"/>
      <c r="K345" s="15"/>
      <c r="L345" s="15"/>
      <c r="M345" s="15"/>
      <c r="N345" s="15"/>
    </row>
    <row r="346" spans="1:14" ht="15">
      <c r="A346" s="317" t="s">
        <v>549</v>
      </c>
      <c r="B346" s="313" t="s">
        <v>550</v>
      </c>
      <c r="C346" s="313" t="s">
        <v>488</v>
      </c>
      <c r="D346" s="313">
        <v>49.14</v>
      </c>
      <c r="E346" s="314">
        <v>6.83</v>
      </c>
      <c r="F346" s="313">
        <v>82</v>
      </c>
      <c r="G346" s="313">
        <v>56</v>
      </c>
      <c r="H346" s="319">
        <v>0.04</v>
      </c>
      <c r="J346" s="15"/>
      <c r="K346" s="15"/>
      <c r="L346" s="15"/>
      <c r="M346" s="15"/>
      <c r="N346" s="15"/>
    </row>
    <row r="347" spans="1:14" ht="15">
      <c r="A347" s="317" t="s">
        <v>549</v>
      </c>
      <c r="B347" s="313" t="s">
        <v>550</v>
      </c>
      <c r="C347" s="313" t="s">
        <v>489</v>
      </c>
      <c r="D347" s="313">
        <v>56.86</v>
      </c>
      <c r="E347" s="314">
        <v>7.83</v>
      </c>
      <c r="F347" s="313">
        <v>83</v>
      </c>
      <c r="G347" s="313">
        <v>44</v>
      </c>
      <c r="H347" s="319">
        <v>0</v>
      </c>
      <c r="J347" s="15"/>
      <c r="K347" s="15"/>
      <c r="L347" s="15"/>
      <c r="M347" s="15"/>
      <c r="N347" s="15"/>
    </row>
    <row r="348" spans="1:14" ht="15">
      <c r="A348" s="317" t="s">
        <v>549</v>
      </c>
      <c r="B348" s="313" t="s">
        <v>550</v>
      </c>
      <c r="C348" s="313" t="s">
        <v>490</v>
      </c>
      <c r="D348" s="313">
        <v>54.13</v>
      </c>
      <c r="E348" s="314">
        <v>7.48</v>
      </c>
      <c r="F348" s="313">
        <v>67</v>
      </c>
      <c r="G348" s="313">
        <v>43</v>
      </c>
      <c r="H348" s="319">
        <v>0.25</v>
      </c>
      <c r="J348" s="15"/>
      <c r="K348" s="15"/>
      <c r="L348" s="15"/>
      <c r="M348" s="15"/>
      <c r="N348" s="15"/>
    </row>
    <row r="349" spans="1:14" ht="15">
      <c r="A349" s="317" t="s">
        <v>549</v>
      </c>
      <c r="B349" s="313" t="s">
        <v>550</v>
      </c>
      <c r="C349" s="313" t="s">
        <v>491</v>
      </c>
      <c r="D349" s="313">
        <v>52.05</v>
      </c>
      <c r="E349" s="314">
        <v>7.21</v>
      </c>
      <c r="F349" s="313">
        <v>71</v>
      </c>
      <c r="G349" s="313">
        <v>43</v>
      </c>
      <c r="H349" s="319">
        <v>0</v>
      </c>
      <c r="J349" s="15"/>
      <c r="K349" s="15"/>
      <c r="L349" s="15"/>
      <c r="M349" s="15"/>
      <c r="N349" s="15"/>
    </row>
    <row r="350" spans="1:14" ht="15">
      <c r="A350" s="317" t="s">
        <v>549</v>
      </c>
      <c r="B350" s="313" t="s">
        <v>550</v>
      </c>
      <c r="C350" s="313" t="s">
        <v>492</v>
      </c>
      <c r="D350" s="313">
        <v>59.72</v>
      </c>
      <c r="E350" s="314">
        <v>8.1999999999999993</v>
      </c>
      <c r="F350" s="313">
        <v>73</v>
      </c>
      <c r="G350" s="313">
        <v>58</v>
      </c>
      <c r="H350" s="319">
        <v>0</v>
      </c>
      <c r="J350" s="15"/>
      <c r="K350" s="15"/>
      <c r="L350" s="15"/>
      <c r="M350" s="15"/>
      <c r="N350" s="15"/>
    </row>
    <row r="351" spans="1:14" ht="15">
      <c r="A351" s="317" t="s">
        <v>549</v>
      </c>
      <c r="B351" s="313" t="s">
        <v>550</v>
      </c>
      <c r="C351" s="313" t="s">
        <v>493</v>
      </c>
      <c r="D351" s="313">
        <v>55.81</v>
      </c>
      <c r="E351" s="314">
        <v>7.69</v>
      </c>
      <c r="F351" s="313">
        <v>72</v>
      </c>
      <c r="G351" s="313">
        <v>59</v>
      </c>
      <c r="H351" s="319">
        <v>0.66</v>
      </c>
      <c r="J351" s="15"/>
      <c r="K351" s="15"/>
      <c r="L351" s="15"/>
      <c r="M351" s="15"/>
      <c r="N351" s="15"/>
    </row>
    <row r="352" spans="1:14" ht="15">
      <c r="A352" s="317" t="s">
        <v>549</v>
      </c>
      <c r="B352" s="313" t="s">
        <v>550</v>
      </c>
      <c r="C352" s="313" t="s">
        <v>494</v>
      </c>
      <c r="D352" s="313">
        <v>48.14</v>
      </c>
      <c r="E352" s="314">
        <v>6.58</v>
      </c>
      <c r="F352" s="313">
        <v>72</v>
      </c>
      <c r="G352" s="313">
        <v>60</v>
      </c>
      <c r="H352" s="319">
        <v>7.0000000000000007E-2</v>
      </c>
      <c r="J352" s="15"/>
      <c r="K352" s="15"/>
      <c r="L352" s="15"/>
      <c r="M352" s="15"/>
      <c r="N352" s="15"/>
    </row>
    <row r="353" spans="1:14" ht="15">
      <c r="A353" s="320" t="s">
        <v>549</v>
      </c>
      <c r="B353" s="315" t="s">
        <v>550</v>
      </c>
      <c r="C353" s="315" t="s">
        <v>495</v>
      </c>
      <c r="D353" s="315">
        <v>61.72</v>
      </c>
      <c r="E353" s="316">
        <v>8.33</v>
      </c>
      <c r="F353" s="315">
        <v>73</v>
      </c>
      <c r="G353" s="315">
        <v>58</v>
      </c>
      <c r="H353" s="321">
        <v>0.11</v>
      </c>
      <c r="J353" s="15"/>
      <c r="K353" s="15"/>
      <c r="L353" s="15"/>
      <c r="M353" s="15"/>
      <c r="N353" s="15"/>
    </row>
    <row r="354" spans="1:14" ht="15">
      <c r="A354" s="320" t="s">
        <v>549</v>
      </c>
      <c r="B354" s="315" t="s">
        <v>550</v>
      </c>
      <c r="C354" s="315" t="s">
        <v>496</v>
      </c>
      <c r="D354" s="315">
        <v>302.87</v>
      </c>
      <c r="E354" s="316">
        <v>39.26</v>
      </c>
      <c r="F354" s="315">
        <v>74</v>
      </c>
      <c r="G354" s="315">
        <v>48</v>
      </c>
      <c r="H354" s="321">
        <v>4.04</v>
      </c>
      <c r="J354" s="15"/>
      <c r="K354" s="15"/>
      <c r="L354" s="15"/>
      <c r="M354" s="15"/>
      <c r="N354" s="15"/>
    </row>
    <row r="355" spans="1:14" ht="15">
      <c r="A355" s="320" t="s">
        <v>549</v>
      </c>
      <c r="B355" s="315" t="s">
        <v>550</v>
      </c>
      <c r="C355" s="315" t="s">
        <v>497</v>
      </c>
      <c r="D355" s="315">
        <v>148.97</v>
      </c>
      <c r="E355" s="316">
        <v>19.52</v>
      </c>
      <c r="F355" s="315">
        <v>68</v>
      </c>
      <c r="G355" s="315">
        <v>40</v>
      </c>
      <c r="H355" s="321">
        <v>0.05</v>
      </c>
      <c r="J355" s="15"/>
      <c r="K355" s="15"/>
      <c r="L355" s="15"/>
      <c r="M355" s="15"/>
      <c r="N355" s="15"/>
    </row>
    <row r="356" spans="1:14" ht="15">
      <c r="A356" s="320" t="s">
        <v>549</v>
      </c>
      <c r="B356" s="315" t="s">
        <v>550</v>
      </c>
      <c r="C356" s="315" t="s">
        <v>498</v>
      </c>
      <c r="D356" s="315">
        <v>102.59</v>
      </c>
      <c r="E356" s="316">
        <v>13.57</v>
      </c>
      <c r="F356" s="315">
        <v>65</v>
      </c>
      <c r="G356" s="315">
        <v>41</v>
      </c>
      <c r="H356" s="321">
        <v>0</v>
      </c>
      <c r="J356" s="15"/>
      <c r="K356" s="15"/>
      <c r="L356" s="15"/>
      <c r="M356" s="15"/>
      <c r="N356" s="15"/>
    </row>
    <row r="357" spans="1:14" ht="15">
      <c r="A357" s="320" t="s">
        <v>549</v>
      </c>
      <c r="B357" s="315" t="s">
        <v>550</v>
      </c>
      <c r="C357" s="315" t="s">
        <v>499</v>
      </c>
      <c r="D357" s="315">
        <v>91.29</v>
      </c>
      <c r="E357" s="316">
        <v>12.12</v>
      </c>
      <c r="F357" s="315">
        <v>66</v>
      </c>
      <c r="G357" s="315">
        <v>44</v>
      </c>
      <c r="H357" s="321">
        <v>0</v>
      </c>
      <c r="J357" s="15"/>
      <c r="K357" s="15"/>
      <c r="L357" s="15"/>
      <c r="M357" s="15"/>
      <c r="N357" s="15"/>
    </row>
    <row r="358" spans="1:14" ht="15">
      <c r="A358" s="320" t="s">
        <v>549</v>
      </c>
      <c r="B358" s="315" t="s">
        <v>550</v>
      </c>
      <c r="C358" s="315" t="s">
        <v>500</v>
      </c>
      <c r="D358" s="315">
        <v>82.04</v>
      </c>
      <c r="E358" s="316">
        <v>10.93</v>
      </c>
      <c r="F358" s="315">
        <v>68</v>
      </c>
      <c r="G358" s="315">
        <v>46</v>
      </c>
      <c r="H358" s="321">
        <v>0</v>
      </c>
      <c r="J358" s="15"/>
      <c r="K358" s="15"/>
      <c r="L358" s="15"/>
      <c r="M358" s="15"/>
      <c r="N358" s="15"/>
    </row>
    <row r="359" spans="1:14" ht="15">
      <c r="A359" s="320" t="s">
        <v>549</v>
      </c>
      <c r="B359" s="315" t="s">
        <v>550</v>
      </c>
      <c r="C359" s="315" t="s">
        <v>501</v>
      </c>
      <c r="D359" s="315">
        <v>77.09</v>
      </c>
      <c r="E359" s="316">
        <v>10.3</v>
      </c>
      <c r="F359" s="315">
        <v>70</v>
      </c>
      <c r="G359" s="315">
        <v>49</v>
      </c>
      <c r="H359" s="321">
        <v>0</v>
      </c>
      <c r="J359" s="15"/>
      <c r="K359" s="15"/>
      <c r="L359" s="15"/>
      <c r="M359" s="15"/>
      <c r="N359" s="15"/>
    </row>
    <row r="360" spans="1:14" ht="15">
      <c r="A360" s="320" t="s">
        <v>549</v>
      </c>
      <c r="B360" s="315" t="s">
        <v>550</v>
      </c>
      <c r="C360" s="315" t="s">
        <v>502</v>
      </c>
      <c r="D360" s="315">
        <v>80.95</v>
      </c>
      <c r="E360" s="316">
        <v>10.79</v>
      </c>
      <c r="F360" s="315">
        <v>73</v>
      </c>
      <c r="G360" s="315">
        <v>53</v>
      </c>
      <c r="H360" s="321">
        <v>0</v>
      </c>
      <c r="J360" s="15"/>
      <c r="K360" s="15"/>
      <c r="L360" s="15"/>
      <c r="M360" s="15"/>
      <c r="N360" s="15"/>
    </row>
    <row r="361" spans="1:14" ht="15">
      <c r="A361" s="320" t="s">
        <v>549</v>
      </c>
      <c r="B361" s="315" t="s">
        <v>550</v>
      </c>
      <c r="C361" s="315" t="s">
        <v>503</v>
      </c>
      <c r="D361" s="315">
        <v>79.2</v>
      </c>
      <c r="E361" s="316">
        <v>10.57</v>
      </c>
      <c r="F361" s="315">
        <v>73</v>
      </c>
      <c r="G361" s="315">
        <v>53</v>
      </c>
      <c r="H361" s="321">
        <v>0</v>
      </c>
      <c r="J361" s="15"/>
      <c r="K361" s="15"/>
      <c r="L361" s="15"/>
      <c r="M361" s="15"/>
      <c r="N361" s="15"/>
    </row>
    <row r="362" spans="1:14" ht="15">
      <c r="A362" s="317" t="s">
        <v>549</v>
      </c>
      <c r="B362" s="313" t="s">
        <v>550</v>
      </c>
      <c r="C362" s="313" t="s">
        <v>504</v>
      </c>
      <c r="D362" s="313">
        <v>77.22</v>
      </c>
      <c r="E362" s="314">
        <v>10.32</v>
      </c>
      <c r="F362" s="313">
        <v>73</v>
      </c>
      <c r="G362" s="313">
        <v>60</v>
      </c>
      <c r="H362" s="318">
        <v>0.09</v>
      </c>
      <c r="J362" s="15"/>
      <c r="K362" s="15"/>
      <c r="L362" s="15"/>
      <c r="M362" s="15"/>
      <c r="N362" s="15"/>
    </row>
    <row r="363" spans="1:14" ht="15">
      <c r="A363" s="317" t="s">
        <v>549</v>
      </c>
      <c r="B363" s="313" t="s">
        <v>550</v>
      </c>
      <c r="C363" s="313" t="s">
        <v>505</v>
      </c>
      <c r="D363" s="313">
        <v>75.739999999999995</v>
      </c>
      <c r="E363" s="314">
        <v>10.130000000000001</v>
      </c>
      <c r="F363" s="313">
        <v>74</v>
      </c>
      <c r="G363" s="313">
        <v>54</v>
      </c>
      <c r="H363" s="319">
        <v>0.1</v>
      </c>
      <c r="J363" s="15"/>
      <c r="K363" s="15"/>
      <c r="L363" s="15"/>
      <c r="M363" s="15"/>
      <c r="N363" s="15"/>
    </row>
    <row r="364" spans="1:14" ht="15">
      <c r="A364" s="317" t="s">
        <v>549</v>
      </c>
      <c r="B364" s="313" t="s">
        <v>550</v>
      </c>
      <c r="C364" s="313" t="s">
        <v>506</v>
      </c>
      <c r="D364" s="313">
        <v>69.38</v>
      </c>
      <c r="E364" s="314">
        <v>9.31</v>
      </c>
      <c r="F364" s="313">
        <v>71</v>
      </c>
      <c r="G364" s="313">
        <v>49</v>
      </c>
      <c r="H364" s="319">
        <v>0</v>
      </c>
      <c r="J364" s="15"/>
      <c r="K364" s="15"/>
      <c r="L364" s="15"/>
      <c r="M364" s="15"/>
      <c r="N364" s="15"/>
    </row>
    <row r="365" spans="1:14" ht="15">
      <c r="A365" s="317" t="s">
        <v>549</v>
      </c>
      <c r="B365" s="313" t="s">
        <v>550</v>
      </c>
      <c r="C365" s="313" t="s">
        <v>507</v>
      </c>
      <c r="D365" s="313">
        <v>70.02</v>
      </c>
      <c r="E365" s="314">
        <v>9.39</v>
      </c>
      <c r="F365" s="313">
        <v>66</v>
      </c>
      <c r="G365" s="313">
        <v>44</v>
      </c>
      <c r="H365" s="319">
        <v>0.04</v>
      </c>
      <c r="J365" s="15"/>
      <c r="K365" s="15"/>
      <c r="L365" s="15"/>
      <c r="M365" s="15"/>
      <c r="N365" s="15"/>
    </row>
    <row r="366" spans="1:14" ht="15">
      <c r="A366" s="317" t="s">
        <v>549</v>
      </c>
      <c r="B366" s="313" t="s">
        <v>550</v>
      </c>
      <c r="C366" s="313" t="s">
        <v>508</v>
      </c>
      <c r="D366" s="313">
        <v>68.260000000000005</v>
      </c>
      <c r="E366" s="314">
        <v>9.17</v>
      </c>
      <c r="F366" s="313">
        <v>55</v>
      </c>
      <c r="G366" s="313">
        <v>46</v>
      </c>
      <c r="H366" s="319">
        <v>0</v>
      </c>
      <c r="J366" s="15"/>
      <c r="K366" s="15"/>
      <c r="L366" s="15"/>
      <c r="M366" s="15"/>
      <c r="N366" s="15"/>
    </row>
    <row r="367" spans="1:14" ht="15">
      <c r="A367" s="317" t="s">
        <v>549</v>
      </c>
      <c r="B367" s="313" t="s">
        <v>550</v>
      </c>
      <c r="C367" s="313" t="s">
        <v>509</v>
      </c>
      <c r="D367" s="313">
        <v>67.08</v>
      </c>
      <c r="E367" s="314">
        <v>9.01</v>
      </c>
      <c r="F367" s="313">
        <v>59</v>
      </c>
      <c r="G367" s="313">
        <v>37</v>
      </c>
      <c r="H367" s="319">
        <v>0</v>
      </c>
      <c r="J367" s="15"/>
      <c r="K367" s="15"/>
      <c r="L367" s="15"/>
      <c r="M367" s="16"/>
      <c r="N367" s="16"/>
    </row>
    <row r="368" spans="1:14" ht="15">
      <c r="A368" s="322" t="s">
        <v>549</v>
      </c>
      <c r="B368" s="323" t="s">
        <v>550</v>
      </c>
      <c r="C368" s="323" t="s">
        <v>510</v>
      </c>
      <c r="D368" s="323">
        <v>67.12</v>
      </c>
      <c r="E368" s="324">
        <v>9.02</v>
      </c>
      <c r="F368" s="323">
        <v>63</v>
      </c>
      <c r="G368" s="323">
        <v>36</v>
      </c>
      <c r="H368" s="325">
        <v>0</v>
      </c>
      <c r="J368" s="15"/>
      <c r="K368" s="15"/>
      <c r="L368" s="15"/>
      <c r="M368" s="17"/>
      <c r="N368" s="18"/>
    </row>
    <row r="369" spans="3:14" ht="15">
      <c r="C369" s="14" t="s">
        <v>511</v>
      </c>
      <c r="D369" s="19">
        <f>AVERAGE(Table8[Consumption Recorded (kWh/day)])</f>
        <v>57.742794520547974</v>
      </c>
      <c r="E369" s="7">
        <f>AVERAGE(Table8[Estimated Cost ($/day)])</f>
        <v>7.9186301369863008</v>
      </c>
      <c r="H369" s="3"/>
      <c r="J369" s="15"/>
      <c r="K369" s="15"/>
      <c r="L369" s="15"/>
      <c r="M369" s="15"/>
      <c r="N369" s="15"/>
    </row>
    <row r="370" spans="3:14">
      <c r="C370" s="14" t="s">
        <v>519</v>
      </c>
      <c r="D370" s="19">
        <f>AVERAGE(D247:D368)</f>
        <v>81.412950819672133</v>
      </c>
      <c r="E370" s="7">
        <f>AVERAGE(E247:E368)</f>
        <v>10.968442622950821</v>
      </c>
    </row>
  </sheetData>
  <pageMargins left="0.7" right="0.7" top="0.75" bottom="0.75" header="0.3" footer="0.3"/>
  <pageSetup fitToHeight="0" orientation="portrait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680C8-A843-464D-A4A8-84CF8D0CAAFF}">
  <sheetPr>
    <pageSetUpPr fitToPage="1"/>
  </sheetPr>
  <dimension ref="A1:N370"/>
  <sheetViews>
    <sheetView workbookViewId="0">
      <pane ySplit="3" topLeftCell="A4" activePane="bottomLeft" state="frozen"/>
      <selection pane="bottomLeft" activeCell="A8" sqref="A8"/>
    </sheetView>
  </sheetViews>
  <sheetFormatPr defaultRowHeight="14.45"/>
  <cols>
    <col min="1" max="1" width="12.7109375" style="2" customWidth="1"/>
    <col min="2" max="2" width="11.140625" style="2" customWidth="1"/>
    <col min="3" max="3" width="10.42578125" style="2" bestFit="1" customWidth="1"/>
    <col min="4" max="4" width="13.85546875" style="2" customWidth="1"/>
    <col min="5" max="5" width="10.42578125" style="7" customWidth="1"/>
    <col min="6" max="6" width="11.5703125" style="2" customWidth="1"/>
    <col min="7" max="7" width="12.28515625" style="2" customWidth="1"/>
    <col min="8" max="8" width="15" style="2" customWidth="1"/>
    <col min="10" max="10" width="10.85546875" customWidth="1"/>
  </cols>
  <sheetData>
    <row r="1" spans="1:14">
      <c r="A1" s="50" t="s">
        <v>551</v>
      </c>
      <c r="J1" s="15"/>
      <c r="K1" s="15"/>
      <c r="L1" s="15"/>
      <c r="M1" s="15"/>
      <c r="N1" s="15"/>
    </row>
    <row r="2" spans="1:14" ht="15">
      <c r="A2" s="8"/>
      <c r="J2" s="15"/>
      <c r="K2" s="15"/>
      <c r="L2" s="15"/>
      <c r="M2" s="15"/>
      <c r="N2" s="15"/>
    </row>
    <row r="3" spans="1:14" ht="43.9" customHeight="1">
      <c r="A3" s="351" t="s">
        <v>188</v>
      </c>
      <c r="B3" s="352" t="s">
        <v>189</v>
      </c>
      <c r="C3" s="352" t="s">
        <v>62</v>
      </c>
      <c r="D3" s="352" t="s">
        <v>190</v>
      </c>
      <c r="E3" s="353" t="s">
        <v>191</v>
      </c>
      <c r="F3" s="352" t="s">
        <v>192</v>
      </c>
      <c r="G3" s="352" t="s">
        <v>193</v>
      </c>
      <c r="H3" s="354" t="s">
        <v>194</v>
      </c>
    </row>
    <row r="4" spans="1:14" ht="15">
      <c r="A4" s="356" t="s">
        <v>552</v>
      </c>
      <c r="B4" s="357" t="s">
        <v>553</v>
      </c>
      <c r="C4" s="357" t="s">
        <v>197</v>
      </c>
      <c r="D4" s="357">
        <v>524</v>
      </c>
      <c r="E4" s="358">
        <v>61.64</v>
      </c>
      <c r="F4" s="357">
        <v>79</v>
      </c>
      <c r="G4" s="357">
        <v>58</v>
      </c>
      <c r="H4" s="359">
        <v>0.04</v>
      </c>
      <c r="J4" s="15"/>
      <c r="K4" s="15"/>
      <c r="L4" s="15"/>
      <c r="M4" s="15"/>
      <c r="N4" s="15"/>
    </row>
    <row r="5" spans="1:14" ht="15">
      <c r="A5" s="317" t="s">
        <v>552</v>
      </c>
      <c r="B5" s="313" t="s">
        <v>553</v>
      </c>
      <c r="C5" s="313" t="s">
        <v>198</v>
      </c>
      <c r="D5" s="313">
        <v>542.29999999999995</v>
      </c>
      <c r="E5" s="314">
        <v>63.76</v>
      </c>
      <c r="F5" s="313">
        <v>78</v>
      </c>
      <c r="G5" s="313">
        <v>53</v>
      </c>
      <c r="H5" s="318">
        <v>0</v>
      </c>
      <c r="J5" s="15"/>
      <c r="K5" s="15"/>
      <c r="L5" s="15"/>
      <c r="M5" s="15"/>
      <c r="N5" s="15"/>
    </row>
    <row r="6" spans="1:14" ht="15">
      <c r="A6" s="317" t="s">
        <v>552</v>
      </c>
      <c r="B6" s="313" t="s">
        <v>553</v>
      </c>
      <c r="C6" s="313" t="s">
        <v>199</v>
      </c>
      <c r="D6" s="313">
        <v>492.67</v>
      </c>
      <c r="E6" s="314">
        <v>58.01</v>
      </c>
      <c r="F6" s="313">
        <v>81</v>
      </c>
      <c r="G6" s="313">
        <v>51</v>
      </c>
      <c r="H6" s="318">
        <v>0</v>
      </c>
      <c r="J6" s="15"/>
      <c r="K6" s="15"/>
      <c r="L6" s="15"/>
      <c r="M6" s="15"/>
      <c r="N6" s="15"/>
    </row>
    <row r="7" spans="1:14" ht="15">
      <c r="A7" s="317" t="s">
        <v>552</v>
      </c>
      <c r="B7" s="313" t="s">
        <v>553</v>
      </c>
      <c r="C7" s="313" t="s">
        <v>200</v>
      </c>
      <c r="D7" s="313">
        <v>503.21</v>
      </c>
      <c r="E7" s="314">
        <v>59.24</v>
      </c>
      <c r="F7" s="313">
        <v>83</v>
      </c>
      <c r="G7" s="313">
        <v>57</v>
      </c>
      <c r="H7" s="318">
        <v>0</v>
      </c>
      <c r="J7" s="15"/>
      <c r="K7" s="15"/>
      <c r="L7" s="15"/>
      <c r="M7" s="15"/>
      <c r="N7" s="15"/>
    </row>
    <row r="8" spans="1:14" ht="15">
      <c r="A8" s="317" t="s">
        <v>552</v>
      </c>
      <c r="B8" s="313" t="s">
        <v>553</v>
      </c>
      <c r="C8" s="313" t="s">
        <v>201</v>
      </c>
      <c r="D8" s="313">
        <v>510.45</v>
      </c>
      <c r="E8" s="314">
        <v>60.07</v>
      </c>
      <c r="F8" s="313">
        <v>77</v>
      </c>
      <c r="G8" s="313">
        <v>46</v>
      </c>
      <c r="H8" s="318">
        <v>0.04</v>
      </c>
      <c r="J8" s="15"/>
      <c r="K8" s="15"/>
      <c r="L8" s="15"/>
      <c r="M8" s="15"/>
      <c r="N8" s="15"/>
    </row>
    <row r="9" spans="1:14" ht="15">
      <c r="A9" s="317" t="s">
        <v>552</v>
      </c>
      <c r="B9" s="313" t="s">
        <v>553</v>
      </c>
      <c r="C9" s="313" t="s">
        <v>202</v>
      </c>
      <c r="D9" s="313">
        <v>503.67</v>
      </c>
      <c r="E9" s="314">
        <v>59.29</v>
      </c>
      <c r="F9" s="313">
        <v>68</v>
      </c>
      <c r="G9" s="313">
        <v>41</v>
      </c>
      <c r="H9" s="318">
        <v>0</v>
      </c>
      <c r="J9" s="15"/>
      <c r="K9" s="15"/>
      <c r="L9" s="15"/>
      <c r="M9" s="15"/>
      <c r="N9" s="15"/>
    </row>
    <row r="10" spans="1:14" ht="15">
      <c r="A10" s="317" t="s">
        <v>552</v>
      </c>
      <c r="B10" s="313" t="s">
        <v>553</v>
      </c>
      <c r="C10" s="313" t="s">
        <v>203</v>
      </c>
      <c r="D10" s="313">
        <v>533.55999999999995</v>
      </c>
      <c r="E10" s="314">
        <v>62.75</v>
      </c>
      <c r="F10" s="313">
        <v>70</v>
      </c>
      <c r="G10" s="313">
        <v>38</v>
      </c>
      <c r="H10" s="318">
        <v>0</v>
      </c>
      <c r="J10" s="15"/>
      <c r="K10" s="15"/>
      <c r="L10" s="15"/>
      <c r="M10" s="15"/>
      <c r="N10" s="15"/>
    </row>
    <row r="11" spans="1:14" ht="15">
      <c r="A11" s="317" t="s">
        <v>552</v>
      </c>
      <c r="B11" s="313" t="s">
        <v>553</v>
      </c>
      <c r="C11" s="313" t="s">
        <v>204</v>
      </c>
      <c r="D11" s="313">
        <v>663.35</v>
      </c>
      <c r="E11" s="314">
        <v>77.78</v>
      </c>
      <c r="F11" s="313">
        <v>76</v>
      </c>
      <c r="G11" s="313">
        <v>42</v>
      </c>
      <c r="H11" s="318">
        <v>0</v>
      </c>
      <c r="J11" s="15"/>
      <c r="K11" s="15"/>
      <c r="L11" s="15"/>
      <c r="M11" s="15"/>
      <c r="N11" s="15"/>
    </row>
    <row r="12" spans="1:14" ht="15">
      <c r="A12" s="317" t="s">
        <v>552</v>
      </c>
      <c r="B12" s="313" t="s">
        <v>553</v>
      </c>
      <c r="C12" s="313" t="s">
        <v>205</v>
      </c>
      <c r="D12" s="313">
        <v>502.27</v>
      </c>
      <c r="E12" s="314">
        <v>59.13</v>
      </c>
      <c r="F12" s="313">
        <v>74</v>
      </c>
      <c r="G12" s="313">
        <v>47</v>
      </c>
      <c r="H12" s="318">
        <v>0</v>
      </c>
      <c r="J12" s="15"/>
      <c r="K12" s="15"/>
      <c r="L12" s="15"/>
      <c r="M12" s="15"/>
      <c r="N12" s="15"/>
    </row>
    <row r="13" spans="1:14" ht="15">
      <c r="A13" s="317" t="s">
        <v>552</v>
      </c>
      <c r="B13" s="313" t="s">
        <v>553</v>
      </c>
      <c r="C13" s="313" t="s">
        <v>206</v>
      </c>
      <c r="D13" s="313">
        <v>466.56</v>
      </c>
      <c r="E13" s="314">
        <v>50.68</v>
      </c>
      <c r="F13" s="313">
        <v>71</v>
      </c>
      <c r="G13" s="313">
        <v>42</v>
      </c>
      <c r="H13" s="318">
        <v>0</v>
      </c>
      <c r="J13" s="15"/>
      <c r="K13" s="15"/>
      <c r="L13" s="15"/>
      <c r="M13" s="15"/>
      <c r="N13" s="15"/>
    </row>
    <row r="14" spans="1:14" ht="15">
      <c r="A14" s="317" t="s">
        <v>552</v>
      </c>
      <c r="B14" s="313" t="s">
        <v>553</v>
      </c>
      <c r="C14" s="313" t="s">
        <v>207</v>
      </c>
      <c r="D14" s="313">
        <v>504.51</v>
      </c>
      <c r="E14" s="314">
        <v>54.72</v>
      </c>
      <c r="F14" s="313">
        <v>73</v>
      </c>
      <c r="G14" s="313">
        <v>38</v>
      </c>
      <c r="H14" s="318">
        <v>0</v>
      </c>
      <c r="J14" s="15"/>
      <c r="K14" s="15"/>
      <c r="L14" s="15"/>
      <c r="M14" s="15"/>
      <c r="N14" s="15"/>
    </row>
    <row r="15" spans="1:14" ht="15">
      <c r="A15" s="317" t="s">
        <v>552</v>
      </c>
      <c r="B15" s="313" t="s">
        <v>553</v>
      </c>
      <c r="C15" s="313" t="s">
        <v>208</v>
      </c>
      <c r="D15" s="313">
        <v>466.83</v>
      </c>
      <c r="E15" s="314">
        <v>50.71</v>
      </c>
      <c r="F15" s="313">
        <v>80</v>
      </c>
      <c r="G15" s="313">
        <v>44</v>
      </c>
      <c r="H15" s="318">
        <v>0</v>
      </c>
      <c r="J15" s="15"/>
      <c r="K15" s="15"/>
      <c r="L15" s="15"/>
      <c r="M15" s="15"/>
      <c r="N15" s="15"/>
    </row>
    <row r="16" spans="1:14" ht="15">
      <c r="A16" s="317" t="s">
        <v>552</v>
      </c>
      <c r="B16" s="313" t="s">
        <v>553</v>
      </c>
      <c r="C16" s="313" t="s">
        <v>209</v>
      </c>
      <c r="D16" s="313">
        <v>498.54</v>
      </c>
      <c r="E16" s="314">
        <v>54.08</v>
      </c>
      <c r="F16" s="313">
        <v>71</v>
      </c>
      <c r="G16" s="313">
        <v>35</v>
      </c>
      <c r="H16" s="318">
        <v>0.12</v>
      </c>
      <c r="J16" s="15"/>
      <c r="K16" s="15"/>
      <c r="L16" s="15"/>
      <c r="M16" s="15"/>
      <c r="N16" s="15"/>
    </row>
    <row r="17" spans="1:14" ht="15">
      <c r="A17" s="317" t="s">
        <v>552</v>
      </c>
      <c r="B17" s="313" t="s">
        <v>553</v>
      </c>
      <c r="C17" s="313" t="s">
        <v>210</v>
      </c>
      <c r="D17" s="313">
        <v>546.53</v>
      </c>
      <c r="E17" s="314">
        <v>59.19</v>
      </c>
      <c r="F17" s="313">
        <v>61</v>
      </c>
      <c r="G17" s="313">
        <v>30</v>
      </c>
      <c r="H17" s="318">
        <v>0</v>
      </c>
      <c r="J17" s="15"/>
      <c r="K17" s="15"/>
      <c r="L17" s="15"/>
      <c r="M17" s="15"/>
      <c r="N17" s="15"/>
    </row>
    <row r="18" spans="1:14" ht="15">
      <c r="A18" s="317" t="s">
        <v>552</v>
      </c>
      <c r="B18" s="313" t="s">
        <v>553</v>
      </c>
      <c r="C18" s="313" t="s">
        <v>211</v>
      </c>
      <c r="D18" s="313">
        <v>540.20000000000005</v>
      </c>
      <c r="E18" s="314">
        <v>58.52</v>
      </c>
      <c r="F18" s="313">
        <v>63</v>
      </c>
      <c r="G18" s="313">
        <v>30</v>
      </c>
      <c r="H18" s="318">
        <v>0</v>
      </c>
      <c r="J18" s="15"/>
      <c r="K18" s="15"/>
      <c r="L18" s="15"/>
      <c r="M18" s="15"/>
      <c r="N18" s="15"/>
    </row>
    <row r="19" spans="1:14" ht="15">
      <c r="A19" s="317" t="s">
        <v>552</v>
      </c>
      <c r="B19" s="313" t="s">
        <v>553</v>
      </c>
      <c r="C19" s="313" t="s">
        <v>212</v>
      </c>
      <c r="D19" s="313">
        <v>516.11</v>
      </c>
      <c r="E19" s="314">
        <v>55.95</v>
      </c>
      <c r="F19" s="313">
        <v>71</v>
      </c>
      <c r="G19" s="313">
        <v>30</v>
      </c>
      <c r="H19" s="318">
        <v>0</v>
      </c>
      <c r="J19" s="15"/>
      <c r="K19" s="15"/>
      <c r="L19" s="15"/>
      <c r="M19" s="15"/>
      <c r="N19" s="15"/>
    </row>
    <row r="20" spans="1:14" ht="15">
      <c r="A20" s="317" t="s">
        <v>552</v>
      </c>
      <c r="B20" s="313" t="s">
        <v>553</v>
      </c>
      <c r="C20" s="313" t="s">
        <v>213</v>
      </c>
      <c r="D20" s="313">
        <v>471.99</v>
      </c>
      <c r="E20" s="314">
        <v>51.26</v>
      </c>
      <c r="F20" s="313">
        <v>75</v>
      </c>
      <c r="G20" s="313">
        <v>34</v>
      </c>
      <c r="H20" s="318">
        <v>0</v>
      </c>
      <c r="J20" s="15"/>
      <c r="K20" s="15"/>
      <c r="L20" s="15"/>
      <c r="M20" s="15"/>
      <c r="N20" s="15"/>
    </row>
    <row r="21" spans="1:14" ht="15">
      <c r="A21" s="317" t="s">
        <v>552</v>
      </c>
      <c r="B21" s="313" t="s">
        <v>553</v>
      </c>
      <c r="C21" s="313" t="s">
        <v>214</v>
      </c>
      <c r="D21" s="313">
        <v>478.78</v>
      </c>
      <c r="E21" s="314">
        <v>51.98</v>
      </c>
      <c r="F21" s="313">
        <v>79</v>
      </c>
      <c r="G21" s="313">
        <v>46</v>
      </c>
      <c r="H21" s="318" t="s">
        <v>13</v>
      </c>
      <c r="J21" s="15"/>
      <c r="K21" s="15"/>
      <c r="L21" s="15"/>
      <c r="M21" s="15"/>
      <c r="N21" s="15"/>
    </row>
    <row r="22" spans="1:14" ht="15">
      <c r="A22" s="317" t="s">
        <v>552</v>
      </c>
      <c r="B22" s="313" t="s">
        <v>553</v>
      </c>
      <c r="C22" s="313" t="s">
        <v>215</v>
      </c>
      <c r="D22" s="313">
        <v>473.28</v>
      </c>
      <c r="E22" s="314">
        <v>51.4</v>
      </c>
      <c r="F22" s="313">
        <v>82</v>
      </c>
      <c r="G22" s="313">
        <v>54</v>
      </c>
      <c r="H22" s="318">
        <v>0</v>
      </c>
      <c r="J22" s="15"/>
      <c r="K22" s="15"/>
      <c r="L22" s="15"/>
      <c r="M22" s="15"/>
      <c r="N22" s="15"/>
    </row>
    <row r="23" spans="1:14" ht="15">
      <c r="A23" s="317" t="s">
        <v>552</v>
      </c>
      <c r="B23" s="313" t="s">
        <v>553</v>
      </c>
      <c r="C23" s="313" t="s">
        <v>216</v>
      </c>
      <c r="D23" s="313">
        <v>475.18</v>
      </c>
      <c r="E23" s="314">
        <v>51.6</v>
      </c>
      <c r="F23" s="313">
        <v>76</v>
      </c>
      <c r="G23" s="313">
        <v>49</v>
      </c>
      <c r="H23" s="318">
        <v>0</v>
      </c>
      <c r="J23" s="15"/>
      <c r="K23" s="15"/>
      <c r="L23" s="15"/>
      <c r="M23" s="15"/>
      <c r="N23" s="15"/>
    </row>
    <row r="24" spans="1:14" ht="15">
      <c r="A24" s="317" t="s">
        <v>552</v>
      </c>
      <c r="B24" s="313" t="s">
        <v>553</v>
      </c>
      <c r="C24" s="313" t="s">
        <v>217</v>
      </c>
      <c r="D24" s="313">
        <v>509.42</v>
      </c>
      <c r="E24" s="314">
        <v>55.24</v>
      </c>
      <c r="F24" s="313">
        <v>76</v>
      </c>
      <c r="G24" s="313">
        <v>47</v>
      </c>
      <c r="H24" s="318" t="s">
        <v>218</v>
      </c>
      <c r="J24" s="15"/>
      <c r="K24" s="15"/>
      <c r="L24" s="15"/>
      <c r="M24" s="15"/>
      <c r="N24" s="15"/>
    </row>
    <row r="25" spans="1:14" ht="15">
      <c r="A25" s="317" t="s">
        <v>552</v>
      </c>
      <c r="B25" s="313" t="s">
        <v>553</v>
      </c>
      <c r="C25" s="313" t="s">
        <v>219</v>
      </c>
      <c r="D25" s="313">
        <v>574.66</v>
      </c>
      <c r="E25" s="314">
        <v>62.19</v>
      </c>
      <c r="F25" s="313">
        <v>82</v>
      </c>
      <c r="G25" s="313">
        <v>54</v>
      </c>
      <c r="H25" s="318">
        <v>0.33</v>
      </c>
      <c r="J25" s="15"/>
      <c r="K25" s="15"/>
      <c r="L25" s="15"/>
      <c r="M25" s="15"/>
      <c r="N25" s="15"/>
    </row>
    <row r="26" spans="1:14" ht="15">
      <c r="A26" s="317" t="s">
        <v>552</v>
      </c>
      <c r="B26" s="313" t="s">
        <v>553</v>
      </c>
      <c r="C26" s="313" t="s">
        <v>220</v>
      </c>
      <c r="D26" s="313">
        <v>489.14</v>
      </c>
      <c r="E26" s="314">
        <v>53.08</v>
      </c>
      <c r="F26" s="313">
        <v>75</v>
      </c>
      <c r="G26" s="313">
        <v>44</v>
      </c>
      <c r="H26" s="318">
        <v>0.05</v>
      </c>
      <c r="J26" s="15"/>
      <c r="K26" s="15"/>
      <c r="L26" s="15"/>
      <c r="M26" s="15"/>
      <c r="N26" s="15"/>
    </row>
    <row r="27" spans="1:14" ht="15">
      <c r="A27" s="317" t="s">
        <v>552</v>
      </c>
      <c r="B27" s="313" t="s">
        <v>553</v>
      </c>
      <c r="C27" s="313" t="s">
        <v>221</v>
      </c>
      <c r="D27" s="313">
        <v>477.39</v>
      </c>
      <c r="E27" s="314">
        <v>51.83</v>
      </c>
      <c r="F27" s="313">
        <v>76</v>
      </c>
      <c r="G27" s="313">
        <v>41</v>
      </c>
      <c r="H27" s="318">
        <v>0</v>
      </c>
      <c r="J27" s="15"/>
      <c r="K27" s="15"/>
      <c r="L27" s="15"/>
      <c r="M27" s="15"/>
      <c r="N27" s="15"/>
    </row>
    <row r="28" spans="1:14" ht="15">
      <c r="A28" s="317" t="s">
        <v>552</v>
      </c>
      <c r="B28" s="313" t="s">
        <v>553</v>
      </c>
      <c r="C28" s="313" t="s">
        <v>222</v>
      </c>
      <c r="D28" s="313">
        <v>500.27</v>
      </c>
      <c r="E28" s="314">
        <v>54.27</v>
      </c>
      <c r="F28" s="313">
        <v>85</v>
      </c>
      <c r="G28" s="313">
        <v>43</v>
      </c>
      <c r="H28" s="318">
        <v>0</v>
      </c>
      <c r="J28" s="15"/>
      <c r="K28" s="15"/>
      <c r="L28" s="15"/>
      <c r="M28" s="15"/>
      <c r="N28" s="15"/>
    </row>
    <row r="29" spans="1:14" ht="15">
      <c r="A29" s="317" t="s">
        <v>552</v>
      </c>
      <c r="B29" s="313" t="s">
        <v>553</v>
      </c>
      <c r="C29" s="313" t="s">
        <v>223</v>
      </c>
      <c r="D29" s="313">
        <v>504.58</v>
      </c>
      <c r="E29" s="314">
        <v>54.73</v>
      </c>
      <c r="F29" s="313">
        <v>72</v>
      </c>
      <c r="G29" s="313">
        <v>38</v>
      </c>
      <c r="H29" s="318">
        <v>0.09</v>
      </c>
      <c r="J29" s="15"/>
      <c r="K29" s="15"/>
      <c r="L29" s="15"/>
      <c r="M29" s="15"/>
      <c r="N29" s="15"/>
    </row>
    <row r="30" spans="1:14" ht="15">
      <c r="A30" s="317" t="s">
        <v>552</v>
      </c>
      <c r="B30" s="313" t="s">
        <v>553</v>
      </c>
      <c r="C30" s="313" t="s">
        <v>224</v>
      </c>
      <c r="D30" s="313">
        <v>484.85</v>
      </c>
      <c r="E30" s="314">
        <v>52.63</v>
      </c>
      <c r="F30" s="313">
        <v>62</v>
      </c>
      <c r="G30" s="313">
        <v>37</v>
      </c>
      <c r="H30" s="318">
        <v>0</v>
      </c>
      <c r="J30" s="15"/>
      <c r="K30" s="15"/>
      <c r="L30" s="15"/>
      <c r="M30" s="15"/>
      <c r="N30" s="15"/>
    </row>
    <row r="31" spans="1:14" ht="15">
      <c r="A31" s="317" t="s">
        <v>552</v>
      </c>
      <c r="B31" s="313" t="s">
        <v>553</v>
      </c>
      <c r="C31" s="313" t="s">
        <v>225</v>
      </c>
      <c r="D31" s="313">
        <v>495.92</v>
      </c>
      <c r="E31" s="314">
        <v>53.8</v>
      </c>
      <c r="F31" s="313">
        <v>69</v>
      </c>
      <c r="G31" s="313">
        <v>35</v>
      </c>
      <c r="H31" s="318">
        <v>0</v>
      </c>
      <c r="J31" s="15"/>
      <c r="K31" s="15"/>
      <c r="L31" s="15"/>
      <c r="M31" s="15"/>
      <c r="N31" s="15"/>
    </row>
    <row r="32" spans="1:14" ht="15">
      <c r="A32" s="317" t="s">
        <v>552</v>
      </c>
      <c r="B32" s="313" t="s">
        <v>553</v>
      </c>
      <c r="C32" s="313" t="s">
        <v>226</v>
      </c>
      <c r="D32" s="313">
        <v>542.39</v>
      </c>
      <c r="E32" s="314">
        <v>58.75</v>
      </c>
      <c r="F32" s="313">
        <v>78</v>
      </c>
      <c r="G32" s="313">
        <v>55</v>
      </c>
      <c r="H32" s="318">
        <v>0</v>
      </c>
      <c r="J32" s="15"/>
      <c r="K32" s="15"/>
      <c r="L32" s="15"/>
      <c r="M32" s="15"/>
      <c r="N32" s="15"/>
    </row>
    <row r="33" spans="1:14" ht="15">
      <c r="A33" s="317" t="s">
        <v>552</v>
      </c>
      <c r="B33" s="313" t="s">
        <v>553</v>
      </c>
      <c r="C33" s="313" t="s">
        <v>227</v>
      </c>
      <c r="D33" s="313">
        <v>478.58</v>
      </c>
      <c r="E33" s="314">
        <v>51.96</v>
      </c>
      <c r="F33" s="313">
        <v>86</v>
      </c>
      <c r="G33" s="313">
        <v>58</v>
      </c>
      <c r="H33" s="318">
        <v>0</v>
      </c>
      <c r="J33" s="15"/>
      <c r="K33" s="15"/>
      <c r="L33" s="15"/>
      <c r="M33" s="16"/>
      <c r="N33" s="16"/>
    </row>
    <row r="34" spans="1:14" ht="15">
      <c r="A34" s="317" t="s">
        <v>552</v>
      </c>
      <c r="B34" s="313" t="s">
        <v>553</v>
      </c>
      <c r="C34" s="313" t="s">
        <v>230</v>
      </c>
      <c r="D34" s="313">
        <v>468.47</v>
      </c>
      <c r="E34" s="314">
        <v>50.88</v>
      </c>
      <c r="F34" s="313">
        <v>83</v>
      </c>
      <c r="G34" s="313">
        <v>59</v>
      </c>
      <c r="H34" s="318">
        <v>0</v>
      </c>
      <c r="J34" s="15"/>
      <c r="K34" s="15"/>
      <c r="L34" s="15"/>
      <c r="M34" s="17"/>
      <c r="N34" s="18"/>
    </row>
    <row r="35" spans="1:14" ht="15">
      <c r="A35" s="317" t="s">
        <v>552</v>
      </c>
      <c r="B35" s="313" t="s">
        <v>553</v>
      </c>
      <c r="C35" s="313" t="s">
        <v>232</v>
      </c>
      <c r="D35" s="313">
        <v>480</v>
      </c>
      <c r="E35" s="314">
        <v>52.11</v>
      </c>
      <c r="F35" s="313">
        <v>82</v>
      </c>
      <c r="G35" s="313">
        <v>58</v>
      </c>
      <c r="H35" s="318">
        <v>0</v>
      </c>
      <c r="J35" s="15"/>
      <c r="K35" s="15"/>
      <c r="L35" s="15"/>
      <c r="M35" s="15"/>
      <c r="N35" s="15"/>
    </row>
    <row r="36" spans="1:14" ht="15">
      <c r="A36" s="317" t="s">
        <v>552</v>
      </c>
      <c r="B36" s="313" t="s">
        <v>553</v>
      </c>
      <c r="C36" s="313" t="s">
        <v>233</v>
      </c>
      <c r="D36" s="313">
        <v>494.19</v>
      </c>
      <c r="E36" s="314">
        <v>53.62</v>
      </c>
      <c r="F36" s="313">
        <v>82</v>
      </c>
      <c r="G36" s="313">
        <v>57</v>
      </c>
      <c r="H36" s="318">
        <v>0</v>
      </c>
      <c r="J36" s="15"/>
      <c r="K36" s="15"/>
      <c r="L36" s="15"/>
      <c r="M36" s="15"/>
      <c r="N36" s="15"/>
    </row>
    <row r="37" spans="1:14" ht="15">
      <c r="A37" s="317" t="s">
        <v>552</v>
      </c>
      <c r="B37" s="313" t="s">
        <v>553</v>
      </c>
      <c r="C37" s="313" t="s">
        <v>234</v>
      </c>
      <c r="D37" s="313">
        <v>505.56</v>
      </c>
      <c r="E37" s="314">
        <v>54.83</v>
      </c>
      <c r="F37" s="313">
        <v>78</v>
      </c>
      <c r="G37" s="313">
        <v>50</v>
      </c>
      <c r="H37" s="318">
        <v>0</v>
      </c>
      <c r="J37" s="15"/>
      <c r="K37" s="15"/>
      <c r="L37" s="15"/>
      <c r="M37" s="15"/>
      <c r="N37" s="15"/>
    </row>
    <row r="38" spans="1:14" ht="15">
      <c r="A38" s="317" t="s">
        <v>552</v>
      </c>
      <c r="B38" s="313" t="s">
        <v>553</v>
      </c>
      <c r="C38" s="313" t="s">
        <v>235</v>
      </c>
      <c r="D38" s="313">
        <v>544.14</v>
      </c>
      <c r="E38" s="314">
        <v>58.94</v>
      </c>
      <c r="F38" s="313">
        <v>70</v>
      </c>
      <c r="G38" s="313">
        <v>47</v>
      </c>
      <c r="H38" s="318">
        <v>0.17</v>
      </c>
      <c r="J38" s="15"/>
      <c r="K38" s="15"/>
      <c r="L38" s="15"/>
      <c r="M38" s="15"/>
      <c r="N38" s="15"/>
    </row>
    <row r="39" spans="1:14" ht="15">
      <c r="A39" s="317" t="s">
        <v>552</v>
      </c>
      <c r="B39" s="313" t="s">
        <v>553</v>
      </c>
      <c r="C39" s="313" t="s">
        <v>236</v>
      </c>
      <c r="D39" s="313">
        <v>573.69000000000005</v>
      </c>
      <c r="E39" s="314">
        <v>62.08</v>
      </c>
      <c r="F39" s="313">
        <v>73</v>
      </c>
      <c r="G39" s="313">
        <v>48</v>
      </c>
      <c r="H39" s="318">
        <v>0</v>
      </c>
      <c r="J39" s="15"/>
      <c r="K39" s="15"/>
      <c r="L39" s="15"/>
      <c r="M39" s="15"/>
      <c r="N39" s="15"/>
    </row>
    <row r="40" spans="1:14" ht="15">
      <c r="A40" s="317" t="s">
        <v>552</v>
      </c>
      <c r="B40" s="313" t="s">
        <v>553</v>
      </c>
      <c r="C40" s="313" t="s">
        <v>237</v>
      </c>
      <c r="D40" s="313">
        <v>508.14</v>
      </c>
      <c r="E40" s="314">
        <v>55.11</v>
      </c>
      <c r="F40" s="313">
        <v>71</v>
      </c>
      <c r="G40" s="313">
        <v>46</v>
      </c>
      <c r="H40" s="318">
        <v>0.01</v>
      </c>
      <c r="J40" s="15"/>
      <c r="K40" s="15"/>
      <c r="L40" s="15"/>
      <c r="M40" s="15"/>
      <c r="N40" s="15"/>
    </row>
    <row r="41" spans="1:14" ht="15">
      <c r="A41" s="317" t="s">
        <v>552</v>
      </c>
      <c r="B41" s="313" t="s">
        <v>553</v>
      </c>
      <c r="C41" s="313" t="s">
        <v>238</v>
      </c>
      <c r="D41" s="313">
        <v>554.36</v>
      </c>
      <c r="E41" s="314">
        <v>60.03</v>
      </c>
      <c r="F41" s="313">
        <v>76</v>
      </c>
      <c r="G41" s="313">
        <v>44</v>
      </c>
      <c r="H41" s="318"/>
      <c r="J41" s="15"/>
      <c r="K41" s="15"/>
      <c r="L41" s="15"/>
      <c r="M41" s="15"/>
      <c r="N41" s="15"/>
    </row>
    <row r="42" spans="1:14" ht="15">
      <c r="A42" s="317" t="s">
        <v>552</v>
      </c>
      <c r="B42" s="313" t="s">
        <v>553</v>
      </c>
      <c r="C42" s="313" t="s">
        <v>239</v>
      </c>
      <c r="D42" s="313">
        <v>450.95</v>
      </c>
      <c r="E42" s="314">
        <v>49.02</v>
      </c>
      <c r="F42" s="313">
        <v>79</v>
      </c>
      <c r="G42" s="313">
        <v>49</v>
      </c>
      <c r="H42" s="318">
        <v>0</v>
      </c>
      <c r="J42" s="15"/>
      <c r="K42" s="15"/>
      <c r="L42" s="15"/>
      <c r="M42" s="15"/>
      <c r="N42" s="15"/>
    </row>
    <row r="43" spans="1:14" ht="15">
      <c r="A43" s="317" t="s">
        <v>552</v>
      </c>
      <c r="B43" s="313" t="s">
        <v>553</v>
      </c>
      <c r="C43" s="313" t="s">
        <v>240</v>
      </c>
      <c r="D43" s="313">
        <v>488.74</v>
      </c>
      <c r="E43" s="314">
        <v>53.84</v>
      </c>
      <c r="F43" s="313">
        <v>83</v>
      </c>
      <c r="G43" s="313">
        <v>58</v>
      </c>
      <c r="H43" s="318">
        <v>0</v>
      </c>
      <c r="J43" s="15"/>
      <c r="K43" s="15"/>
      <c r="L43" s="15"/>
      <c r="M43" s="15"/>
      <c r="N43" s="15"/>
    </row>
    <row r="44" spans="1:14" ht="15">
      <c r="A44" s="317" t="s">
        <v>552</v>
      </c>
      <c r="B44" s="313" t="s">
        <v>553</v>
      </c>
      <c r="C44" s="313" t="s">
        <v>241</v>
      </c>
      <c r="D44" s="313">
        <v>502.11</v>
      </c>
      <c r="E44" s="314">
        <v>55.28</v>
      </c>
      <c r="F44" s="313">
        <v>85</v>
      </c>
      <c r="G44" s="313">
        <v>46</v>
      </c>
      <c r="H44" s="318">
        <v>0.16</v>
      </c>
      <c r="J44" s="15"/>
      <c r="K44" s="15"/>
      <c r="L44" s="15"/>
      <c r="M44" s="15"/>
      <c r="N44" s="15"/>
    </row>
    <row r="45" spans="1:14" ht="15">
      <c r="A45" s="317" t="s">
        <v>552</v>
      </c>
      <c r="B45" s="313" t="s">
        <v>553</v>
      </c>
      <c r="C45" s="313" t="s">
        <v>242</v>
      </c>
      <c r="D45" s="313">
        <v>538.54</v>
      </c>
      <c r="E45" s="314">
        <v>59.22</v>
      </c>
      <c r="F45" s="313">
        <v>79</v>
      </c>
      <c r="G45" s="313">
        <v>40</v>
      </c>
      <c r="H45" s="318">
        <v>0.56999999999999995</v>
      </c>
      <c r="J45" s="15"/>
      <c r="K45" s="15"/>
      <c r="L45" s="15"/>
      <c r="M45" s="15"/>
      <c r="N45" s="15"/>
    </row>
    <row r="46" spans="1:14" ht="15">
      <c r="A46" s="317" t="s">
        <v>552</v>
      </c>
      <c r="B46" s="313" t="s">
        <v>553</v>
      </c>
      <c r="C46" s="313" t="s">
        <v>243</v>
      </c>
      <c r="D46" s="313">
        <v>594.12</v>
      </c>
      <c r="E46" s="314">
        <v>65.23</v>
      </c>
      <c r="F46" s="313">
        <v>71</v>
      </c>
      <c r="G46" s="313">
        <v>40</v>
      </c>
      <c r="H46" s="318">
        <v>0.12</v>
      </c>
      <c r="J46" s="15"/>
      <c r="K46" s="15"/>
      <c r="L46" s="15"/>
      <c r="M46" s="15"/>
      <c r="N46" s="15"/>
    </row>
    <row r="47" spans="1:14" ht="15">
      <c r="A47" s="317" t="s">
        <v>552</v>
      </c>
      <c r="B47" s="313" t="s">
        <v>553</v>
      </c>
      <c r="C47" s="313" t="s">
        <v>244</v>
      </c>
      <c r="D47" s="313">
        <v>500.27</v>
      </c>
      <c r="E47" s="314">
        <v>55.08</v>
      </c>
      <c r="F47" s="313">
        <v>71</v>
      </c>
      <c r="G47" s="313">
        <v>40</v>
      </c>
      <c r="H47" s="318" t="s">
        <v>149</v>
      </c>
      <c r="J47" s="15"/>
      <c r="K47" s="15"/>
      <c r="L47" s="15"/>
      <c r="M47" s="15"/>
      <c r="N47" s="15"/>
    </row>
    <row r="48" spans="1:14" ht="15">
      <c r="A48" s="317" t="s">
        <v>552</v>
      </c>
      <c r="B48" s="313" t="s">
        <v>553</v>
      </c>
      <c r="C48" s="313" t="s">
        <v>245</v>
      </c>
      <c r="D48" s="313">
        <v>484.08</v>
      </c>
      <c r="E48" s="314">
        <v>53.34</v>
      </c>
      <c r="F48" s="313">
        <v>75</v>
      </c>
      <c r="G48" s="313">
        <v>39</v>
      </c>
      <c r="H48" s="318">
        <v>0</v>
      </c>
      <c r="J48" s="15"/>
      <c r="K48" s="15"/>
      <c r="L48" s="15"/>
      <c r="M48" s="15"/>
      <c r="N48" s="15"/>
    </row>
    <row r="49" spans="1:14" ht="15">
      <c r="A49" s="317" t="s">
        <v>552</v>
      </c>
      <c r="B49" s="313" t="s">
        <v>553</v>
      </c>
      <c r="C49" s="313" t="s">
        <v>246</v>
      </c>
      <c r="D49" s="313">
        <v>497.39</v>
      </c>
      <c r="E49" s="314">
        <v>54.77</v>
      </c>
      <c r="F49" s="313">
        <v>82</v>
      </c>
      <c r="G49" s="313">
        <v>50</v>
      </c>
      <c r="H49" s="318">
        <v>0</v>
      </c>
      <c r="J49" s="15"/>
      <c r="K49" s="15"/>
      <c r="L49" s="15"/>
      <c r="M49" s="15"/>
      <c r="N49" s="15"/>
    </row>
    <row r="50" spans="1:14" ht="15">
      <c r="A50" s="317" t="s">
        <v>552</v>
      </c>
      <c r="B50" s="313" t="s">
        <v>553</v>
      </c>
      <c r="C50" s="313" t="s">
        <v>247</v>
      </c>
      <c r="D50" s="313">
        <v>499.36</v>
      </c>
      <c r="E50" s="314">
        <v>54.99</v>
      </c>
      <c r="F50" s="313">
        <v>85</v>
      </c>
      <c r="G50" s="313">
        <v>57</v>
      </c>
      <c r="H50" s="318">
        <v>0</v>
      </c>
      <c r="J50" s="15"/>
      <c r="K50" s="15"/>
      <c r="L50" s="15"/>
      <c r="M50" s="15"/>
      <c r="N50" s="15"/>
    </row>
    <row r="51" spans="1:14" ht="15">
      <c r="A51" s="317" t="s">
        <v>552</v>
      </c>
      <c r="B51" s="313" t="s">
        <v>553</v>
      </c>
      <c r="C51" s="313" t="s">
        <v>248</v>
      </c>
      <c r="D51" s="313">
        <v>506.27</v>
      </c>
      <c r="E51" s="314">
        <v>55.73</v>
      </c>
      <c r="F51" s="313">
        <v>89</v>
      </c>
      <c r="G51" s="313">
        <v>45</v>
      </c>
      <c r="H51" s="318"/>
      <c r="J51" s="15"/>
      <c r="K51" s="15"/>
      <c r="L51" s="15"/>
      <c r="M51" s="15"/>
      <c r="N51" s="15"/>
    </row>
    <row r="52" spans="1:14" ht="15">
      <c r="A52" s="317" t="s">
        <v>552</v>
      </c>
      <c r="B52" s="313" t="s">
        <v>553</v>
      </c>
      <c r="C52" s="313" t="s">
        <v>249</v>
      </c>
      <c r="D52" s="313">
        <v>519.12</v>
      </c>
      <c r="E52" s="314">
        <v>57.12</v>
      </c>
      <c r="F52" s="313">
        <v>67</v>
      </c>
      <c r="G52" s="313">
        <v>46</v>
      </c>
      <c r="H52" s="318">
        <v>0.04</v>
      </c>
      <c r="J52" s="15"/>
      <c r="K52" s="15"/>
      <c r="L52" s="15"/>
      <c r="M52" s="15"/>
      <c r="N52" s="15"/>
    </row>
    <row r="53" spans="1:14" ht="15">
      <c r="A53" s="317" t="s">
        <v>552</v>
      </c>
      <c r="B53" s="313" t="s">
        <v>553</v>
      </c>
      <c r="C53" s="313" t="s">
        <v>250</v>
      </c>
      <c r="D53" s="313">
        <v>553.66</v>
      </c>
      <c r="E53" s="314">
        <v>60.86</v>
      </c>
      <c r="F53" s="313">
        <v>80</v>
      </c>
      <c r="G53" s="313">
        <v>48</v>
      </c>
      <c r="H53" s="318">
        <v>0</v>
      </c>
      <c r="J53" s="15"/>
      <c r="K53" s="15"/>
      <c r="L53" s="15"/>
      <c r="M53" s="15"/>
      <c r="N53" s="15"/>
    </row>
    <row r="54" spans="1:14" ht="15">
      <c r="A54" s="317" t="s">
        <v>552</v>
      </c>
      <c r="B54" s="313" t="s">
        <v>553</v>
      </c>
      <c r="C54" s="313" t="s">
        <v>251</v>
      </c>
      <c r="D54" s="313">
        <v>511.37</v>
      </c>
      <c r="E54" s="314">
        <v>56.29</v>
      </c>
      <c r="F54" s="313">
        <v>82</v>
      </c>
      <c r="G54" s="313">
        <v>53</v>
      </c>
      <c r="H54" s="318">
        <v>0</v>
      </c>
      <c r="J54" s="15"/>
      <c r="K54" s="15"/>
      <c r="L54" s="15"/>
      <c r="M54" s="15"/>
      <c r="N54" s="15"/>
    </row>
    <row r="55" spans="1:14" ht="15">
      <c r="A55" s="317" t="s">
        <v>552</v>
      </c>
      <c r="B55" s="313" t="s">
        <v>553</v>
      </c>
      <c r="C55" s="313" t="s">
        <v>252</v>
      </c>
      <c r="D55" s="313">
        <v>450.79</v>
      </c>
      <c r="E55" s="314">
        <v>49.74</v>
      </c>
      <c r="F55" s="313">
        <v>85</v>
      </c>
      <c r="G55" s="313">
        <v>57</v>
      </c>
      <c r="H55" s="318">
        <v>0</v>
      </c>
      <c r="J55" s="15"/>
      <c r="K55" s="15"/>
      <c r="L55" s="15"/>
      <c r="M55" s="15"/>
      <c r="N55" s="15"/>
    </row>
    <row r="56" spans="1:14" ht="15">
      <c r="A56" s="317" t="s">
        <v>552</v>
      </c>
      <c r="B56" s="313" t="s">
        <v>553</v>
      </c>
      <c r="C56" s="313" t="s">
        <v>253</v>
      </c>
      <c r="D56" s="313">
        <v>484.59</v>
      </c>
      <c r="E56" s="314">
        <v>53.39</v>
      </c>
      <c r="F56" s="313">
        <v>87</v>
      </c>
      <c r="G56" s="313">
        <v>58</v>
      </c>
      <c r="H56" s="318">
        <v>0</v>
      </c>
      <c r="J56" s="15"/>
      <c r="K56" s="15"/>
      <c r="L56" s="15"/>
      <c r="M56" s="15"/>
      <c r="N56" s="15"/>
    </row>
    <row r="57" spans="1:14" ht="15">
      <c r="A57" s="317" t="s">
        <v>552</v>
      </c>
      <c r="B57" s="313" t="s">
        <v>553</v>
      </c>
      <c r="C57" s="313" t="s">
        <v>254</v>
      </c>
      <c r="D57" s="313">
        <v>483.33</v>
      </c>
      <c r="E57" s="314">
        <v>53.25</v>
      </c>
      <c r="F57" s="313">
        <v>89</v>
      </c>
      <c r="G57" s="313">
        <v>60</v>
      </c>
      <c r="H57" s="318">
        <v>0</v>
      </c>
      <c r="J57" s="15"/>
      <c r="K57" s="15"/>
      <c r="L57" s="15"/>
      <c r="M57" s="15"/>
      <c r="N57" s="15"/>
    </row>
    <row r="58" spans="1:14" ht="15">
      <c r="A58" s="317" t="s">
        <v>552</v>
      </c>
      <c r="B58" s="313" t="s">
        <v>553</v>
      </c>
      <c r="C58" s="313" t="s">
        <v>255</v>
      </c>
      <c r="D58" s="313">
        <v>477.54</v>
      </c>
      <c r="E58" s="314">
        <v>52.63</v>
      </c>
      <c r="F58" s="313">
        <v>87</v>
      </c>
      <c r="G58" s="313">
        <v>58</v>
      </c>
      <c r="H58" s="318">
        <v>0</v>
      </c>
      <c r="J58" s="15"/>
      <c r="K58" s="15"/>
      <c r="L58" s="15"/>
      <c r="M58" s="15"/>
      <c r="N58" s="15"/>
    </row>
    <row r="59" spans="1:14" ht="15">
      <c r="A59" s="317" t="s">
        <v>552</v>
      </c>
      <c r="B59" s="313" t="s">
        <v>553</v>
      </c>
      <c r="C59" s="313" t="s">
        <v>256</v>
      </c>
      <c r="D59" s="313">
        <v>512.17999999999995</v>
      </c>
      <c r="E59" s="314">
        <v>56.37</v>
      </c>
      <c r="F59" s="313">
        <v>87</v>
      </c>
      <c r="G59" s="313">
        <v>58</v>
      </c>
      <c r="H59" s="318"/>
      <c r="J59" s="15"/>
      <c r="K59" s="15"/>
      <c r="L59" s="15"/>
      <c r="M59" s="15"/>
      <c r="N59" s="15"/>
    </row>
    <row r="60" spans="1:14" ht="15">
      <c r="A60" s="317" t="s">
        <v>552</v>
      </c>
      <c r="B60" s="313" t="s">
        <v>553</v>
      </c>
      <c r="C60" s="313" t="s">
        <v>257</v>
      </c>
      <c r="D60" s="313">
        <v>537.66999999999996</v>
      </c>
      <c r="E60" s="314">
        <v>59.13</v>
      </c>
      <c r="F60" s="313">
        <v>87</v>
      </c>
      <c r="G60" s="313">
        <v>56</v>
      </c>
      <c r="H60" s="318">
        <v>0</v>
      </c>
      <c r="J60" s="15"/>
      <c r="K60" s="15"/>
      <c r="L60" s="15"/>
      <c r="M60" s="15"/>
      <c r="N60" s="15"/>
    </row>
    <row r="61" spans="1:14" ht="15">
      <c r="A61" s="317" t="s">
        <v>552</v>
      </c>
      <c r="B61" s="313" t="s">
        <v>553</v>
      </c>
      <c r="C61" s="313" t="s">
        <v>258</v>
      </c>
      <c r="D61" s="313">
        <v>483.53</v>
      </c>
      <c r="E61" s="314">
        <v>53.28</v>
      </c>
      <c r="F61" s="313">
        <v>87</v>
      </c>
      <c r="G61" s="313">
        <v>57</v>
      </c>
      <c r="H61" s="318">
        <v>0</v>
      </c>
      <c r="J61" s="15"/>
      <c r="K61" s="15"/>
      <c r="L61" s="15"/>
      <c r="M61" s="16"/>
      <c r="N61" s="16"/>
    </row>
    <row r="62" spans="1:14" ht="15">
      <c r="A62" s="317" t="s">
        <v>552</v>
      </c>
      <c r="B62" s="313" t="s">
        <v>553</v>
      </c>
      <c r="C62" s="313" t="s">
        <v>259</v>
      </c>
      <c r="D62" s="313">
        <v>447.57</v>
      </c>
      <c r="E62" s="314">
        <v>49.39</v>
      </c>
      <c r="F62" s="313">
        <v>87</v>
      </c>
      <c r="G62" s="313">
        <v>57</v>
      </c>
      <c r="H62" s="318">
        <v>0</v>
      </c>
      <c r="J62" s="15"/>
      <c r="K62" s="15"/>
      <c r="L62" s="15"/>
      <c r="M62" s="17"/>
      <c r="N62" s="18"/>
    </row>
    <row r="63" spans="1:14" ht="15">
      <c r="A63" s="317" t="s">
        <v>552</v>
      </c>
      <c r="B63" s="313" t="s">
        <v>553</v>
      </c>
      <c r="C63" s="313" t="s">
        <v>261</v>
      </c>
      <c r="D63" s="313">
        <v>468.86</v>
      </c>
      <c r="E63" s="314">
        <v>51.69</v>
      </c>
      <c r="F63" s="313">
        <v>86</v>
      </c>
      <c r="G63" s="313">
        <v>58</v>
      </c>
      <c r="H63" s="318">
        <v>0</v>
      </c>
      <c r="J63" s="15"/>
      <c r="K63" s="15"/>
      <c r="L63" s="15"/>
      <c r="M63" s="15"/>
      <c r="N63" s="15"/>
    </row>
    <row r="64" spans="1:14" ht="15">
      <c r="A64" s="317" t="s">
        <v>552</v>
      </c>
      <c r="B64" s="313" t="s">
        <v>553</v>
      </c>
      <c r="C64" s="313" t="s">
        <v>262</v>
      </c>
      <c r="D64" s="313">
        <v>483.41</v>
      </c>
      <c r="E64" s="314">
        <v>53.26</v>
      </c>
      <c r="F64" s="313">
        <v>87</v>
      </c>
      <c r="G64" s="313">
        <v>56</v>
      </c>
      <c r="H64" s="318">
        <v>0</v>
      </c>
      <c r="J64" s="15"/>
      <c r="K64" s="15"/>
      <c r="L64" s="15"/>
      <c r="M64" s="15"/>
      <c r="N64" s="15"/>
    </row>
    <row r="65" spans="1:14" ht="15">
      <c r="A65" s="317" t="s">
        <v>552</v>
      </c>
      <c r="B65" s="313" t="s">
        <v>553</v>
      </c>
      <c r="C65" s="313" t="s">
        <v>263</v>
      </c>
      <c r="D65" s="313">
        <v>469.8</v>
      </c>
      <c r="E65" s="314">
        <v>51.79</v>
      </c>
      <c r="F65" s="313">
        <v>90</v>
      </c>
      <c r="G65" s="313">
        <v>55</v>
      </c>
      <c r="H65" s="318">
        <v>0</v>
      </c>
      <c r="J65" s="15"/>
      <c r="K65" s="15"/>
      <c r="L65" s="15"/>
      <c r="M65" s="15"/>
      <c r="N65" s="15"/>
    </row>
    <row r="66" spans="1:14" ht="15">
      <c r="A66" s="317" t="s">
        <v>552</v>
      </c>
      <c r="B66" s="313" t="s">
        <v>553</v>
      </c>
      <c r="C66" s="313" t="s">
        <v>264</v>
      </c>
      <c r="D66" s="313">
        <v>506.34</v>
      </c>
      <c r="E66" s="314">
        <v>55.74</v>
      </c>
      <c r="F66" s="313">
        <v>88</v>
      </c>
      <c r="G66" s="313">
        <v>52</v>
      </c>
      <c r="H66" s="318">
        <v>0</v>
      </c>
      <c r="J66" s="15"/>
      <c r="K66" s="15"/>
      <c r="L66" s="15"/>
      <c r="M66" s="15"/>
      <c r="N66" s="15"/>
    </row>
    <row r="67" spans="1:14" ht="15">
      <c r="A67" s="317" t="s">
        <v>552</v>
      </c>
      <c r="B67" s="313" t="s">
        <v>553</v>
      </c>
      <c r="C67" s="313" t="s">
        <v>265</v>
      </c>
      <c r="D67" s="313">
        <v>552.97</v>
      </c>
      <c r="E67" s="314">
        <v>60.78</v>
      </c>
      <c r="F67" s="313">
        <v>81</v>
      </c>
      <c r="G67" s="313">
        <v>54</v>
      </c>
      <c r="H67" s="318">
        <v>0.05</v>
      </c>
      <c r="J67" s="15"/>
      <c r="K67" s="15"/>
      <c r="L67" s="15"/>
      <c r="M67" s="15"/>
      <c r="N67" s="15"/>
    </row>
    <row r="68" spans="1:14" ht="15">
      <c r="A68" s="317" t="s">
        <v>552</v>
      </c>
      <c r="B68" s="313" t="s">
        <v>553</v>
      </c>
      <c r="C68" s="313" t="s">
        <v>266</v>
      </c>
      <c r="D68" s="313">
        <v>486.82</v>
      </c>
      <c r="E68" s="314">
        <v>53.63</v>
      </c>
      <c r="F68" s="313">
        <v>84</v>
      </c>
      <c r="G68" s="313">
        <v>56</v>
      </c>
      <c r="H68" s="318">
        <v>0</v>
      </c>
      <c r="J68" s="15"/>
      <c r="K68" s="15"/>
      <c r="L68" s="15"/>
      <c r="M68" s="15"/>
      <c r="N68" s="15"/>
    </row>
    <row r="69" spans="1:14" ht="15">
      <c r="A69" s="317" t="s">
        <v>552</v>
      </c>
      <c r="B69" s="313" t="s">
        <v>553</v>
      </c>
      <c r="C69" s="313" t="s">
        <v>267</v>
      </c>
      <c r="D69" s="313">
        <v>462.58</v>
      </c>
      <c r="E69" s="314">
        <v>51.01</v>
      </c>
      <c r="F69" s="313">
        <v>87</v>
      </c>
      <c r="G69" s="313">
        <v>56</v>
      </c>
      <c r="H69" s="318"/>
      <c r="J69" s="15"/>
      <c r="K69" s="15"/>
      <c r="L69" s="15"/>
      <c r="M69" s="15"/>
      <c r="N69" s="15"/>
    </row>
    <row r="70" spans="1:14" ht="15">
      <c r="A70" s="317" t="s">
        <v>552</v>
      </c>
      <c r="B70" s="313" t="s">
        <v>553</v>
      </c>
      <c r="C70" s="313" t="s">
        <v>268</v>
      </c>
      <c r="D70" s="313">
        <v>552.05999999999995</v>
      </c>
      <c r="E70" s="314">
        <v>60.68</v>
      </c>
      <c r="F70" s="313">
        <v>85</v>
      </c>
      <c r="G70" s="313">
        <v>58</v>
      </c>
      <c r="H70" s="318">
        <v>0</v>
      </c>
      <c r="J70" s="15"/>
      <c r="K70" s="15"/>
      <c r="L70" s="15"/>
      <c r="M70" s="15"/>
      <c r="N70" s="15"/>
    </row>
    <row r="71" spans="1:14" ht="15">
      <c r="A71" s="317" t="s">
        <v>552</v>
      </c>
      <c r="B71" s="313" t="s">
        <v>553</v>
      </c>
      <c r="C71" s="313" t="s">
        <v>269</v>
      </c>
      <c r="D71" s="313">
        <v>492.78</v>
      </c>
      <c r="E71" s="314">
        <v>54.28</v>
      </c>
      <c r="F71" s="313">
        <v>80</v>
      </c>
      <c r="G71" s="313">
        <v>51</v>
      </c>
      <c r="H71" s="318">
        <v>0</v>
      </c>
      <c r="J71" s="15"/>
      <c r="K71" s="15"/>
      <c r="L71" s="15"/>
      <c r="M71" s="15"/>
      <c r="N71" s="15"/>
    </row>
    <row r="72" spans="1:14" ht="15">
      <c r="A72" s="317" t="s">
        <v>552</v>
      </c>
      <c r="B72" s="313" t="s">
        <v>553</v>
      </c>
      <c r="C72" s="313" t="s">
        <v>270</v>
      </c>
      <c r="D72" s="313">
        <v>490.77</v>
      </c>
      <c r="E72" s="314">
        <v>67.180000000000007</v>
      </c>
      <c r="F72" s="313">
        <v>85</v>
      </c>
      <c r="G72" s="313">
        <v>54</v>
      </c>
      <c r="H72" s="318"/>
      <c r="J72" s="15"/>
      <c r="K72" s="15"/>
      <c r="L72" s="15"/>
      <c r="M72" s="15"/>
      <c r="N72" s="15"/>
    </row>
    <row r="73" spans="1:14" ht="15">
      <c r="A73" s="317" t="s">
        <v>552</v>
      </c>
      <c r="B73" s="313" t="s">
        <v>553</v>
      </c>
      <c r="C73" s="313" t="s">
        <v>271</v>
      </c>
      <c r="D73" s="313">
        <v>535.91999999999996</v>
      </c>
      <c r="E73" s="314">
        <v>73.27</v>
      </c>
      <c r="F73" s="313">
        <v>81</v>
      </c>
      <c r="G73" s="313">
        <v>51</v>
      </c>
      <c r="H73" s="318">
        <v>1.3</v>
      </c>
      <c r="J73" s="15"/>
      <c r="K73" s="15"/>
      <c r="L73" s="15"/>
      <c r="M73" s="15"/>
      <c r="N73" s="15"/>
    </row>
    <row r="74" spans="1:14" ht="15">
      <c r="A74" s="317" t="s">
        <v>552</v>
      </c>
      <c r="B74" s="313" t="s">
        <v>553</v>
      </c>
      <c r="C74" s="313" t="s">
        <v>272</v>
      </c>
      <c r="D74" s="313">
        <v>539.21</v>
      </c>
      <c r="E74" s="314">
        <v>73.72</v>
      </c>
      <c r="F74" s="313">
        <v>86</v>
      </c>
      <c r="G74" s="313">
        <v>48</v>
      </c>
      <c r="H74" s="318">
        <v>0</v>
      </c>
      <c r="J74" s="15"/>
      <c r="K74" s="15"/>
      <c r="L74" s="15"/>
      <c r="M74" s="15"/>
      <c r="N74" s="15"/>
    </row>
    <row r="75" spans="1:14" ht="15">
      <c r="A75" s="320" t="s">
        <v>552</v>
      </c>
      <c r="B75" s="315" t="s">
        <v>553</v>
      </c>
      <c r="C75" s="315" t="s">
        <v>105</v>
      </c>
      <c r="D75" s="315">
        <v>624.72</v>
      </c>
      <c r="E75" s="316">
        <v>85.25</v>
      </c>
      <c r="F75" s="315">
        <v>81</v>
      </c>
      <c r="G75" s="315">
        <v>46</v>
      </c>
      <c r="H75" s="355">
        <v>1.17</v>
      </c>
      <c r="J75" s="15"/>
      <c r="K75" s="15"/>
      <c r="L75" s="15"/>
      <c r="M75" s="15"/>
      <c r="N75" s="15"/>
    </row>
    <row r="76" spans="1:14" ht="15">
      <c r="A76" s="320" t="s">
        <v>552</v>
      </c>
      <c r="B76" s="315" t="s">
        <v>553</v>
      </c>
      <c r="C76" s="315" t="s">
        <v>106</v>
      </c>
      <c r="D76" s="315">
        <v>508.52</v>
      </c>
      <c r="E76" s="316">
        <v>69.58</v>
      </c>
      <c r="F76" s="315">
        <v>70</v>
      </c>
      <c r="G76" s="315">
        <v>43</v>
      </c>
      <c r="H76" s="355">
        <v>0.6</v>
      </c>
      <c r="J76" s="15"/>
      <c r="K76" s="15"/>
      <c r="L76" s="15"/>
      <c r="M76" s="15"/>
      <c r="N76" s="15"/>
    </row>
    <row r="77" spans="1:14" ht="15">
      <c r="A77" s="317" t="s">
        <v>552</v>
      </c>
      <c r="B77" s="313" t="s">
        <v>553</v>
      </c>
      <c r="C77" s="313" t="s">
        <v>273</v>
      </c>
      <c r="D77" s="313">
        <v>526.38</v>
      </c>
      <c r="E77" s="314">
        <v>71.989999999999995</v>
      </c>
      <c r="F77" s="313">
        <v>68</v>
      </c>
      <c r="G77" s="313">
        <v>43</v>
      </c>
      <c r="H77" s="318">
        <v>0</v>
      </c>
      <c r="J77" s="15"/>
      <c r="K77" s="15"/>
      <c r="L77" s="15"/>
      <c r="M77" s="15"/>
      <c r="N77" s="15"/>
    </row>
    <row r="78" spans="1:14" ht="15">
      <c r="A78" s="317" t="s">
        <v>552</v>
      </c>
      <c r="B78" s="313" t="s">
        <v>553</v>
      </c>
      <c r="C78" s="313" t="s">
        <v>274</v>
      </c>
      <c r="D78" s="313">
        <v>520.88</v>
      </c>
      <c r="E78" s="314">
        <v>71.25</v>
      </c>
      <c r="F78" s="313">
        <v>77</v>
      </c>
      <c r="G78" s="313">
        <v>37</v>
      </c>
      <c r="H78" s="318">
        <v>0</v>
      </c>
      <c r="J78" s="15"/>
      <c r="K78" s="15"/>
      <c r="L78" s="15"/>
      <c r="M78" s="15"/>
      <c r="N78" s="15"/>
    </row>
    <row r="79" spans="1:14" ht="15">
      <c r="A79" s="317" t="s">
        <v>552</v>
      </c>
      <c r="B79" s="313" t="s">
        <v>553</v>
      </c>
      <c r="C79" s="313" t="s">
        <v>275</v>
      </c>
      <c r="D79" s="313">
        <v>523.63</v>
      </c>
      <c r="E79" s="314">
        <v>71.62</v>
      </c>
      <c r="F79" s="313">
        <v>84</v>
      </c>
      <c r="G79" s="313">
        <v>48</v>
      </c>
      <c r="H79" s="318"/>
      <c r="J79" s="15"/>
      <c r="K79" s="15"/>
      <c r="L79" s="15"/>
      <c r="M79" s="15"/>
      <c r="N79" s="15"/>
    </row>
    <row r="80" spans="1:14" ht="15">
      <c r="A80" s="317" t="s">
        <v>552</v>
      </c>
      <c r="B80" s="313" t="s">
        <v>553</v>
      </c>
      <c r="C80" s="313" t="s">
        <v>276</v>
      </c>
      <c r="D80" s="313">
        <v>543.44000000000005</v>
      </c>
      <c r="E80" s="314">
        <v>74.290000000000006</v>
      </c>
      <c r="F80" s="313">
        <v>80</v>
      </c>
      <c r="G80" s="313">
        <v>45</v>
      </c>
      <c r="H80" s="318">
        <v>0</v>
      </c>
      <c r="J80" s="15"/>
      <c r="K80" s="15"/>
      <c r="L80" s="15"/>
      <c r="M80" s="15"/>
      <c r="N80" s="15"/>
    </row>
    <row r="81" spans="1:14" ht="15">
      <c r="A81" s="317" t="s">
        <v>552</v>
      </c>
      <c r="B81" s="313" t="s">
        <v>553</v>
      </c>
      <c r="C81" s="313" t="s">
        <v>277</v>
      </c>
      <c r="D81" s="313">
        <v>537.22</v>
      </c>
      <c r="E81" s="314">
        <v>73.45</v>
      </c>
      <c r="F81" s="313">
        <v>68</v>
      </c>
      <c r="G81" s="313">
        <v>43</v>
      </c>
      <c r="H81" s="318">
        <v>0.02</v>
      </c>
      <c r="J81" s="15"/>
      <c r="K81" s="15"/>
      <c r="L81" s="15"/>
      <c r="M81" s="15"/>
      <c r="N81" s="15"/>
    </row>
    <row r="82" spans="1:14" ht="15">
      <c r="A82" s="317" t="s">
        <v>552</v>
      </c>
      <c r="B82" s="313" t="s">
        <v>553</v>
      </c>
      <c r="C82" s="313" t="s">
        <v>278</v>
      </c>
      <c r="D82" s="313">
        <v>505.92</v>
      </c>
      <c r="E82" s="314">
        <v>69.23</v>
      </c>
      <c r="F82" s="313">
        <v>69</v>
      </c>
      <c r="G82" s="313">
        <v>42</v>
      </c>
      <c r="H82" s="318">
        <v>0.02</v>
      </c>
      <c r="J82" s="15"/>
      <c r="K82" s="15"/>
      <c r="L82" s="15"/>
      <c r="M82" s="15"/>
      <c r="N82" s="15"/>
    </row>
    <row r="83" spans="1:14" ht="15">
      <c r="A83" s="317" t="s">
        <v>552</v>
      </c>
      <c r="B83" s="313" t="s">
        <v>553</v>
      </c>
      <c r="C83" s="313" t="s">
        <v>279</v>
      </c>
      <c r="D83" s="313">
        <v>486.37</v>
      </c>
      <c r="E83" s="314">
        <v>66.59</v>
      </c>
      <c r="F83" s="313">
        <v>77</v>
      </c>
      <c r="G83" s="313">
        <v>42</v>
      </c>
      <c r="H83" s="318">
        <v>0</v>
      </c>
      <c r="J83" s="15"/>
      <c r="K83" s="15"/>
      <c r="L83" s="15"/>
      <c r="M83" s="15"/>
      <c r="N83" s="15"/>
    </row>
    <row r="84" spans="1:14" ht="15">
      <c r="A84" s="317" t="s">
        <v>552</v>
      </c>
      <c r="B84" s="313" t="s">
        <v>553</v>
      </c>
      <c r="C84" s="313" t="s">
        <v>280</v>
      </c>
      <c r="D84" s="313">
        <v>500.54</v>
      </c>
      <c r="E84" s="314">
        <v>68.5</v>
      </c>
      <c r="F84" s="313">
        <v>80</v>
      </c>
      <c r="G84" s="313">
        <v>53</v>
      </c>
      <c r="H84" s="318">
        <v>0.08</v>
      </c>
      <c r="J84" s="15"/>
      <c r="K84" s="15"/>
      <c r="L84" s="15"/>
      <c r="M84" s="15"/>
      <c r="N84" s="15"/>
    </row>
    <row r="85" spans="1:14" ht="15">
      <c r="A85" s="317" t="s">
        <v>552</v>
      </c>
      <c r="B85" s="313" t="s">
        <v>553</v>
      </c>
      <c r="C85" s="313" t="s">
        <v>281</v>
      </c>
      <c r="D85" s="313">
        <v>498.16</v>
      </c>
      <c r="E85" s="314">
        <v>68.180000000000007</v>
      </c>
      <c r="F85" s="313">
        <v>83</v>
      </c>
      <c r="G85" s="313">
        <v>53</v>
      </c>
      <c r="H85" s="318"/>
      <c r="J85" s="15"/>
      <c r="K85" s="15"/>
      <c r="L85" s="15"/>
      <c r="M85" s="15"/>
      <c r="N85" s="15"/>
    </row>
    <row r="86" spans="1:14" ht="15">
      <c r="A86" s="317" t="s">
        <v>552</v>
      </c>
      <c r="B86" s="313" t="s">
        <v>553</v>
      </c>
      <c r="C86" s="313" t="s">
        <v>282</v>
      </c>
      <c r="D86" s="313">
        <v>501.97</v>
      </c>
      <c r="E86" s="314">
        <v>68.7</v>
      </c>
      <c r="F86" s="313">
        <v>86</v>
      </c>
      <c r="G86" s="313">
        <v>53</v>
      </c>
      <c r="H86" s="318">
        <v>0</v>
      </c>
      <c r="J86" s="15"/>
      <c r="K86" s="15"/>
      <c r="L86" s="15"/>
      <c r="M86" s="15"/>
      <c r="N86" s="15"/>
    </row>
    <row r="87" spans="1:14" ht="15">
      <c r="A87" s="317" t="s">
        <v>552</v>
      </c>
      <c r="B87" s="313" t="s">
        <v>553</v>
      </c>
      <c r="C87" s="313" t="s">
        <v>283</v>
      </c>
      <c r="D87" s="313">
        <v>522.85</v>
      </c>
      <c r="E87" s="314">
        <v>71.510000000000005</v>
      </c>
      <c r="F87" s="313">
        <v>91</v>
      </c>
      <c r="G87" s="313">
        <v>60</v>
      </c>
      <c r="H87" s="318">
        <v>0</v>
      </c>
      <c r="J87" s="15"/>
      <c r="K87" s="15"/>
      <c r="L87" s="15"/>
      <c r="M87" s="15"/>
      <c r="N87" s="15"/>
    </row>
    <row r="88" spans="1:14" ht="15">
      <c r="A88" s="317" t="s">
        <v>552</v>
      </c>
      <c r="B88" s="313" t="s">
        <v>553</v>
      </c>
      <c r="C88" s="313" t="s">
        <v>284</v>
      </c>
      <c r="D88" s="313">
        <v>562.87</v>
      </c>
      <c r="E88" s="314">
        <v>76.91</v>
      </c>
      <c r="F88" s="313">
        <v>91</v>
      </c>
      <c r="G88" s="313">
        <v>63</v>
      </c>
      <c r="H88" s="318">
        <v>0.68</v>
      </c>
      <c r="J88" s="15"/>
      <c r="K88" s="15"/>
      <c r="L88" s="15"/>
      <c r="M88" s="15"/>
      <c r="N88" s="15"/>
    </row>
    <row r="89" spans="1:14" ht="15">
      <c r="A89" s="317" t="s">
        <v>552</v>
      </c>
      <c r="B89" s="313" t="s">
        <v>553</v>
      </c>
      <c r="C89" s="313" t="s">
        <v>285</v>
      </c>
      <c r="D89" s="313">
        <v>496.12</v>
      </c>
      <c r="E89" s="314">
        <v>67.91</v>
      </c>
      <c r="F89" s="313">
        <v>92</v>
      </c>
      <c r="G89" s="313">
        <v>62</v>
      </c>
      <c r="H89" s="318">
        <v>0</v>
      </c>
      <c r="J89" s="15"/>
      <c r="K89" s="15"/>
      <c r="L89" s="15"/>
      <c r="M89" s="15"/>
      <c r="N89" s="15"/>
    </row>
    <row r="90" spans="1:14" ht="15">
      <c r="A90" s="317" t="s">
        <v>552</v>
      </c>
      <c r="B90" s="313" t="s">
        <v>553</v>
      </c>
      <c r="C90" s="313" t="s">
        <v>286</v>
      </c>
      <c r="D90" s="313">
        <v>494.45</v>
      </c>
      <c r="E90" s="314">
        <v>67.680000000000007</v>
      </c>
      <c r="F90" s="313">
        <v>88</v>
      </c>
      <c r="G90" s="313">
        <v>55</v>
      </c>
      <c r="H90" s="318" t="s">
        <v>164</v>
      </c>
      <c r="J90" s="15"/>
      <c r="K90" s="15"/>
      <c r="L90" s="15"/>
      <c r="M90" s="15"/>
      <c r="N90" s="15"/>
    </row>
    <row r="91" spans="1:14" ht="15">
      <c r="A91" s="317" t="s">
        <v>552</v>
      </c>
      <c r="B91" s="313" t="s">
        <v>553</v>
      </c>
      <c r="C91" s="313" t="s">
        <v>287</v>
      </c>
      <c r="D91" s="313">
        <v>500.94</v>
      </c>
      <c r="E91" s="314">
        <v>68.56</v>
      </c>
      <c r="F91" s="313">
        <v>75</v>
      </c>
      <c r="G91" s="313">
        <v>55</v>
      </c>
      <c r="H91" s="318">
        <v>0</v>
      </c>
      <c r="J91" s="15"/>
      <c r="K91" s="15"/>
      <c r="L91" s="15"/>
      <c r="M91" s="15"/>
      <c r="N91" s="15"/>
    </row>
    <row r="92" spans="1:14" ht="15">
      <c r="A92" s="317" t="s">
        <v>552</v>
      </c>
      <c r="B92" s="313" t="s">
        <v>553</v>
      </c>
      <c r="C92" s="313" t="s">
        <v>288</v>
      </c>
      <c r="D92" s="313">
        <v>498.86</v>
      </c>
      <c r="E92" s="314">
        <v>68.28</v>
      </c>
      <c r="F92" s="313">
        <v>79</v>
      </c>
      <c r="G92" s="313">
        <v>51</v>
      </c>
      <c r="H92" s="318">
        <v>0</v>
      </c>
      <c r="J92" s="15"/>
      <c r="K92" s="15"/>
      <c r="L92" s="15"/>
      <c r="M92" s="16"/>
      <c r="N92" s="16"/>
    </row>
    <row r="93" spans="1:14" ht="15">
      <c r="A93" s="317" t="s">
        <v>552</v>
      </c>
      <c r="B93" s="313" t="s">
        <v>553</v>
      </c>
      <c r="C93" s="313" t="s">
        <v>289</v>
      </c>
      <c r="D93" s="313">
        <v>481.62</v>
      </c>
      <c r="E93" s="314">
        <v>65.95</v>
      </c>
      <c r="F93" s="313">
        <v>85</v>
      </c>
      <c r="G93" s="313">
        <v>55</v>
      </c>
      <c r="H93" s="318">
        <v>0</v>
      </c>
      <c r="J93" s="15"/>
      <c r="K93" s="15"/>
      <c r="L93" s="15"/>
      <c r="M93" s="17"/>
      <c r="N93" s="18"/>
    </row>
    <row r="94" spans="1:14" ht="15">
      <c r="A94" s="317" t="s">
        <v>552</v>
      </c>
      <c r="B94" s="313" t="s">
        <v>553</v>
      </c>
      <c r="C94" s="313" t="s">
        <v>290</v>
      </c>
      <c r="D94" s="313">
        <v>499.29</v>
      </c>
      <c r="E94" s="314">
        <v>68.33</v>
      </c>
      <c r="F94" s="313">
        <v>90</v>
      </c>
      <c r="G94" s="313">
        <v>60</v>
      </c>
      <c r="H94" s="318">
        <v>0</v>
      </c>
      <c r="J94" s="15"/>
      <c r="K94" s="15"/>
      <c r="L94" s="15"/>
      <c r="M94" s="15"/>
      <c r="N94" s="15"/>
    </row>
    <row r="95" spans="1:14" ht="15">
      <c r="A95" s="317" t="s">
        <v>552</v>
      </c>
      <c r="B95" s="313" t="s">
        <v>553</v>
      </c>
      <c r="C95" s="313" t="s">
        <v>291</v>
      </c>
      <c r="D95" s="313">
        <v>526.66999999999996</v>
      </c>
      <c r="E95" s="314">
        <v>72.03</v>
      </c>
      <c r="F95" s="313">
        <v>85</v>
      </c>
      <c r="G95" s="313">
        <v>60</v>
      </c>
      <c r="H95" s="318"/>
      <c r="J95" s="15"/>
      <c r="K95" s="15"/>
      <c r="L95" s="15"/>
      <c r="M95" s="15"/>
      <c r="N95" s="15"/>
    </row>
    <row r="96" spans="1:14" ht="15">
      <c r="A96" s="317" t="s">
        <v>552</v>
      </c>
      <c r="B96" s="313" t="s">
        <v>553</v>
      </c>
      <c r="C96" s="313" t="s">
        <v>292</v>
      </c>
      <c r="D96" s="313">
        <v>462.04</v>
      </c>
      <c r="E96" s="314">
        <v>63.31</v>
      </c>
      <c r="F96" s="313">
        <v>86</v>
      </c>
      <c r="G96" s="313">
        <v>61</v>
      </c>
      <c r="H96" s="318">
        <v>0</v>
      </c>
      <c r="J96" s="15"/>
      <c r="K96" s="15"/>
      <c r="L96" s="15"/>
      <c r="M96" s="15"/>
      <c r="N96" s="15"/>
    </row>
    <row r="97" spans="1:14" ht="15">
      <c r="A97" s="317" t="s">
        <v>552</v>
      </c>
      <c r="B97" s="313" t="s">
        <v>553</v>
      </c>
      <c r="C97" s="313" t="s">
        <v>293</v>
      </c>
      <c r="D97" s="313">
        <v>443.36</v>
      </c>
      <c r="E97" s="314">
        <v>60.79</v>
      </c>
      <c r="F97" s="313">
        <v>88</v>
      </c>
      <c r="G97" s="313">
        <v>60</v>
      </c>
      <c r="H97" s="318" t="s">
        <v>164</v>
      </c>
      <c r="J97" s="15"/>
      <c r="K97" s="15"/>
      <c r="L97" s="15"/>
      <c r="M97" s="15"/>
      <c r="N97" s="15"/>
    </row>
    <row r="98" spans="1:14" ht="15">
      <c r="A98" s="317" t="s">
        <v>552</v>
      </c>
      <c r="B98" s="313" t="s">
        <v>553</v>
      </c>
      <c r="C98" s="313" t="s">
        <v>294</v>
      </c>
      <c r="D98" s="313">
        <v>465.98</v>
      </c>
      <c r="E98" s="314">
        <v>63.84</v>
      </c>
      <c r="F98" s="313">
        <v>87</v>
      </c>
      <c r="G98" s="313">
        <v>63</v>
      </c>
      <c r="H98" s="318">
        <v>0</v>
      </c>
      <c r="J98" s="15"/>
      <c r="K98" s="15"/>
      <c r="L98" s="15"/>
      <c r="M98" s="15"/>
      <c r="N98" s="15"/>
    </row>
    <row r="99" spans="1:14" ht="15">
      <c r="A99" s="317" t="s">
        <v>552</v>
      </c>
      <c r="B99" s="313" t="s">
        <v>553</v>
      </c>
      <c r="C99" s="313" t="s">
        <v>295</v>
      </c>
      <c r="D99" s="313">
        <v>471.34</v>
      </c>
      <c r="E99" s="314">
        <v>64.56</v>
      </c>
      <c r="F99" s="313">
        <v>87</v>
      </c>
      <c r="G99" s="313">
        <v>64</v>
      </c>
      <c r="H99" s="318">
        <v>0</v>
      </c>
      <c r="J99" s="15"/>
      <c r="K99" s="15"/>
      <c r="L99" s="15"/>
      <c r="M99" s="15"/>
      <c r="N99" s="15"/>
    </row>
    <row r="100" spans="1:14" ht="15">
      <c r="A100" s="317" t="s">
        <v>552</v>
      </c>
      <c r="B100" s="313" t="s">
        <v>553</v>
      </c>
      <c r="C100" s="313" t="s">
        <v>296</v>
      </c>
      <c r="D100" s="313">
        <v>498.93</v>
      </c>
      <c r="E100" s="314">
        <v>68.290000000000006</v>
      </c>
      <c r="F100" s="313">
        <v>85</v>
      </c>
      <c r="G100" s="313">
        <v>64</v>
      </c>
      <c r="H100" s="318"/>
      <c r="J100" s="15"/>
      <c r="K100" s="15"/>
      <c r="L100" s="15"/>
      <c r="M100" s="15"/>
      <c r="N100" s="15"/>
    </row>
    <row r="101" spans="1:14" ht="15">
      <c r="A101" s="317" t="s">
        <v>552</v>
      </c>
      <c r="B101" s="313" t="s">
        <v>553</v>
      </c>
      <c r="C101" s="313" t="s">
        <v>297</v>
      </c>
      <c r="D101" s="313">
        <v>544.54999999999995</v>
      </c>
      <c r="E101" s="314">
        <v>74.44</v>
      </c>
      <c r="F101" s="313">
        <v>86</v>
      </c>
      <c r="G101" s="313">
        <v>62</v>
      </c>
      <c r="H101" s="318"/>
      <c r="J101" s="15"/>
      <c r="K101" s="15"/>
      <c r="L101" s="15"/>
      <c r="M101" s="15"/>
      <c r="N101" s="15"/>
    </row>
    <row r="102" spans="1:14" ht="15">
      <c r="A102" s="320" t="s">
        <v>552</v>
      </c>
      <c r="B102" s="315" t="s">
        <v>553</v>
      </c>
      <c r="C102" s="315" t="s">
        <v>107</v>
      </c>
      <c r="D102" s="315">
        <v>660.3</v>
      </c>
      <c r="E102" s="316">
        <v>90.04</v>
      </c>
      <c r="F102" s="315">
        <v>80</v>
      </c>
      <c r="G102" s="315">
        <v>60</v>
      </c>
      <c r="H102" s="355">
        <v>0.01</v>
      </c>
      <c r="J102" s="15"/>
      <c r="K102" s="15"/>
      <c r="L102" s="15"/>
      <c r="M102" s="15"/>
      <c r="N102" s="15"/>
    </row>
    <row r="103" spans="1:14" ht="15">
      <c r="A103" s="320" t="s">
        <v>552</v>
      </c>
      <c r="B103" s="315" t="s">
        <v>553</v>
      </c>
      <c r="C103" s="315" t="s">
        <v>108</v>
      </c>
      <c r="D103" s="315">
        <v>674.25</v>
      </c>
      <c r="E103" s="316">
        <v>91.93</v>
      </c>
      <c r="F103" s="315">
        <v>79</v>
      </c>
      <c r="G103" s="315">
        <v>58</v>
      </c>
      <c r="H103" s="355">
        <v>0.68</v>
      </c>
      <c r="J103" s="15"/>
      <c r="K103" s="15"/>
      <c r="L103" s="15"/>
      <c r="M103" s="15"/>
      <c r="N103" s="15"/>
    </row>
    <row r="104" spans="1:14" ht="15">
      <c r="A104" s="320" t="s">
        <v>552</v>
      </c>
      <c r="B104" s="315" t="s">
        <v>553</v>
      </c>
      <c r="C104" s="315" t="s">
        <v>109</v>
      </c>
      <c r="D104" s="315">
        <v>545.95000000000005</v>
      </c>
      <c r="E104" s="316">
        <v>79.209999999999994</v>
      </c>
      <c r="F104" s="315">
        <v>78</v>
      </c>
      <c r="G104" s="315">
        <v>58</v>
      </c>
      <c r="H104" s="355">
        <v>1.38</v>
      </c>
      <c r="J104" s="15"/>
      <c r="K104" s="15"/>
      <c r="L104" s="15"/>
      <c r="M104" s="15"/>
      <c r="N104" s="15"/>
    </row>
    <row r="105" spans="1:14" ht="15">
      <c r="A105" s="317" t="s">
        <v>552</v>
      </c>
      <c r="B105" s="313" t="s">
        <v>553</v>
      </c>
      <c r="C105" s="313" t="s">
        <v>298</v>
      </c>
      <c r="D105" s="313">
        <v>527.08000000000004</v>
      </c>
      <c r="E105" s="314">
        <v>76.510000000000005</v>
      </c>
      <c r="F105" s="313">
        <v>79</v>
      </c>
      <c r="G105" s="313">
        <v>59</v>
      </c>
      <c r="H105" s="318">
        <v>0.03</v>
      </c>
      <c r="J105" s="15"/>
      <c r="K105" s="15"/>
      <c r="L105" s="15"/>
      <c r="M105" s="15"/>
      <c r="N105" s="15"/>
    </row>
    <row r="106" spans="1:14" ht="15">
      <c r="A106" s="320" t="s">
        <v>552</v>
      </c>
      <c r="B106" s="315" t="s">
        <v>553</v>
      </c>
      <c r="C106" s="315" t="s">
        <v>110</v>
      </c>
      <c r="D106" s="315">
        <v>955.03</v>
      </c>
      <c r="E106" s="316">
        <v>137.75</v>
      </c>
      <c r="F106" s="315">
        <v>87</v>
      </c>
      <c r="G106" s="315">
        <v>61</v>
      </c>
      <c r="H106" s="355">
        <v>7.0000000000000007E-2</v>
      </c>
      <c r="J106" s="15"/>
      <c r="K106" s="15"/>
      <c r="L106" s="15"/>
      <c r="M106" s="15"/>
      <c r="N106" s="15"/>
    </row>
    <row r="107" spans="1:14" ht="15">
      <c r="A107" s="320" t="s">
        <v>552</v>
      </c>
      <c r="B107" s="315" t="s">
        <v>553</v>
      </c>
      <c r="C107" s="315" t="s">
        <v>111</v>
      </c>
      <c r="D107" s="315">
        <v>1158.52</v>
      </c>
      <c r="E107" s="316">
        <v>166.87</v>
      </c>
      <c r="F107" s="315">
        <v>86</v>
      </c>
      <c r="G107" s="315">
        <v>59</v>
      </c>
      <c r="H107" s="355">
        <v>0.56999999999999995</v>
      </c>
      <c r="J107" s="15"/>
      <c r="K107" s="15"/>
      <c r="L107" s="15"/>
      <c r="M107" s="15"/>
      <c r="N107" s="15"/>
    </row>
    <row r="108" spans="1:14" ht="15">
      <c r="A108" s="320" t="s">
        <v>552</v>
      </c>
      <c r="B108" s="315" t="s">
        <v>553</v>
      </c>
      <c r="C108" s="315" t="s">
        <v>112</v>
      </c>
      <c r="D108" s="315">
        <v>787.19</v>
      </c>
      <c r="E108" s="316">
        <v>113.73</v>
      </c>
      <c r="F108" s="315">
        <v>87</v>
      </c>
      <c r="G108" s="315">
        <v>60</v>
      </c>
      <c r="H108" s="355">
        <v>0.02</v>
      </c>
      <c r="J108" s="15"/>
      <c r="K108" s="15"/>
      <c r="L108" s="15"/>
      <c r="M108" s="15"/>
      <c r="N108" s="15"/>
    </row>
    <row r="109" spans="1:14" ht="15">
      <c r="A109" s="320" t="s">
        <v>552</v>
      </c>
      <c r="B109" s="315" t="s">
        <v>553</v>
      </c>
      <c r="C109" s="315" t="s">
        <v>113</v>
      </c>
      <c r="D109" s="315">
        <v>720.88</v>
      </c>
      <c r="E109" s="316">
        <v>104.24</v>
      </c>
      <c r="F109" s="315">
        <v>88</v>
      </c>
      <c r="G109" s="315">
        <v>59</v>
      </c>
      <c r="H109" s="355">
        <v>0</v>
      </c>
      <c r="J109" s="15"/>
      <c r="K109" s="15"/>
      <c r="L109" s="15"/>
      <c r="M109" s="15"/>
      <c r="N109" s="15"/>
    </row>
    <row r="110" spans="1:14" ht="15">
      <c r="A110" s="317" t="s">
        <v>552</v>
      </c>
      <c r="B110" s="313" t="s">
        <v>553</v>
      </c>
      <c r="C110" s="313" t="s">
        <v>299</v>
      </c>
      <c r="D110" s="313">
        <v>625.33000000000004</v>
      </c>
      <c r="E110" s="314">
        <v>90.57</v>
      </c>
      <c r="F110" s="313">
        <v>81</v>
      </c>
      <c r="G110" s="313">
        <v>50</v>
      </c>
      <c r="H110" s="318">
        <v>0.04</v>
      </c>
      <c r="J110" s="15"/>
      <c r="K110" s="15"/>
      <c r="L110" s="15"/>
      <c r="M110" s="15"/>
      <c r="N110" s="15"/>
    </row>
    <row r="111" spans="1:14" ht="15">
      <c r="A111" s="317" t="s">
        <v>552</v>
      </c>
      <c r="B111" s="313" t="s">
        <v>553</v>
      </c>
      <c r="C111" s="313" t="s">
        <v>300</v>
      </c>
      <c r="D111" s="313">
        <v>563.13</v>
      </c>
      <c r="E111" s="314">
        <v>81.67</v>
      </c>
      <c r="F111" s="313">
        <v>81</v>
      </c>
      <c r="G111" s="313">
        <v>46</v>
      </c>
      <c r="H111" s="318">
        <v>0.02</v>
      </c>
      <c r="J111" s="15"/>
      <c r="K111" s="15"/>
      <c r="L111" s="15"/>
      <c r="M111" s="15"/>
      <c r="N111" s="15"/>
    </row>
    <row r="112" spans="1:14" ht="15">
      <c r="A112" s="317" t="s">
        <v>552</v>
      </c>
      <c r="B112" s="313" t="s">
        <v>553</v>
      </c>
      <c r="C112" s="313" t="s">
        <v>301</v>
      </c>
      <c r="D112" s="313">
        <v>580.59</v>
      </c>
      <c r="E112" s="314">
        <v>84.16</v>
      </c>
      <c r="F112" s="313">
        <v>82</v>
      </c>
      <c r="G112" s="313">
        <v>50</v>
      </c>
      <c r="H112" s="318">
        <v>0</v>
      </c>
      <c r="J112" s="15"/>
      <c r="K112" s="15"/>
      <c r="L112" s="15"/>
      <c r="M112" s="15"/>
      <c r="N112" s="15"/>
    </row>
    <row r="113" spans="1:14" ht="15">
      <c r="A113" s="317" t="s">
        <v>552</v>
      </c>
      <c r="B113" s="313" t="s">
        <v>553</v>
      </c>
      <c r="C113" s="313" t="s">
        <v>302</v>
      </c>
      <c r="D113" s="313">
        <v>580.98</v>
      </c>
      <c r="E113" s="314">
        <v>84.22</v>
      </c>
      <c r="F113" s="313">
        <v>84</v>
      </c>
      <c r="G113" s="313">
        <v>55</v>
      </c>
      <c r="H113" s="318">
        <v>0</v>
      </c>
      <c r="J113" s="15"/>
      <c r="K113" s="15"/>
      <c r="L113" s="15"/>
      <c r="M113" s="15"/>
      <c r="N113" s="15"/>
    </row>
    <row r="114" spans="1:14" ht="15">
      <c r="A114" s="317" t="s">
        <v>552</v>
      </c>
      <c r="B114" s="313" t="s">
        <v>553</v>
      </c>
      <c r="C114" s="313" t="s">
        <v>303</v>
      </c>
      <c r="D114" s="313">
        <v>559.59</v>
      </c>
      <c r="E114" s="314">
        <v>81.16</v>
      </c>
      <c r="F114" s="313">
        <v>87</v>
      </c>
      <c r="G114" s="313">
        <v>59</v>
      </c>
      <c r="H114" s="318"/>
      <c r="J114" s="15"/>
      <c r="K114" s="15"/>
      <c r="L114" s="15"/>
      <c r="M114" s="15"/>
      <c r="N114" s="15"/>
    </row>
    <row r="115" spans="1:14" ht="15">
      <c r="A115" s="317" t="s">
        <v>552</v>
      </c>
      <c r="B115" s="313" t="s">
        <v>553</v>
      </c>
      <c r="C115" s="313" t="s">
        <v>304</v>
      </c>
      <c r="D115" s="313">
        <v>578.07000000000005</v>
      </c>
      <c r="E115" s="314">
        <v>83.8</v>
      </c>
      <c r="F115" s="313">
        <v>89</v>
      </c>
      <c r="G115" s="313">
        <v>57</v>
      </c>
      <c r="H115" s="318">
        <v>0.3</v>
      </c>
      <c r="J115" s="15"/>
      <c r="K115" s="15"/>
      <c r="L115" s="15"/>
      <c r="M115" s="15"/>
      <c r="N115" s="15"/>
    </row>
    <row r="116" spans="1:14" ht="15">
      <c r="A116" s="317" t="s">
        <v>552</v>
      </c>
      <c r="B116" s="313" t="s">
        <v>553</v>
      </c>
      <c r="C116" s="313" t="s">
        <v>305</v>
      </c>
      <c r="D116" s="313">
        <v>619.99</v>
      </c>
      <c r="E116" s="314">
        <v>89.8</v>
      </c>
      <c r="F116" s="313">
        <v>84</v>
      </c>
      <c r="G116" s="313">
        <v>53</v>
      </c>
      <c r="H116" s="318">
        <v>0.42</v>
      </c>
      <c r="J116" s="15"/>
      <c r="K116" s="15"/>
      <c r="L116" s="15"/>
      <c r="M116" s="15"/>
      <c r="N116" s="15"/>
    </row>
    <row r="117" spans="1:14" ht="15">
      <c r="A117" s="317" t="s">
        <v>552</v>
      </c>
      <c r="B117" s="313" t="s">
        <v>553</v>
      </c>
      <c r="C117" s="313" t="s">
        <v>306</v>
      </c>
      <c r="D117" s="313">
        <v>559.48</v>
      </c>
      <c r="E117" s="314">
        <v>81.14</v>
      </c>
      <c r="F117" s="313">
        <v>80</v>
      </c>
      <c r="G117" s="313">
        <v>55</v>
      </c>
      <c r="H117" s="318">
        <v>0</v>
      </c>
      <c r="J117" s="15"/>
      <c r="K117" s="15"/>
      <c r="L117" s="15"/>
      <c r="M117" s="15"/>
      <c r="N117" s="15"/>
    </row>
    <row r="118" spans="1:14" ht="15">
      <c r="A118" s="317" t="s">
        <v>552</v>
      </c>
      <c r="B118" s="313" t="s">
        <v>553</v>
      </c>
      <c r="C118" s="313" t="s">
        <v>307</v>
      </c>
      <c r="D118" s="313">
        <v>563.86</v>
      </c>
      <c r="E118" s="314">
        <v>81.77</v>
      </c>
      <c r="F118" s="313">
        <v>82</v>
      </c>
      <c r="G118" s="313">
        <v>61</v>
      </c>
      <c r="H118" s="318">
        <v>0.25</v>
      </c>
      <c r="J118" s="15"/>
      <c r="K118" s="15"/>
      <c r="L118" s="15"/>
      <c r="M118" s="15"/>
      <c r="N118" s="15"/>
    </row>
    <row r="119" spans="1:14" ht="15">
      <c r="A119" s="317" t="s">
        <v>552</v>
      </c>
      <c r="B119" s="313" t="s">
        <v>553</v>
      </c>
      <c r="C119" s="313" t="s">
        <v>308</v>
      </c>
      <c r="D119" s="313">
        <v>554.04999999999995</v>
      </c>
      <c r="E119" s="314">
        <v>80.37</v>
      </c>
      <c r="F119" s="313">
        <v>84</v>
      </c>
      <c r="G119" s="313">
        <v>62</v>
      </c>
      <c r="H119" s="318">
        <v>7.0000000000000007E-2</v>
      </c>
      <c r="J119" s="15"/>
      <c r="K119" s="15"/>
      <c r="L119" s="15"/>
      <c r="M119" s="15"/>
      <c r="N119" s="15"/>
    </row>
    <row r="120" spans="1:14" ht="15">
      <c r="A120" s="317" t="s">
        <v>552</v>
      </c>
      <c r="B120" s="313" t="s">
        <v>553</v>
      </c>
      <c r="C120" s="313" t="s">
        <v>309</v>
      </c>
      <c r="D120" s="313">
        <v>876.02</v>
      </c>
      <c r="E120" s="314">
        <v>126.44</v>
      </c>
      <c r="F120" s="313">
        <v>86</v>
      </c>
      <c r="G120" s="313">
        <v>63</v>
      </c>
      <c r="H120" s="318">
        <v>0</v>
      </c>
      <c r="J120" s="15"/>
      <c r="K120" s="15"/>
      <c r="L120" s="15"/>
      <c r="M120" s="15"/>
      <c r="N120" s="15"/>
    </row>
    <row r="121" spans="1:14" ht="15">
      <c r="A121" s="320" t="s">
        <v>552</v>
      </c>
      <c r="B121" s="315" t="s">
        <v>553</v>
      </c>
      <c r="C121" s="315" t="s">
        <v>114</v>
      </c>
      <c r="D121" s="315">
        <v>791.97</v>
      </c>
      <c r="E121" s="316">
        <v>114.41</v>
      </c>
      <c r="F121" s="315">
        <v>87</v>
      </c>
      <c r="G121" s="315">
        <v>62</v>
      </c>
      <c r="H121" s="355">
        <v>1.62</v>
      </c>
      <c r="J121" s="15"/>
      <c r="K121" s="15"/>
      <c r="L121" s="15"/>
      <c r="M121" s="15"/>
      <c r="N121" s="15"/>
    </row>
    <row r="122" spans="1:14" ht="15">
      <c r="A122" s="320" t="s">
        <v>552</v>
      </c>
      <c r="B122" s="315" t="s">
        <v>553</v>
      </c>
      <c r="C122" s="315" t="s">
        <v>115</v>
      </c>
      <c r="D122" s="315">
        <v>706.19</v>
      </c>
      <c r="E122" s="316">
        <v>102.14</v>
      </c>
      <c r="F122" s="315">
        <v>88</v>
      </c>
      <c r="G122" s="315">
        <v>62</v>
      </c>
      <c r="H122" s="355">
        <v>0</v>
      </c>
      <c r="J122" s="15"/>
      <c r="K122" s="15"/>
      <c r="L122" s="15"/>
      <c r="M122" s="16"/>
      <c r="N122" s="16"/>
    </row>
    <row r="123" spans="1:14" ht="15">
      <c r="A123" s="320" t="s">
        <v>552</v>
      </c>
      <c r="B123" s="315" t="s">
        <v>553</v>
      </c>
      <c r="C123" s="315" t="s">
        <v>116</v>
      </c>
      <c r="D123" s="315">
        <v>842.06</v>
      </c>
      <c r="E123" s="316">
        <v>121.58</v>
      </c>
      <c r="F123" s="315">
        <v>85</v>
      </c>
      <c r="G123" s="315">
        <v>57</v>
      </c>
      <c r="H123" s="355">
        <v>0.52</v>
      </c>
      <c r="J123" s="15"/>
      <c r="K123" s="15"/>
      <c r="L123" s="15"/>
      <c r="M123" s="17"/>
      <c r="N123" s="18"/>
    </row>
    <row r="124" spans="1:14" ht="15">
      <c r="A124" s="317" t="s">
        <v>552</v>
      </c>
      <c r="B124" s="313" t="s">
        <v>553</v>
      </c>
      <c r="C124" s="313" t="s">
        <v>310</v>
      </c>
      <c r="D124" s="313">
        <v>628.52</v>
      </c>
      <c r="E124" s="314">
        <v>91.02</v>
      </c>
      <c r="F124" s="313">
        <v>85</v>
      </c>
      <c r="G124" s="313">
        <v>56</v>
      </c>
      <c r="H124" s="318">
        <v>0</v>
      </c>
      <c r="J124" s="15"/>
      <c r="K124" s="15"/>
      <c r="L124" s="15"/>
      <c r="M124" s="15"/>
      <c r="N124" s="15"/>
    </row>
    <row r="125" spans="1:14" ht="15">
      <c r="A125" s="317" t="s">
        <v>552</v>
      </c>
      <c r="B125" s="313" t="s">
        <v>553</v>
      </c>
      <c r="C125" s="313" t="s">
        <v>311</v>
      </c>
      <c r="D125" s="313">
        <v>571.96</v>
      </c>
      <c r="E125" s="314">
        <v>82.93</v>
      </c>
      <c r="F125" s="313">
        <v>87</v>
      </c>
      <c r="G125" s="313">
        <v>56</v>
      </c>
      <c r="H125" s="318">
        <v>0</v>
      </c>
      <c r="J125" s="15"/>
      <c r="K125" s="15"/>
      <c r="L125" s="15"/>
      <c r="M125" s="15"/>
      <c r="N125" s="15"/>
    </row>
    <row r="126" spans="1:14" ht="15">
      <c r="A126" s="317" t="s">
        <v>552</v>
      </c>
      <c r="B126" s="313" t="s">
        <v>553</v>
      </c>
      <c r="C126" s="313" t="s">
        <v>312</v>
      </c>
      <c r="D126" s="313">
        <v>565.6</v>
      </c>
      <c r="E126" s="314">
        <v>82.02</v>
      </c>
      <c r="F126" s="313">
        <v>86</v>
      </c>
      <c r="G126" s="313">
        <v>53</v>
      </c>
      <c r="H126" s="318">
        <v>0</v>
      </c>
      <c r="J126" s="15"/>
      <c r="K126" s="15"/>
      <c r="L126" s="15"/>
      <c r="M126" s="15"/>
      <c r="N126" s="15"/>
    </row>
    <row r="127" spans="1:14" ht="15">
      <c r="A127" s="317" t="s">
        <v>552</v>
      </c>
      <c r="B127" s="313" t="s">
        <v>553</v>
      </c>
      <c r="C127" s="313" t="s">
        <v>313</v>
      </c>
      <c r="D127" s="313">
        <v>559.97</v>
      </c>
      <c r="E127" s="314">
        <v>81.209999999999994</v>
      </c>
      <c r="F127" s="313">
        <v>84</v>
      </c>
      <c r="G127" s="313">
        <v>53</v>
      </c>
      <c r="H127" s="318">
        <v>0</v>
      </c>
      <c r="J127" s="15"/>
      <c r="K127" s="15"/>
      <c r="L127" s="15"/>
      <c r="M127" s="15"/>
      <c r="N127" s="15"/>
    </row>
    <row r="128" spans="1:14" ht="15">
      <c r="A128" s="317" t="s">
        <v>552</v>
      </c>
      <c r="B128" s="313" t="s">
        <v>553</v>
      </c>
      <c r="C128" s="313" t="s">
        <v>314</v>
      </c>
      <c r="D128" s="313">
        <v>517.98</v>
      </c>
      <c r="E128" s="314">
        <v>75.2</v>
      </c>
      <c r="F128" s="313">
        <v>87</v>
      </c>
      <c r="G128" s="313">
        <v>57</v>
      </c>
      <c r="H128" s="318">
        <v>0</v>
      </c>
      <c r="J128" s="15"/>
      <c r="K128" s="15"/>
      <c r="L128" s="15"/>
      <c r="M128" s="15"/>
      <c r="N128" s="15"/>
    </row>
    <row r="129" spans="1:14" ht="15">
      <c r="A129" s="317" t="s">
        <v>552</v>
      </c>
      <c r="B129" s="313" t="s">
        <v>553</v>
      </c>
      <c r="C129" s="313" t="s">
        <v>315</v>
      </c>
      <c r="D129" s="313">
        <v>572.09</v>
      </c>
      <c r="E129" s="314">
        <v>82.95</v>
      </c>
      <c r="F129" s="313">
        <v>86</v>
      </c>
      <c r="G129" s="313">
        <v>65</v>
      </c>
      <c r="H129" s="318">
        <v>0</v>
      </c>
      <c r="J129" s="15"/>
      <c r="K129" s="15"/>
      <c r="L129" s="15"/>
      <c r="M129" s="15"/>
      <c r="N129" s="15"/>
    </row>
    <row r="130" spans="1:14" ht="15">
      <c r="A130" s="317" t="s">
        <v>552</v>
      </c>
      <c r="B130" s="313" t="s">
        <v>553</v>
      </c>
      <c r="C130" s="313" t="s">
        <v>316</v>
      </c>
      <c r="D130" s="313">
        <v>612.46</v>
      </c>
      <c r="E130" s="314">
        <v>88.73</v>
      </c>
      <c r="F130" s="313">
        <v>88</v>
      </c>
      <c r="G130" s="313">
        <v>61</v>
      </c>
      <c r="H130" s="318">
        <v>0.02</v>
      </c>
      <c r="J130" s="15"/>
      <c r="K130" s="15"/>
      <c r="L130" s="15"/>
      <c r="M130" s="15"/>
      <c r="N130" s="15"/>
    </row>
    <row r="131" spans="1:14" ht="15">
      <c r="A131" s="317" t="s">
        <v>552</v>
      </c>
      <c r="B131" s="313" t="s">
        <v>553</v>
      </c>
      <c r="C131" s="313" t="s">
        <v>317</v>
      </c>
      <c r="D131" s="313">
        <v>638.34</v>
      </c>
      <c r="E131" s="314">
        <v>92.43</v>
      </c>
      <c r="F131" s="313">
        <v>87</v>
      </c>
      <c r="G131" s="313">
        <v>55</v>
      </c>
      <c r="H131" s="318">
        <v>0</v>
      </c>
      <c r="J131" s="15"/>
      <c r="K131" s="15"/>
      <c r="L131" s="15"/>
      <c r="M131" s="15"/>
      <c r="N131" s="15"/>
    </row>
    <row r="132" spans="1:14" ht="15">
      <c r="A132" s="317" t="s">
        <v>552</v>
      </c>
      <c r="B132" s="313" t="s">
        <v>553</v>
      </c>
      <c r="C132" s="313" t="s">
        <v>318</v>
      </c>
      <c r="D132" s="313">
        <v>521.97</v>
      </c>
      <c r="E132" s="314">
        <v>75.78</v>
      </c>
      <c r="F132" s="313">
        <v>91</v>
      </c>
      <c r="G132" s="313">
        <v>63</v>
      </c>
      <c r="H132" s="318">
        <v>0</v>
      </c>
      <c r="J132" s="15"/>
      <c r="K132" s="15"/>
      <c r="L132" s="15"/>
      <c r="M132" s="15"/>
      <c r="N132" s="15"/>
    </row>
    <row r="133" spans="1:14" ht="15">
      <c r="A133" s="317" t="s">
        <v>552</v>
      </c>
      <c r="B133" s="313" t="s">
        <v>553</v>
      </c>
      <c r="C133" s="313" t="s">
        <v>319</v>
      </c>
      <c r="D133" s="313">
        <v>530.05999999999995</v>
      </c>
      <c r="E133" s="314">
        <v>70.38</v>
      </c>
      <c r="F133" s="313">
        <v>92</v>
      </c>
      <c r="G133" s="313">
        <v>66</v>
      </c>
      <c r="H133" s="318">
        <v>0</v>
      </c>
      <c r="J133" s="15"/>
      <c r="K133" s="15"/>
      <c r="L133" s="15"/>
      <c r="M133" s="15"/>
      <c r="N133" s="15"/>
    </row>
    <row r="134" spans="1:14" ht="15">
      <c r="A134" s="317" t="s">
        <v>552</v>
      </c>
      <c r="B134" s="313" t="s">
        <v>553</v>
      </c>
      <c r="C134" s="313" t="s">
        <v>320</v>
      </c>
      <c r="D134" s="313">
        <v>533.37</v>
      </c>
      <c r="E134" s="314">
        <v>70.81</v>
      </c>
      <c r="F134" s="313">
        <v>88</v>
      </c>
      <c r="G134" s="313">
        <v>67</v>
      </c>
      <c r="H134" s="318">
        <v>0.04</v>
      </c>
      <c r="J134" s="15"/>
      <c r="K134" s="15"/>
      <c r="L134" s="15"/>
      <c r="M134" s="15"/>
      <c r="N134" s="15"/>
    </row>
    <row r="135" spans="1:14" ht="15">
      <c r="A135" s="317" t="s">
        <v>552</v>
      </c>
      <c r="B135" s="313" t="s">
        <v>553</v>
      </c>
      <c r="C135" s="313" t="s">
        <v>321</v>
      </c>
      <c r="D135" s="313">
        <v>533.55999999999995</v>
      </c>
      <c r="E135" s="314">
        <v>70.84</v>
      </c>
      <c r="F135" s="313">
        <v>86</v>
      </c>
      <c r="G135" s="313">
        <v>66</v>
      </c>
      <c r="H135" s="318">
        <v>0</v>
      </c>
      <c r="J135" s="15"/>
      <c r="K135" s="15"/>
      <c r="L135" s="15"/>
      <c r="M135" s="15"/>
      <c r="N135" s="15"/>
    </row>
    <row r="136" spans="1:14" ht="15">
      <c r="A136" s="317" t="s">
        <v>552</v>
      </c>
      <c r="B136" s="313" t="s">
        <v>553</v>
      </c>
      <c r="C136" s="313" t="s">
        <v>322</v>
      </c>
      <c r="D136" s="313">
        <v>558.12</v>
      </c>
      <c r="E136" s="314">
        <v>74.05</v>
      </c>
      <c r="F136" s="313">
        <v>85</v>
      </c>
      <c r="G136" s="313">
        <v>64</v>
      </c>
      <c r="H136" s="318">
        <v>0</v>
      </c>
      <c r="J136" s="15"/>
      <c r="K136" s="15"/>
      <c r="L136" s="15"/>
      <c r="M136" s="15"/>
      <c r="N136" s="15"/>
    </row>
    <row r="137" spans="1:14" ht="15">
      <c r="A137" s="317" t="s">
        <v>552</v>
      </c>
      <c r="B137" s="313" t="s">
        <v>553</v>
      </c>
      <c r="C137" s="313" t="s">
        <v>323</v>
      </c>
      <c r="D137" s="313">
        <v>553.91999999999996</v>
      </c>
      <c r="E137" s="314">
        <v>73.5</v>
      </c>
      <c r="F137" s="313">
        <v>86</v>
      </c>
      <c r="G137" s="313">
        <v>63</v>
      </c>
      <c r="H137" s="318">
        <v>0</v>
      </c>
      <c r="J137" s="15"/>
      <c r="K137" s="15"/>
      <c r="L137" s="15"/>
      <c r="M137" s="15"/>
      <c r="N137" s="15"/>
    </row>
    <row r="138" spans="1:14" ht="15">
      <c r="A138" s="317" t="s">
        <v>552</v>
      </c>
      <c r="B138" s="313" t="s">
        <v>553</v>
      </c>
      <c r="C138" s="313" t="s">
        <v>324</v>
      </c>
      <c r="D138" s="313">
        <v>534.96</v>
      </c>
      <c r="E138" s="314">
        <v>71.02</v>
      </c>
      <c r="F138" s="313">
        <v>89</v>
      </c>
      <c r="G138" s="313">
        <v>62</v>
      </c>
      <c r="H138" s="318">
        <v>0</v>
      </c>
      <c r="J138" s="15"/>
      <c r="K138" s="15"/>
      <c r="L138" s="15"/>
      <c r="M138" s="15"/>
      <c r="N138" s="15"/>
    </row>
    <row r="139" spans="1:14" ht="15">
      <c r="A139" s="317" t="s">
        <v>552</v>
      </c>
      <c r="B139" s="313" t="s">
        <v>553</v>
      </c>
      <c r="C139" s="313" t="s">
        <v>325</v>
      </c>
      <c r="D139" s="313">
        <v>508.29</v>
      </c>
      <c r="E139" s="314">
        <v>67.53</v>
      </c>
      <c r="F139" s="313">
        <v>88</v>
      </c>
      <c r="G139" s="313">
        <v>64</v>
      </c>
      <c r="H139" s="318">
        <v>0</v>
      </c>
      <c r="J139" s="15"/>
      <c r="K139" s="15"/>
      <c r="L139" s="15"/>
      <c r="M139" s="15"/>
      <c r="N139" s="15"/>
    </row>
    <row r="140" spans="1:14" ht="15">
      <c r="A140" s="317" t="s">
        <v>552</v>
      </c>
      <c r="B140" s="313" t="s">
        <v>553</v>
      </c>
      <c r="C140" s="313" t="s">
        <v>326</v>
      </c>
      <c r="D140" s="313">
        <v>524.24</v>
      </c>
      <c r="E140" s="314">
        <v>69.62</v>
      </c>
      <c r="F140" s="313">
        <v>92</v>
      </c>
      <c r="G140" s="313">
        <v>67</v>
      </c>
      <c r="H140" s="318">
        <v>0</v>
      </c>
      <c r="J140" s="15"/>
      <c r="K140" s="15"/>
      <c r="L140" s="15"/>
      <c r="M140" s="15"/>
      <c r="N140" s="15"/>
    </row>
    <row r="141" spans="1:14" ht="15">
      <c r="A141" s="320" t="s">
        <v>552</v>
      </c>
      <c r="B141" s="315" t="s">
        <v>553</v>
      </c>
      <c r="C141" s="315" t="s">
        <v>117</v>
      </c>
      <c r="D141" s="315">
        <v>532.22</v>
      </c>
      <c r="E141" s="316">
        <v>70.66</v>
      </c>
      <c r="F141" s="315">
        <v>89</v>
      </c>
      <c r="G141" s="315">
        <v>65</v>
      </c>
      <c r="H141" s="355">
        <v>1.24</v>
      </c>
      <c r="J141" s="15"/>
      <c r="K141" s="15"/>
      <c r="L141" s="15"/>
      <c r="M141" s="15"/>
      <c r="N141" s="15"/>
    </row>
    <row r="142" spans="1:14" ht="15">
      <c r="A142" s="317" t="s">
        <v>552</v>
      </c>
      <c r="B142" s="313" t="s">
        <v>553</v>
      </c>
      <c r="C142" s="313" t="s">
        <v>327</v>
      </c>
      <c r="D142" s="313">
        <v>521.39</v>
      </c>
      <c r="E142" s="314">
        <v>69.25</v>
      </c>
      <c r="F142" s="313">
        <v>88</v>
      </c>
      <c r="G142" s="313">
        <v>66</v>
      </c>
      <c r="H142" s="318">
        <v>0.02</v>
      </c>
      <c r="J142" s="15"/>
      <c r="K142" s="15"/>
      <c r="L142" s="15"/>
      <c r="M142" s="15"/>
      <c r="N142" s="15"/>
    </row>
    <row r="143" spans="1:14" ht="15">
      <c r="A143" s="317" t="s">
        <v>552</v>
      </c>
      <c r="B143" s="313" t="s">
        <v>553</v>
      </c>
      <c r="C143" s="313" t="s">
        <v>328</v>
      </c>
      <c r="D143" s="313">
        <v>542.89</v>
      </c>
      <c r="E143" s="314">
        <v>72.06</v>
      </c>
      <c r="F143" s="313">
        <v>88</v>
      </c>
      <c r="G143" s="313">
        <v>66</v>
      </c>
      <c r="H143" s="318">
        <v>0</v>
      </c>
      <c r="J143" s="15"/>
      <c r="K143" s="15"/>
      <c r="L143" s="15"/>
      <c r="M143" s="15"/>
      <c r="N143" s="15"/>
    </row>
    <row r="144" spans="1:14" ht="15">
      <c r="A144" s="317" t="s">
        <v>552</v>
      </c>
      <c r="B144" s="313" t="s">
        <v>553</v>
      </c>
      <c r="C144" s="313" t="s">
        <v>329</v>
      </c>
      <c r="D144" s="313">
        <v>572.59</v>
      </c>
      <c r="E144" s="314">
        <v>75.94</v>
      </c>
      <c r="F144" s="313">
        <v>88</v>
      </c>
      <c r="G144" s="313">
        <v>67</v>
      </c>
      <c r="H144" s="318"/>
      <c r="J144" s="15"/>
      <c r="K144" s="15"/>
      <c r="L144" s="15"/>
      <c r="M144" s="15"/>
      <c r="N144" s="15"/>
    </row>
    <row r="145" spans="1:14" ht="15">
      <c r="A145" s="320" t="s">
        <v>552</v>
      </c>
      <c r="B145" s="315" t="s">
        <v>553</v>
      </c>
      <c r="C145" s="315" t="s">
        <v>118</v>
      </c>
      <c r="D145" s="315">
        <v>655.86</v>
      </c>
      <c r="E145" s="316">
        <v>86.83</v>
      </c>
      <c r="F145" s="315">
        <v>88</v>
      </c>
      <c r="G145" s="315">
        <v>67</v>
      </c>
      <c r="H145" s="355">
        <v>0.65</v>
      </c>
      <c r="J145" s="15"/>
      <c r="K145" s="15"/>
      <c r="L145" s="15"/>
      <c r="M145" s="15"/>
      <c r="N145" s="15"/>
    </row>
    <row r="146" spans="1:14" ht="15">
      <c r="A146" s="320" t="s">
        <v>552</v>
      </c>
      <c r="B146" s="315" t="s">
        <v>553</v>
      </c>
      <c r="C146" s="315" t="s">
        <v>119</v>
      </c>
      <c r="D146" s="315">
        <v>614.37</v>
      </c>
      <c r="E146" s="316">
        <v>81.400000000000006</v>
      </c>
      <c r="F146" s="315">
        <v>85</v>
      </c>
      <c r="G146" s="315">
        <v>67</v>
      </c>
      <c r="H146" s="355">
        <v>0.56000000000000005</v>
      </c>
      <c r="J146" s="15"/>
      <c r="K146" s="15"/>
      <c r="L146" s="15"/>
      <c r="M146" s="15"/>
      <c r="N146" s="15"/>
    </row>
    <row r="147" spans="1:14" ht="15">
      <c r="A147" s="320" t="s">
        <v>552</v>
      </c>
      <c r="B147" s="315" t="s">
        <v>553</v>
      </c>
      <c r="C147" s="315" t="s">
        <v>120</v>
      </c>
      <c r="D147" s="315">
        <v>589.49</v>
      </c>
      <c r="E147" s="316">
        <v>78.150000000000006</v>
      </c>
      <c r="F147" s="315">
        <v>83</v>
      </c>
      <c r="G147" s="315">
        <v>66</v>
      </c>
      <c r="H147" s="355">
        <v>0.12</v>
      </c>
      <c r="J147" s="15"/>
      <c r="K147" s="15"/>
      <c r="L147" s="15"/>
      <c r="M147" s="15"/>
      <c r="N147" s="15"/>
    </row>
    <row r="148" spans="1:14" ht="15">
      <c r="A148" s="317" t="s">
        <v>552</v>
      </c>
      <c r="B148" s="313" t="s">
        <v>553</v>
      </c>
      <c r="C148" s="313" t="s">
        <v>330</v>
      </c>
      <c r="D148" s="313">
        <v>578.75</v>
      </c>
      <c r="E148" s="314">
        <v>76.75</v>
      </c>
      <c r="F148" s="313">
        <v>83</v>
      </c>
      <c r="G148" s="313">
        <v>66</v>
      </c>
      <c r="H148" s="318">
        <v>0.16</v>
      </c>
      <c r="J148" s="15"/>
      <c r="K148" s="15"/>
      <c r="L148" s="15"/>
      <c r="M148" s="15"/>
      <c r="N148" s="15"/>
    </row>
    <row r="149" spans="1:14" ht="15">
      <c r="A149" s="317" t="s">
        <v>552</v>
      </c>
      <c r="B149" s="313" t="s">
        <v>553</v>
      </c>
      <c r="C149" s="313" t="s">
        <v>331</v>
      </c>
      <c r="D149" s="313">
        <v>556.14</v>
      </c>
      <c r="E149" s="314">
        <v>73.790000000000006</v>
      </c>
      <c r="F149" s="313">
        <v>82</v>
      </c>
      <c r="G149" s="313">
        <v>62</v>
      </c>
      <c r="H149" s="318">
        <v>0.05</v>
      </c>
      <c r="J149" s="15"/>
      <c r="K149" s="15"/>
      <c r="L149" s="15"/>
      <c r="M149" s="15"/>
      <c r="N149" s="15"/>
    </row>
    <row r="150" spans="1:14" ht="15">
      <c r="A150" s="317" t="s">
        <v>552</v>
      </c>
      <c r="B150" s="313" t="s">
        <v>553</v>
      </c>
      <c r="C150" s="313" t="s">
        <v>332</v>
      </c>
      <c r="D150" s="313">
        <v>580.79999999999995</v>
      </c>
      <c r="E150" s="314">
        <v>77.010000000000005</v>
      </c>
      <c r="F150" s="313">
        <v>81</v>
      </c>
      <c r="G150" s="313">
        <v>56</v>
      </c>
      <c r="H150" s="318" t="s">
        <v>149</v>
      </c>
      <c r="J150" s="15"/>
      <c r="K150" s="15"/>
      <c r="L150" s="15"/>
      <c r="M150" s="15"/>
      <c r="N150" s="15"/>
    </row>
    <row r="151" spans="1:14" ht="15">
      <c r="A151" s="317" t="s">
        <v>552</v>
      </c>
      <c r="B151" s="313" t="s">
        <v>553</v>
      </c>
      <c r="C151" s="313" t="s">
        <v>333</v>
      </c>
      <c r="D151" s="313">
        <v>559.23</v>
      </c>
      <c r="E151" s="314">
        <v>74.19</v>
      </c>
      <c r="F151" s="313">
        <v>85</v>
      </c>
      <c r="G151" s="313">
        <v>55</v>
      </c>
      <c r="H151" s="318">
        <v>0</v>
      </c>
      <c r="J151" s="15"/>
      <c r="K151" s="15"/>
      <c r="L151" s="15"/>
      <c r="M151" s="15"/>
      <c r="N151" s="15"/>
    </row>
    <row r="152" spans="1:14" ht="15">
      <c r="A152" s="317" t="s">
        <v>552</v>
      </c>
      <c r="B152" s="313" t="s">
        <v>553</v>
      </c>
      <c r="C152" s="313" t="s">
        <v>334</v>
      </c>
      <c r="D152" s="313">
        <v>583.32000000000005</v>
      </c>
      <c r="E152" s="314">
        <v>77.34</v>
      </c>
      <c r="F152" s="313">
        <v>87</v>
      </c>
      <c r="G152" s="313">
        <v>60</v>
      </c>
      <c r="H152" s="318">
        <v>0</v>
      </c>
      <c r="J152" s="15"/>
      <c r="K152" s="15"/>
      <c r="L152" s="15"/>
      <c r="M152" s="15"/>
      <c r="N152" s="15"/>
    </row>
    <row r="153" spans="1:14" ht="15">
      <c r="A153" s="317" t="s">
        <v>552</v>
      </c>
      <c r="B153" s="313" t="s">
        <v>553</v>
      </c>
      <c r="C153" s="313" t="s">
        <v>335</v>
      </c>
      <c r="D153" s="313">
        <v>512.95000000000005</v>
      </c>
      <c r="E153" s="314">
        <v>68.14</v>
      </c>
      <c r="F153" s="313">
        <v>88</v>
      </c>
      <c r="G153" s="313">
        <v>62</v>
      </c>
      <c r="H153" s="318">
        <v>0</v>
      </c>
      <c r="J153" s="15"/>
      <c r="K153" s="15"/>
      <c r="L153" s="15"/>
      <c r="M153" s="16"/>
      <c r="N153" s="16"/>
    </row>
    <row r="154" spans="1:14" ht="15">
      <c r="A154" s="317" t="s">
        <v>552</v>
      </c>
      <c r="B154" s="313" t="s">
        <v>553</v>
      </c>
      <c r="C154" s="313" t="s">
        <v>336</v>
      </c>
      <c r="D154" s="313">
        <v>533.78</v>
      </c>
      <c r="E154" s="314">
        <v>70.87</v>
      </c>
      <c r="F154" s="313">
        <v>87</v>
      </c>
      <c r="G154" s="313">
        <v>68</v>
      </c>
      <c r="H154" s="318">
        <v>0</v>
      </c>
      <c r="J154" s="15"/>
      <c r="K154" s="15"/>
      <c r="L154" s="15"/>
      <c r="M154" s="17"/>
      <c r="N154" s="18"/>
    </row>
    <row r="155" spans="1:14" ht="15">
      <c r="A155" s="317" t="s">
        <v>552</v>
      </c>
      <c r="B155" s="313" t="s">
        <v>553</v>
      </c>
      <c r="C155" s="313" t="s">
        <v>337</v>
      </c>
      <c r="D155" s="313">
        <v>531.89</v>
      </c>
      <c r="E155" s="314">
        <v>70.62</v>
      </c>
      <c r="F155" s="313">
        <v>85</v>
      </c>
      <c r="G155" s="313">
        <v>68</v>
      </c>
      <c r="H155" s="318">
        <v>0</v>
      </c>
      <c r="J155" s="15"/>
      <c r="K155" s="15"/>
      <c r="L155" s="15"/>
      <c r="M155" s="15"/>
      <c r="N155" s="15"/>
    </row>
    <row r="156" spans="1:14" ht="15">
      <c r="A156" s="317" t="s">
        <v>552</v>
      </c>
      <c r="B156" s="313" t="s">
        <v>553</v>
      </c>
      <c r="C156" s="313" t="s">
        <v>338</v>
      </c>
      <c r="D156" s="313">
        <v>524.83000000000004</v>
      </c>
      <c r="E156" s="314">
        <v>69.7</v>
      </c>
      <c r="F156" s="313">
        <v>85</v>
      </c>
      <c r="G156" s="313">
        <v>67</v>
      </c>
      <c r="H156" s="318">
        <v>0</v>
      </c>
      <c r="J156" s="15"/>
      <c r="K156" s="15"/>
      <c r="L156" s="15"/>
      <c r="M156" s="15"/>
      <c r="N156" s="15"/>
    </row>
    <row r="157" spans="1:14" ht="15">
      <c r="A157" s="317" t="s">
        <v>552</v>
      </c>
      <c r="B157" s="313" t="s">
        <v>553</v>
      </c>
      <c r="C157" s="313" t="s">
        <v>339</v>
      </c>
      <c r="D157" s="313">
        <v>549.98</v>
      </c>
      <c r="E157" s="314">
        <v>72.98</v>
      </c>
      <c r="F157" s="313">
        <v>84</v>
      </c>
      <c r="G157" s="313">
        <v>67</v>
      </c>
      <c r="H157" s="318">
        <v>0</v>
      </c>
      <c r="J157" s="15"/>
      <c r="K157" s="15"/>
      <c r="L157" s="15"/>
      <c r="M157" s="15"/>
      <c r="N157" s="15"/>
    </row>
    <row r="158" spans="1:14" ht="15">
      <c r="A158" s="317" t="s">
        <v>552</v>
      </c>
      <c r="B158" s="313" t="s">
        <v>553</v>
      </c>
      <c r="C158" s="313" t="s">
        <v>340</v>
      </c>
      <c r="D158" s="313">
        <v>558.91999999999996</v>
      </c>
      <c r="E158" s="314">
        <v>74.150000000000006</v>
      </c>
      <c r="F158" s="313">
        <v>84</v>
      </c>
      <c r="G158" s="313">
        <v>66</v>
      </c>
      <c r="H158" s="318">
        <v>0</v>
      </c>
      <c r="J158" s="15"/>
      <c r="K158" s="15"/>
      <c r="L158" s="15"/>
      <c r="M158" s="15"/>
      <c r="N158" s="15"/>
    </row>
    <row r="159" spans="1:14" ht="15">
      <c r="A159" s="317" t="s">
        <v>552</v>
      </c>
      <c r="B159" s="313" t="s">
        <v>553</v>
      </c>
      <c r="C159" s="313" t="s">
        <v>341</v>
      </c>
      <c r="D159" s="313">
        <v>511.44</v>
      </c>
      <c r="E159" s="314">
        <v>67.95</v>
      </c>
      <c r="F159" s="313">
        <v>84</v>
      </c>
      <c r="G159" s="313">
        <v>64</v>
      </c>
      <c r="H159" s="318">
        <v>0.3</v>
      </c>
      <c r="J159" s="15"/>
      <c r="K159" s="15"/>
      <c r="L159" s="15"/>
      <c r="M159" s="15"/>
      <c r="N159" s="15"/>
    </row>
    <row r="160" spans="1:14" ht="15">
      <c r="A160" s="317" t="s">
        <v>552</v>
      </c>
      <c r="B160" s="313" t="s">
        <v>553</v>
      </c>
      <c r="C160" s="313" t="s">
        <v>342</v>
      </c>
      <c r="D160" s="313">
        <v>488.6</v>
      </c>
      <c r="E160" s="314">
        <v>64.959999999999994</v>
      </c>
      <c r="F160" s="313">
        <v>88</v>
      </c>
      <c r="G160" s="313">
        <v>62</v>
      </c>
      <c r="H160" s="318"/>
      <c r="J160" s="15"/>
      <c r="K160" s="15"/>
      <c r="L160" s="15"/>
      <c r="M160" s="15"/>
      <c r="N160" s="15"/>
    </row>
    <row r="161" spans="1:14" ht="15">
      <c r="A161" s="320" t="s">
        <v>552</v>
      </c>
      <c r="B161" s="315" t="s">
        <v>553</v>
      </c>
      <c r="C161" s="315" t="s">
        <v>121</v>
      </c>
      <c r="D161" s="315">
        <v>714.13</v>
      </c>
      <c r="E161" s="316">
        <v>94.45</v>
      </c>
      <c r="F161" s="315">
        <v>91</v>
      </c>
      <c r="G161" s="315">
        <v>68</v>
      </c>
      <c r="H161" s="355">
        <v>0</v>
      </c>
      <c r="J161" s="15"/>
      <c r="K161" s="15"/>
      <c r="L161" s="15"/>
      <c r="M161" s="15"/>
      <c r="N161" s="15"/>
    </row>
    <row r="162" spans="1:14" ht="15">
      <c r="A162" s="320" t="s">
        <v>552</v>
      </c>
      <c r="B162" s="315" t="s">
        <v>553</v>
      </c>
      <c r="C162" s="315" t="s">
        <v>122</v>
      </c>
      <c r="D162" s="315">
        <v>576.01</v>
      </c>
      <c r="E162" s="316">
        <v>76.39</v>
      </c>
      <c r="F162" s="315">
        <v>92</v>
      </c>
      <c r="G162" s="315">
        <v>68</v>
      </c>
      <c r="H162" s="355">
        <v>1.64</v>
      </c>
      <c r="J162" s="15"/>
      <c r="K162" s="15"/>
      <c r="L162" s="15"/>
      <c r="M162" s="15"/>
      <c r="N162" s="15"/>
    </row>
    <row r="163" spans="1:14" ht="15">
      <c r="A163" s="320" t="s">
        <v>552</v>
      </c>
      <c r="B163" s="315" t="s">
        <v>553</v>
      </c>
      <c r="C163" s="315" t="s">
        <v>123</v>
      </c>
      <c r="D163" s="315">
        <v>578.37</v>
      </c>
      <c r="E163" s="316">
        <v>80.22</v>
      </c>
      <c r="F163" s="315">
        <v>92</v>
      </c>
      <c r="G163" s="315">
        <v>68</v>
      </c>
      <c r="H163" s="355">
        <v>0</v>
      </c>
      <c r="J163" s="15"/>
      <c r="K163" s="15"/>
      <c r="L163" s="15"/>
      <c r="M163" s="15"/>
      <c r="N163" s="15"/>
    </row>
    <row r="164" spans="1:14" ht="15">
      <c r="A164" s="320" t="s">
        <v>552</v>
      </c>
      <c r="B164" s="315" t="s">
        <v>553</v>
      </c>
      <c r="C164" s="315" t="s">
        <v>124</v>
      </c>
      <c r="D164" s="315">
        <v>595.35</v>
      </c>
      <c r="E164" s="316">
        <v>82.54</v>
      </c>
      <c r="F164" s="315">
        <v>88</v>
      </c>
      <c r="G164" s="315">
        <v>67</v>
      </c>
      <c r="H164" s="355">
        <v>0.54</v>
      </c>
      <c r="J164" s="15"/>
      <c r="K164" s="15"/>
      <c r="L164" s="15"/>
      <c r="M164" s="15"/>
      <c r="N164" s="15"/>
    </row>
    <row r="165" spans="1:14" ht="15">
      <c r="A165" s="320" t="s">
        <v>552</v>
      </c>
      <c r="B165" s="315" t="s">
        <v>553</v>
      </c>
      <c r="C165" s="315" t="s">
        <v>125</v>
      </c>
      <c r="D165" s="315">
        <v>594.04999999999995</v>
      </c>
      <c r="E165" s="316">
        <v>82.37</v>
      </c>
      <c r="F165" s="315">
        <v>91</v>
      </c>
      <c r="G165" s="315">
        <v>69</v>
      </c>
      <c r="H165" s="355">
        <v>0.09</v>
      </c>
      <c r="J165" s="15"/>
      <c r="K165" s="15"/>
      <c r="L165" s="15"/>
      <c r="M165" s="15"/>
      <c r="N165" s="15"/>
    </row>
    <row r="166" spans="1:14" ht="15">
      <c r="A166" s="320" t="s">
        <v>552</v>
      </c>
      <c r="B166" s="315" t="s">
        <v>553</v>
      </c>
      <c r="C166" s="315" t="s">
        <v>126</v>
      </c>
      <c r="D166" s="315">
        <v>574.52</v>
      </c>
      <c r="E166" s="316">
        <v>79.69</v>
      </c>
      <c r="F166" s="315">
        <v>94</v>
      </c>
      <c r="G166" s="315">
        <v>69</v>
      </c>
      <c r="H166" s="355">
        <v>0</v>
      </c>
      <c r="J166" s="15"/>
      <c r="K166" s="15"/>
      <c r="L166" s="15"/>
      <c r="M166" s="15"/>
      <c r="N166" s="15"/>
    </row>
    <row r="167" spans="1:14" ht="15">
      <c r="A167" s="317" t="s">
        <v>552</v>
      </c>
      <c r="B167" s="313" t="s">
        <v>553</v>
      </c>
      <c r="C167" s="313" t="s">
        <v>343</v>
      </c>
      <c r="D167" s="313">
        <v>542.33000000000004</v>
      </c>
      <c r="E167" s="314">
        <v>75.28</v>
      </c>
      <c r="F167" s="313">
        <v>95</v>
      </c>
      <c r="G167" s="313">
        <v>71</v>
      </c>
      <c r="H167" s="318"/>
      <c r="J167" s="15"/>
      <c r="K167" s="15"/>
      <c r="L167" s="15"/>
      <c r="M167" s="15"/>
      <c r="N167" s="15"/>
    </row>
    <row r="168" spans="1:14" ht="15">
      <c r="A168" s="317" t="s">
        <v>552</v>
      </c>
      <c r="B168" s="313" t="s">
        <v>553</v>
      </c>
      <c r="C168" s="313" t="s">
        <v>344</v>
      </c>
      <c r="D168" s="313">
        <v>551.51</v>
      </c>
      <c r="E168" s="314">
        <v>76.540000000000006</v>
      </c>
      <c r="F168" s="313">
        <v>95</v>
      </c>
      <c r="G168" s="313">
        <v>71</v>
      </c>
      <c r="H168" s="318">
        <v>0</v>
      </c>
      <c r="J168" s="15"/>
      <c r="K168" s="15"/>
      <c r="L168" s="15"/>
      <c r="M168" s="15"/>
      <c r="N168" s="15"/>
    </row>
    <row r="169" spans="1:14" ht="15">
      <c r="A169" s="317" t="s">
        <v>552</v>
      </c>
      <c r="B169" s="313" t="s">
        <v>553</v>
      </c>
      <c r="C169" s="313" t="s">
        <v>345</v>
      </c>
      <c r="D169" s="313">
        <v>565.5</v>
      </c>
      <c r="E169" s="314">
        <v>78.45</v>
      </c>
      <c r="F169" s="313">
        <v>95</v>
      </c>
      <c r="G169" s="313">
        <v>66</v>
      </c>
      <c r="H169" s="318">
        <v>0.44</v>
      </c>
      <c r="J169" s="15"/>
      <c r="K169" s="15"/>
      <c r="L169" s="15"/>
      <c r="M169" s="15"/>
      <c r="N169" s="15"/>
    </row>
    <row r="170" spans="1:14" ht="15">
      <c r="A170" s="320" t="s">
        <v>552</v>
      </c>
      <c r="B170" s="315" t="s">
        <v>553</v>
      </c>
      <c r="C170" s="315" t="s">
        <v>127</v>
      </c>
      <c r="D170" s="315">
        <v>604.41999999999996</v>
      </c>
      <c r="E170" s="316">
        <v>83.79</v>
      </c>
      <c r="F170" s="315">
        <v>95</v>
      </c>
      <c r="G170" s="315">
        <v>68</v>
      </c>
      <c r="H170" s="355">
        <v>0.45</v>
      </c>
      <c r="J170" s="15"/>
      <c r="K170" s="15"/>
      <c r="L170" s="15"/>
      <c r="M170" s="15"/>
      <c r="N170" s="15"/>
    </row>
    <row r="171" spans="1:14" ht="15">
      <c r="A171" s="320" t="s">
        <v>552</v>
      </c>
      <c r="B171" s="315" t="s">
        <v>553</v>
      </c>
      <c r="C171" s="315" t="s">
        <v>128</v>
      </c>
      <c r="D171" s="315">
        <v>682.63</v>
      </c>
      <c r="E171" s="316">
        <v>94.5</v>
      </c>
      <c r="F171" s="315">
        <v>93</v>
      </c>
      <c r="G171" s="315">
        <v>68</v>
      </c>
      <c r="H171" s="355">
        <v>0.91</v>
      </c>
      <c r="J171" s="15"/>
      <c r="K171" s="15"/>
      <c r="L171" s="15"/>
      <c r="M171" s="15"/>
      <c r="N171" s="15"/>
    </row>
    <row r="172" spans="1:14" ht="15">
      <c r="A172" s="320" t="s">
        <v>552</v>
      </c>
      <c r="B172" s="315" t="s">
        <v>553</v>
      </c>
      <c r="C172" s="315" t="s">
        <v>129</v>
      </c>
      <c r="D172" s="315">
        <v>641.38</v>
      </c>
      <c r="E172" s="316">
        <v>88.85</v>
      </c>
      <c r="F172" s="315">
        <v>94</v>
      </c>
      <c r="G172" s="315">
        <v>68</v>
      </c>
      <c r="H172" s="355">
        <v>0.28000000000000003</v>
      </c>
      <c r="J172" s="15"/>
      <c r="K172" s="15"/>
      <c r="L172" s="15"/>
      <c r="M172" s="15"/>
      <c r="N172" s="15"/>
    </row>
    <row r="173" spans="1:14" ht="15">
      <c r="A173" s="320" t="s">
        <v>552</v>
      </c>
      <c r="B173" s="315" t="s">
        <v>553</v>
      </c>
      <c r="C173" s="315" t="s">
        <v>130</v>
      </c>
      <c r="D173" s="315">
        <v>750.99</v>
      </c>
      <c r="E173" s="316">
        <v>103.86</v>
      </c>
      <c r="F173" s="315">
        <v>93</v>
      </c>
      <c r="G173" s="315">
        <v>70</v>
      </c>
      <c r="H173" s="355">
        <v>0.63</v>
      </c>
      <c r="J173" s="15"/>
      <c r="K173" s="15"/>
      <c r="L173" s="15"/>
      <c r="M173" s="15"/>
      <c r="N173" s="15"/>
    </row>
    <row r="174" spans="1:14" ht="15">
      <c r="A174" s="320" t="s">
        <v>552</v>
      </c>
      <c r="B174" s="315" t="s">
        <v>553</v>
      </c>
      <c r="C174" s="315" t="s">
        <v>131</v>
      </c>
      <c r="D174" s="315">
        <v>706.91</v>
      </c>
      <c r="E174" s="316">
        <v>97.82</v>
      </c>
      <c r="F174" s="315">
        <v>91</v>
      </c>
      <c r="G174" s="315">
        <v>69</v>
      </c>
      <c r="H174" s="355">
        <v>0.46</v>
      </c>
      <c r="J174" s="15"/>
      <c r="K174" s="15"/>
      <c r="L174" s="15"/>
      <c r="M174" s="15"/>
      <c r="N174" s="15"/>
    </row>
    <row r="175" spans="1:14" ht="15">
      <c r="A175" s="320" t="s">
        <v>552</v>
      </c>
      <c r="B175" s="315" t="s">
        <v>553</v>
      </c>
      <c r="C175" s="315" t="s">
        <v>132</v>
      </c>
      <c r="D175" s="315">
        <v>628.39</v>
      </c>
      <c r="E175" s="316">
        <v>87.07</v>
      </c>
      <c r="F175" s="315">
        <v>91</v>
      </c>
      <c r="G175" s="315">
        <v>71</v>
      </c>
      <c r="H175" s="355">
        <v>0.24</v>
      </c>
      <c r="J175" s="15"/>
      <c r="K175" s="15"/>
      <c r="L175" s="15"/>
      <c r="M175" s="15"/>
      <c r="N175" s="15"/>
    </row>
    <row r="176" spans="1:14" ht="15">
      <c r="A176" s="320" t="s">
        <v>552</v>
      </c>
      <c r="B176" s="315" t="s">
        <v>553</v>
      </c>
      <c r="C176" s="315" t="s">
        <v>133</v>
      </c>
      <c r="D176" s="315">
        <v>598.12</v>
      </c>
      <c r="E176" s="316">
        <v>82.92</v>
      </c>
      <c r="F176" s="315">
        <v>93</v>
      </c>
      <c r="G176" s="315">
        <v>66</v>
      </c>
      <c r="H176" s="355">
        <v>0.04</v>
      </c>
      <c r="J176" s="15"/>
      <c r="K176" s="15"/>
      <c r="L176" s="15"/>
      <c r="M176" s="15"/>
      <c r="N176" s="15"/>
    </row>
    <row r="177" spans="1:14" ht="15">
      <c r="A177" s="320" t="s">
        <v>552</v>
      </c>
      <c r="B177" s="315" t="s">
        <v>553</v>
      </c>
      <c r="C177" s="315" t="s">
        <v>134</v>
      </c>
      <c r="D177" s="315">
        <v>750.41</v>
      </c>
      <c r="E177" s="316">
        <v>103.78</v>
      </c>
      <c r="F177" s="315">
        <v>91</v>
      </c>
      <c r="G177" s="315">
        <v>69</v>
      </c>
      <c r="H177" s="355">
        <v>0.35</v>
      </c>
      <c r="J177" s="15"/>
      <c r="K177" s="15"/>
      <c r="L177" s="15"/>
      <c r="M177" s="15"/>
      <c r="N177" s="15"/>
    </row>
    <row r="178" spans="1:14" ht="15">
      <c r="A178" s="320" t="s">
        <v>552</v>
      </c>
      <c r="B178" s="315" t="s">
        <v>553</v>
      </c>
      <c r="C178" s="315" t="s">
        <v>135</v>
      </c>
      <c r="D178" s="315">
        <v>682.69</v>
      </c>
      <c r="E178" s="316">
        <v>94.5</v>
      </c>
      <c r="F178" s="315">
        <v>92</v>
      </c>
      <c r="G178" s="315">
        <v>70</v>
      </c>
      <c r="H178" s="355">
        <v>0.24</v>
      </c>
      <c r="J178" s="15"/>
      <c r="K178" s="15"/>
      <c r="L178" s="15"/>
      <c r="M178" s="15"/>
      <c r="N178" s="15"/>
    </row>
    <row r="179" spans="1:14" ht="15">
      <c r="A179" s="320" t="s">
        <v>552</v>
      </c>
      <c r="B179" s="315" t="s">
        <v>553</v>
      </c>
      <c r="C179" s="315" t="s">
        <v>136</v>
      </c>
      <c r="D179" s="315">
        <v>638.57000000000005</v>
      </c>
      <c r="E179" s="316">
        <v>88.46</v>
      </c>
      <c r="F179" s="315">
        <v>91</v>
      </c>
      <c r="G179" s="315">
        <v>70</v>
      </c>
      <c r="H179" s="355">
        <v>0.15</v>
      </c>
      <c r="J179" s="15"/>
      <c r="K179" s="15"/>
      <c r="L179" s="15"/>
      <c r="M179" s="15"/>
      <c r="N179" s="15"/>
    </row>
    <row r="180" spans="1:14" ht="15">
      <c r="A180" s="317" t="s">
        <v>552</v>
      </c>
      <c r="B180" s="313" t="s">
        <v>553</v>
      </c>
      <c r="C180" s="313" t="s">
        <v>346</v>
      </c>
      <c r="D180" s="313">
        <v>588.13</v>
      </c>
      <c r="E180" s="314">
        <v>81.55</v>
      </c>
      <c r="F180" s="313">
        <v>94</v>
      </c>
      <c r="G180" s="313">
        <v>70</v>
      </c>
      <c r="H180" s="318">
        <v>0</v>
      </c>
      <c r="J180" s="15"/>
      <c r="K180" s="15"/>
      <c r="L180" s="15"/>
      <c r="M180" s="15"/>
      <c r="N180" s="15"/>
    </row>
    <row r="181" spans="1:14" ht="15">
      <c r="A181" s="317" t="s">
        <v>552</v>
      </c>
      <c r="B181" s="313" t="s">
        <v>553</v>
      </c>
      <c r="C181" s="313" t="s">
        <v>347</v>
      </c>
      <c r="D181" s="313">
        <v>549.5</v>
      </c>
      <c r="E181" s="314">
        <v>76.260000000000005</v>
      </c>
      <c r="F181" s="313">
        <v>97</v>
      </c>
      <c r="G181" s="313">
        <v>71</v>
      </c>
      <c r="H181" s="318">
        <v>0</v>
      </c>
      <c r="J181" s="15"/>
      <c r="K181" s="15"/>
      <c r="L181" s="15"/>
      <c r="M181" s="15"/>
      <c r="N181" s="15"/>
    </row>
    <row r="182" spans="1:14" ht="15">
      <c r="A182" s="317" t="s">
        <v>552</v>
      </c>
      <c r="B182" s="313" t="s">
        <v>553</v>
      </c>
      <c r="C182" s="313" t="s">
        <v>348</v>
      </c>
      <c r="D182" s="313">
        <v>496.69</v>
      </c>
      <c r="E182" s="314">
        <v>69.03</v>
      </c>
      <c r="F182" s="313">
        <v>95</v>
      </c>
      <c r="G182" s="313">
        <v>72</v>
      </c>
      <c r="H182" s="318">
        <v>0</v>
      </c>
      <c r="J182" s="15"/>
      <c r="K182" s="15"/>
      <c r="L182" s="15"/>
      <c r="M182" s="15"/>
      <c r="N182" s="15"/>
    </row>
    <row r="183" spans="1:14" ht="15">
      <c r="A183" s="320" t="s">
        <v>552</v>
      </c>
      <c r="B183" s="315" t="s">
        <v>553</v>
      </c>
      <c r="C183" s="315" t="s">
        <v>137</v>
      </c>
      <c r="D183" s="315">
        <v>357.03</v>
      </c>
      <c r="E183" s="316">
        <v>49.9</v>
      </c>
      <c r="F183" s="315">
        <v>95</v>
      </c>
      <c r="G183" s="315">
        <v>71</v>
      </c>
      <c r="H183" s="355">
        <v>0.88</v>
      </c>
      <c r="J183" s="15"/>
      <c r="K183" s="15"/>
      <c r="L183" s="15"/>
      <c r="M183" s="16"/>
      <c r="N183" s="16"/>
    </row>
    <row r="184" spans="1:14" ht="15">
      <c r="A184" s="317" t="s">
        <v>552</v>
      </c>
      <c r="B184" s="313" t="s">
        <v>553</v>
      </c>
      <c r="C184" s="313" t="s">
        <v>349</v>
      </c>
      <c r="D184" s="313">
        <v>572.32000000000005</v>
      </c>
      <c r="E184" s="314">
        <v>79.39</v>
      </c>
      <c r="F184" s="313">
        <v>94</v>
      </c>
      <c r="G184" s="313">
        <v>71</v>
      </c>
      <c r="H184" s="318">
        <v>0</v>
      </c>
      <c r="J184" s="15"/>
      <c r="K184" s="15"/>
      <c r="L184" s="15"/>
      <c r="M184" s="17"/>
      <c r="N184" s="18"/>
    </row>
    <row r="185" spans="1:14" ht="15">
      <c r="A185" s="317" t="s">
        <v>552</v>
      </c>
      <c r="B185" s="313" t="s">
        <v>553</v>
      </c>
      <c r="C185" s="313" t="s">
        <v>350</v>
      </c>
      <c r="D185" s="313">
        <v>644.9</v>
      </c>
      <c r="E185" s="314">
        <v>89.33</v>
      </c>
      <c r="F185" s="313">
        <v>94</v>
      </c>
      <c r="G185" s="313">
        <v>71</v>
      </c>
      <c r="H185" s="318">
        <v>0</v>
      </c>
      <c r="J185" s="15"/>
      <c r="K185" s="15"/>
      <c r="L185" s="15"/>
      <c r="M185" s="15"/>
      <c r="N185" s="15"/>
    </row>
    <row r="186" spans="1:14" ht="15">
      <c r="A186" s="317" t="s">
        <v>552</v>
      </c>
      <c r="B186" s="313" t="s">
        <v>553</v>
      </c>
      <c r="C186" s="313" t="s">
        <v>351</v>
      </c>
      <c r="D186" s="313">
        <v>662.69</v>
      </c>
      <c r="E186" s="314">
        <v>91.77</v>
      </c>
      <c r="F186" s="313">
        <v>95</v>
      </c>
      <c r="G186" s="313">
        <v>71</v>
      </c>
      <c r="H186" s="318">
        <v>0</v>
      </c>
      <c r="J186" s="15"/>
      <c r="K186" s="15"/>
      <c r="L186" s="15"/>
      <c r="M186" s="15"/>
      <c r="N186" s="15"/>
    </row>
    <row r="187" spans="1:14" ht="15">
      <c r="A187" s="317" t="s">
        <v>552</v>
      </c>
      <c r="B187" s="313" t="s">
        <v>553</v>
      </c>
      <c r="C187" s="313" t="s">
        <v>352</v>
      </c>
      <c r="D187" s="313">
        <v>653.41</v>
      </c>
      <c r="E187" s="314">
        <v>90.49</v>
      </c>
      <c r="F187" s="313">
        <v>97</v>
      </c>
      <c r="G187" s="313">
        <v>72</v>
      </c>
      <c r="H187" s="318">
        <v>0</v>
      </c>
      <c r="J187" s="15"/>
      <c r="K187" s="15"/>
      <c r="L187" s="15"/>
      <c r="M187" s="15"/>
      <c r="N187" s="15"/>
    </row>
    <row r="188" spans="1:14" ht="15">
      <c r="A188" s="317" t="s">
        <v>552</v>
      </c>
      <c r="B188" s="313" t="s">
        <v>553</v>
      </c>
      <c r="C188" s="313" t="s">
        <v>353</v>
      </c>
      <c r="D188" s="313">
        <v>667.28</v>
      </c>
      <c r="E188" s="314">
        <v>92.39</v>
      </c>
      <c r="F188" s="313">
        <v>95</v>
      </c>
      <c r="G188" s="313">
        <v>73</v>
      </c>
      <c r="H188" s="318">
        <v>0</v>
      </c>
      <c r="J188" s="15"/>
      <c r="K188" s="15"/>
      <c r="L188" s="15"/>
      <c r="M188" s="15"/>
      <c r="N188" s="15"/>
    </row>
    <row r="189" spans="1:14" ht="15">
      <c r="A189" s="317" t="s">
        <v>552</v>
      </c>
      <c r="B189" s="313" t="s">
        <v>553</v>
      </c>
      <c r="C189" s="313" t="s">
        <v>354</v>
      </c>
      <c r="D189" s="313">
        <v>646.76</v>
      </c>
      <c r="E189" s="314">
        <v>89.58</v>
      </c>
      <c r="F189" s="313">
        <v>95</v>
      </c>
      <c r="G189" s="313">
        <v>74</v>
      </c>
      <c r="H189" s="318">
        <v>0</v>
      </c>
      <c r="J189" s="15"/>
      <c r="K189" s="15"/>
      <c r="L189" s="15"/>
      <c r="M189" s="15"/>
      <c r="N189" s="15"/>
    </row>
    <row r="190" spans="1:14" ht="15">
      <c r="A190" s="317" t="s">
        <v>552</v>
      </c>
      <c r="B190" s="313" t="s">
        <v>553</v>
      </c>
      <c r="C190" s="313" t="s">
        <v>355</v>
      </c>
      <c r="D190" s="313">
        <v>470.59</v>
      </c>
      <c r="E190" s="314">
        <v>65.459999999999994</v>
      </c>
      <c r="F190" s="313">
        <v>96</v>
      </c>
      <c r="G190" s="313">
        <v>73</v>
      </c>
      <c r="H190" s="318">
        <v>0.04</v>
      </c>
      <c r="J190" s="15"/>
      <c r="K190" s="15"/>
      <c r="L190" s="15"/>
      <c r="M190" s="15"/>
      <c r="N190" s="15"/>
    </row>
    <row r="191" spans="1:14" ht="15">
      <c r="A191" s="317" t="s">
        <v>552</v>
      </c>
      <c r="B191" s="313" t="s">
        <v>553</v>
      </c>
      <c r="C191" s="313" t="s">
        <v>356</v>
      </c>
      <c r="D191" s="313">
        <v>577.51</v>
      </c>
      <c r="E191" s="314">
        <v>80.099999999999994</v>
      </c>
      <c r="F191" s="313">
        <v>95</v>
      </c>
      <c r="G191" s="313">
        <v>73</v>
      </c>
      <c r="H191" s="318">
        <v>0.03</v>
      </c>
      <c r="J191" s="15"/>
      <c r="K191" s="15"/>
      <c r="L191" s="15"/>
      <c r="M191" s="15"/>
      <c r="N191" s="15"/>
    </row>
    <row r="192" spans="1:14" ht="15">
      <c r="A192" s="317" t="s">
        <v>552</v>
      </c>
      <c r="B192" s="313" t="s">
        <v>553</v>
      </c>
      <c r="C192" s="313" t="s">
        <v>357</v>
      </c>
      <c r="D192" s="313">
        <v>592.99</v>
      </c>
      <c r="E192" s="314">
        <v>82.22</v>
      </c>
      <c r="F192" s="313">
        <v>94</v>
      </c>
      <c r="G192" s="313">
        <v>74</v>
      </c>
      <c r="H192" s="318">
        <v>0.31</v>
      </c>
      <c r="J192" s="15"/>
      <c r="K192" s="15"/>
      <c r="L192" s="15"/>
      <c r="M192" s="15"/>
      <c r="N192" s="15"/>
    </row>
    <row r="193" spans="1:14" ht="15">
      <c r="A193" s="317" t="s">
        <v>552</v>
      </c>
      <c r="B193" s="313" t="s">
        <v>553</v>
      </c>
      <c r="C193" s="313" t="s">
        <v>358</v>
      </c>
      <c r="D193" s="313">
        <v>719.58</v>
      </c>
      <c r="E193" s="314">
        <v>99.56</v>
      </c>
      <c r="F193" s="313">
        <v>96</v>
      </c>
      <c r="G193" s="313">
        <v>74</v>
      </c>
      <c r="H193" s="318">
        <v>0.2</v>
      </c>
      <c r="J193" s="15"/>
      <c r="K193" s="15"/>
      <c r="L193" s="15"/>
      <c r="M193" s="15"/>
      <c r="N193" s="15"/>
    </row>
    <row r="194" spans="1:14" ht="15">
      <c r="A194" s="317" t="s">
        <v>552</v>
      </c>
      <c r="B194" s="313" t="s">
        <v>553</v>
      </c>
      <c r="C194" s="313" t="s">
        <v>359</v>
      </c>
      <c r="D194" s="313">
        <v>587.85</v>
      </c>
      <c r="E194" s="314">
        <v>81.52</v>
      </c>
      <c r="F194" s="313">
        <v>96</v>
      </c>
      <c r="G194" s="313">
        <v>74</v>
      </c>
      <c r="H194" s="318">
        <v>0</v>
      </c>
      <c r="J194" s="15"/>
      <c r="K194" s="15"/>
      <c r="L194" s="15"/>
      <c r="M194" s="15"/>
      <c r="N194" s="15"/>
    </row>
    <row r="195" spans="1:14" ht="15">
      <c r="A195" s="320" t="s">
        <v>552</v>
      </c>
      <c r="B195" s="315" t="s">
        <v>553</v>
      </c>
      <c r="C195" s="315" t="s">
        <v>138</v>
      </c>
      <c r="D195" s="315">
        <v>559.72</v>
      </c>
      <c r="E195" s="316">
        <v>75.14</v>
      </c>
      <c r="F195" s="315">
        <v>94</v>
      </c>
      <c r="G195" s="315">
        <v>73</v>
      </c>
      <c r="H195" s="355">
        <v>0.78</v>
      </c>
      <c r="J195" s="15"/>
      <c r="K195" s="15"/>
      <c r="L195" s="15"/>
      <c r="M195" s="15"/>
      <c r="N195" s="15"/>
    </row>
    <row r="196" spans="1:14" ht="15">
      <c r="A196" s="317" t="s">
        <v>552</v>
      </c>
      <c r="B196" s="313" t="s">
        <v>553</v>
      </c>
      <c r="C196" s="313" t="s">
        <v>360</v>
      </c>
      <c r="D196" s="313">
        <v>603.17999999999995</v>
      </c>
      <c r="E196" s="314">
        <v>80.89</v>
      </c>
      <c r="F196" s="313">
        <v>94</v>
      </c>
      <c r="G196" s="313">
        <v>73</v>
      </c>
      <c r="H196" s="318">
        <v>0.1</v>
      </c>
      <c r="J196" s="15"/>
      <c r="K196" s="15"/>
      <c r="L196" s="15"/>
      <c r="M196" s="15"/>
      <c r="N196" s="15"/>
    </row>
    <row r="197" spans="1:14" ht="15">
      <c r="A197" s="317" t="s">
        <v>552</v>
      </c>
      <c r="B197" s="313" t="s">
        <v>553</v>
      </c>
      <c r="C197" s="313" t="s">
        <v>361</v>
      </c>
      <c r="D197" s="313">
        <v>467.05</v>
      </c>
      <c r="E197" s="314">
        <v>62.88</v>
      </c>
      <c r="F197" s="313">
        <v>94</v>
      </c>
      <c r="G197" s="313">
        <v>72</v>
      </c>
      <c r="H197" s="318" t="s">
        <v>149</v>
      </c>
      <c r="J197" s="15"/>
      <c r="K197" s="15"/>
      <c r="L197" s="15"/>
      <c r="M197" s="15"/>
      <c r="N197" s="15"/>
    </row>
    <row r="198" spans="1:14" ht="15">
      <c r="A198" s="317" t="s">
        <v>552</v>
      </c>
      <c r="B198" s="313" t="s">
        <v>553</v>
      </c>
      <c r="C198" s="313" t="s">
        <v>362</v>
      </c>
      <c r="D198" s="313">
        <v>556.52</v>
      </c>
      <c r="E198" s="314">
        <v>74.72</v>
      </c>
      <c r="F198" s="313">
        <v>95</v>
      </c>
      <c r="G198" s="313">
        <v>73</v>
      </c>
      <c r="H198" s="318">
        <v>0.33</v>
      </c>
      <c r="J198" s="15"/>
      <c r="K198" s="15"/>
      <c r="L198" s="15"/>
      <c r="M198" s="15"/>
      <c r="N198" s="15"/>
    </row>
    <row r="199" spans="1:14" ht="15">
      <c r="A199" s="320" t="s">
        <v>552</v>
      </c>
      <c r="B199" s="315" t="s">
        <v>553</v>
      </c>
      <c r="C199" s="315" t="s">
        <v>139</v>
      </c>
      <c r="D199" s="315">
        <v>618.33000000000004</v>
      </c>
      <c r="E199" s="316">
        <v>82.9</v>
      </c>
      <c r="F199" s="315">
        <v>96</v>
      </c>
      <c r="G199" s="315">
        <v>73</v>
      </c>
      <c r="H199" s="355">
        <v>0.12</v>
      </c>
      <c r="J199" s="15"/>
      <c r="K199" s="15"/>
      <c r="L199" s="15"/>
      <c r="M199" s="15"/>
      <c r="N199" s="15"/>
    </row>
    <row r="200" spans="1:14" ht="15">
      <c r="A200" s="320" t="s">
        <v>552</v>
      </c>
      <c r="B200" s="315" t="s">
        <v>553</v>
      </c>
      <c r="C200" s="315" t="s">
        <v>140</v>
      </c>
      <c r="D200" s="315">
        <v>733.24</v>
      </c>
      <c r="E200" s="316">
        <v>98.1</v>
      </c>
      <c r="F200" s="315">
        <v>96</v>
      </c>
      <c r="G200" s="315">
        <v>74</v>
      </c>
      <c r="H200" s="355">
        <v>0.15</v>
      </c>
      <c r="J200" s="15"/>
      <c r="K200" s="15"/>
      <c r="L200" s="15"/>
      <c r="M200" s="15"/>
      <c r="N200" s="15"/>
    </row>
    <row r="201" spans="1:14" ht="15">
      <c r="A201" s="320" t="s">
        <v>552</v>
      </c>
      <c r="B201" s="315" t="s">
        <v>553</v>
      </c>
      <c r="C201" s="315" t="s">
        <v>141</v>
      </c>
      <c r="D201" s="315">
        <v>636.37</v>
      </c>
      <c r="E201" s="316">
        <v>85.28</v>
      </c>
      <c r="F201" s="315">
        <v>95</v>
      </c>
      <c r="G201" s="315">
        <v>74</v>
      </c>
      <c r="H201" s="355">
        <v>2.8</v>
      </c>
      <c r="J201" s="15"/>
      <c r="K201" s="15"/>
      <c r="L201" s="15"/>
      <c r="M201" s="15"/>
      <c r="N201" s="15"/>
    </row>
    <row r="202" spans="1:14" ht="15">
      <c r="A202" s="320" t="s">
        <v>552</v>
      </c>
      <c r="B202" s="315" t="s">
        <v>553</v>
      </c>
      <c r="C202" s="315" t="s">
        <v>142</v>
      </c>
      <c r="D202" s="315">
        <v>408.86</v>
      </c>
      <c r="E202" s="316">
        <v>55.18</v>
      </c>
      <c r="F202" s="315">
        <v>95</v>
      </c>
      <c r="G202" s="315">
        <v>72</v>
      </c>
      <c r="H202" s="355">
        <v>0.22</v>
      </c>
      <c r="J202" s="15"/>
      <c r="K202" s="15"/>
      <c r="L202" s="15"/>
      <c r="M202" s="15"/>
      <c r="N202" s="15"/>
    </row>
    <row r="203" spans="1:14" ht="15">
      <c r="A203" s="320" t="s">
        <v>552</v>
      </c>
      <c r="B203" s="315" t="s">
        <v>553</v>
      </c>
      <c r="C203" s="315" t="s">
        <v>143</v>
      </c>
      <c r="D203" s="315">
        <v>612.1</v>
      </c>
      <c r="E203" s="316">
        <v>82.07</v>
      </c>
      <c r="F203" s="315">
        <v>95</v>
      </c>
      <c r="G203" s="315">
        <v>71</v>
      </c>
      <c r="H203" s="355">
        <v>0.14000000000000001</v>
      </c>
      <c r="J203" s="15"/>
      <c r="K203" s="15"/>
      <c r="L203" s="15"/>
      <c r="M203" s="15"/>
      <c r="N203" s="15"/>
    </row>
    <row r="204" spans="1:14" ht="15">
      <c r="A204" s="317" t="s">
        <v>552</v>
      </c>
      <c r="B204" s="313" t="s">
        <v>553</v>
      </c>
      <c r="C204" s="313" t="s">
        <v>363</v>
      </c>
      <c r="D204" s="313">
        <v>463.43</v>
      </c>
      <c r="E204" s="314">
        <v>62.4</v>
      </c>
      <c r="F204" s="313">
        <v>96</v>
      </c>
      <c r="G204" s="313">
        <v>73</v>
      </c>
      <c r="H204" s="318">
        <v>0</v>
      </c>
      <c r="J204" s="15"/>
      <c r="K204" s="15"/>
      <c r="L204" s="15"/>
      <c r="M204" s="15"/>
      <c r="N204" s="15"/>
    </row>
    <row r="205" spans="1:14" ht="15">
      <c r="A205" s="317" t="s">
        <v>552</v>
      </c>
      <c r="B205" s="313" t="s">
        <v>553</v>
      </c>
      <c r="C205" s="313" t="s">
        <v>364</v>
      </c>
      <c r="D205" s="313">
        <v>519.25</v>
      </c>
      <c r="E205" s="314">
        <v>69.790000000000006</v>
      </c>
      <c r="F205" s="313">
        <v>99</v>
      </c>
      <c r="G205" s="313">
        <v>74</v>
      </c>
      <c r="H205" s="318">
        <v>0</v>
      </c>
      <c r="J205" s="15"/>
      <c r="K205" s="15"/>
      <c r="L205" s="15"/>
      <c r="M205" s="15"/>
      <c r="N205" s="15"/>
    </row>
    <row r="206" spans="1:14" ht="15">
      <c r="A206" s="317" t="s">
        <v>552</v>
      </c>
      <c r="B206" s="313" t="s">
        <v>553</v>
      </c>
      <c r="C206" s="313" t="s">
        <v>365</v>
      </c>
      <c r="D206" s="313">
        <v>639.63</v>
      </c>
      <c r="E206" s="314">
        <v>85.72</v>
      </c>
      <c r="F206" s="313">
        <v>97</v>
      </c>
      <c r="G206" s="313">
        <v>75</v>
      </c>
      <c r="H206" s="318">
        <v>0</v>
      </c>
      <c r="J206" s="15"/>
      <c r="K206" s="15"/>
      <c r="L206" s="15"/>
      <c r="M206" s="15"/>
      <c r="N206" s="15"/>
    </row>
    <row r="207" spans="1:14" ht="15">
      <c r="A207" s="320" t="s">
        <v>552</v>
      </c>
      <c r="B207" s="315" t="s">
        <v>553</v>
      </c>
      <c r="C207" s="315" t="s">
        <v>144</v>
      </c>
      <c r="D207" s="315">
        <v>690.52</v>
      </c>
      <c r="E207" s="316">
        <v>92.45</v>
      </c>
      <c r="F207" s="315">
        <v>94</v>
      </c>
      <c r="G207" s="315">
        <v>71</v>
      </c>
      <c r="H207" s="355">
        <v>0.7</v>
      </c>
      <c r="J207" s="15"/>
      <c r="K207" s="15"/>
      <c r="L207" s="15"/>
      <c r="M207" s="15"/>
      <c r="N207" s="15"/>
    </row>
    <row r="208" spans="1:14" ht="15">
      <c r="A208" s="320" t="s">
        <v>552</v>
      </c>
      <c r="B208" s="315" t="s">
        <v>553</v>
      </c>
      <c r="C208" s="315" t="s">
        <v>145</v>
      </c>
      <c r="D208" s="315">
        <v>626.99</v>
      </c>
      <c r="E208" s="316">
        <v>84.04</v>
      </c>
      <c r="F208" s="315">
        <v>93</v>
      </c>
      <c r="G208" s="315">
        <v>73</v>
      </c>
      <c r="H208" s="355">
        <v>1.1200000000000001</v>
      </c>
      <c r="J208" s="15"/>
      <c r="K208" s="15"/>
      <c r="L208" s="15"/>
      <c r="M208" s="15"/>
      <c r="N208" s="15"/>
    </row>
    <row r="209" spans="1:14" ht="15">
      <c r="A209" s="320" t="s">
        <v>552</v>
      </c>
      <c r="B209" s="315" t="s">
        <v>553</v>
      </c>
      <c r="C209" s="315" t="s">
        <v>146</v>
      </c>
      <c r="D209" s="315">
        <v>558.05999999999995</v>
      </c>
      <c r="E209" s="316">
        <v>74.92</v>
      </c>
      <c r="F209" s="315">
        <v>93</v>
      </c>
      <c r="G209" s="315">
        <v>73</v>
      </c>
      <c r="H209" s="355">
        <v>0.3</v>
      </c>
      <c r="J209" s="15"/>
      <c r="K209" s="15"/>
      <c r="L209" s="15"/>
      <c r="M209" s="15"/>
      <c r="N209" s="15"/>
    </row>
    <row r="210" spans="1:14" ht="15">
      <c r="A210" s="317" t="s">
        <v>552</v>
      </c>
      <c r="B210" s="313" t="s">
        <v>553</v>
      </c>
      <c r="C210" s="313" t="s">
        <v>366</v>
      </c>
      <c r="D210" s="313">
        <v>550.44000000000005</v>
      </c>
      <c r="E210" s="314">
        <v>73.91</v>
      </c>
      <c r="F210" s="313">
        <v>92</v>
      </c>
      <c r="G210" s="313">
        <v>73</v>
      </c>
      <c r="H210" s="318">
        <v>0</v>
      </c>
      <c r="J210" s="15"/>
      <c r="K210" s="15"/>
      <c r="L210" s="15"/>
      <c r="M210" s="15"/>
      <c r="N210" s="15"/>
    </row>
    <row r="211" spans="1:14" ht="15">
      <c r="A211" s="317" t="s">
        <v>552</v>
      </c>
      <c r="B211" s="313" t="s">
        <v>553</v>
      </c>
      <c r="C211" s="313" t="s">
        <v>367</v>
      </c>
      <c r="D211" s="313">
        <v>547.35</v>
      </c>
      <c r="E211" s="314">
        <v>73.510000000000005</v>
      </c>
      <c r="F211" s="313">
        <v>91</v>
      </c>
      <c r="G211" s="313">
        <v>73</v>
      </c>
      <c r="H211" s="318">
        <v>0</v>
      </c>
      <c r="J211" s="15"/>
      <c r="K211" s="15"/>
      <c r="L211" s="15"/>
      <c r="M211" s="15"/>
      <c r="N211" s="15"/>
    </row>
    <row r="212" spans="1:14" ht="15">
      <c r="A212" s="320" t="s">
        <v>552</v>
      </c>
      <c r="B212" s="315" t="s">
        <v>553</v>
      </c>
      <c r="C212" s="315" t="s">
        <v>147</v>
      </c>
      <c r="D212" s="315">
        <v>636.35</v>
      </c>
      <c r="E212" s="316">
        <v>85.28</v>
      </c>
      <c r="F212" s="315">
        <v>92</v>
      </c>
      <c r="G212" s="315">
        <v>73</v>
      </c>
      <c r="H212" s="355">
        <v>1</v>
      </c>
      <c r="J212" s="15"/>
      <c r="K212" s="15"/>
      <c r="L212" s="15"/>
      <c r="M212" s="15"/>
      <c r="N212" s="15"/>
    </row>
    <row r="213" spans="1:14" ht="15">
      <c r="A213" s="317" t="s">
        <v>552</v>
      </c>
      <c r="B213" s="313" t="s">
        <v>553</v>
      </c>
      <c r="C213" s="313" t="s">
        <v>368</v>
      </c>
      <c r="D213" s="313">
        <v>687.32</v>
      </c>
      <c r="E213" s="314">
        <v>92.03</v>
      </c>
      <c r="F213" s="313">
        <v>93</v>
      </c>
      <c r="G213" s="313">
        <v>73</v>
      </c>
      <c r="H213" s="318">
        <v>0.05</v>
      </c>
      <c r="J213" s="15"/>
      <c r="K213" s="15"/>
      <c r="L213" s="15"/>
      <c r="M213" s="15"/>
      <c r="N213" s="15"/>
    </row>
    <row r="214" spans="1:14" ht="15">
      <c r="A214" s="320" t="s">
        <v>552</v>
      </c>
      <c r="B214" s="315" t="s">
        <v>553</v>
      </c>
      <c r="C214" s="315" t="s">
        <v>148</v>
      </c>
      <c r="D214" s="315">
        <v>742.4</v>
      </c>
      <c r="E214" s="316">
        <v>99.32</v>
      </c>
      <c r="F214" s="315">
        <v>95</v>
      </c>
      <c r="G214" s="315">
        <v>74</v>
      </c>
      <c r="H214" s="355" t="s">
        <v>149</v>
      </c>
      <c r="J214" s="15"/>
      <c r="K214" s="15"/>
      <c r="L214" s="15"/>
      <c r="M214" s="16"/>
      <c r="N214" s="16"/>
    </row>
    <row r="215" spans="1:14" ht="15">
      <c r="A215" s="320" t="s">
        <v>552</v>
      </c>
      <c r="B215" s="315" t="s">
        <v>553</v>
      </c>
      <c r="C215" s="315" t="s">
        <v>150</v>
      </c>
      <c r="D215" s="315">
        <v>901.02</v>
      </c>
      <c r="E215" s="316">
        <v>120.3</v>
      </c>
      <c r="F215" s="315">
        <v>95</v>
      </c>
      <c r="G215" s="315">
        <v>71</v>
      </c>
      <c r="H215" s="355">
        <v>0.74</v>
      </c>
      <c r="J215" s="15"/>
      <c r="K215" s="15"/>
      <c r="L215" s="15"/>
      <c r="M215" s="17"/>
      <c r="N215" s="18"/>
    </row>
    <row r="216" spans="1:14" ht="15">
      <c r="A216" s="320" t="s">
        <v>552</v>
      </c>
      <c r="B216" s="315" t="s">
        <v>553</v>
      </c>
      <c r="C216" s="315" t="s">
        <v>151</v>
      </c>
      <c r="D216" s="315">
        <v>662.47</v>
      </c>
      <c r="E216" s="316">
        <v>88.74</v>
      </c>
      <c r="F216" s="315">
        <v>95</v>
      </c>
      <c r="G216" s="315">
        <v>71</v>
      </c>
      <c r="H216" s="355">
        <v>0.08</v>
      </c>
      <c r="J216" s="15"/>
      <c r="K216" s="15"/>
      <c r="L216" s="15"/>
      <c r="M216" s="15"/>
      <c r="N216" s="15"/>
    </row>
    <row r="217" spans="1:14" ht="15">
      <c r="A217" s="317" t="s">
        <v>552</v>
      </c>
      <c r="B217" s="313" t="s">
        <v>553</v>
      </c>
      <c r="C217" s="313" t="s">
        <v>369</v>
      </c>
      <c r="D217" s="313">
        <v>612.61</v>
      </c>
      <c r="E217" s="314">
        <v>82.14</v>
      </c>
      <c r="F217" s="313">
        <v>93</v>
      </c>
      <c r="G217" s="313">
        <v>74</v>
      </c>
      <c r="H217" s="318">
        <v>0</v>
      </c>
      <c r="J217" s="15"/>
      <c r="K217" s="15"/>
      <c r="L217" s="15"/>
      <c r="M217" s="15"/>
      <c r="N217" s="15"/>
    </row>
    <row r="218" spans="1:14" ht="15">
      <c r="A218" s="317" t="s">
        <v>552</v>
      </c>
      <c r="B218" s="313" t="s">
        <v>553</v>
      </c>
      <c r="C218" s="313" t="s">
        <v>370</v>
      </c>
      <c r="D218" s="313">
        <v>584.79999999999995</v>
      </c>
      <c r="E218" s="314">
        <v>78.459999999999994</v>
      </c>
      <c r="F218" s="313">
        <v>91</v>
      </c>
      <c r="G218" s="313">
        <v>73</v>
      </c>
      <c r="H218" s="318">
        <v>0</v>
      </c>
      <c r="J218" s="15"/>
      <c r="K218" s="15"/>
      <c r="L218" s="15"/>
      <c r="M218" s="15"/>
      <c r="N218" s="15"/>
    </row>
    <row r="219" spans="1:14" ht="15">
      <c r="A219" s="317" t="s">
        <v>552</v>
      </c>
      <c r="B219" s="313" t="s">
        <v>553</v>
      </c>
      <c r="C219" s="313" t="s">
        <v>371</v>
      </c>
      <c r="D219" s="313">
        <v>709.51</v>
      </c>
      <c r="E219" s="314">
        <v>94.96</v>
      </c>
      <c r="F219" s="313">
        <v>94</v>
      </c>
      <c r="G219" s="313">
        <v>73</v>
      </c>
      <c r="H219" s="318">
        <v>0</v>
      </c>
      <c r="J219" s="15"/>
      <c r="K219" s="15"/>
      <c r="L219" s="15"/>
      <c r="M219" s="15"/>
      <c r="N219" s="15"/>
    </row>
    <row r="220" spans="1:14" ht="15">
      <c r="A220" s="320" t="s">
        <v>552</v>
      </c>
      <c r="B220" s="315" t="s">
        <v>553</v>
      </c>
      <c r="C220" s="315" t="s">
        <v>152</v>
      </c>
      <c r="D220" s="315">
        <v>689.13</v>
      </c>
      <c r="E220" s="316">
        <v>92.27</v>
      </c>
      <c r="F220" s="315">
        <v>94</v>
      </c>
      <c r="G220" s="315">
        <v>73</v>
      </c>
      <c r="H220" s="355">
        <v>0.17</v>
      </c>
      <c r="J220" s="15"/>
      <c r="K220" s="15"/>
      <c r="L220" s="15"/>
      <c r="M220" s="15"/>
      <c r="N220" s="15"/>
    </row>
    <row r="221" spans="1:14" ht="15">
      <c r="A221" s="320" t="s">
        <v>552</v>
      </c>
      <c r="B221" s="315" t="s">
        <v>553</v>
      </c>
      <c r="C221" s="315" t="s">
        <v>153</v>
      </c>
      <c r="D221" s="315">
        <v>806.25</v>
      </c>
      <c r="E221" s="316">
        <v>107.76</v>
      </c>
      <c r="F221" s="315">
        <v>95</v>
      </c>
      <c r="G221" s="315">
        <v>74</v>
      </c>
      <c r="H221" s="355">
        <v>0.66</v>
      </c>
      <c r="J221" s="15"/>
      <c r="K221" s="15"/>
      <c r="L221" s="15"/>
      <c r="M221" s="15"/>
      <c r="N221" s="15"/>
    </row>
    <row r="222" spans="1:14" ht="15">
      <c r="A222" s="320" t="s">
        <v>552</v>
      </c>
      <c r="B222" s="315" t="s">
        <v>553</v>
      </c>
      <c r="C222" s="315" t="s">
        <v>154</v>
      </c>
      <c r="D222" s="315">
        <v>694.46</v>
      </c>
      <c r="E222" s="316">
        <v>92.97</v>
      </c>
      <c r="F222" s="315">
        <v>97</v>
      </c>
      <c r="G222" s="315">
        <v>75</v>
      </c>
      <c r="H222" s="355">
        <v>0.03</v>
      </c>
      <c r="J222" s="15"/>
      <c r="K222" s="15"/>
      <c r="L222" s="15"/>
      <c r="M222" s="15"/>
      <c r="N222" s="15"/>
    </row>
    <row r="223" spans="1:14" ht="15">
      <c r="A223" s="320" t="s">
        <v>552</v>
      </c>
      <c r="B223" s="315" t="s">
        <v>553</v>
      </c>
      <c r="C223" s="315" t="s">
        <v>155</v>
      </c>
      <c r="D223" s="315">
        <v>719.46</v>
      </c>
      <c r="E223" s="316">
        <v>96.28</v>
      </c>
      <c r="F223" s="315">
        <v>99</v>
      </c>
      <c r="G223" s="315">
        <v>75</v>
      </c>
      <c r="H223" s="355">
        <v>0</v>
      </c>
      <c r="J223" s="15"/>
      <c r="K223" s="15"/>
      <c r="L223" s="15"/>
      <c r="M223" s="15"/>
      <c r="N223" s="15"/>
    </row>
    <row r="224" spans="1:14" ht="15">
      <c r="A224" s="317" t="s">
        <v>552</v>
      </c>
      <c r="B224" s="313" t="s">
        <v>553</v>
      </c>
      <c r="C224" s="313" t="s">
        <v>372</v>
      </c>
      <c r="D224" s="313">
        <v>697.12</v>
      </c>
      <c r="E224" s="314">
        <v>93.32</v>
      </c>
      <c r="F224" s="313">
        <v>99</v>
      </c>
      <c r="G224" s="313">
        <v>74</v>
      </c>
      <c r="H224" s="318">
        <v>0</v>
      </c>
      <c r="J224" s="15"/>
      <c r="K224" s="15"/>
      <c r="L224" s="15"/>
      <c r="M224" s="15"/>
      <c r="N224" s="15"/>
    </row>
    <row r="225" spans="1:14" ht="15">
      <c r="A225" s="317" t="s">
        <v>552</v>
      </c>
      <c r="B225" s="313" t="s">
        <v>553</v>
      </c>
      <c r="C225" s="313" t="s">
        <v>373</v>
      </c>
      <c r="D225" s="313">
        <v>656.8</v>
      </c>
      <c r="E225" s="314">
        <v>86.38</v>
      </c>
      <c r="F225" s="313">
        <v>100</v>
      </c>
      <c r="G225" s="313">
        <v>75</v>
      </c>
      <c r="H225" s="318">
        <v>0.16</v>
      </c>
      <c r="J225" s="15"/>
      <c r="K225" s="15"/>
      <c r="L225" s="15"/>
      <c r="M225" s="15"/>
      <c r="N225" s="15"/>
    </row>
    <row r="226" spans="1:14" ht="15">
      <c r="A226" s="317" t="s">
        <v>552</v>
      </c>
      <c r="B226" s="313" t="s">
        <v>553</v>
      </c>
      <c r="C226" s="313" t="s">
        <v>374</v>
      </c>
      <c r="D226" s="313">
        <v>589.67999999999995</v>
      </c>
      <c r="E226" s="314">
        <v>77.66</v>
      </c>
      <c r="F226" s="313">
        <v>99</v>
      </c>
      <c r="G226" s="313">
        <v>75</v>
      </c>
      <c r="H226" s="318">
        <v>0</v>
      </c>
      <c r="J226" s="15"/>
      <c r="K226" s="15"/>
      <c r="L226" s="15"/>
      <c r="M226" s="15"/>
      <c r="N226" s="15"/>
    </row>
    <row r="227" spans="1:14" ht="15">
      <c r="A227" s="317" t="s">
        <v>552</v>
      </c>
      <c r="B227" s="313" t="s">
        <v>553</v>
      </c>
      <c r="C227" s="313" t="s">
        <v>375</v>
      </c>
      <c r="D227" s="313">
        <v>651.72</v>
      </c>
      <c r="E227" s="314">
        <v>85.72</v>
      </c>
      <c r="F227" s="313">
        <v>98</v>
      </c>
      <c r="G227" s="313">
        <v>76</v>
      </c>
      <c r="H227" s="318">
        <v>0.25</v>
      </c>
      <c r="J227" s="15"/>
      <c r="K227" s="15"/>
      <c r="L227" s="15"/>
      <c r="M227" s="15"/>
      <c r="N227" s="15"/>
    </row>
    <row r="228" spans="1:14" ht="15">
      <c r="A228" s="317" t="s">
        <v>552</v>
      </c>
      <c r="B228" s="313" t="s">
        <v>553</v>
      </c>
      <c r="C228" s="313" t="s">
        <v>376</v>
      </c>
      <c r="D228" s="313">
        <v>671.58</v>
      </c>
      <c r="E228" s="314">
        <v>88.3</v>
      </c>
      <c r="F228" s="313">
        <v>97</v>
      </c>
      <c r="G228" s="313">
        <v>74</v>
      </c>
      <c r="H228" s="318">
        <v>0</v>
      </c>
      <c r="J228" s="15"/>
      <c r="K228" s="15"/>
      <c r="L228" s="15"/>
      <c r="M228" s="15"/>
      <c r="N228" s="15"/>
    </row>
    <row r="229" spans="1:14" ht="15">
      <c r="A229" s="317" t="s">
        <v>552</v>
      </c>
      <c r="B229" s="313" t="s">
        <v>553</v>
      </c>
      <c r="C229" s="313" t="s">
        <v>377</v>
      </c>
      <c r="D229" s="313">
        <v>596.73</v>
      </c>
      <c r="E229" s="314">
        <v>78.58</v>
      </c>
      <c r="F229" s="313">
        <v>97</v>
      </c>
      <c r="G229" s="313">
        <v>76</v>
      </c>
      <c r="H229" s="318">
        <v>0</v>
      </c>
      <c r="J229" s="15"/>
      <c r="K229" s="15"/>
      <c r="L229" s="15"/>
      <c r="M229" s="15"/>
      <c r="N229" s="15"/>
    </row>
    <row r="230" spans="1:14" ht="15">
      <c r="A230" s="317" t="s">
        <v>552</v>
      </c>
      <c r="B230" s="313" t="s">
        <v>553</v>
      </c>
      <c r="C230" s="313" t="s">
        <v>378</v>
      </c>
      <c r="D230" s="313">
        <v>557.87</v>
      </c>
      <c r="E230" s="314">
        <v>73.53</v>
      </c>
      <c r="F230" s="313">
        <v>97</v>
      </c>
      <c r="G230" s="313">
        <v>75</v>
      </c>
      <c r="H230" s="318">
        <v>0</v>
      </c>
      <c r="J230" s="15"/>
      <c r="K230" s="15"/>
      <c r="L230" s="15"/>
      <c r="M230" s="15"/>
      <c r="N230" s="15"/>
    </row>
    <row r="231" spans="1:14" ht="15">
      <c r="A231" s="317" t="s">
        <v>552</v>
      </c>
      <c r="B231" s="313" t="s">
        <v>553</v>
      </c>
      <c r="C231" s="313" t="s">
        <v>379</v>
      </c>
      <c r="D231" s="313">
        <v>752.46</v>
      </c>
      <c r="E231" s="314">
        <v>98.81</v>
      </c>
      <c r="F231" s="313">
        <v>96</v>
      </c>
      <c r="G231" s="313">
        <v>73</v>
      </c>
      <c r="H231" s="318">
        <v>0.09</v>
      </c>
      <c r="J231" s="15"/>
      <c r="K231" s="15"/>
      <c r="L231" s="15"/>
      <c r="M231" s="15"/>
      <c r="N231" s="15"/>
    </row>
    <row r="232" spans="1:14" ht="15">
      <c r="A232" s="317" t="s">
        <v>552</v>
      </c>
      <c r="B232" s="313" t="s">
        <v>553</v>
      </c>
      <c r="C232" s="313" t="s">
        <v>380</v>
      </c>
      <c r="D232" s="313">
        <v>686.95</v>
      </c>
      <c r="E232" s="314">
        <v>90.3</v>
      </c>
      <c r="F232" s="313">
        <v>93</v>
      </c>
      <c r="G232" s="313">
        <v>72</v>
      </c>
      <c r="H232" s="318">
        <v>0.36</v>
      </c>
      <c r="J232" s="15"/>
      <c r="K232" s="15"/>
      <c r="L232" s="15"/>
      <c r="M232" s="15"/>
      <c r="N232" s="15"/>
    </row>
    <row r="233" spans="1:14" ht="15">
      <c r="A233" s="320" t="s">
        <v>552</v>
      </c>
      <c r="B233" s="315" t="s">
        <v>553</v>
      </c>
      <c r="C233" s="315" t="s">
        <v>156</v>
      </c>
      <c r="D233" s="315">
        <v>701.76</v>
      </c>
      <c r="E233" s="316">
        <v>92.22</v>
      </c>
      <c r="F233" s="315">
        <v>93</v>
      </c>
      <c r="G233" s="315">
        <v>73</v>
      </c>
      <c r="H233" s="355">
        <v>1.0900000000000001</v>
      </c>
      <c r="J233" s="15"/>
      <c r="K233" s="15"/>
      <c r="L233" s="15"/>
      <c r="M233" s="15"/>
      <c r="N233" s="15"/>
    </row>
    <row r="234" spans="1:14" ht="15">
      <c r="A234" s="320" t="s">
        <v>552</v>
      </c>
      <c r="B234" s="315" t="s">
        <v>553</v>
      </c>
      <c r="C234" s="315" t="s">
        <v>157</v>
      </c>
      <c r="D234" s="315">
        <v>691.49</v>
      </c>
      <c r="E234" s="316">
        <v>90.89</v>
      </c>
      <c r="F234" s="315">
        <v>93</v>
      </c>
      <c r="G234" s="315">
        <v>72</v>
      </c>
      <c r="H234" s="355">
        <v>0.69</v>
      </c>
      <c r="J234" s="15"/>
      <c r="K234" s="15"/>
      <c r="L234" s="15"/>
      <c r="M234" s="15"/>
      <c r="N234" s="15"/>
    </row>
    <row r="235" spans="1:14" ht="15">
      <c r="A235" s="317" t="s">
        <v>552</v>
      </c>
      <c r="B235" s="313" t="s">
        <v>553</v>
      </c>
      <c r="C235" s="313" t="s">
        <v>381</v>
      </c>
      <c r="D235" s="313">
        <v>725.88</v>
      </c>
      <c r="E235" s="314">
        <v>95.36</v>
      </c>
      <c r="F235" s="313">
        <v>92</v>
      </c>
      <c r="G235" s="313">
        <v>75</v>
      </c>
      <c r="H235" s="318">
        <v>0</v>
      </c>
      <c r="J235" s="15"/>
      <c r="K235" s="15"/>
      <c r="L235" s="15"/>
      <c r="M235" s="15"/>
      <c r="N235" s="15"/>
    </row>
    <row r="236" spans="1:14" ht="15">
      <c r="A236" s="317" t="s">
        <v>552</v>
      </c>
      <c r="B236" s="313" t="s">
        <v>553</v>
      </c>
      <c r="C236" s="313" t="s">
        <v>382</v>
      </c>
      <c r="D236" s="313">
        <v>600.4</v>
      </c>
      <c r="E236" s="314">
        <v>79.06</v>
      </c>
      <c r="F236" s="313">
        <v>92</v>
      </c>
      <c r="G236" s="313">
        <v>74</v>
      </c>
      <c r="H236" s="318">
        <v>0</v>
      </c>
      <c r="J236" s="15"/>
      <c r="K236" s="15"/>
      <c r="L236" s="15"/>
      <c r="M236" s="15"/>
      <c r="N236" s="15"/>
    </row>
    <row r="237" spans="1:14" ht="15">
      <c r="A237" s="317" t="s">
        <v>552</v>
      </c>
      <c r="B237" s="313" t="s">
        <v>553</v>
      </c>
      <c r="C237" s="313" t="s">
        <v>383</v>
      </c>
      <c r="D237" s="313">
        <v>585.57000000000005</v>
      </c>
      <c r="E237" s="314">
        <v>77.13</v>
      </c>
      <c r="F237" s="313">
        <v>93</v>
      </c>
      <c r="G237" s="313">
        <v>72</v>
      </c>
      <c r="H237" s="318">
        <v>0</v>
      </c>
      <c r="J237" s="15"/>
      <c r="K237" s="15"/>
      <c r="L237" s="15"/>
      <c r="M237" s="15"/>
      <c r="N237" s="15"/>
    </row>
    <row r="238" spans="1:14" ht="15">
      <c r="A238" s="317" t="s">
        <v>552</v>
      </c>
      <c r="B238" s="313" t="s">
        <v>553</v>
      </c>
      <c r="C238" s="313" t="s">
        <v>384</v>
      </c>
      <c r="D238" s="313">
        <v>559.41999999999996</v>
      </c>
      <c r="E238" s="314">
        <v>73.73</v>
      </c>
      <c r="F238" s="313">
        <v>93</v>
      </c>
      <c r="G238" s="313">
        <v>74</v>
      </c>
      <c r="H238" s="318">
        <v>0</v>
      </c>
      <c r="J238" s="15"/>
      <c r="K238" s="15"/>
      <c r="L238" s="15"/>
      <c r="M238" s="15"/>
      <c r="N238" s="15"/>
    </row>
    <row r="239" spans="1:14" ht="15">
      <c r="A239" s="320" t="s">
        <v>552</v>
      </c>
      <c r="B239" s="315" t="s">
        <v>553</v>
      </c>
      <c r="C239" s="315" t="s">
        <v>158</v>
      </c>
      <c r="D239" s="315">
        <v>559.12</v>
      </c>
      <c r="E239" s="316">
        <v>73.69</v>
      </c>
      <c r="F239" s="315">
        <v>93</v>
      </c>
      <c r="G239" s="315">
        <v>74</v>
      </c>
      <c r="H239" s="355">
        <v>0.99</v>
      </c>
      <c r="J239" s="15"/>
      <c r="K239" s="15"/>
      <c r="L239" s="15"/>
      <c r="M239" s="15"/>
      <c r="N239" s="15"/>
    </row>
    <row r="240" spans="1:14" ht="15">
      <c r="A240" s="317" t="s">
        <v>552</v>
      </c>
      <c r="B240" s="313" t="s">
        <v>553</v>
      </c>
      <c r="C240" s="313" t="s">
        <v>385</v>
      </c>
      <c r="D240" s="313">
        <v>541.01</v>
      </c>
      <c r="E240" s="314">
        <v>71.34</v>
      </c>
      <c r="F240" s="313">
        <v>92</v>
      </c>
      <c r="G240" s="313">
        <v>71</v>
      </c>
      <c r="H240" s="318">
        <v>0</v>
      </c>
      <c r="J240" s="15"/>
      <c r="K240" s="15"/>
      <c r="L240" s="15"/>
      <c r="M240" s="15"/>
      <c r="N240" s="15"/>
    </row>
    <row r="241" spans="1:14" ht="15">
      <c r="A241" s="317" t="s">
        <v>552</v>
      </c>
      <c r="B241" s="313" t="s">
        <v>553</v>
      </c>
      <c r="C241" s="313" t="s">
        <v>386</v>
      </c>
      <c r="D241" s="313">
        <v>581.21</v>
      </c>
      <c r="E241" s="314">
        <v>76.56</v>
      </c>
      <c r="F241" s="313">
        <v>95</v>
      </c>
      <c r="G241" s="313">
        <v>73</v>
      </c>
      <c r="H241" s="318">
        <v>0</v>
      </c>
      <c r="J241" s="15"/>
      <c r="K241" s="15"/>
      <c r="L241" s="15"/>
      <c r="M241" s="15"/>
      <c r="N241" s="15"/>
    </row>
    <row r="242" spans="1:14" ht="15">
      <c r="A242" s="317" t="s">
        <v>552</v>
      </c>
      <c r="B242" s="313" t="s">
        <v>553</v>
      </c>
      <c r="C242" s="313" t="s">
        <v>387</v>
      </c>
      <c r="D242" s="313">
        <v>599.25</v>
      </c>
      <c r="E242" s="314">
        <v>78.91</v>
      </c>
      <c r="F242" s="313">
        <v>95</v>
      </c>
      <c r="G242" s="313">
        <v>72</v>
      </c>
      <c r="H242" s="318"/>
      <c r="J242" s="15"/>
      <c r="K242" s="15"/>
      <c r="L242" s="15"/>
      <c r="M242" s="15"/>
      <c r="N242" s="15"/>
    </row>
    <row r="243" spans="1:14" ht="15">
      <c r="A243" s="317" t="s">
        <v>552</v>
      </c>
      <c r="B243" s="313" t="s">
        <v>553</v>
      </c>
      <c r="C243" s="313" t="s">
        <v>388</v>
      </c>
      <c r="D243" s="313">
        <v>511.76</v>
      </c>
      <c r="E243" s="314">
        <v>67.540000000000006</v>
      </c>
      <c r="F243" s="313">
        <v>96</v>
      </c>
      <c r="G243" s="313">
        <v>74</v>
      </c>
      <c r="H243" s="318" t="s">
        <v>164</v>
      </c>
      <c r="J243" s="15"/>
      <c r="K243" s="15"/>
      <c r="L243" s="15"/>
      <c r="M243" s="15"/>
      <c r="N243" s="15"/>
    </row>
    <row r="244" spans="1:14" ht="15">
      <c r="A244" s="317" t="s">
        <v>552</v>
      </c>
      <c r="B244" s="313" t="s">
        <v>553</v>
      </c>
      <c r="C244" s="313" t="s">
        <v>389</v>
      </c>
      <c r="D244" s="313">
        <v>544.4</v>
      </c>
      <c r="E244" s="314">
        <v>71.78</v>
      </c>
      <c r="F244" s="313">
        <v>95</v>
      </c>
      <c r="G244" s="313">
        <v>74</v>
      </c>
      <c r="H244" s="318">
        <v>0</v>
      </c>
      <c r="J244" s="15"/>
      <c r="K244" s="15"/>
      <c r="L244" s="15"/>
      <c r="M244" s="15"/>
      <c r="N244" s="15"/>
    </row>
    <row r="245" spans="1:14" ht="15">
      <c r="A245" s="320" t="s">
        <v>552</v>
      </c>
      <c r="B245" s="315" t="s">
        <v>553</v>
      </c>
      <c r="C245" s="315" t="s">
        <v>159</v>
      </c>
      <c r="D245" s="315">
        <v>599.55999999999995</v>
      </c>
      <c r="E245" s="316">
        <v>78.95</v>
      </c>
      <c r="F245" s="315">
        <v>94</v>
      </c>
      <c r="G245" s="315">
        <v>74</v>
      </c>
      <c r="H245" s="355">
        <v>0.93</v>
      </c>
      <c r="J245" s="15"/>
      <c r="K245" s="15"/>
      <c r="L245" s="15"/>
      <c r="M245" s="16"/>
      <c r="N245" s="16"/>
    </row>
    <row r="246" spans="1:14" ht="15">
      <c r="A246" s="317" t="s">
        <v>552</v>
      </c>
      <c r="B246" s="313" t="s">
        <v>553</v>
      </c>
      <c r="C246" s="313" t="s">
        <v>390</v>
      </c>
      <c r="D246" s="313">
        <v>564.42999999999995</v>
      </c>
      <c r="E246" s="314">
        <v>74.38</v>
      </c>
      <c r="F246" s="313">
        <v>94</v>
      </c>
      <c r="G246" s="313">
        <v>74</v>
      </c>
      <c r="H246" s="318">
        <v>0.05</v>
      </c>
      <c r="J246" s="15"/>
      <c r="K246" s="15"/>
      <c r="L246" s="15"/>
      <c r="M246" s="17"/>
      <c r="N246" s="18"/>
    </row>
    <row r="247" spans="1:14" ht="15">
      <c r="A247" s="317" t="s">
        <v>552</v>
      </c>
      <c r="B247" s="313" t="s">
        <v>553</v>
      </c>
      <c r="C247" s="313" t="s">
        <v>391</v>
      </c>
      <c r="D247" s="313">
        <v>558.51</v>
      </c>
      <c r="E247" s="314">
        <v>73.61</v>
      </c>
      <c r="F247" s="313">
        <v>92</v>
      </c>
      <c r="G247" s="313">
        <v>73</v>
      </c>
      <c r="H247" s="318">
        <v>0</v>
      </c>
      <c r="J247" s="15"/>
      <c r="K247" s="15"/>
      <c r="L247" s="15"/>
      <c r="M247" s="15"/>
      <c r="N247" s="15"/>
    </row>
    <row r="248" spans="1:14" ht="15">
      <c r="A248" s="317" t="s">
        <v>552</v>
      </c>
      <c r="B248" s="313" t="s">
        <v>553</v>
      </c>
      <c r="C248" s="313" t="s">
        <v>392</v>
      </c>
      <c r="D248" s="313">
        <v>580.44000000000005</v>
      </c>
      <c r="E248" s="314">
        <v>76.459999999999994</v>
      </c>
      <c r="F248" s="313">
        <v>91</v>
      </c>
      <c r="G248" s="313">
        <v>72</v>
      </c>
      <c r="H248" s="318"/>
      <c r="J248" s="15"/>
      <c r="K248" s="15"/>
      <c r="L248" s="15"/>
      <c r="M248" s="15"/>
      <c r="N248" s="15"/>
    </row>
    <row r="249" spans="1:14" ht="15">
      <c r="A249" s="317" t="s">
        <v>552</v>
      </c>
      <c r="B249" s="313" t="s">
        <v>553</v>
      </c>
      <c r="C249" s="313" t="s">
        <v>393</v>
      </c>
      <c r="D249" s="313">
        <v>563.41999999999996</v>
      </c>
      <c r="E249" s="314">
        <v>74.25</v>
      </c>
      <c r="F249" s="313">
        <v>92</v>
      </c>
      <c r="G249" s="313">
        <v>71</v>
      </c>
      <c r="H249" s="318">
        <v>0.05</v>
      </c>
      <c r="J249" s="15"/>
      <c r="K249" s="15"/>
      <c r="L249" s="15"/>
      <c r="M249" s="15"/>
      <c r="N249" s="15"/>
    </row>
    <row r="250" spans="1:14" ht="15">
      <c r="A250" s="317" t="s">
        <v>552</v>
      </c>
      <c r="B250" s="313" t="s">
        <v>553</v>
      </c>
      <c r="C250" s="313" t="s">
        <v>394</v>
      </c>
      <c r="D250" s="313">
        <v>578.98</v>
      </c>
      <c r="E250" s="314">
        <v>76.27</v>
      </c>
      <c r="F250" s="313">
        <v>90</v>
      </c>
      <c r="G250" s="313">
        <v>68</v>
      </c>
      <c r="H250" s="318">
        <v>0</v>
      </c>
      <c r="J250" s="15"/>
      <c r="K250" s="15"/>
      <c r="L250" s="15"/>
      <c r="M250" s="15"/>
      <c r="N250" s="15"/>
    </row>
    <row r="251" spans="1:14" ht="15">
      <c r="A251" s="317" t="s">
        <v>552</v>
      </c>
      <c r="B251" s="313" t="s">
        <v>553</v>
      </c>
      <c r="C251" s="313" t="s">
        <v>395</v>
      </c>
      <c r="D251" s="313">
        <v>499.31</v>
      </c>
      <c r="E251" s="314">
        <v>65.92</v>
      </c>
      <c r="F251" s="313">
        <v>90</v>
      </c>
      <c r="G251" s="313">
        <v>64</v>
      </c>
      <c r="H251" s="318">
        <v>0</v>
      </c>
      <c r="J251" s="15"/>
      <c r="K251" s="15"/>
      <c r="L251" s="15"/>
      <c r="M251" s="15"/>
      <c r="N251" s="15"/>
    </row>
    <row r="252" spans="1:14" ht="15">
      <c r="A252" s="317" t="s">
        <v>552</v>
      </c>
      <c r="B252" s="313" t="s">
        <v>553</v>
      </c>
      <c r="C252" s="313" t="s">
        <v>396</v>
      </c>
      <c r="D252" s="313">
        <v>508.4</v>
      </c>
      <c r="E252" s="314">
        <v>67.099999999999994</v>
      </c>
      <c r="F252" s="313">
        <v>94</v>
      </c>
      <c r="G252" s="313">
        <v>69</v>
      </c>
      <c r="H252" s="318">
        <v>0</v>
      </c>
      <c r="J252" s="15"/>
      <c r="K252" s="15"/>
      <c r="L252" s="15"/>
      <c r="M252" s="15"/>
      <c r="N252" s="15"/>
    </row>
    <row r="253" spans="1:14" ht="15">
      <c r="A253" s="317" t="s">
        <v>552</v>
      </c>
      <c r="B253" s="313" t="s">
        <v>553</v>
      </c>
      <c r="C253" s="313" t="s">
        <v>397</v>
      </c>
      <c r="D253" s="313">
        <v>510.83</v>
      </c>
      <c r="E253" s="314">
        <v>67.42</v>
      </c>
      <c r="F253" s="313">
        <v>95</v>
      </c>
      <c r="G253" s="313">
        <v>70</v>
      </c>
      <c r="H253" s="318"/>
      <c r="J253" s="15"/>
      <c r="K253" s="15"/>
      <c r="L253" s="15"/>
      <c r="M253" s="15"/>
      <c r="N253" s="15"/>
    </row>
    <row r="254" spans="1:14" ht="15">
      <c r="A254" s="320" t="s">
        <v>552</v>
      </c>
      <c r="B254" s="315" t="s">
        <v>553</v>
      </c>
      <c r="C254" s="315" t="s">
        <v>160</v>
      </c>
      <c r="D254" s="315">
        <v>903.27</v>
      </c>
      <c r="E254" s="316">
        <v>118.4</v>
      </c>
      <c r="F254" s="315">
        <v>95</v>
      </c>
      <c r="G254" s="315">
        <v>69</v>
      </c>
      <c r="H254" s="355">
        <v>0</v>
      </c>
      <c r="J254" s="15"/>
      <c r="K254" s="15"/>
      <c r="L254" s="15"/>
      <c r="M254" s="15"/>
      <c r="N254" s="15"/>
    </row>
    <row r="255" spans="1:14" ht="15">
      <c r="A255" s="317" t="s">
        <v>552</v>
      </c>
      <c r="B255" s="313" t="s">
        <v>553</v>
      </c>
      <c r="C255" s="313" t="s">
        <v>398</v>
      </c>
      <c r="D255" s="313">
        <v>650.29999999999995</v>
      </c>
      <c r="E255" s="314">
        <v>85.54</v>
      </c>
      <c r="F255" s="313">
        <v>94</v>
      </c>
      <c r="G255" s="313">
        <v>64</v>
      </c>
      <c r="H255" s="318">
        <v>0.48</v>
      </c>
      <c r="J255" s="15"/>
      <c r="K255" s="15"/>
      <c r="L255" s="15"/>
      <c r="M255" s="15"/>
      <c r="N255" s="15"/>
    </row>
    <row r="256" spans="1:14" ht="15">
      <c r="A256" s="317" t="s">
        <v>552</v>
      </c>
      <c r="B256" s="313" t="s">
        <v>553</v>
      </c>
      <c r="C256" s="313" t="s">
        <v>399</v>
      </c>
      <c r="D256" s="313">
        <v>665.32</v>
      </c>
      <c r="E256" s="314">
        <v>78.319999999999993</v>
      </c>
      <c r="F256" s="313">
        <v>93</v>
      </c>
      <c r="G256" s="313">
        <v>71</v>
      </c>
      <c r="H256" s="318" t="s">
        <v>164</v>
      </c>
      <c r="J256" s="15"/>
      <c r="K256" s="15"/>
      <c r="L256" s="15"/>
      <c r="M256" s="15"/>
      <c r="N256" s="15"/>
    </row>
    <row r="257" spans="1:14" ht="15">
      <c r="A257" s="317" t="s">
        <v>552</v>
      </c>
      <c r="B257" s="313" t="s">
        <v>553</v>
      </c>
      <c r="C257" s="313" t="s">
        <v>400</v>
      </c>
      <c r="D257" s="313">
        <v>613.04</v>
      </c>
      <c r="E257" s="314">
        <v>72.239999999999995</v>
      </c>
      <c r="F257" s="313">
        <v>92</v>
      </c>
      <c r="G257" s="313">
        <v>72</v>
      </c>
      <c r="H257" s="318">
        <v>0</v>
      </c>
      <c r="J257" s="15"/>
      <c r="K257" s="15"/>
      <c r="L257" s="15"/>
      <c r="M257" s="15"/>
      <c r="N257" s="15"/>
    </row>
    <row r="258" spans="1:14" ht="15">
      <c r="A258" s="320" t="s">
        <v>552</v>
      </c>
      <c r="B258" s="315" t="s">
        <v>553</v>
      </c>
      <c r="C258" s="315" t="s">
        <v>163</v>
      </c>
      <c r="D258" s="315">
        <v>593.54999999999995</v>
      </c>
      <c r="E258" s="316">
        <v>69.98</v>
      </c>
      <c r="F258" s="315">
        <v>92</v>
      </c>
      <c r="G258" s="315">
        <v>71</v>
      </c>
      <c r="H258" s="355" t="s">
        <v>164</v>
      </c>
      <c r="J258" s="15"/>
      <c r="K258" s="15"/>
      <c r="L258" s="15"/>
      <c r="M258" s="15"/>
      <c r="N258" s="15"/>
    </row>
    <row r="259" spans="1:14" ht="15">
      <c r="A259" s="320" t="s">
        <v>552</v>
      </c>
      <c r="B259" s="315" t="s">
        <v>553</v>
      </c>
      <c r="C259" s="315" t="s">
        <v>161</v>
      </c>
      <c r="D259" s="315">
        <v>1163.9100000000001</v>
      </c>
      <c r="E259" s="316">
        <v>136.22</v>
      </c>
      <c r="F259" s="315">
        <v>92</v>
      </c>
      <c r="G259" s="315">
        <v>72</v>
      </c>
      <c r="H259" s="355">
        <v>0.03</v>
      </c>
      <c r="J259" s="15"/>
      <c r="K259" s="15"/>
      <c r="L259" s="15"/>
      <c r="M259" s="15"/>
      <c r="N259" s="15"/>
    </row>
    <row r="260" spans="1:14" ht="15">
      <c r="A260" s="320" t="s">
        <v>552</v>
      </c>
      <c r="B260" s="315" t="s">
        <v>553</v>
      </c>
      <c r="C260" s="315" t="s">
        <v>162</v>
      </c>
      <c r="D260" s="315">
        <v>695.26</v>
      </c>
      <c r="E260" s="316">
        <v>81.790000000000006</v>
      </c>
      <c r="F260" s="315">
        <v>91</v>
      </c>
      <c r="G260" s="315">
        <v>71</v>
      </c>
      <c r="H260" s="355">
        <v>0.28999999999999998</v>
      </c>
      <c r="J260" s="15"/>
      <c r="K260" s="15"/>
      <c r="L260" s="15"/>
      <c r="M260" s="15"/>
      <c r="N260" s="15"/>
    </row>
    <row r="261" spans="1:14" ht="15">
      <c r="A261" s="317" t="s">
        <v>552</v>
      </c>
      <c r="B261" s="313" t="s">
        <v>553</v>
      </c>
      <c r="C261" s="313" t="s">
        <v>401</v>
      </c>
      <c r="D261" s="313">
        <v>634.22</v>
      </c>
      <c r="E261" s="314">
        <v>74.7</v>
      </c>
      <c r="F261" s="313">
        <v>88</v>
      </c>
      <c r="G261" s="313">
        <v>70</v>
      </c>
      <c r="H261" s="318">
        <v>0</v>
      </c>
      <c r="J261" s="15"/>
      <c r="K261" s="15"/>
      <c r="L261" s="15"/>
      <c r="M261" s="15"/>
      <c r="N261" s="15"/>
    </row>
    <row r="262" spans="1:14" ht="15">
      <c r="A262" s="317" t="s">
        <v>552</v>
      </c>
      <c r="B262" s="313" t="s">
        <v>553</v>
      </c>
      <c r="C262" s="313" t="s">
        <v>402</v>
      </c>
      <c r="D262" s="313">
        <v>649.08000000000004</v>
      </c>
      <c r="E262" s="314">
        <v>76.430000000000007</v>
      </c>
      <c r="F262" s="313">
        <v>87</v>
      </c>
      <c r="G262" s="313">
        <v>69</v>
      </c>
      <c r="H262" s="318">
        <v>0.54</v>
      </c>
      <c r="J262" s="15"/>
      <c r="K262" s="15"/>
      <c r="L262" s="15"/>
      <c r="M262" s="15"/>
      <c r="N262" s="15"/>
    </row>
    <row r="263" spans="1:14" ht="15">
      <c r="A263" s="317" t="s">
        <v>552</v>
      </c>
      <c r="B263" s="313" t="s">
        <v>553</v>
      </c>
      <c r="C263" s="313" t="s">
        <v>403</v>
      </c>
      <c r="D263" s="313">
        <v>712.96</v>
      </c>
      <c r="E263" s="314">
        <v>83.85</v>
      </c>
      <c r="F263" s="313">
        <v>92</v>
      </c>
      <c r="G263" s="313">
        <v>70</v>
      </c>
      <c r="H263" s="318">
        <v>0</v>
      </c>
      <c r="J263" s="15"/>
      <c r="K263" s="15"/>
      <c r="L263" s="15"/>
      <c r="M263" s="15"/>
      <c r="N263" s="15"/>
    </row>
    <row r="264" spans="1:14" ht="15">
      <c r="A264" s="317" t="s">
        <v>552</v>
      </c>
      <c r="B264" s="313" t="s">
        <v>553</v>
      </c>
      <c r="C264" s="313" t="s">
        <v>404</v>
      </c>
      <c r="D264" s="313">
        <v>602.61</v>
      </c>
      <c r="E264" s="314">
        <v>71.03</v>
      </c>
      <c r="F264" s="313">
        <v>89</v>
      </c>
      <c r="G264" s="313">
        <v>68</v>
      </c>
      <c r="H264" s="318">
        <v>0.08</v>
      </c>
      <c r="J264" s="15"/>
      <c r="K264" s="15"/>
      <c r="L264" s="15"/>
      <c r="M264" s="15"/>
      <c r="N264" s="15"/>
    </row>
    <row r="265" spans="1:14" ht="15">
      <c r="A265" s="317" t="s">
        <v>552</v>
      </c>
      <c r="B265" s="313" t="s">
        <v>553</v>
      </c>
      <c r="C265" s="313" t="s">
        <v>405</v>
      </c>
      <c r="D265" s="313">
        <v>535.11</v>
      </c>
      <c r="E265" s="314">
        <v>63.19</v>
      </c>
      <c r="F265" s="313">
        <v>88</v>
      </c>
      <c r="G265" s="313">
        <v>64</v>
      </c>
      <c r="H265" s="318">
        <v>0</v>
      </c>
      <c r="J265" s="15"/>
      <c r="K265" s="15"/>
      <c r="L265" s="15"/>
      <c r="M265" s="15"/>
      <c r="N265" s="15"/>
    </row>
    <row r="266" spans="1:14" ht="15">
      <c r="A266" s="317" t="s">
        <v>552</v>
      </c>
      <c r="B266" s="313" t="s">
        <v>553</v>
      </c>
      <c r="C266" s="313" t="s">
        <v>406</v>
      </c>
      <c r="D266" s="313">
        <v>556.41999999999996</v>
      </c>
      <c r="E266" s="314">
        <v>65.67</v>
      </c>
      <c r="F266" s="313">
        <v>88</v>
      </c>
      <c r="G266" s="313">
        <v>69</v>
      </c>
      <c r="H266" s="318">
        <v>0</v>
      </c>
      <c r="J266" s="15"/>
      <c r="K266" s="15"/>
      <c r="L266" s="15"/>
      <c r="M266" s="15"/>
      <c r="N266" s="15"/>
    </row>
    <row r="267" spans="1:14" ht="15">
      <c r="A267" s="317" t="s">
        <v>552</v>
      </c>
      <c r="B267" s="313" t="s">
        <v>553</v>
      </c>
      <c r="C267" s="313" t="s">
        <v>407</v>
      </c>
      <c r="D267" s="313">
        <v>570.51</v>
      </c>
      <c r="E267" s="314">
        <v>67.3</v>
      </c>
      <c r="F267" s="313">
        <v>87</v>
      </c>
      <c r="G267" s="313">
        <v>68</v>
      </c>
      <c r="H267" s="318">
        <v>0.08</v>
      </c>
      <c r="J267" s="15"/>
      <c r="K267" s="15"/>
      <c r="L267" s="15"/>
      <c r="M267" s="15"/>
      <c r="N267" s="15"/>
    </row>
    <row r="268" spans="1:14" ht="15">
      <c r="A268" s="317" t="s">
        <v>552</v>
      </c>
      <c r="B268" s="313" t="s">
        <v>553</v>
      </c>
      <c r="C268" s="313" t="s">
        <v>408</v>
      </c>
      <c r="D268" s="313">
        <v>673.66</v>
      </c>
      <c r="E268" s="314">
        <v>79.28</v>
      </c>
      <c r="F268" s="313">
        <v>85</v>
      </c>
      <c r="G268" s="313">
        <v>65</v>
      </c>
      <c r="H268" s="318">
        <v>0.3</v>
      </c>
      <c r="J268" s="15"/>
      <c r="K268" s="15"/>
      <c r="L268" s="15"/>
      <c r="M268" s="15"/>
      <c r="N268" s="15"/>
    </row>
    <row r="269" spans="1:14" ht="15">
      <c r="A269" s="317" t="s">
        <v>552</v>
      </c>
      <c r="B269" s="313" t="s">
        <v>553</v>
      </c>
      <c r="C269" s="313" t="s">
        <v>409</v>
      </c>
      <c r="D269" s="313">
        <v>570.30999999999995</v>
      </c>
      <c r="E269" s="314">
        <v>67.28</v>
      </c>
      <c r="F269" s="313">
        <v>87</v>
      </c>
      <c r="G269" s="313">
        <v>61</v>
      </c>
      <c r="H269" s="318">
        <v>0</v>
      </c>
      <c r="J269" s="15"/>
      <c r="K269" s="15"/>
      <c r="L269" s="15"/>
      <c r="M269" s="15"/>
      <c r="N269" s="15"/>
    </row>
    <row r="270" spans="1:14" ht="15">
      <c r="A270" s="317" t="s">
        <v>552</v>
      </c>
      <c r="B270" s="313" t="s">
        <v>553</v>
      </c>
      <c r="C270" s="313" t="s">
        <v>410</v>
      </c>
      <c r="D270" s="313">
        <v>617.58000000000004</v>
      </c>
      <c r="E270" s="314">
        <v>72.77</v>
      </c>
      <c r="F270" s="313">
        <v>89</v>
      </c>
      <c r="G270" s="313">
        <v>59</v>
      </c>
      <c r="H270" s="318">
        <v>0</v>
      </c>
      <c r="J270" s="15"/>
      <c r="K270" s="15"/>
      <c r="L270" s="15"/>
      <c r="M270" s="15"/>
      <c r="N270" s="15"/>
    </row>
    <row r="271" spans="1:14" ht="15">
      <c r="A271" s="317" t="s">
        <v>552</v>
      </c>
      <c r="B271" s="313" t="s">
        <v>553</v>
      </c>
      <c r="C271" s="313" t="s">
        <v>411</v>
      </c>
      <c r="D271" s="313">
        <v>698.21</v>
      </c>
      <c r="E271" s="314">
        <v>82.14</v>
      </c>
      <c r="F271" s="313">
        <v>90</v>
      </c>
      <c r="G271" s="313">
        <v>66</v>
      </c>
      <c r="H271" s="319">
        <v>0</v>
      </c>
      <c r="J271" s="15"/>
      <c r="K271" s="15"/>
      <c r="L271" s="15"/>
      <c r="M271" s="15"/>
      <c r="N271" s="15"/>
    </row>
    <row r="272" spans="1:14" ht="15">
      <c r="A272" s="320" t="s">
        <v>552</v>
      </c>
      <c r="B272" s="315" t="s">
        <v>553</v>
      </c>
      <c r="C272" s="315" t="s">
        <v>412</v>
      </c>
      <c r="D272" s="315">
        <v>1121.53</v>
      </c>
      <c r="E272" s="316">
        <v>131.30000000000001</v>
      </c>
      <c r="F272" s="315">
        <v>89</v>
      </c>
      <c r="G272" s="315">
        <v>71</v>
      </c>
      <c r="H272" s="321">
        <v>2.11</v>
      </c>
      <c r="J272" s="15"/>
      <c r="K272" s="15"/>
      <c r="L272" s="15"/>
      <c r="M272" s="15"/>
      <c r="N272" s="15"/>
    </row>
    <row r="273" spans="1:14" ht="15">
      <c r="A273" s="320" t="s">
        <v>552</v>
      </c>
      <c r="B273" s="315" t="s">
        <v>553</v>
      </c>
      <c r="C273" s="315" t="s">
        <v>413</v>
      </c>
      <c r="D273" s="315">
        <v>1586.92</v>
      </c>
      <c r="E273" s="316">
        <v>185.34</v>
      </c>
      <c r="F273" s="315">
        <v>88</v>
      </c>
      <c r="G273" s="315">
        <v>71</v>
      </c>
      <c r="H273" s="321">
        <v>0.91</v>
      </c>
      <c r="J273" s="15"/>
      <c r="K273" s="15"/>
      <c r="L273" s="15"/>
      <c r="M273" s="15"/>
      <c r="N273" s="15"/>
    </row>
    <row r="274" spans="1:14" ht="15">
      <c r="A274" s="320" t="s">
        <v>552</v>
      </c>
      <c r="B274" s="315" t="s">
        <v>553</v>
      </c>
      <c r="C274" s="315" t="s">
        <v>414</v>
      </c>
      <c r="D274" s="315">
        <v>1723.72</v>
      </c>
      <c r="E274" s="316">
        <v>201.23</v>
      </c>
      <c r="F274" s="315">
        <v>87</v>
      </c>
      <c r="G274" s="315">
        <v>71</v>
      </c>
      <c r="H274" s="321">
        <v>0.81</v>
      </c>
      <c r="J274" s="15"/>
      <c r="K274" s="15"/>
      <c r="L274" s="15"/>
      <c r="M274" s="15"/>
      <c r="N274" s="15"/>
    </row>
    <row r="275" spans="1:14" ht="15">
      <c r="A275" s="320" t="s">
        <v>552</v>
      </c>
      <c r="B275" s="315" t="s">
        <v>553</v>
      </c>
      <c r="C275" s="315" t="s">
        <v>415</v>
      </c>
      <c r="D275" s="315">
        <v>1421.63</v>
      </c>
      <c r="E275" s="316">
        <v>166.15</v>
      </c>
      <c r="F275" s="315">
        <v>85</v>
      </c>
      <c r="G275" s="315">
        <v>71</v>
      </c>
      <c r="H275" s="321">
        <v>0.02</v>
      </c>
      <c r="J275" s="15"/>
      <c r="K275" s="15"/>
      <c r="L275" s="15"/>
      <c r="M275" s="16"/>
      <c r="N275" s="16"/>
    </row>
    <row r="276" spans="1:14" ht="15">
      <c r="A276" s="320" t="s">
        <v>552</v>
      </c>
      <c r="B276" s="315" t="s">
        <v>553</v>
      </c>
      <c r="C276" s="315" t="s">
        <v>416</v>
      </c>
      <c r="D276" s="315">
        <v>1648.54</v>
      </c>
      <c r="E276" s="316">
        <v>192.5</v>
      </c>
      <c r="F276" s="315">
        <v>85</v>
      </c>
      <c r="G276" s="315">
        <v>71</v>
      </c>
      <c r="H276" s="321">
        <v>0.2</v>
      </c>
      <c r="J276" s="15"/>
      <c r="K276" s="15"/>
      <c r="L276" s="15"/>
      <c r="M276" s="17"/>
      <c r="N276" s="18"/>
    </row>
    <row r="277" spans="1:14" ht="15">
      <c r="A277" s="320" t="s">
        <v>552</v>
      </c>
      <c r="B277" s="315" t="s">
        <v>553</v>
      </c>
      <c r="C277" s="315" t="s">
        <v>417</v>
      </c>
      <c r="D277" s="315">
        <v>2231.7600000000002</v>
      </c>
      <c r="E277" s="316">
        <v>260.23</v>
      </c>
      <c r="F277" s="315">
        <v>85</v>
      </c>
      <c r="G277" s="315">
        <v>70</v>
      </c>
      <c r="H277" s="321">
        <v>2.5299999999999998</v>
      </c>
      <c r="J277" s="15"/>
      <c r="K277" s="15"/>
      <c r="L277" s="15"/>
      <c r="M277" s="15"/>
      <c r="N277" s="15"/>
    </row>
    <row r="278" spans="1:14" ht="15">
      <c r="A278" s="320" t="s">
        <v>552</v>
      </c>
      <c r="B278" s="315" t="s">
        <v>553</v>
      </c>
      <c r="C278" s="315" t="s">
        <v>419</v>
      </c>
      <c r="D278" s="315">
        <v>2045.05</v>
      </c>
      <c r="E278" s="316">
        <v>238.55</v>
      </c>
      <c r="F278" s="315">
        <v>85</v>
      </c>
      <c r="G278" s="315">
        <v>69</v>
      </c>
      <c r="H278" s="321">
        <v>0.56000000000000005</v>
      </c>
      <c r="J278" s="15"/>
      <c r="K278" s="15"/>
      <c r="L278" s="15"/>
      <c r="M278" s="15"/>
      <c r="N278" s="15"/>
    </row>
    <row r="279" spans="1:14" ht="15">
      <c r="A279" s="320" t="s">
        <v>552</v>
      </c>
      <c r="B279" s="315" t="s">
        <v>553</v>
      </c>
      <c r="C279" s="315" t="s">
        <v>420</v>
      </c>
      <c r="D279" s="315">
        <v>949.34</v>
      </c>
      <c r="E279" s="316">
        <v>111.3</v>
      </c>
      <c r="F279" s="315">
        <v>85</v>
      </c>
      <c r="G279" s="315">
        <v>70</v>
      </c>
      <c r="H279" s="321">
        <v>0</v>
      </c>
      <c r="J279" s="15"/>
      <c r="K279" s="15"/>
      <c r="L279" s="15"/>
      <c r="M279" s="15"/>
      <c r="N279" s="15"/>
    </row>
    <row r="280" spans="1:14" ht="15">
      <c r="A280" s="320" t="s">
        <v>552</v>
      </c>
      <c r="B280" s="315" t="s">
        <v>553</v>
      </c>
      <c r="C280" s="315" t="s">
        <v>421</v>
      </c>
      <c r="D280" s="315">
        <v>830.86</v>
      </c>
      <c r="E280" s="316">
        <v>97.54</v>
      </c>
      <c r="F280" s="315">
        <v>86</v>
      </c>
      <c r="G280" s="315">
        <v>70</v>
      </c>
      <c r="H280" s="321">
        <v>0.05</v>
      </c>
      <c r="J280" s="15"/>
      <c r="K280" s="15"/>
      <c r="L280" s="15"/>
      <c r="M280" s="15"/>
      <c r="N280" s="15"/>
    </row>
    <row r="281" spans="1:14" ht="15">
      <c r="A281" s="317" t="s">
        <v>552</v>
      </c>
      <c r="B281" s="313" t="s">
        <v>553</v>
      </c>
      <c r="C281" s="313" t="s">
        <v>422</v>
      </c>
      <c r="D281" s="313">
        <v>751.7</v>
      </c>
      <c r="E281" s="314">
        <v>88.35</v>
      </c>
      <c r="F281" s="313">
        <v>86</v>
      </c>
      <c r="G281" s="313">
        <v>69</v>
      </c>
      <c r="H281" s="319">
        <v>0</v>
      </c>
      <c r="J281" s="15"/>
      <c r="K281" s="15"/>
      <c r="L281" s="15"/>
      <c r="M281" s="15"/>
      <c r="N281" s="15"/>
    </row>
    <row r="282" spans="1:14" ht="15">
      <c r="A282" s="317" t="s">
        <v>552</v>
      </c>
      <c r="B282" s="313" t="s">
        <v>553</v>
      </c>
      <c r="C282" s="313" t="s">
        <v>423</v>
      </c>
      <c r="D282" s="313">
        <v>730.68</v>
      </c>
      <c r="E282" s="314">
        <v>85.91</v>
      </c>
      <c r="F282" s="313">
        <v>87</v>
      </c>
      <c r="G282" s="313">
        <v>66</v>
      </c>
      <c r="H282" s="319">
        <v>0</v>
      </c>
      <c r="J282" s="15"/>
      <c r="K282" s="15"/>
      <c r="L282" s="15"/>
      <c r="M282" s="15"/>
      <c r="N282" s="15"/>
    </row>
    <row r="283" spans="1:14" ht="15">
      <c r="A283" s="317" t="s">
        <v>552</v>
      </c>
      <c r="B283" s="313" t="s">
        <v>553</v>
      </c>
      <c r="C283" s="313" t="s">
        <v>424</v>
      </c>
      <c r="D283" s="313">
        <v>784.73</v>
      </c>
      <c r="E283" s="314">
        <v>92.18</v>
      </c>
      <c r="F283" s="313">
        <v>90</v>
      </c>
      <c r="G283" s="313">
        <v>56</v>
      </c>
      <c r="H283" s="319">
        <v>0</v>
      </c>
      <c r="J283" s="15"/>
      <c r="K283" s="15"/>
      <c r="L283" s="15"/>
      <c r="M283" s="15"/>
      <c r="N283" s="15"/>
    </row>
    <row r="284" spans="1:14" ht="15">
      <c r="A284" s="317" t="s">
        <v>552</v>
      </c>
      <c r="B284" s="313" t="s">
        <v>553</v>
      </c>
      <c r="C284" s="313" t="s">
        <v>425</v>
      </c>
      <c r="D284" s="313">
        <v>821.28</v>
      </c>
      <c r="E284" s="314">
        <v>96.43</v>
      </c>
      <c r="F284" s="313">
        <v>82</v>
      </c>
      <c r="G284" s="313">
        <v>53</v>
      </c>
      <c r="H284" s="319">
        <v>0</v>
      </c>
      <c r="J284" s="15"/>
      <c r="K284" s="15"/>
      <c r="L284" s="15"/>
      <c r="M284" s="15"/>
      <c r="N284" s="15"/>
    </row>
    <row r="285" spans="1:14" ht="15">
      <c r="A285" s="317" t="s">
        <v>552</v>
      </c>
      <c r="B285" s="313" t="s">
        <v>553</v>
      </c>
      <c r="C285" s="313" t="s">
        <v>426</v>
      </c>
      <c r="D285" s="313">
        <v>776.56</v>
      </c>
      <c r="E285" s="314">
        <v>91.23</v>
      </c>
      <c r="F285" s="313">
        <v>80</v>
      </c>
      <c r="G285" s="313">
        <v>55</v>
      </c>
      <c r="H285" s="319">
        <v>0</v>
      </c>
      <c r="J285" s="15"/>
      <c r="K285" s="15"/>
      <c r="L285" s="15"/>
      <c r="M285" s="15"/>
      <c r="N285" s="15"/>
    </row>
    <row r="286" spans="1:14" ht="15">
      <c r="A286" s="317" t="s">
        <v>552</v>
      </c>
      <c r="B286" s="313" t="s">
        <v>553</v>
      </c>
      <c r="C286" s="313" t="s">
        <v>427</v>
      </c>
      <c r="D286" s="313">
        <v>602.25</v>
      </c>
      <c r="E286" s="314">
        <v>70.989999999999995</v>
      </c>
      <c r="F286" s="313">
        <v>84</v>
      </c>
      <c r="G286" s="313">
        <v>56</v>
      </c>
      <c r="H286" s="319">
        <v>0</v>
      </c>
      <c r="J286" s="15"/>
      <c r="K286" s="15"/>
      <c r="L286" s="15"/>
      <c r="M286" s="15"/>
      <c r="N286" s="15"/>
    </row>
    <row r="287" spans="1:14" ht="15">
      <c r="A287" s="317" t="s">
        <v>552</v>
      </c>
      <c r="B287" s="313" t="s">
        <v>553</v>
      </c>
      <c r="C287" s="313" t="s">
        <v>428</v>
      </c>
      <c r="D287" s="313">
        <v>646.6</v>
      </c>
      <c r="E287" s="314">
        <v>82.99</v>
      </c>
      <c r="F287" s="313">
        <v>84</v>
      </c>
      <c r="G287" s="313">
        <v>65</v>
      </c>
      <c r="H287" s="319">
        <v>0</v>
      </c>
      <c r="J287" s="15"/>
      <c r="K287" s="15"/>
      <c r="L287" s="15"/>
      <c r="M287" s="15"/>
      <c r="N287" s="15"/>
    </row>
    <row r="288" spans="1:14" ht="15">
      <c r="A288" s="320" t="s">
        <v>552</v>
      </c>
      <c r="B288" s="315" t="s">
        <v>553</v>
      </c>
      <c r="C288" s="315" t="s">
        <v>429</v>
      </c>
      <c r="D288" s="315">
        <v>1887.36</v>
      </c>
      <c r="E288" s="316">
        <v>240.16</v>
      </c>
      <c r="F288" s="315">
        <v>88</v>
      </c>
      <c r="G288" s="315">
        <v>72</v>
      </c>
      <c r="H288" s="321">
        <v>2.8</v>
      </c>
      <c r="J288" s="15"/>
      <c r="K288" s="15"/>
      <c r="L288" s="15"/>
      <c r="M288" s="15"/>
      <c r="N288" s="15"/>
    </row>
    <row r="289" spans="1:14" ht="15">
      <c r="A289" s="320" t="s">
        <v>552</v>
      </c>
      <c r="B289" s="315" t="s">
        <v>553</v>
      </c>
      <c r="C289" s="315" t="s">
        <v>430</v>
      </c>
      <c r="D289" s="315">
        <v>2085.1</v>
      </c>
      <c r="E289" s="316">
        <v>265.20999999999998</v>
      </c>
      <c r="F289" s="315">
        <v>89</v>
      </c>
      <c r="G289" s="315">
        <v>68</v>
      </c>
      <c r="H289" s="321">
        <v>1.67</v>
      </c>
      <c r="J289" s="15"/>
      <c r="K289" s="15"/>
      <c r="L289" s="15"/>
      <c r="M289" s="15"/>
      <c r="N289" s="15"/>
    </row>
    <row r="290" spans="1:14" ht="15">
      <c r="A290" s="320" t="s">
        <v>552</v>
      </c>
      <c r="B290" s="315" t="s">
        <v>553</v>
      </c>
      <c r="C290" s="315" t="s">
        <v>431</v>
      </c>
      <c r="D290" s="315">
        <v>1335.93</v>
      </c>
      <c r="E290" s="316">
        <v>170.31</v>
      </c>
      <c r="F290" s="315">
        <v>89</v>
      </c>
      <c r="G290" s="315">
        <v>64</v>
      </c>
      <c r="H290" s="321">
        <v>0</v>
      </c>
      <c r="J290" s="15"/>
      <c r="K290" s="15"/>
      <c r="L290" s="15"/>
      <c r="M290" s="15"/>
      <c r="N290" s="15"/>
    </row>
    <row r="291" spans="1:14" ht="15">
      <c r="A291" s="320" t="s">
        <v>552</v>
      </c>
      <c r="B291" s="315" t="s">
        <v>553</v>
      </c>
      <c r="C291" s="315" t="s">
        <v>432</v>
      </c>
      <c r="D291" s="315">
        <v>1199.77</v>
      </c>
      <c r="E291" s="316">
        <v>153.06</v>
      </c>
      <c r="F291" s="315">
        <v>82</v>
      </c>
      <c r="G291" s="315">
        <v>55</v>
      </c>
      <c r="H291" s="321">
        <v>0</v>
      </c>
      <c r="J291" s="15"/>
      <c r="K291" s="15"/>
      <c r="L291" s="15"/>
      <c r="M291" s="15"/>
      <c r="N291" s="15"/>
    </row>
    <row r="292" spans="1:14" ht="15">
      <c r="A292" s="317" t="s">
        <v>552</v>
      </c>
      <c r="B292" s="313" t="s">
        <v>553</v>
      </c>
      <c r="C292" s="313" t="s">
        <v>433</v>
      </c>
      <c r="D292" s="313">
        <v>872.2</v>
      </c>
      <c r="E292" s="314">
        <v>111.57</v>
      </c>
      <c r="F292" s="313">
        <v>76</v>
      </c>
      <c r="G292" s="313">
        <v>50</v>
      </c>
      <c r="H292" s="319">
        <v>0</v>
      </c>
      <c r="J292" s="15"/>
      <c r="K292" s="15"/>
      <c r="L292" s="15"/>
      <c r="M292" s="15"/>
      <c r="N292" s="15"/>
    </row>
    <row r="293" spans="1:14" ht="15">
      <c r="A293" s="317" t="s">
        <v>552</v>
      </c>
      <c r="B293" s="313" t="s">
        <v>553</v>
      </c>
      <c r="C293" s="313" t="s">
        <v>434</v>
      </c>
      <c r="D293" s="313">
        <v>736.19</v>
      </c>
      <c r="E293" s="314">
        <v>94.34</v>
      </c>
      <c r="F293" s="313">
        <v>75</v>
      </c>
      <c r="G293" s="313">
        <v>49</v>
      </c>
      <c r="H293" s="319">
        <v>0</v>
      </c>
      <c r="J293" s="15"/>
      <c r="K293" s="15"/>
      <c r="L293" s="15"/>
      <c r="M293" s="15"/>
      <c r="N293" s="15"/>
    </row>
    <row r="294" spans="1:14" ht="15">
      <c r="A294" s="317" t="s">
        <v>552</v>
      </c>
      <c r="B294" s="313" t="s">
        <v>553</v>
      </c>
      <c r="C294" s="313" t="s">
        <v>435</v>
      </c>
      <c r="D294" s="313">
        <v>709.92</v>
      </c>
      <c r="E294" s="314">
        <v>91.01</v>
      </c>
      <c r="F294" s="313">
        <v>77</v>
      </c>
      <c r="G294" s="313">
        <v>50</v>
      </c>
      <c r="H294" s="319">
        <v>0</v>
      </c>
      <c r="J294" s="15"/>
      <c r="K294" s="15"/>
      <c r="L294" s="15"/>
      <c r="M294" s="15"/>
      <c r="N294" s="15"/>
    </row>
    <row r="295" spans="1:14" ht="15">
      <c r="A295" s="317" t="s">
        <v>552</v>
      </c>
      <c r="B295" s="313" t="s">
        <v>553</v>
      </c>
      <c r="C295" s="313" t="s">
        <v>436</v>
      </c>
      <c r="D295" s="313">
        <v>700.78</v>
      </c>
      <c r="E295" s="314">
        <v>89.86</v>
      </c>
      <c r="F295" s="313">
        <v>81</v>
      </c>
      <c r="G295" s="313">
        <v>55</v>
      </c>
      <c r="H295" s="319">
        <v>0</v>
      </c>
      <c r="J295" s="15"/>
      <c r="K295" s="15"/>
      <c r="L295" s="15"/>
      <c r="M295" s="15"/>
      <c r="N295" s="15"/>
    </row>
    <row r="296" spans="1:14" ht="15">
      <c r="A296" s="317" t="s">
        <v>552</v>
      </c>
      <c r="B296" s="313" t="s">
        <v>553</v>
      </c>
      <c r="C296" s="313" t="s">
        <v>437</v>
      </c>
      <c r="D296" s="313">
        <v>679.8</v>
      </c>
      <c r="E296" s="314">
        <v>87.2</v>
      </c>
      <c r="F296" s="313">
        <v>83</v>
      </c>
      <c r="G296" s="313">
        <v>55</v>
      </c>
      <c r="H296" s="319">
        <v>0</v>
      </c>
      <c r="J296" s="15"/>
      <c r="K296" s="15"/>
      <c r="L296" s="15"/>
      <c r="M296" s="15"/>
      <c r="N296" s="15"/>
    </row>
    <row r="297" spans="1:14" ht="15">
      <c r="A297" s="317" t="s">
        <v>552</v>
      </c>
      <c r="B297" s="313" t="s">
        <v>553</v>
      </c>
      <c r="C297" s="313" t="s">
        <v>438</v>
      </c>
      <c r="D297" s="313">
        <v>693.57</v>
      </c>
      <c r="E297" s="314">
        <v>88.94</v>
      </c>
      <c r="F297" s="313">
        <v>83</v>
      </c>
      <c r="G297" s="313">
        <v>55</v>
      </c>
      <c r="H297" s="319">
        <v>0</v>
      </c>
      <c r="J297" s="15"/>
      <c r="K297" s="15"/>
      <c r="L297" s="15"/>
      <c r="M297" s="15"/>
      <c r="N297" s="15"/>
    </row>
    <row r="298" spans="1:14" ht="15">
      <c r="A298" s="317" t="s">
        <v>552</v>
      </c>
      <c r="B298" s="313" t="s">
        <v>553</v>
      </c>
      <c r="C298" s="313" t="s">
        <v>439</v>
      </c>
      <c r="D298" s="313">
        <v>754.41</v>
      </c>
      <c r="E298" s="314">
        <v>96.65</v>
      </c>
      <c r="F298" s="313">
        <v>86</v>
      </c>
      <c r="G298" s="313">
        <v>52</v>
      </c>
      <c r="H298" s="319">
        <v>0</v>
      </c>
      <c r="J298" s="15"/>
      <c r="K298" s="15"/>
      <c r="L298" s="15"/>
      <c r="M298" s="15"/>
      <c r="N298" s="15"/>
    </row>
    <row r="299" spans="1:14" ht="15">
      <c r="A299" s="317" t="s">
        <v>552</v>
      </c>
      <c r="B299" s="313" t="s">
        <v>553</v>
      </c>
      <c r="C299" s="313" t="s">
        <v>440</v>
      </c>
      <c r="D299" s="313">
        <v>631.28</v>
      </c>
      <c r="E299" s="314">
        <v>81.05</v>
      </c>
      <c r="F299" s="313">
        <v>83</v>
      </c>
      <c r="G299" s="313">
        <v>58</v>
      </c>
      <c r="H299" s="319">
        <v>0</v>
      </c>
      <c r="J299" s="15"/>
      <c r="K299" s="15"/>
      <c r="L299" s="15"/>
      <c r="M299" s="15"/>
      <c r="N299" s="15"/>
    </row>
    <row r="300" spans="1:14" ht="15">
      <c r="A300" s="317" t="s">
        <v>552</v>
      </c>
      <c r="B300" s="313" t="s">
        <v>553</v>
      </c>
      <c r="C300" s="313" t="s">
        <v>441</v>
      </c>
      <c r="D300" s="313">
        <v>574.55999999999995</v>
      </c>
      <c r="E300" s="314">
        <v>73.87</v>
      </c>
      <c r="F300" s="313">
        <v>82</v>
      </c>
      <c r="G300" s="313">
        <v>67</v>
      </c>
      <c r="H300" s="319">
        <v>0</v>
      </c>
      <c r="J300" s="15"/>
      <c r="K300" s="15"/>
      <c r="L300" s="15"/>
      <c r="M300" s="15"/>
      <c r="N300" s="15"/>
    </row>
    <row r="301" spans="1:14" ht="15">
      <c r="A301" s="317" t="s">
        <v>552</v>
      </c>
      <c r="B301" s="313" t="s">
        <v>553</v>
      </c>
      <c r="C301" s="313" t="s">
        <v>442</v>
      </c>
      <c r="D301" s="313">
        <v>594.01</v>
      </c>
      <c r="E301" s="314">
        <v>76.33</v>
      </c>
      <c r="F301" s="313">
        <v>82</v>
      </c>
      <c r="G301" s="313">
        <v>68</v>
      </c>
      <c r="H301" s="319">
        <v>0</v>
      </c>
      <c r="J301" s="15"/>
      <c r="K301" s="15"/>
      <c r="L301" s="15"/>
      <c r="M301" s="15"/>
      <c r="N301" s="15"/>
    </row>
    <row r="302" spans="1:14" ht="15">
      <c r="A302" s="317" t="s">
        <v>552</v>
      </c>
      <c r="B302" s="313" t="s">
        <v>553</v>
      </c>
      <c r="C302" s="313" t="s">
        <v>443</v>
      </c>
      <c r="D302" s="313">
        <v>583.47</v>
      </c>
      <c r="E302" s="314">
        <v>75</v>
      </c>
      <c r="F302" s="313">
        <v>82</v>
      </c>
      <c r="G302" s="313">
        <v>65</v>
      </c>
      <c r="H302" s="319">
        <v>0</v>
      </c>
      <c r="J302" s="15"/>
      <c r="K302" s="15"/>
      <c r="L302" s="15"/>
      <c r="M302" s="15"/>
      <c r="N302" s="15"/>
    </row>
    <row r="303" spans="1:14" ht="15">
      <c r="A303" s="317" t="s">
        <v>552</v>
      </c>
      <c r="B303" s="313" t="s">
        <v>553</v>
      </c>
      <c r="C303" s="313" t="s">
        <v>444</v>
      </c>
      <c r="D303" s="313">
        <v>563.80999999999995</v>
      </c>
      <c r="E303" s="314">
        <v>72.510000000000005</v>
      </c>
      <c r="F303" s="313">
        <v>83</v>
      </c>
      <c r="G303" s="313">
        <v>64</v>
      </c>
      <c r="H303" s="319">
        <v>0</v>
      </c>
      <c r="J303" s="15"/>
      <c r="K303" s="15"/>
      <c r="L303" s="15"/>
      <c r="M303" s="15"/>
      <c r="N303" s="15"/>
    </row>
    <row r="304" spans="1:14" ht="15">
      <c r="A304" s="317" t="s">
        <v>552</v>
      </c>
      <c r="B304" s="313" t="s">
        <v>553</v>
      </c>
      <c r="C304" s="313" t="s">
        <v>445</v>
      </c>
      <c r="D304" s="313">
        <v>614.12</v>
      </c>
      <c r="E304" s="314">
        <v>78.88</v>
      </c>
      <c r="F304" s="313">
        <v>84</v>
      </c>
      <c r="G304" s="313">
        <v>62</v>
      </c>
      <c r="H304" s="319">
        <v>0</v>
      </c>
      <c r="J304" s="15"/>
      <c r="K304" s="15"/>
      <c r="L304" s="15"/>
      <c r="M304" s="15"/>
      <c r="N304" s="15"/>
    </row>
    <row r="305" spans="1:14" ht="15">
      <c r="A305" s="317" t="s">
        <v>552</v>
      </c>
      <c r="B305" s="313" t="s">
        <v>553</v>
      </c>
      <c r="C305" s="313" t="s">
        <v>446</v>
      </c>
      <c r="D305" s="313">
        <v>661.4</v>
      </c>
      <c r="E305" s="314">
        <v>84.87</v>
      </c>
      <c r="F305" s="313">
        <v>84</v>
      </c>
      <c r="G305" s="313">
        <v>61</v>
      </c>
      <c r="H305" s="319">
        <v>0</v>
      </c>
      <c r="J305" s="15"/>
      <c r="K305" s="15"/>
      <c r="L305" s="15"/>
      <c r="M305" s="15"/>
      <c r="N305" s="15"/>
    </row>
    <row r="306" spans="1:14" ht="15">
      <c r="A306" s="317" t="s">
        <v>552</v>
      </c>
      <c r="B306" s="313" t="s">
        <v>553</v>
      </c>
      <c r="C306" s="313" t="s">
        <v>447</v>
      </c>
      <c r="D306" s="313">
        <v>566.53</v>
      </c>
      <c r="E306" s="314">
        <v>72.849999999999994</v>
      </c>
      <c r="F306" s="313">
        <v>85</v>
      </c>
      <c r="G306" s="313">
        <v>60</v>
      </c>
      <c r="H306" s="319">
        <v>0</v>
      </c>
      <c r="J306" s="15"/>
      <c r="K306" s="15"/>
      <c r="L306" s="15"/>
      <c r="M306" s="16"/>
      <c r="N306" s="16"/>
    </row>
    <row r="307" spans="1:14" ht="15">
      <c r="A307" s="317" t="s">
        <v>552</v>
      </c>
      <c r="B307" s="313" t="s">
        <v>553</v>
      </c>
      <c r="C307" s="313" t="s">
        <v>448</v>
      </c>
      <c r="D307" s="313">
        <v>540.46</v>
      </c>
      <c r="E307" s="314">
        <v>69.55</v>
      </c>
      <c r="F307" s="313">
        <v>84</v>
      </c>
      <c r="G307" s="313">
        <v>58</v>
      </c>
      <c r="H307" s="318">
        <v>0</v>
      </c>
      <c r="J307" s="15"/>
      <c r="K307" s="15"/>
      <c r="L307" s="15"/>
      <c r="M307" s="17"/>
      <c r="N307" s="18"/>
    </row>
    <row r="308" spans="1:14" ht="15">
      <c r="A308" s="317" t="s">
        <v>552</v>
      </c>
      <c r="B308" s="313" t="s">
        <v>553</v>
      </c>
      <c r="C308" s="313" t="s">
        <v>449</v>
      </c>
      <c r="D308" s="313">
        <v>580.05999999999995</v>
      </c>
      <c r="E308" s="314">
        <v>74.56</v>
      </c>
      <c r="F308" s="313">
        <v>76</v>
      </c>
      <c r="G308" s="313">
        <v>53</v>
      </c>
      <c r="H308" s="319">
        <v>0</v>
      </c>
      <c r="J308" s="15"/>
      <c r="K308" s="15"/>
      <c r="L308" s="15"/>
      <c r="M308" s="15"/>
      <c r="N308" s="15"/>
    </row>
    <row r="309" spans="1:14" ht="15">
      <c r="A309" s="317" t="s">
        <v>552</v>
      </c>
      <c r="B309" s="313" t="s">
        <v>553</v>
      </c>
      <c r="C309" s="313" t="s">
        <v>451</v>
      </c>
      <c r="D309" s="313">
        <v>560.91999999999996</v>
      </c>
      <c r="E309" s="314">
        <v>72.14</v>
      </c>
      <c r="F309" s="313">
        <v>75</v>
      </c>
      <c r="G309" s="313">
        <v>53</v>
      </c>
      <c r="H309" s="319">
        <v>0</v>
      </c>
      <c r="J309" s="15"/>
      <c r="K309" s="15"/>
      <c r="L309" s="15"/>
      <c r="M309" s="15"/>
      <c r="N309" s="15"/>
    </row>
    <row r="310" spans="1:14" ht="15">
      <c r="A310" s="317" t="s">
        <v>552</v>
      </c>
      <c r="B310" s="313" t="s">
        <v>553</v>
      </c>
      <c r="C310" s="313" t="s">
        <v>452</v>
      </c>
      <c r="D310" s="313">
        <v>550.04</v>
      </c>
      <c r="E310" s="314">
        <v>70.760000000000005</v>
      </c>
      <c r="F310" s="313">
        <v>79</v>
      </c>
      <c r="G310" s="313">
        <v>59</v>
      </c>
      <c r="H310" s="319">
        <v>0</v>
      </c>
      <c r="J310" s="15"/>
      <c r="K310" s="15"/>
      <c r="L310" s="15"/>
      <c r="M310" s="15"/>
      <c r="N310" s="15"/>
    </row>
    <row r="311" spans="1:14" ht="15">
      <c r="A311" s="317" t="s">
        <v>552</v>
      </c>
      <c r="B311" s="313" t="s">
        <v>553</v>
      </c>
      <c r="C311" s="313" t="s">
        <v>453</v>
      </c>
      <c r="D311" s="313">
        <v>614.96</v>
      </c>
      <c r="E311" s="314">
        <v>78.989999999999995</v>
      </c>
      <c r="F311" s="313">
        <v>79</v>
      </c>
      <c r="G311" s="313">
        <v>55</v>
      </c>
      <c r="H311" s="319">
        <v>0</v>
      </c>
      <c r="J311" s="15"/>
      <c r="K311" s="15"/>
      <c r="L311" s="15"/>
      <c r="M311" s="15"/>
      <c r="N311" s="15"/>
    </row>
    <row r="312" spans="1:14" ht="15">
      <c r="A312" s="317" t="s">
        <v>552</v>
      </c>
      <c r="B312" s="313" t="s">
        <v>553</v>
      </c>
      <c r="C312" s="313" t="s">
        <v>454</v>
      </c>
      <c r="D312" s="313">
        <v>674.05</v>
      </c>
      <c r="E312" s="314">
        <v>86.47</v>
      </c>
      <c r="F312" s="313">
        <v>80</v>
      </c>
      <c r="G312" s="313">
        <v>51</v>
      </c>
      <c r="H312" s="319">
        <v>0</v>
      </c>
      <c r="J312" s="15"/>
      <c r="K312" s="15"/>
      <c r="L312" s="15"/>
      <c r="M312" s="15"/>
      <c r="N312" s="15"/>
    </row>
    <row r="313" spans="1:14" ht="15">
      <c r="A313" s="317" t="s">
        <v>552</v>
      </c>
      <c r="B313" s="313" t="s">
        <v>553</v>
      </c>
      <c r="C313" s="313" t="s">
        <v>455</v>
      </c>
      <c r="D313" s="313">
        <v>573.79999999999995</v>
      </c>
      <c r="E313" s="314">
        <v>73.77</v>
      </c>
      <c r="F313" s="313">
        <v>81</v>
      </c>
      <c r="G313" s="313">
        <v>48</v>
      </c>
      <c r="H313" s="319">
        <v>0</v>
      </c>
      <c r="J313" s="15"/>
      <c r="K313" s="15"/>
      <c r="L313" s="15"/>
      <c r="M313" s="15"/>
      <c r="N313" s="15"/>
    </row>
    <row r="314" spans="1:14" ht="15">
      <c r="A314" s="317" t="s">
        <v>552</v>
      </c>
      <c r="B314" s="313" t="s">
        <v>553</v>
      </c>
      <c r="C314" s="313" t="s">
        <v>456</v>
      </c>
      <c r="D314" s="313">
        <v>658.48</v>
      </c>
      <c r="E314" s="314">
        <v>84.5</v>
      </c>
      <c r="F314" s="313">
        <v>83</v>
      </c>
      <c r="G314" s="313">
        <v>53</v>
      </c>
      <c r="H314" s="319">
        <v>0</v>
      </c>
      <c r="J314" s="15"/>
      <c r="K314" s="15"/>
      <c r="L314" s="15"/>
      <c r="M314" s="15"/>
      <c r="N314" s="15"/>
    </row>
    <row r="315" spans="1:14" ht="15">
      <c r="A315" s="317" t="s">
        <v>552</v>
      </c>
      <c r="B315" s="313" t="s">
        <v>553</v>
      </c>
      <c r="C315" s="313" t="s">
        <v>457</v>
      </c>
      <c r="D315" s="313">
        <v>563.69000000000005</v>
      </c>
      <c r="E315" s="314">
        <v>72.489999999999995</v>
      </c>
      <c r="F315" s="313">
        <v>84</v>
      </c>
      <c r="G315" s="313">
        <v>50</v>
      </c>
      <c r="H315" s="319">
        <v>0</v>
      </c>
      <c r="J315" s="15"/>
      <c r="K315" s="15"/>
      <c r="L315" s="15"/>
      <c r="M315" s="15"/>
      <c r="N315" s="15"/>
    </row>
    <row r="316" spans="1:14" ht="15">
      <c r="A316" s="317" t="s">
        <v>552</v>
      </c>
      <c r="B316" s="313" t="s">
        <v>553</v>
      </c>
      <c r="C316" s="313" t="s">
        <v>458</v>
      </c>
      <c r="D316" s="313">
        <v>539.27</v>
      </c>
      <c r="E316" s="314">
        <v>68.38</v>
      </c>
      <c r="F316" s="313">
        <v>85</v>
      </c>
      <c r="G316" s="313">
        <v>55</v>
      </c>
      <c r="H316" s="319">
        <v>0</v>
      </c>
      <c r="J316" s="15"/>
      <c r="K316" s="15"/>
      <c r="L316" s="15"/>
      <c r="M316" s="15"/>
      <c r="N316" s="15"/>
    </row>
    <row r="317" spans="1:14" ht="15">
      <c r="A317" s="317" t="s">
        <v>552</v>
      </c>
      <c r="B317" s="313" t="s">
        <v>553</v>
      </c>
      <c r="C317" s="313" t="s">
        <v>459</v>
      </c>
      <c r="D317" s="313">
        <v>545.98</v>
      </c>
      <c r="E317" s="314">
        <v>69.22</v>
      </c>
      <c r="F317" s="313">
        <v>86</v>
      </c>
      <c r="G317" s="313">
        <v>60</v>
      </c>
      <c r="H317" s="319">
        <v>0</v>
      </c>
      <c r="J317" s="15"/>
      <c r="K317" s="15"/>
      <c r="L317" s="15"/>
      <c r="M317" s="15"/>
      <c r="N317" s="15"/>
    </row>
    <row r="318" spans="1:14" ht="15">
      <c r="A318" s="317" t="s">
        <v>552</v>
      </c>
      <c r="B318" s="313" t="s">
        <v>553</v>
      </c>
      <c r="C318" s="313" t="s">
        <v>460</v>
      </c>
      <c r="D318" s="313">
        <v>577.92999999999995</v>
      </c>
      <c r="E318" s="314">
        <v>73.2</v>
      </c>
      <c r="F318" s="313">
        <v>83</v>
      </c>
      <c r="G318" s="313">
        <v>65</v>
      </c>
      <c r="H318" s="318">
        <v>0.33</v>
      </c>
      <c r="J318" s="15"/>
      <c r="K318" s="15"/>
      <c r="L318" s="15"/>
      <c r="M318" s="15"/>
      <c r="N318" s="15"/>
    </row>
    <row r="319" spans="1:14" ht="15">
      <c r="A319" s="317" t="s">
        <v>552</v>
      </c>
      <c r="B319" s="313" t="s">
        <v>553</v>
      </c>
      <c r="C319" s="313" t="s">
        <v>461</v>
      </c>
      <c r="D319" s="313">
        <v>632.51</v>
      </c>
      <c r="E319" s="314">
        <v>80.010000000000005</v>
      </c>
      <c r="F319" s="313">
        <v>80</v>
      </c>
      <c r="G319" s="313">
        <v>63</v>
      </c>
      <c r="H319" s="319">
        <v>0</v>
      </c>
      <c r="J319" s="15"/>
      <c r="K319" s="15"/>
      <c r="L319" s="15"/>
      <c r="M319" s="15"/>
      <c r="N319" s="15"/>
    </row>
    <row r="320" spans="1:14" ht="15">
      <c r="A320" s="317" t="s">
        <v>552</v>
      </c>
      <c r="B320" s="313" t="s">
        <v>553</v>
      </c>
      <c r="C320" s="313" t="s">
        <v>462</v>
      </c>
      <c r="D320" s="313">
        <v>565.21</v>
      </c>
      <c r="E320" s="314">
        <v>71.62</v>
      </c>
      <c r="F320" s="313">
        <v>77</v>
      </c>
      <c r="G320" s="313">
        <v>62</v>
      </c>
      <c r="H320" s="319">
        <v>0</v>
      </c>
      <c r="J320" s="15"/>
      <c r="K320" s="15"/>
      <c r="L320" s="15"/>
      <c r="M320" s="15"/>
      <c r="N320" s="15"/>
    </row>
    <row r="321" spans="1:14" ht="15">
      <c r="A321" s="317" t="s">
        <v>552</v>
      </c>
      <c r="B321" s="313" t="s">
        <v>553</v>
      </c>
      <c r="C321" s="313" t="s">
        <v>463</v>
      </c>
      <c r="D321" s="313">
        <v>568.05999999999995</v>
      </c>
      <c r="E321" s="314">
        <v>71.97</v>
      </c>
      <c r="F321" s="313">
        <v>77</v>
      </c>
      <c r="G321" s="313">
        <v>61</v>
      </c>
      <c r="H321" s="319">
        <v>0.12</v>
      </c>
      <c r="J321" s="15"/>
      <c r="K321" s="15"/>
      <c r="L321" s="15"/>
      <c r="M321" s="15"/>
      <c r="N321" s="15"/>
    </row>
    <row r="322" spans="1:14" ht="15">
      <c r="A322" s="317" t="s">
        <v>552</v>
      </c>
      <c r="B322" s="313" t="s">
        <v>553</v>
      </c>
      <c r="C322" s="313" t="s">
        <v>464</v>
      </c>
      <c r="D322" s="313">
        <v>592.49</v>
      </c>
      <c r="E322" s="314">
        <v>75.02</v>
      </c>
      <c r="F322" s="313">
        <v>77</v>
      </c>
      <c r="G322" s="313">
        <v>64</v>
      </c>
      <c r="H322" s="319">
        <v>0.05</v>
      </c>
      <c r="J322" s="15"/>
      <c r="K322" s="15"/>
      <c r="L322" s="15"/>
      <c r="M322" s="15"/>
      <c r="N322" s="15"/>
    </row>
    <row r="323" spans="1:14" ht="15">
      <c r="A323" s="320" t="s">
        <v>552</v>
      </c>
      <c r="B323" s="315" t="s">
        <v>553</v>
      </c>
      <c r="C323" s="315" t="s">
        <v>465</v>
      </c>
      <c r="D323" s="315">
        <v>981.98</v>
      </c>
      <c r="E323" s="316">
        <v>123.62</v>
      </c>
      <c r="F323" s="315">
        <v>78</v>
      </c>
      <c r="G323" s="315">
        <v>62</v>
      </c>
      <c r="H323" s="321">
        <v>0.16</v>
      </c>
      <c r="J323" s="15"/>
      <c r="K323" s="15"/>
      <c r="L323" s="15"/>
      <c r="M323" s="15"/>
      <c r="N323" s="15"/>
    </row>
    <row r="324" spans="1:14" ht="15">
      <c r="A324" s="320" t="s">
        <v>552</v>
      </c>
      <c r="B324" s="315" t="s">
        <v>553</v>
      </c>
      <c r="C324" s="315" t="s">
        <v>466</v>
      </c>
      <c r="D324" s="315">
        <v>2336.34</v>
      </c>
      <c r="E324" s="316">
        <v>292.61</v>
      </c>
      <c r="F324" s="315">
        <v>79</v>
      </c>
      <c r="G324" s="315">
        <v>61</v>
      </c>
      <c r="H324" s="321">
        <v>2.1</v>
      </c>
      <c r="J324" s="15"/>
      <c r="K324" s="15"/>
      <c r="L324" s="15"/>
      <c r="M324" s="15"/>
      <c r="N324" s="15"/>
    </row>
    <row r="325" spans="1:14" ht="15">
      <c r="A325" s="320" t="s">
        <v>552</v>
      </c>
      <c r="B325" s="315" t="s">
        <v>553</v>
      </c>
      <c r="C325" s="315" t="s">
        <v>467</v>
      </c>
      <c r="D325" s="315">
        <v>1221.08</v>
      </c>
      <c r="E325" s="316">
        <v>153.44999999999999</v>
      </c>
      <c r="F325" s="315">
        <v>78</v>
      </c>
      <c r="G325" s="315">
        <v>55</v>
      </c>
      <c r="H325" s="321">
        <v>0.66</v>
      </c>
      <c r="J325" s="15"/>
      <c r="K325" s="15"/>
      <c r="L325" s="15"/>
      <c r="M325" s="15"/>
      <c r="N325" s="15"/>
    </row>
    <row r="326" spans="1:14" ht="15">
      <c r="A326" s="317" t="s">
        <v>552</v>
      </c>
      <c r="B326" s="313" t="s">
        <v>553</v>
      </c>
      <c r="C326" s="313" t="s">
        <v>468</v>
      </c>
      <c r="D326" s="313">
        <v>956.53</v>
      </c>
      <c r="E326" s="314">
        <v>120.44</v>
      </c>
      <c r="F326" s="313">
        <v>80</v>
      </c>
      <c r="G326" s="313">
        <v>56</v>
      </c>
      <c r="H326" s="319">
        <v>0</v>
      </c>
      <c r="J326" s="15"/>
      <c r="K326" s="15"/>
      <c r="L326" s="15"/>
      <c r="M326" s="15"/>
      <c r="N326" s="15"/>
    </row>
    <row r="327" spans="1:14" ht="15">
      <c r="A327" s="317" t="s">
        <v>552</v>
      </c>
      <c r="B327" s="313" t="s">
        <v>553</v>
      </c>
      <c r="C327" s="313" t="s">
        <v>469</v>
      </c>
      <c r="D327" s="313">
        <v>786.83</v>
      </c>
      <c r="E327" s="314">
        <v>99.27</v>
      </c>
      <c r="F327" s="313">
        <v>79</v>
      </c>
      <c r="G327" s="313">
        <v>59</v>
      </c>
      <c r="H327" s="319">
        <v>0.02</v>
      </c>
      <c r="J327" s="15"/>
      <c r="K327" s="15"/>
      <c r="L327" s="15"/>
      <c r="M327" s="15"/>
      <c r="N327" s="15"/>
    </row>
    <row r="328" spans="1:14" ht="15">
      <c r="A328" s="317" t="s">
        <v>552</v>
      </c>
      <c r="B328" s="313" t="s">
        <v>553</v>
      </c>
      <c r="C328" s="313" t="s">
        <v>470</v>
      </c>
      <c r="D328" s="313">
        <v>715.43</v>
      </c>
      <c r="E328" s="314">
        <v>90.36</v>
      </c>
      <c r="F328" s="313">
        <v>81</v>
      </c>
      <c r="G328" s="313">
        <v>52</v>
      </c>
      <c r="H328" s="319">
        <v>0.02</v>
      </c>
      <c r="J328" s="15"/>
      <c r="K328" s="15"/>
      <c r="L328" s="15"/>
      <c r="M328" s="15"/>
      <c r="N328" s="15"/>
    </row>
    <row r="329" spans="1:14" ht="15">
      <c r="A329" s="317" t="s">
        <v>552</v>
      </c>
      <c r="B329" s="313" t="s">
        <v>553</v>
      </c>
      <c r="C329" s="313" t="s">
        <v>471</v>
      </c>
      <c r="D329" s="313">
        <v>732.22</v>
      </c>
      <c r="E329" s="314">
        <v>92.45</v>
      </c>
      <c r="F329" s="313">
        <v>81</v>
      </c>
      <c r="G329" s="313">
        <v>47</v>
      </c>
      <c r="H329" s="319">
        <v>0</v>
      </c>
      <c r="J329" s="15"/>
      <c r="K329" s="15"/>
      <c r="L329" s="15"/>
      <c r="M329" s="15"/>
      <c r="N329" s="15"/>
    </row>
    <row r="330" spans="1:14" ht="15">
      <c r="A330" s="317" t="s">
        <v>552</v>
      </c>
      <c r="B330" s="313" t="s">
        <v>553</v>
      </c>
      <c r="C330" s="313" t="s">
        <v>472</v>
      </c>
      <c r="D330" s="313">
        <v>939.31</v>
      </c>
      <c r="E330" s="314">
        <v>118.29</v>
      </c>
      <c r="F330" s="313">
        <v>73</v>
      </c>
      <c r="G330" s="313">
        <v>48</v>
      </c>
      <c r="H330" s="319">
        <v>0.01</v>
      </c>
      <c r="J330" s="15"/>
      <c r="K330" s="15"/>
      <c r="L330" s="15"/>
      <c r="M330" s="15"/>
      <c r="N330" s="15"/>
    </row>
    <row r="331" spans="1:14" ht="15">
      <c r="A331" s="317" t="s">
        <v>552</v>
      </c>
      <c r="B331" s="313" t="s">
        <v>553</v>
      </c>
      <c r="C331" s="313" t="s">
        <v>473</v>
      </c>
      <c r="D331" s="313">
        <v>672.63</v>
      </c>
      <c r="E331" s="314">
        <v>85.02</v>
      </c>
      <c r="F331" s="313">
        <v>75</v>
      </c>
      <c r="G331" s="313">
        <v>52</v>
      </c>
      <c r="H331" s="319">
        <v>0.01</v>
      </c>
      <c r="J331" s="15"/>
      <c r="K331" s="15"/>
      <c r="L331" s="15"/>
      <c r="M331" s="15"/>
      <c r="N331" s="15"/>
    </row>
    <row r="332" spans="1:14" ht="15">
      <c r="A332" s="317" t="s">
        <v>552</v>
      </c>
      <c r="B332" s="313" t="s">
        <v>553</v>
      </c>
      <c r="C332" s="313" t="s">
        <v>474</v>
      </c>
      <c r="D332" s="313">
        <v>679.28</v>
      </c>
      <c r="E332" s="314">
        <v>85.85</v>
      </c>
      <c r="F332" s="313">
        <v>75</v>
      </c>
      <c r="G332" s="313">
        <v>53</v>
      </c>
      <c r="H332" s="319">
        <v>7.0000000000000007E-2</v>
      </c>
      <c r="J332" s="15"/>
      <c r="K332" s="15"/>
      <c r="L332" s="15"/>
      <c r="M332" s="15"/>
      <c r="N332" s="15"/>
    </row>
    <row r="333" spans="1:14" ht="15">
      <c r="A333" s="317" t="s">
        <v>552</v>
      </c>
      <c r="B333" s="313" t="s">
        <v>553</v>
      </c>
      <c r="C333" s="313" t="s">
        <v>475</v>
      </c>
      <c r="D333" s="313">
        <v>1059.81</v>
      </c>
      <c r="E333" s="314">
        <v>133.33000000000001</v>
      </c>
      <c r="F333" s="313">
        <v>75</v>
      </c>
      <c r="G333" s="313">
        <v>55</v>
      </c>
      <c r="H333" s="319">
        <v>0.01</v>
      </c>
      <c r="J333" s="15"/>
      <c r="K333" s="15"/>
      <c r="L333" s="15"/>
      <c r="M333" s="15"/>
      <c r="N333" s="15"/>
    </row>
    <row r="334" spans="1:14" ht="15">
      <c r="A334" s="317" t="s">
        <v>552</v>
      </c>
      <c r="B334" s="313" t="s">
        <v>553</v>
      </c>
      <c r="C334" s="313" t="s">
        <v>476</v>
      </c>
      <c r="D334" s="313">
        <v>753.17</v>
      </c>
      <c r="E334" s="314">
        <v>95.07</v>
      </c>
      <c r="F334" s="313">
        <v>74</v>
      </c>
      <c r="G334" s="313">
        <v>44</v>
      </c>
      <c r="H334" s="319">
        <v>0.55000000000000004</v>
      </c>
      <c r="J334" s="15"/>
      <c r="K334" s="15"/>
      <c r="L334" s="15"/>
      <c r="M334" s="15"/>
      <c r="N334" s="15"/>
    </row>
    <row r="335" spans="1:14" ht="15">
      <c r="A335" s="317" t="s">
        <v>552</v>
      </c>
      <c r="B335" s="313" t="s">
        <v>553</v>
      </c>
      <c r="C335" s="313" t="s">
        <v>477</v>
      </c>
      <c r="D335" s="313">
        <v>685.17</v>
      </c>
      <c r="E335" s="314">
        <v>86.58</v>
      </c>
      <c r="F335" s="313">
        <v>69</v>
      </c>
      <c r="G335" s="313">
        <v>39</v>
      </c>
      <c r="H335" s="319">
        <v>0</v>
      </c>
      <c r="J335" s="15"/>
      <c r="K335" s="15"/>
      <c r="L335" s="15"/>
      <c r="M335" s="15"/>
      <c r="N335" s="15"/>
    </row>
    <row r="336" spans="1:14" ht="15">
      <c r="A336" s="317" t="s">
        <v>552</v>
      </c>
      <c r="B336" s="313" t="s">
        <v>553</v>
      </c>
      <c r="C336" s="313" t="s">
        <v>478</v>
      </c>
      <c r="D336" s="313">
        <v>649.41</v>
      </c>
      <c r="E336" s="314">
        <v>82.12</v>
      </c>
      <c r="F336" s="313">
        <v>68</v>
      </c>
      <c r="G336" s="313">
        <v>36</v>
      </c>
      <c r="H336" s="319">
        <v>0</v>
      </c>
      <c r="J336" s="15"/>
      <c r="K336" s="15"/>
      <c r="L336" s="15"/>
      <c r="M336" s="16"/>
      <c r="N336" s="16"/>
    </row>
    <row r="337" spans="1:14" ht="15">
      <c r="A337" s="317" t="s">
        <v>552</v>
      </c>
      <c r="B337" s="313" t="s">
        <v>553</v>
      </c>
      <c r="C337" s="313" t="s">
        <v>479</v>
      </c>
      <c r="D337" s="313">
        <v>634.55999999999995</v>
      </c>
      <c r="E337" s="314">
        <v>80.27</v>
      </c>
      <c r="F337" s="313">
        <v>86</v>
      </c>
      <c r="G337" s="313">
        <v>41</v>
      </c>
      <c r="H337" s="319">
        <v>0</v>
      </c>
      <c r="J337" s="15"/>
      <c r="K337" s="15"/>
      <c r="L337" s="15"/>
      <c r="M337" s="17"/>
      <c r="N337" s="18"/>
    </row>
    <row r="338" spans="1:14" ht="15">
      <c r="A338" s="317" t="s">
        <v>552</v>
      </c>
      <c r="B338" s="313" t="s">
        <v>553</v>
      </c>
      <c r="C338" s="313" t="s">
        <v>480</v>
      </c>
      <c r="D338" s="313">
        <v>611.47</v>
      </c>
      <c r="E338" s="314">
        <v>77.39</v>
      </c>
      <c r="F338" s="313">
        <v>82</v>
      </c>
      <c r="G338" s="313">
        <v>55</v>
      </c>
      <c r="H338" s="319">
        <v>0</v>
      </c>
      <c r="J338" s="15"/>
      <c r="K338" s="15"/>
      <c r="L338" s="15"/>
      <c r="M338" s="15"/>
      <c r="N338" s="15"/>
    </row>
    <row r="339" spans="1:14" ht="15">
      <c r="A339" s="317" t="s">
        <v>552</v>
      </c>
      <c r="B339" s="313" t="s">
        <v>553</v>
      </c>
      <c r="C339" s="313" t="s">
        <v>481</v>
      </c>
      <c r="D339" s="313">
        <v>651.88</v>
      </c>
      <c r="E339" s="314">
        <v>82.43</v>
      </c>
      <c r="F339" s="313">
        <v>83</v>
      </c>
      <c r="G339" s="313">
        <v>64</v>
      </c>
      <c r="H339" s="319">
        <v>0</v>
      </c>
      <c r="J339" s="15"/>
      <c r="K339" s="15"/>
      <c r="L339" s="15"/>
      <c r="M339" s="15"/>
      <c r="N339" s="15"/>
    </row>
    <row r="340" spans="1:14" ht="15">
      <c r="A340" s="317" t="s">
        <v>552</v>
      </c>
      <c r="B340" s="313" t="s">
        <v>553</v>
      </c>
      <c r="C340" s="313" t="s">
        <v>482</v>
      </c>
      <c r="D340" s="313">
        <v>1091.79</v>
      </c>
      <c r="E340" s="314">
        <v>137.32</v>
      </c>
      <c r="F340" s="313">
        <v>82</v>
      </c>
      <c r="G340" s="313">
        <v>62</v>
      </c>
      <c r="H340" s="319">
        <v>0.02</v>
      </c>
      <c r="J340" s="15"/>
      <c r="K340" s="15"/>
      <c r="L340" s="15"/>
      <c r="M340" s="15"/>
      <c r="N340" s="15"/>
    </row>
    <row r="341" spans="1:14" ht="15">
      <c r="A341" s="317" t="s">
        <v>552</v>
      </c>
      <c r="B341" s="313" t="s">
        <v>553</v>
      </c>
      <c r="C341" s="313" t="s">
        <v>483</v>
      </c>
      <c r="D341" s="313">
        <v>787.39</v>
      </c>
      <c r="E341" s="314">
        <v>99.34</v>
      </c>
      <c r="F341" s="313">
        <v>79</v>
      </c>
      <c r="G341" s="313">
        <v>51</v>
      </c>
      <c r="H341" s="319">
        <v>0.23</v>
      </c>
      <c r="J341" s="15"/>
      <c r="K341" s="15"/>
      <c r="L341" s="15"/>
      <c r="M341" s="15"/>
      <c r="N341" s="15"/>
    </row>
    <row r="342" spans="1:14" ht="15">
      <c r="A342" s="317" t="s">
        <v>552</v>
      </c>
      <c r="B342" s="313" t="s">
        <v>553</v>
      </c>
      <c r="C342" s="313" t="s">
        <v>484</v>
      </c>
      <c r="D342" s="313">
        <v>671.84</v>
      </c>
      <c r="E342" s="314">
        <v>84.92</v>
      </c>
      <c r="F342" s="313">
        <v>72</v>
      </c>
      <c r="G342" s="313">
        <v>47</v>
      </c>
      <c r="H342" s="319">
        <v>0</v>
      </c>
      <c r="J342" s="15"/>
      <c r="K342" s="15"/>
      <c r="L342" s="15"/>
      <c r="M342" s="15"/>
      <c r="N342" s="15"/>
    </row>
    <row r="343" spans="1:14" ht="15">
      <c r="A343" s="317" t="s">
        <v>552</v>
      </c>
      <c r="B343" s="313" t="s">
        <v>553</v>
      </c>
      <c r="C343" s="313" t="s">
        <v>485</v>
      </c>
      <c r="D343" s="313">
        <v>722.36</v>
      </c>
      <c r="E343" s="314">
        <v>91.22</v>
      </c>
      <c r="F343" s="313">
        <v>69</v>
      </c>
      <c r="G343" s="313">
        <v>41</v>
      </c>
      <c r="H343" s="319">
        <v>0</v>
      </c>
      <c r="J343" s="15"/>
      <c r="K343" s="15"/>
      <c r="L343" s="15"/>
      <c r="M343" s="15"/>
      <c r="N343" s="15"/>
    </row>
    <row r="344" spans="1:14" ht="15">
      <c r="A344" s="317" t="s">
        <v>552</v>
      </c>
      <c r="B344" s="313" t="s">
        <v>553</v>
      </c>
      <c r="C344" s="313" t="s">
        <v>486</v>
      </c>
      <c r="D344" s="313">
        <v>598.58000000000004</v>
      </c>
      <c r="E344" s="314">
        <v>75.78</v>
      </c>
      <c r="F344" s="313">
        <v>67</v>
      </c>
      <c r="G344" s="313">
        <v>41</v>
      </c>
      <c r="H344" s="319">
        <v>0</v>
      </c>
      <c r="J344" s="15"/>
      <c r="K344" s="15"/>
      <c r="L344" s="15"/>
      <c r="M344" s="15"/>
      <c r="N344" s="15"/>
    </row>
    <row r="345" spans="1:14" ht="15">
      <c r="A345" s="317" t="s">
        <v>552</v>
      </c>
      <c r="B345" s="313" t="s">
        <v>553</v>
      </c>
      <c r="C345" s="313" t="s">
        <v>487</v>
      </c>
      <c r="D345" s="313">
        <v>588.91999999999996</v>
      </c>
      <c r="E345" s="314">
        <v>71.290000000000006</v>
      </c>
      <c r="F345" s="313">
        <v>74</v>
      </c>
      <c r="G345" s="313">
        <v>47</v>
      </c>
      <c r="H345" s="319">
        <v>0</v>
      </c>
      <c r="J345" s="15"/>
      <c r="K345" s="15"/>
      <c r="L345" s="15"/>
      <c r="M345" s="15"/>
      <c r="N345" s="15"/>
    </row>
    <row r="346" spans="1:14" ht="15">
      <c r="A346" s="317" t="s">
        <v>552</v>
      </c>
      <c r="B346" s="313" t="s">
        <v>553</v>
      </c>
      <c r="C346" s="313" t="s">
        <v>488</v>
      </c>
      <c r="D346" s="313">
        <v>628.23</v>
      </c>
      <c r="E346" s="314">
        <v>75.989999999999995</v>
      </c>
      <c r="F346" s="313">
        <v>82</v>
      </c>
      <c r="G346" s="313">
        <v>56</v>
      </c>
      <c r="H346" s="319">
        <v>0.04</v>
      </c>
      <c r="J346" s="15"/>
      <c r="K346" s="15"/>
      <c r="L346" s="15"/>
      <c r="M346" s="15"/>
      <c r="N346" s="15"/>
    </row>
    <row r="347" spans="1:14" ht="15">
      <c r="A347" s="317" t="s">
        <v>552</v>
      </c>
      <c r="B347" s="313" t="s">
        <v>553</v>
      </c>
      <c r="C347" s="313" t="s">
        <v>489</v>
      </c>
      <c r="D347" s="313">
        <v>732.78</v>
      </c>
      <c r="E347" s="314">
        <v>88.47</v>
      </c>
      <c r="F347" s="313">
        <v>83</v>
      </c>
      <c r="G347" s="313">
        <v>44</v>
      </c>
      <c r="H347" s="319">
        <v>0</v>
      </c>
      <c r="J347" s="15"/>
      <c r="K347" s="15"/>
      <c r="L347" s="15"/>
      <c r="M347" s="15"/>
      <c r="N347" s="15"/>
    </row>
    <row r="348" spans="1:14" ht="15">
      <c r="A348" s="317" t="s">
        <v>552</v>
      </c>
      <c r="B348" s="313" t="s">
        <v>553</v>
      </c>
      <c r="C348" s="313" t="s">
        <v>490</v>
      </c>
      <c r="D348" s="313">
        <v>644.59</v>
      </c>
      <c r="E348" s="314">
        <v>77.94</v>
      </c>
      <c r="F348" s="313">
        <v>67</v>
      </c>
      <c r="G348" s="313">
        <v>43</v>
      </c>
      <c r="H348" s="319">
        <v>0.25</v>
      </c>
      <c r="J348" s="15"/>
      <c r="K348" s="15"/>
      <c r="L348" s="15"/>
      <c r="M348" s="15"/>
      <c r="N348" s="15"/>
    </row>
    <row r="349" spans="1:14" ht="15">
      <c r="A349" s="317" t="s">
        <v>552</v>
      </c>
      <c r="B349" s="313" t="s">
        <v>553</v>
      </c>
      <c r="C349" s="313" t="s">
        <v>491</v>
      </c>
      <c r="D349" s="313">
        <v>589.78</v>
      </c>
      <c r="E349" s="314">
        <v>71.400000000000006</v>
      </c>
      <c r="F349" s="313">
        <v>71</v>
      </c>
      <c r="G349" s="313">
        <v>43</v>
      </c>
      <c r="H349" s="319">
        <v>0</v>
      </c>
      <c r="J349" s="15"/>
      <c r="K349" s="15"/>
      <c r="L349" s="15"/>
      <c r="M349" s="15"/>
      <c r="N349" s="15"/>
    </row>
    <row r="350" spans="1:14" ht="15">
      <c r="A350" s="317" t="s">
        <v>552</v>
      </c>
      <c r="B350" s="313" t="s">
        <v>553</v>
      </c>
      <c r="C350" s="313" t="s">
        <v>492</v>
      </c>
      <c r="D350" s="313">
        <v>566.58000000000004</v>
      </c>
      <c r="E350" s="314">
        <v>68.63</v>
      </c>
      <c r="F350" s="313">
        <v>73</v>
      </c>
      <c r="G350" s="313">
        <v>58</v>
      </c>
      <c r="H350" s="319">
        <v>0</v>
      </c>
      <c r="J350" s="15"/>
      <c r="K350" s="15"/>
      <c r="L350" s="15"/>
      <c r="M350" s="15"/>
      <c r="N350" s="15"/>
    </row>
    <row r="351" spans="1:14" ht="15">
      <c r="A351" s="317" t="s">
        <v>552</v>
      </c>
      <c r="B351" s="313" t="s">
        <v>553</v>
      </c>
      <c r="C351" s="313" t="s">
        <v>493</v>
      </c>
      <c r="D351" s="313">
        <v>681.66</v>
      </c>
      <c r="E351" s="314">
        <v>82.37</v>
      </c>
      <c r="F351" s="313">
        <v>72</v>
      </c>
      <c r="G351" s="313">
        <v>59</v>
      </c>
      <c r="H351" s="319">
        <v>0.66</v>
      </c>
      <c r="J351" s="15"/>
      <c r="K351" s="15"/>
      <c r="L351" s="15"/>
      <c r="M351" s="15"/>
      <c r="N351" s="15"/>
    </row>
    <row r="352" spans="1:14" ht="15">
      <c r="A352" s="317" t="s">
        <v>552</v>
      </c>
      <c r="B352" s="313" t="s">
        <v>553</v>
      </c>
      <c r="C352" s="313" t="s">
        <v>494</v>
      </c>
      <c r="D352" s="313">
        <v>634.36</v>
      </c>
      <c r="E352" s="314">
        <v>76.72</v>
      </c>
      <c r="F352" s="313">
        <v>72</v>
      </c>
      <c r="G352" s="313">
        <v>60</v>
      </c>
      <c r="H352" s="319">
        <v>7.0000000000000007E-2</v>
      </c>
      <c r="J352" s="15"/>
      <c r="K352" s="15"/>
      <c r="L352" s="15"/>
      <c r="M352" s="15"/>
      <c r="N352" s="15"/>
    </row>
    <row r="353" spans="1:14" ht="15">
      <c r="A353" s="320" t="s">
        <v>552</v>
      </c>
      <c r="B353" s="315" t="s">
        <v>553</v>
      </c>
      <c r="C353" s="315" t="s">
        <v>495</v>
      </c>
      <c r="D353" s="315">
        <v>1017.08</v>
      </c>
      <c r="E353" s="316">
        <v>122.41</v>
      </c>
      <c r="F353" s="315">
        <v>73</v>
      </c>
      <c r="G353" s="315">
        <v>58</v>
      </c>
      <c r="H353" s="321">
        <v>0.11</v>
      </c>
      <c r="J353" s="15"/>
      <c r="K353" s="15"/>
      <c r="L353" s="15"/>
      <c r="M353" s="15"/>
      <c r="N353" s="15"/>
    </row>
    <row r="354" spans="1:14" ht="15">
      <c r="A354" s="320" t="s">
        <v>552</v>
      </c>
      <c r="B354" s="315" t="s">
        <v>553</v>
      </c>
      <c r="C354" s="315" t="s">
        <v>496</v>
      </c>
      <c r="D354" s="315">
        <v>2230.56</v>
      </c>
      <c r="E354" s="316">
        <v>267.29000000000002</v>
      </c>
      <c r="F354" s="315">
        <v>74</v>
      </c>
      <c r="G354" s="315">
        <v>48</v>
      </c>
      <c r="H354" s="321">
        <v>4.04</v>
      </c>
      <c r="J354" s="15"/>
      <c r="K354" s="15"/>
      <c r="L354" s="15"/>
      <c r="M354" s="15"/>
      <c r="N354" s="15"/>
    </row>
    <row r="355" spans="1:14" ht="15">
      <c r="A355" s="320" t="s">
        <v>552</v>
      </c>
      <c r="B355" s="315" t="s">
        <v>553</v>
      </c>
      <c r="C355" s="315" t="s">
        <v>497</v>
      </c>
      <c r="D355" s="315">
        <v>1479.6</v>
      </c>
      <c r="E355" s="316">
        <v>177.63</v>
      </c>
      <c r="F355" s="315">
        <v>68</v>
      </c>
      <c r="G355" s="315">
        <v>40</v>
      </c>
      <c r="H355" s="321">
        <v>0.05</v>
      </c>
      <c r="J355" s="15"/>
      <c r="K355" s="15"/>
      <c r="L355" s="15"/>
      <c r="M355" s="15"/>
      <c r="N355" s="15"/>
    </row>
    <row r="356" spans="1:14" ht="15">
      <c r="A356" s="320" t="s">
        <v>552</v>
      </c>
      <c r="B356" s="315" t="s">
        <v>553</v>
      </c>
      <c r="C356" s="315" t="s">
        <v>498</v>
      </c>
      <c r="D356" s="315">
        <v>946.87</v>
      </c>
      <c r="E356" s="316">
        <v>114.03</v>
      </c>
      <c r="F356" s="315">
        <v>65</v>
      </c>
      <c r="G356" s="315">
        <v>41</v>
      </c>
      <c r="H356" s="321">
        <v>0</v>
      </c>
      <c r="J356" s="15"/>
      <c r="K356" s="15"/>
      <c r="L356" s="15"/>
      <c r="M356" s="15"/>
      <c r="N356" s="15"/>
    </row>
    <row r="357" spans="1:14" ht="15">
      <c r="A357" s="320" t="s">
        <v>552</v>
      </c>
      <c r="B357" s="315" t="s">
        <v>553</v>
      </c>
      <c r="C357" s="315" t="s">
        <v>499</v>
      </c>
      <c r="D357" s="315">
        <v>867.88</v>
      </c>
      <c r="E357" s="316">
        <v>104.6</v>
      </c>
      <c r="F357" s="315">
        <v>66</v>
      </c>
      <c r="G357" s="315">
        <v>44</v>
      </c>
      <c r="H357" s="321">
        <v>0</v>
      </c>
      <c r="J357" s="15"/>
      <c r="K357" s="15"/>
      <c r="L357" s="15"/>
      <c r="M357" s="15"/>
      <c r="N357" s="15"/>
    </row>
    <row r="358" spans="1:14" ht="15">
      <c r="A358" s="320" t="s">
        <v>552</v>
      </c>
      <c r="B358" s="315" t="s">
        <v>553</v>
      </c>
      <c r="C358" s="315" t="s">
        <v>500</v>
      </c>
      <c r="D358" s="315">
        <v>792.78</v>
      </c>
      <c r="E358" s="316">
        <v>95.63</v>
      </c>
      <c r="F358" s="315">
        <v>68</v>
      </c>
      <c r="G358" s="315">
        <v>46</v>
      </c>
      <c r="H358" s="321">
        <v>0</v>
      </c>
      <c r="J358" s="15"/>
      <c r="K358" s="15"/>
      <c r="L358" s="15"/>
      <c r="M358" s="15"/>
      <c r="N358" s="15"/>
    </row>
    <row r="359" spans="1:14" ht="15">
      <c r="A359" s="320" t="s">
        <v>552</v>
      </c>
      <c r="B359" s="315" t="s">
        <v>553</v>
      </c>
      <c r="C359" s="315" t="s">
        <v>501</v>
      </c>
      <c r="D359" s="315">
        <v>746.13</v>
      </c>
      <c r="E359" s="316">
        <v>90.06</v>
      </c>
      <c r="F359" s="315">
        <v>70</v>
      </c>
      <c r="G359" s="315">
        <v>49</v>
      </c>
      <c r="H359" s="321">
        <v>0</v>
      </c>
      <c r="J359" s="15"/>
      <c r="K359" s="15"/>
      <c r="L359" s="15"/>
      <c r="M359" s="15"/>
      <c r="N359" s="15"/>
    </row>
    <row r="360" spans="1:14" ht="15">
      <c r="A360" s="320" t="s">
        <v>552</v>
      </c>
      <c r="B360" s="315" t="s">
        <v>553</v>
      </c>
      <c r="C360" s="315" t="s">
        <v>502</v>
      </c>
      <c r="D360" s="315">
        <v>852.12</v>
      </c>
      <c r="E360" s="316">
        <v>102.72</v>
      </c>
      <c r="F360" s="315">
        <v>73</v>
      </c>
      <c r="G360" s="315">
        <v>53</v>
      </c>
      <c r="H360" s="321">
        <v>0</v>
      </c>
      <c r="J360" s="15"/>
      <c r="K360" s="15"/>
      <c r="L360" s="15"/>
      <c r="M360" s="15"/>
      <c r="N360" s="15"/>
    </row>
    <row r="361" spans="1:14" ht="15">
      <c r="A361" s="320" t="s">
        <v>552</v>
      </c>
      <c r="B361" s="315" t="s">
        <v>553</v>
      </c>
      <c r="C361" s="315" t="s">
        <v>503</v>
      </c>
      <c r="D361" s="315">
        <v>938.74</v>
      </c>
      <c r="E361" s="316">
        <v>113.06</v>
      </c>
      <c r="F361" s="315">
        <v>73</v>
      </c>
      <c r="G361" s="315">
        <v>53</v>
      </c>
      <c r="H361" s="321">
        <v>0</v>
      </c>
      <c r="J361" s="15"/>
      <c r="K361" s="15"/>
      <c r="L361" s="15"/>
      <c r="M361" s="15"/>
      <c r="N361" s="15"/>
    </row>
    <row r="362" spans="1:14" ht="15">
      <c r="A362" s="317" t="s">
        <v>552</v>
      </c>
      <c r="B362" s="313" t="s">
        <v>553</v>
      </c>
      <c r="C362" s="313" t="s">
        <v>504</v>
      </c>
      <c r="D362" s="313">
        <v>896.18</v>
      </c>
      <c r="E362" s="314">
        <v>107.98</v>
      </c>
      <c r="F362" s="313">
        <v>73</v>
      </c>
      <c r="G362" s="313">
        <v>60</v>
      </c>
      <c r="H362" s="318">
        <v>0.09</v>
      </c>
      <c r="J362" s="15"/>
      <c r="K362" s="15"/>
      <c r="L362" s="15"/>
      <c r="M362" s="15"/>
      <c r="N362" s="15"/>
    </row>
    <row r="363" spans="1:14" ht="15">
      <c r="A363" s="317" t="s">
        <v>552</v>
      </c>
      <c r="B363" s="313" t="s">
        <v>553</v>
      </c>
      <c r="C363" s="313" t="s">
        <v>505</v>
      </c>
      <c r="D363" s="313">
        <v>827.18</v>
      </c>
      <c r="E363" s="314">
        <v>99.74</v>
      </c>
      <c r="F363" s="313">
        <v>74</v>
      </c>
      <c r="G363" s="313">
        <v>54</v>
      </c>
      <c r="H363" s="319">
        <v>0.1</v>
      </c>
      <c r="J363" s="15"/>
      <c r="K363" s="15"/>
      <c r="L363" s="15"/>
      <c r="M363" s="15"/>
      <c r="N363" s="15"/>
    </row>
    <row r="364" spans="1:14" ht="15">
      <c r="A364" s="317" t="s">
        <v>552</v>
      </c>
      <c r="B364" s="313" t="s">
        <v>553</v>
      </c>
      <c r="C364" s="313" t="s">
        <v>506</v>
      </c>
      <c r="D364" s="313">
        <v>754.87</v>
      </c>
      <c r="E364" s="314">
        <v>91.11</v>
      </c>
      <c r="F364" s="313">
        <v>71</v>
      </c>
      <c r="G364" s="313">
        <v>49</v>
      </c>
      <c r="H364" s="319">
        <v>0</v>
      </c>
      <c r="J364" s="15"/>
      <c r="K364" s="15"/>
      <c r="L364" s="15"/>
      <c r="M364" s="15"/>
      <c r="N364" s="15"/>
    </row>
    <row r="365" spans="1:14" ht="15">
      <c r="A365" s="317" t="s">
        <v>552</v>
      </c>
      <c r="B365" s="313" t="s">
        <v>553</v>
      </c>
      <c r="C365" s="313" t="s">
        <v>507</v>
      </c>
      <c r="D365" s="313">
        <v>773.7</v>
      </c>
      <c r="E365" s="314">
        <v>93.35</v>
      </c>
      <c r="F365" s="313">
        <v>66</v>
      </c>
      <c r="G365" s="313">
        <v>44</v>
      </c>
      <c r="H365" s="319">
        <v>0.04</v>
      </c>
      <c r="J365" s="15"/>
      <c r="K365" s="15"/>
      <c r="L365" s="15"/>
      <c r="M365" s="15"/>
      <c r="N365" s="15"/>
    </row>
    <row r="366" spans="1:14" ht="15">
      <c r="A366" s="317" t="s">
        <v>552</v>
      </c>
      <c r="B366" s="313" t="s">
        <v>553</v>
      </c>
      <c r="C366" s="313" t="s">
        <v>508</v>
      </c>
      <c r="D366" s="313">
        <v>709.18</v>
      </c>
      <c r="E366" s="314">
        <v>85.65</v>
      </c>
      <c r="F366" s="313">
        <v>55</v>
      </c>
      <c r="G366" s="313">
        <v>46</v>
      </c>
      <c r="H366" s="319">
        <v>0</v>
      </c>
      <c r="J366" s="15"/>
      <c r="K366" s="15"/>
      <c r="L366" s="15"/>
      <c r="M366" s="15"/>
      <c r="N366" s="15"/>
    </row>
    <row r="367" spans="1:14" ht="15">
      <c r="A367" s="317" t="s">
        <v>552</v>
      </c>
      <c r="B367" s="313" t="s">
        <v>553</v>
      </c>
      <c r="C367" s="313" t="s">
        <v>509</v>
      </c>
      <c r="D367" s="313">
        <v>729.12</v>
      </c>
      <c r="E367" s="314">
        <v>88.03</v>
      </c>
      <c r="F367" s="313">
        <v>59</v>
      </c>
      <c r="G367" s="313">
        <v>37</v>
      </c>
      <c r="H367" s="319">
        <v>0</v>
      </c>
      <c r="J367" s="15"/>
      <c r="K367" s="15"/>
      <c r="L367" s="15"/>
      <c r="M367" s="16"/>
      <c r="N367" s="16"/>
    </row>
    <row r="368" spans="1:14" ht="15">
      <c r="A368" s="322" t="s">
        <v>552</v>
      </c>
      <c r="B368" s="323" t="s">
        <v>553</v>
      </c>
      <c r="C368" s="323" t="s">
        <v>510</v>
      </c>
      <c r="D368" s="323">
        <v>791.51</v>
      </c>
      <c r="E368" s="324">
        <v>95.48</v>
      </c>
      <c r="F368" s="323">
        <v>63</v>
      </c>
      <c r="G368" s="323">
        <v>36</v>
      </c>
      <c r="H368" s="325">
        <v>0</v>
      </c>
      <c r="J368" s="15"/>
      <c r="K368" s="15"/>
      <c r="L368" s="15"/>
      <c r="M368" s="17"/>
      <c r="N368" s="18"/>
    </row>
    <row r="369" spans="3:14" ht="15">
      <c r="C369" s="14" t="s">
        <v>511</v>
      </c>
      <c r="D369" s="19">
        <f>AVERAGE(Table9[Consumption Recorded (kWh/day)])</f>
        <v>652.750301369863</v>
      </c>
      <c r="E369" s="7">
        <f>AVERAGE(Table9[Estimated Cost ($/day)])</f>
        <v>83.076986301369914</v>
      </c>
      <c r="H369" s="3"/>
      <c r="J369" s="15"/>
      <c r="K369" s="15"/>
      <c r="L369" s="15"/>
      <c r="M369" s="15"/>
      <c r="N369" s="15"/>
    </row>
    <row r="370" spans="3:14">
      <c r="C370" s="14" t="s">
        <v>519</v>
      </c>
      <c r="D370" s="19">
        <f>AVERAGE(D247:D368)</f>
        <v>817.37655737704881</v>
      </c>
      <c r="E370" s="7">
        <f>AVERAGE(E247:E368)</f>
        <v>100.69188524590167</v>
      </c>
    </row>
  </sheetData>
  <pageMargins left="0.7" right="0.7" top="0.75" bottom="0.75" header="0.3" footer="0.3"/>
  <pageSetup fitToHeight="0" orientation="portrait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91A46-6A4E-4370-9931-CFA34C3FE0F5}">
  <sheetPr>
    <pageSetUpPr fitToPage="1"/>
  </sheetPr>
  <dimension ref="A1:N370"/>
  <sheetViews>
    <sheetView workbookViewId="0">
      <pane ySplit="3" topLeftCell="A4" activePane="bottomLeft" state="frozen"/>
      <selection pane="bottomLeft" activeCell="D8" sqref="D8"/>
    </sheetView>
  </sheetViews>
  <sheetFormatPr defaultRowHeight="14.45"/>
  <cols>
    <col min="1" max="1" width="12.7109375" style="2" customWidth="1"/>
    <col min="2" max="2" width="10" style="2" customWidth="1"/>
    <col min="3" max="3" width="10.42578125" style="2" bestFit="1" customWidth="1"/>
    <col min="4" max="4" width="15.28515625" style="2" customWidth="1"/>
    <col min="5" max="5" width="9.85546875" style="7" customWidth="1"/>
    <col min="6" max="6" width="14.28515625" style="2" customWidth="1"/>
    <col min="7" max="7" width="12.7109375" style="2" customWidth="1"/>
    <col min="8" max="8" width="14.5703125" style="2" customWidth="1"/>
  </cols>
  <sheetData>
    <row r="1" spans="1:14">
      <c r="A1" s="50" t="s">
        <v>554</v>
      </c>
      <c r="J1" s="15"/>
      <c r="K1" s="15"/>
      <c r="L1" s="15"/>
      <c r="M1" s="15"/>
      <c r="N1" s="15"/>
    </row>
    <row r="2" spans="1:14" ht="15">
      <c r="A2" s="8"/>
      <c r="J2" s="15"/>
      <c r="K2" s="15"/>
      <c r="L2" s="15"/>
      <c r="M2" s="15"/>
      <c r="N2" s="15"/>
    </row>
    <row r="3" spans="1:14" ht="43.9" customHeight="1">
      <c r="A3" s="351" t="s">
        <v>188</v>
      </c>
      <c r="B3" s="352" t="s">
        <v>189</v>
      </c>
      <c r="C3" s="352" t="s">
        <v>62</v>
      </c>
      <c r="D3" s="352" t="s">
        <v>190</v>
      </c>
      <c r="E3" s="353" t="s">
        <v>191</v>
      </c>
      <c r="F3" s="352" t="s">
        <v>192</v>
      </c>
      <c r="G3" s="352" t="s">
        <v>193</v>
      </c>
      <c r="H3" s="354" t="s">
        <v>194</v>
      </c>
    </row>
    <row r="4" spans="1:14" ht="15">
      <c r="A4" s="383">
        <v>9996767175</v>
      </c>
      <c r="B4" s="384" t="s">
        <v>550</v>
      </c>
      <c r="C4" s="385">
        <v>44927</v>
      </c>
      <c r="D4" s="384">
        <v>39.17</v>
      </c>
      <c r="E4" s="386">
        <v>5.09</v>
      </c>
      <c r="F4" s="384">
        <v>79</v>
      </c>
      <c r="G4" s="384">
        <v>58</v>
      </c>
      <c r="H4" s="387">
        <v>0.04</v>
      </c>
      <c r="J4" s="15"/>
      <c r="K4" s="15"/>
      <c r="L4" s="15"/>
      <c r="M4" s="15"/>
      <c r="N4" s="15"/>
    </row>
    <row r="5" spans="1:14" ht="15">
      <c r="A5" s="369">
        <v>9996767175</v>
      </c>
      <c r="B5" s="363" t="s">
        <v>550</v>
      </c>
      <c r="C5" s="364">
        <v>44928</v>
      </c>
      <c r="D5" s="363">
        <v>40.81</v>
      </c>
      <c r="E5" s="365">
        <v>5.29</v>
      </c>
      <c r="F5" s="363">
        <v>78</v>
      </c>
      <c r="G5" s="363">
        <v>53</v>
      </c>
      <c r="H5" s="370">
        <v>0</v>
      </c>
      <c r="J5" s="15"/>
      <c r="K5" s="15"/>
      <c r="L5" s="15"/>
      <c r="M5" s="15"/>
      <c r="N5" s="15"/>
    </row>
    <row r="6" spans="1:14" ht="15">
      <c r="A6" s="371">
        <v>9996767175</v>
      </c>
      <c r="B6" s="360" t="s">
        <v>550</v>
      </c>
      <c r="C6" s="361">
        <v>44929</v>
      </c>
      <c r="D6" s="360">
        <v>38.130000000000003</v>
      </c>
      <c r="E6" s="362">
        <v>4.97</v>
      </c>
      <c r="F6" s="360">
        <v>81</v>
      </c>
      <c r="G6" s="360">
        <v>51</v>
      </c>
      <c r="H6" s="372">
        <v>0</v>
      </c>
      <c r="J6" s="15"/>
      <c r="K6" s="15"/>
      <c r="L6" s="15"/>
      <c r="M6" s="15"/>
      <c r="N6" s="15"/>
    </row>
    <row r="7" spans="1:14" ht="15">
      <c r="A7" s="369">
        <v>9996767175</v>
      </c>
      <c r="B7" s="363" t="s">
        <v>550</v>
      </c>
      <c r="C7" s="364">
        <v>44930</v>
      </c>
      <c r="D7" s="363">
        <v>36.54</v>
      </c>
      <c r="E7" s="365">
        <v>4.78</v>
      </c>
      <c r="F7" s="363">
        <v>83</v>
      </c>
      <c r="G7" s="363">
        <v>57</v>
      </c>
      <c r="H7" s="370">
        <v>0</v>
      </c>
      <c r="J7" s="15"/>
      <c r="K7" s="15"/>
      <c r="L7" s="15"/>
      <c r="M7" s="15"/>
      <c r="N7" s="15"/>
    </row>
    <row r="8" spans="1:14" ht="15">
      <c r="A8" s="371">
        <v>9996767175</v>
      </c>
      <c r="B8" s="360" t="s">
        <v>550</v>
      </c>
      <c r="C8" s="361">
        <v>44931</v>
      </c>
      <c r="D8" s="360">
        <v>36.659999999999997</v>
      </c>
      <c r="E8" s="362">
        <v>4.79</v>
      </c>
      <c r="F8" s="360">
        <v>77</v>
      </c>
      <c r="G8" s="360">
        <v>46</v>
      </c>
      <c r="H8" s="372">
        <v>0.04</v>
      </c>
      <c r="J8" s="15"/>
      <c r="K8" s="15"/>
      <c r="L8" s="15"/>
      <c r="M8" s="15"/>
      <c r="N8" s="15"/>
    </row>
    <row r="9" spans="1:14" ht="15">
      <c r="A9" s="369">
        <v>9996767175</v>
      </c>
      <c r="B9" s="363" t="s">
        <v>550</v>
      </c>
      <c r="C9" s="364">
        <v>44932</v>
      </c>
      <c r="D9" s="363">
        <v>35.74</v>
      </c>
      <c r="E9" s="365">
        <v>4.68</v>
      </c>
      <c r="F9" s="363">
        <v>68</v>
      </c>
      <c r="G9" s="363">
        <v>41</v>
      </c>
      <c r="H9" s="370">
        <v>0</v>
      </c>
      <c r="J9" s="15"/>
      <c r="K9" s="15"/>
      <c r="L9" s="15"/>
      <c r="M9" s="15"/>
      <c r="N9" s="15"/>
    </row>
    <row r="10" spans="1:14" ht="15">
      <c r="A10" s="371">
        <v>9996767175</v>
      </c>
      <c r="B10" s="360" t="s">
        <v>550</v>
      </c>
      <c r="C10" s="361">
        <v>44933</v>
      </c>
      <c r="D10" s="360">
        <v>38.1</v>
      </c>
      <c r="E10" s="362">
        <v>4.96</v>
      </c>
      <c r="F10" s="360">
        <v>70</v>
      </c>
      <c r="G10" s="360">
        <v>38</v>
      </c>
      <c r="H10" s="372">
        <v>0</v>
      </c>
      <c r="J10" s="15"/>
      <c r="K10" s="15"/>
      <c r="L10" s="15"/>
      <c r="M10" s="15"/>
      <c r="N10" s="15"/>
    </row>
    <row r="11" spans="1:14" ht="15">
      <c r="A11" s="369">
        <v>9996767175</v>
      </c>
      <c r="B11" s="363" t="s">
        <v>550</v>
      </c>
      <c r="C11" s="364">
        <v>44934</v>
      </c>
      <c r="D11" s="363">
        <v>38.21</v>
      </c>
      <c r="E11" s="365">
        <v>4.9800000000000004</v>
      </c>
      <c r="F11" s="363">
        <v>76</v>
      </c>
      <c r="G11" s="363">
        <v>42</v>
      </c>
      <c r="H11" s="370">
        <v>0</v>
      </c>
      <c r="J11" s="15"/>
      <c r="K11" s="15"/>
      <c r="L11" s="15"/>
      <c r="M11" s="15"/>
      <c r="N11" s="15"/>
    </row>
    <row r="12" spans="1:14" ht="15">
      <c r="A12" s="371">
        <v>9996767175</v>
      </c>
      <c r="B12" s="360" t="s">
        <v>550</v>
      </c>
      <c r="C12" s="361">
        <v>44935</v>
      </c>
      <c r="D12" s="360">
        <v>36.020000000000003</v>
      </c>
      <c r="E12" s="362">
        <v>4.71</v>
      </c>
      <c r="F12" s="360">
        <v>74</v>
      </c>
      <c r="G12" s="360">
        <v>47</v>
      </c>
      <c r="H12" s="372">
        <v>0</v>
      </c>
      <c r="J12" s="15"/>
      <c r="K12" s="15"/>
      <c r="L12" s="15"/>
      <c r="M12" s="15"/>
      <c r="N12" s="15"/>
    </row>
    <row r="13" spans="1:14" ht="15">
      <c r="A13" s="369">
        <v>9996767175</v>
      </c>
      <c r="B13" s="363" t="s">
        <v>550</v>
      </c>
      <c r="C13" s="364">
        <v>44936</v>
      </c>
      <c r="D13" s="363">
        <v>34.159999999999997</v>
      </c>
      <c r="E13" s="365">
        <v>4.49</v>
      </c>
      <c r="F13" s="363">
        <v>71</v>
      </c>
      <c r="G13" s="363">
        <v>42</v>
      </c>
      <c r="H13" s="370">
        <v>0</v>
      </c>
      <c r="J13" s="15"/>
      <c r="K13" s="15"/>
      <c r="L13" s="15"/>
      <c r="M13" s="15"/>
      <c r="N13" s="15"/>
    </row>
    <row r="14" spans="1:14" ht="15">
      <c r="A14" s="371">
        <v>9996767175</v>
      </c>
      <c r="B14" s="360" t="s">
        <v>550</v>
      </c>
      <c r="C14" s="361">
        <v>44937</v>
      </c>
      <c r="D14" s="360">
        <v>33.68</v>
      </c>
      <c r="E14" s="362">
        <v>4.43</v>
      </c>
      <c r="F14" s="360">
        <v>73</v>
      </c>
      <c r="G14" s="360">
        <v>38</v>
      </c>
      <c r="H14" s="372">
        <v>0</v>
      </c>
      <c r="J14" s="15"/>
      <c r="K14" s="15"/>
      <c r="L14" s="15"/>
      <c r="M14" s="15"/>
      <c r="N14" s="15"/>
    </row>
    <row r="15" spans="1:14" ht="15">
      <c r="A15" s="369">
        <v>9996767175</v>
      </c>
      <c r="B15" s="363" t="s">
        <v>550</v>
      </c>
      <c r="C15" s="364">
        <v>44938</v>
      </c>
      <c r="D15" s="363">
        <v>33.43</v>
      </c>
      <c r="E15" s="365">
        <v>4.4000000000000004</v>
      </c>
      <c r="F15" s="363">
        <v>80</v>
      </c>
      <c r="G15" s="363">
        <v>44</v>
      </c>
      <c r="H15" s="370">
        <v>0</v>
      </c>
      <c r="J15" s="15"/>
      <c r="K15" s="15"/>
      <c r="L15" s="15"/>
      <c r="M15" s="15"/>
      <c r="N15" s="15"/>
    </row>
    <row r="16" spans="1:14" ht="15">
      <c r="A16" s="371">
        <v>9996767175</v>
      </c>
      <c r="B16" s="360" t="s">
        <v>550</v>
      </c>
      <c r="C16" s="361">
        <v>44939</v>
      </c>
      <c r="D16" s="360">
        <v>33.119999999999997</v>
      </c>
      <c r="E16" s="362">
        <v>4.37</v>
      </c>
      <c r="F16" s="360">
        <v>71</v>
      </c>
      <c r="G16" s="360">
        <v>35</v>
      </c>
      <c r="H16" s="372">
        <v>0.12</v>
      </c>
      <c r="J16" s="15"/>
      <c r="K16" s="15"/>
      <c r="L16" s="15"/>
      <c r="M16" s="15"/>
      <c r="N16" s="15"/>
    </row>
    <row r="17" spans="1:14" ht="15">
      <c r="A17" s="369">
        <v>9996767175</v>
      </c>
      <c r="B17" s="363" t="s">
        <v>550</v>
      </c>
      <c r="C17" s="364">
        <v>44940</v>
      </c>
      <c r="D17" s="363">
        <v>35.25</v>
      </c>
      <c r="E17" s="365">
        <v>4.62</v>
      </c>
      <c r="F17" s="363">
        <v>61</v>
      </c>
      <c r="G17" s="363">
        <v>30</v>
      </c>
      <c r="H17" s="370">
        <v>0</v>
      </c>
      <c r="J17" s="15"/>
      <c r="K17" s="15"/>
      <c r="L17" s="15"/>
      <c r="M17" s="15"/>
      <c r="N17" s="15"/>
    </row>
    <row r="18" spans="1:14" ht="15">
      <c r="A18" s="371">
        <v>9996767175</v>
      </c>
      <c r="B18" s="360" t="s">
        <v>550</v>
      </c>
      <c r="C18" s="361">
        <v>44941</v>
      </c>
      <c r="D18" s="360">
        <v>37.08</v>
      </c>
      <c r="E18" s="362">
        <v>4.84</v>
      </c>
      <c r="F18" s="360">
        <v>63</v>
      </c>
      <c r="G18" s="360">
        <v>30</v>
      </c>
      <c r="H18" s="372">
        <v>0</v>
      </c>
      <c r="J18" s="15"/>
      <c r="K18" s="15"/>
      <c r="L18" s="15"/>
      <c r="M18" s="15"/>
      <c r="N18" s="15"/>
    </row>
    <row r="19" spans="1:14" ht="15">
      <c r="A19" s="369">
        <v>9996767175</v>
      </c>
      <c r="B19" s="363" t="s">
        <v>550</v>
      </c>
      <c r="C19" s="364">
        <v>44942</v>
      </c>
      <c r="D19" s="363">
        <v>41.74</v>
      </c>
      <c r="E19" s="365">
        <v>5.4</v>
      </c>
      <c r="F19" s="363">
        <v>71</v>
      </c>
      <c r="G19" s="363">
        <v>30</v>
      </c>
      <c r="H19" s="370">
        <v>0</v>
      </c>
      <c r="J19" s="15"/>
      <c r="K19" s="15"/>
      <c r="L19" s="15"/>
      <c r="M19" s="15"/>
      <c r="N19" s="15"/>
    </row>
    <row r="20" spans="1:14" ht="15">
      <c r="A20" s="371">
        <v>9996767175</v>
      </c>
      <c r="B20" s="360" t="s">
        <v>550</v>
      </c>
      <c r="C20" s="361">
        <v>44943</v>
      </c>
      <c r="D20" s="360">
        <v>35.33</v>
      </c>
      <c r="E20" s="362">
        <v>4.63</v>
      </c>
      <c r="F20" s="360">
        <v>75</v>
      </c>
      <c r="G20" s="360">
        <v>34</v>
      </c>
      <c r="H20" s="372">
        <v>0</v>
      </c>
      <c r="J20" s="15"/>
      <c r="K20" s="15"/>
      <c r="L20" s="15"/>
      <c r="M20" s="15"/>
      <c r="N20" s="15"/>
    </row>
    <row r="21" spans="1:14" ht="15">
      <c r="A21" s="369">
        <v>9996767175</v>
      </c>
      <c r="B21" s="363" t="s">
        <v>550</v>
      </c>
      <c r="C21" s="364">
        <v>44944</v>
      </c>
      <c r="D21" s="363">
        <v>32.69</v>
      </c>
      <c r="E21" s="365">
        <v>4.51</v>
      </c>
      <c r="F21" s="363">
        <v>79</v>
      </c>
      <c r="G21" s="363">
        <v>46</v>
      </c>
      <c r="H21" s="370" t="s">
        <v>13</v>
      </c>
      <c r="J21" s="15"/>
      <c r="K21" s="15"/>
      <c r="L21" s="15"/>
      <c r="M21" s="15"/>
      <c r="N21" s="15"/>
    </row>
    <row r="22" spans="1:14" ht="15">
      <c r="A22" s="371">
        <v>9996767175</v>
      </c>
      <c r="B22" s="360" t="s">
        <v>550</v>
      </c>
      <c r="C22" s="361">
        <v>44945</v>
      </c>
      <c r="D22" s="360">
        <v>34.83</v>
      </c>
      <c r="E22" s="362">
        <v>4.78</v>
      </c>
      <c r="F22" s="360">
        <v>82</v>
      </c>
      <c r="G22" s="360">
        <v>54</v>
      </c>
      <c r="H22" s="372">
        <v>0</v>
      </c>
      <c r="J22" s="15"/>
      <c r="K22" s="15"/>
      <c r="L22" s="15"/>
      <c r="M22" s="15"/>
      <c r="N22" s="15"/>
    </row>
    <row r="23" spans="1:14" ht="15">
      <c r="A23" s="369">
        <v>9996767175</v>
      </c>
      <c r="B23" s="363" t="s">
        <v>550</v>
      </c>
      <c r="C23" s="364">
        <v>44946</v>
      </c>
      <c r="D23" s="363">
        <v>32.94</v>
      </c>
      <c r="E23" s="365">
        <v>4.54</v>
      </c>
      <c r="F23" s="363">
        <v>76</v>
      </c>
      <c r="G23" s="363">
        <v>49</v>
      </c>
      <c r="H23" s="370">
        <v>0</v>
      </c>
      <c r="J23" s="15"/>
      <c r="K23" s="15"/>
      <c r="L23" s="15"/>
      <c r="M23" s="15"/>
      <c r="N23" s="15"/>
    </row>
    <row r="24" spans="1:14" ht="15">
      <c r="A24" s="371">
        <v>9996767175</v>
      </c>
      <c r="B24" s="360" t="s">
        <v>550</v>
      </c>
      <c r="C24" s="361">
        <v>44947</v>
      </c>
      <c r="D24" s="360">
        <v>37.21</v>
      </c>
      <c r="E24" s="362">
        <v>5.07</v>
      </c>
      <c r="F24" s="360">
        <v>76</v>
      </c>
      <c r="G24" s="360">
        <v>47</v>
      </c>
      <c r="H24" s="372" t="s">
        <v>218</v>
      </c>
      <c r="J24" s="15"/>
      <c r="K24" s="15"/>
      <c r="L24" s="15"/>
      <c r="M24" s="15"/>
      <c r="N24" s="15"/>
    </row>
    <row r="25" spans="1:14" ht="15">
      <c r="A25" s="369">
        <v>9996767175</v>
      </c>
      <c r="B25" s="363" t="s">
        <v>550</v>
      </c>
      <c r="C25" s="364">
        <v>44948</v>
      </c>
      <c r="D25" s="363">
        <v>46</v>
      </c>
      <c r="E25" s="365">
        <v>6.17</v>
      </c>
      <c r="F25" s="363">
        <v>82</v>
      </c>
      <c r="G25" s="363">
        <v>54</v>
      </c>
      <c r="H25" s="370">
        <v>0.33</v>
      </c>
      <c r="J25" s="15"/>
      <c r="K25" s="15"/>
      <c r="L25" s="15"/>
      <c r="M25" s="15"/>
      <c r="N25" s="15"/>
    </row>
    <row r="26" spans="1:14" ht="15">
      <c r="A26" s="371">
        <v>9996767175</v>
      </c>
      <c r="B26" s="360" t="s">
        <v>550</v>
      </c>
      <c r="C26" s="361">
        <v>44949</v>
      </c>
      <c r="D26" s="360">
        <v>39.909999999999997</v>
      </c>
      <c r="E26" s="362">
        <v>5.41</v>
      </c>
      <c r="F26" s="360">
        <v>75</v>
      </c>
      <c r="G26" s="360">
        <v>44</v>
      </c>
      <c r="H26" s="372">
        <v>0.05</v>
      </c>
      <c r="J26" s="15"/>
      <c r="K26" s="15"/>
      <c r="L26" s="15"/>
      <c r="M26" s="15"/>
      <c r="N26" s="15"/>
    </row>
    <row r="27" spans="1:14" ht="15">
      <c r="A27" s="369">
        <v>9996767175</v>
      </c>
      <c r="B27" s="363" t="s">
        <v>550</v>
      </c>
      <c r="C27" s="364">
        <v>44950</v>
      </c>
      <c r="D27" s="363">
        <v>38.979999999999997</v>
      </c>
      <c r="E27" s="365">
        <v>5.29</v>
      </c>
      <c r="F27" s="363">
        <v>76</v>
      </c>
      <c r="G27" s="363">
        <v>41</v>
      </c>
      <c r="H27" s="370">
        <v>0</v>
      </c>
      <c r="J27" s="15"/>
      <c r="K27" s="15"/>
      <c r="L27" s="15"/>
      <c r="M27" s="15"/>
      <c r="N27" s="15"/>
    </row>
    <row r="28" spans="1:14" ht="15">
      <c r="A28" s="371">
        <v>9996767175</v>
      </c>
      <c r="B28" s="360" t="s">
        <v>550</v>
      </c>
      <c r="C28" s="361">
        <v>44951</v>
      </c>
      <c r="D28" s="360">
        <v>40.340000000000003</v>
      </c>
      <c r="E28" s="362">
        <v>5.46</v>
      </c>
      <c r="F28" s="360">
        <v>85</v>
      </c>
      <c r="G28" s="360">
        <v>43</v>
      </c>
      <c r="H28" s="372">
        <v>0</v>
      </c>
      <c r="J28" s="15"/>
      <c r="K28" s="15"/>
      <c r="L28" s="15"/>
      <c r="M28" s="15"/>
      <c r="N28" s="15"/>
    </row>
    <row r="29" spans="1:14" ht="15">
      <c r="A29" s="369">
        <v>9996767175</v>
      </c>
      <c r="B29" s="363" t="s">
        <v>550</v>
      </c>
      <c r="C29" s="364">
        <v>44952</v>
      </c>
      <c r="D29" s="363">
        <v>39.270000000000003</v>
      </c>
      <c r="E29" s="365">
        <v>5.33</v>
      </c>
      <c r="F29" s="363">
        <v>72</v>
      </c>
      <c r="G29" s="363">
        <v>38</v>
      </c>
      <c r="H29" s="370">
        <v>0.09</v>
      </c>
      <c r="J29" s="15"/>
      <c r="K29" s="15"/>
      <c r="L29" s="15"/>
      <c r="M29" s="15"/>
      <c r="N29" s="15"/>
    </row>
    <row r="30" spans="1:14" ht="15">
      <c r="A30" s="371">
        <v>9996767175</v>
      </c>
      <c r="B30" s="360" t="s">
        <v>550</v>
      </c>
      <c r="C30" s="361">
        <v>44953</v>
      </c>
      <c r="D30" s="360">
        <v>37.22</v>
      </c>
      <c r="E30" s="362">
        <v>5.07</v>
      </c>
      <c r="F30" s="360">
        <v>62</v>
      </c>
      <c r="G30" s="360">
        <v>37</v>
      </c>
      <c r="H30" s="372">
        <v>0</v>
      </c>
      <c r="J30" s="15"/>
      <c r="K30" s="15"/>
      <c r="L30" s="15"/>
      <c r="M30" s="15"/>
      <c r="N30" s="15"/>
    </row>
    <row r="31" spans="1:14" ht="15">
      <c r="A31" s="369">
        <v>9996767175</v>
      </c>
      <c r="B31" s="363" t="s">
        <v>550</v>
      </c>
      <c r="C31" s="364">
        <v>44954</v>
      </c>
      <c r="D31" s="363">
        <v>38.049999999999997</v>
      </c>
      <c r="E31" s="365">
        <v>5.18</v>
      </c>
      <c r="F31" s="363">
        <v>69</v>
      </c>
      <c r="G31" s="363">
        <v>35</v>
      </c>
      <c r="H31" s="370">
        <v>0</v>
      </c>
      <c r="J31" s="15"/>
      <c r="K31" s="15"/>
      <c r="L31" s="15"/>
      <c r="M31" s="15"/>
      <c r="N31" s="15"/>
    </row>
    <row r="32" spans="1:14" ht="15">
      <c r="A32" s="371">
        <v>9996767175</v>
      </c>
      <c r="B32" s="360" t="s">
        <v>550</v>
      </c>
      <c r="C32" s="361">
        <v>44955</v>
      </c>
      <c r="D32" s="360">
        <v>38.78</v>
      </c>
      <c r="E32" s="362">
        <v>5.27</v>
      </c>
      <c r="F32" s="360">
        <v>78</v>
      </c>
      <c r="G32" s="360">
        <v>55</v>
      </c>
      <c r="H32" s="372">
        <v>0</v>
      </c>
      <c r="J32" s="15"/>
      <c r="K32" s="15"/>
      <c r="L32" s="15"/>
      <c r="M32" s="15"/>
      <c r="N32" s="15"/>
    </row>
    <row r="33" spans="1:14" ht="15">
      <c r="A33" s="369">
        <v>9996767175</v>
      </c>
      <c r="B33" s="363" t="s">
        <v>550</v>
      </c>
      <c r="C33" s="364">
        <v>44956</v>
      </c>
      <c r="D33" s="363">
        <v>38.04</v>
      </c>
      <c r="E33" s="365">
        <v>5.18</v>
      </c>
      <c r="F33" s="363">
        <v>86</v>
      </c>
      <c r="G33" s="363">
        <v>58</v>
      </c>
      <c r="H33" s="370">
        <v>0</v>
      </c>
      <c r="J33" s="15"/>
      <c r="K33" s="15"/>
      <c r="L33" s="15"/>
      <c r="M33" s="16"/>
      <c r="N33" s="16"/>
    </row>
    <row r="34" spans="1:14" ht="15">
      <c r="A34" s="371">
        <v>9996767175</v>
      </c>
      <c r="B34" s="360" t="s">
        <v>550</v>
      </c>
      <c r="C34" s="361">
        <v>44957</v>
      </c>
      <c r="D34" s="360">
        <v>37.39</v>
      </c>
      <c r="E34" s="362">
        <v>5.09</v>
      </c>
      <c r="F34" s="360">
        <v>83</v>
      </c>
      <c r="G34" s="360">
        <v>59</v>
      </c>
      <c r="H34" s="372">
        <v>0</v>
      </c>
      <c r="J34" s="15"/>
      <c r="K34" s="15"/>
      <c r="L34" s="15"/>
      <c r="M34" s="17"/>
      <c r="N34" s="18"/>
    </row>
    <row r="35" spans="1:14" ht="15">
      <c r="A35" s="369">
        <v>9996767175</v>
      </c>
      <c r="B35" s="363" t="s">
        <v>550</v>
      </c>
      <c r="C35" s="364">
        <v>44958</v>
      </c>
      <c r="D35" s="363">
        <v>33.79</v>
      </c>
      <c r="E35" s="365">
        <v>4.6500000000000004</v>
      </c>
      <c r="F35" s="363">
        <v>82</v>
      </c>
      <c r="G35" s="363">
        <v>58</v>
      </c>
      <c r="H35" s="370">
        <v>0</v>
      </c>
      <c r="J35" s="15"/>
      <c r="K35" s="15"/>
      <c r="L35" s="15"/>
      <c r="M35" s="15"/>
      <c r="N35" s="15"/>
    </row>
    <row r="36" spans="1:14" ht="15">
      <c r="A36" s="371">
        <v>9996767175</v>
      </c>
      <c r="B36" s="360" t="s">
        <v>550</v>
      </c>
      <c r="C36" s="361">
        <v>44959</v>
      </c>
      <c r="D36" s="360">
        <v>35.61</v>
      </c>
      <c r="E36" s="362">
        <v>4.87</v>
      </c>
      <c r="F36" s="360">
        <v>82</v>
      </c>
      <c r="G36" s="360">
        <v>57</v>
      </c>
      <c r="H36" s="372">
        <v>0</v>
      </c>
      <c r="J36" s="15"/>
      <c r="K36" s="15"/>
      <c r="L36" s="15"/>
      <c r="M36" s="15"/>
      <c r="N36" s="15"/>
    </row>
    <row r="37" spans="1:14" ht="15">
      <c r="A37" s="369">
        <v>9996767175</v>
      </c>
      <c r="B37" s="363" t="s">
        <v>550</v>
      </c>
      <c r="C37" s="364">
        <v>44960</v>
      </c>
      <c r="D37" s="363">
        <v>37.71</v>
      </c>
      <c r="E37" s="365">
        <v>5.13</v>
      </c>
      <c r="F37" s="363">
        <v>78</v>
      </c>
      <c r="G37" s="363">
        <v>50</v>
      </c>
      <c r="H37" s="370">
        <v>0</v>
      </c>
      <c r="J37" s="15"/>
      <c r="K37" s="15"/>
      <c r="L37" s="15"/>
      <c r="M37" s="15"/>
      <c r="N37" s="15"/>
    </row>
    <row r="38" spans="1:14" ht="15">
      <c r="A38" s="371">
        <v>9996767175</v>
      </c>
      <c r="B38" s="360" t="s">
        <v>550</v>
      </c>
      <c r="C38" s="361">
        <v>44961</v>
      </c>
      <c r="D38" s="360">
        <v>38.03</v>
      </c>
      <c r="E38" s="362">
        <v>5.17</v>
      </c>
      <c r="F38" s="360">
        <v>70</v>
      </c>
      <c r="G38" s="360">
        <v>47</v>
      </c>
      <c r="H38" s="372">
        <v>0.17</v>
      </c>
      <c r="J38" s="15"/>
      <c r="K38" s="15"/>
      <c r="L38" s="15"/>
      <c r="M38" s="15"/>
      <c r="N38" s="15"/>
    </row>
    <row r="39" spans="1:14" ht="15">
      <c r="A39" s="369">
        <v>9996767175</v>
      </c>
      <c r="B39" s="363" t="s">
        <v>550</v>
      </c>
      <c r="C39" s="364">
        <v>44962</v>
      </c>
      <c r="D39" s="363">
        <v>42.26</v>
      </c>
      <c r="E39" s="365">
        <v>5.7</v>
      </c>
      <c r="F39" s="363">
        <v>73</v>
      </c>
      <c r="G39" s="363">
        <v>48</v>
      </c>
      <c r="H39" s="370">
        <v>0</v>
      </c>
      <c r="J39" s="15"/>
      <c r="K39" s="15"/>
      <c r="L39" s="15"/>
      <c r="M39" s="15"/>
      <c r="N39" s="15"/>
    </row>
    <row r="40" spans="1:14" ht="15">
      <c r="A40" s="371">
        <v>9996767175</v>
      </c>
      <c r="B40" s="360" t="s">
        <v>550</v>
      </c>
      <c r="C40" s="361">
        <v>44963</v>
      </c>
      <c r="D40" s="360">
        <v>39.200000000000003</v>
      </c>
      <c r="E40" s="362">
        <v>5.32</v>
      </c>
      <c r="F40" s="360">
        <v>71</v>
      </c>
      <c r="G40" s="360">
        <v>46</v>
      </c>
      <c r="H40" s="372">
        <v>0.01</v>
      </c>
      <c r="J40" s="15"/>
      <c r="K40" s="15"/>
      <c r="L40" s="15"/>
      <c r="M40" s="15"/>
      <c r="N40" s="15"/>
    </row>
    <row r="41" spans="1:14" ht="15">
      <c r="A41" s="369">
        <v>9996767175</v>
      </c>
      <c r="B41" s="363" t="s">
        <v>550</v>
      </c>
      <c r="C41" s="364">
        <v>44964</v>
      </c>
      <c r="D41" s="363">
        <v>37.1</v>
      </c>
      <c r="E41" s="365">
        <v>5.0599999999999996</v>
      </c>
      <c r="F41" s="363">
        <v>76</v>
      </c>
      <c r="G41" s="363">
        <v>44</v>
      </c>
      <c r="H41" s="370"/>
      <c r="J41" s="15"/>
      <c r="K41" s="15"/>
      <c r="L41" s="15"/>
      <c r="M41" s="15"/>
      <c r="N41" s="15"/>
    </row>
    <row r="42" spans="1:14" ht="15">
      <c r="A42" s="371">
        <v>9996767175</v>
      </c>
      <c r="B42" s="360" t="s">
        <v>550</v>
      </c>
      <c r="C42" s="361">
        <v>44965</v>
      </c>
      <c r="D42" s="360">
        <v>36.409999999999997</v>
      </c>
      <c r="E42" s="362">
        <v>4.97</v>
      </c>
      <c r="F42" s="360">
        <v>79</v>
      </c>
      <c r="G42" s="360">
        <v>49</v>
      </c>
      <c r="H42" s="372">
        <v>0</v>
      </c>
      <c r="J42" s="15"/>
      <c r="K42" s="15"/>
      <c r="L42" s="15"/>
      <c r="M42" s="15"/>
      <c r="N42" s="15"/>
    </row>
    <row r="43" spans="1:14" ht="15">
      <c r="A43" s="369">
        <v>9996767175</v>
      </c>
      <c r="B43" s="363" t="s">
        <v>550</v>
      </c>
      <c r="C43" s="364">
        <v>44966</v>
      </c>
      <c r="D43" s="363">
        <v>34.86</v>
      </c>
      <c r="E43" s="365">
        <v>4.78</v>
      </c>
      <c r="F43" s="363">
        <v>83</v>
      </c>
      <c r="G43" s="363">
        <v>58</v>
      </c>
      <c r="H43" s="370">
        <v>0</v>
      </c>
      <c r="J43" s="15"/>
      <c r="K43" s="15"/>
      <c r="L43" s="15"/>
      <c r="M43" s="15"/>
      <c r="N43" s="15"/>
    </row>
    <row r="44" spans="1:14" ht="15">
      <c r="A44" s="371">
        <v>9996767175</v>
      </c>
      <c r="B44" s="360" t="s">
        <v>550</v>
      </c>
      <c r="C44" s="361">
        <v>44967</v>
      </c>
      <c r="D44" s="360">
        <v>36.049999999999997</v>
      </c>
      <c r="E44" s="362">
        <v>4.93</v>
      </c>
      <c r="F44" s="360">
        <v>85</v>
      </c>
      <c r="G44" s="360">
        <v>46</v>
      </c>
      <c r="H44" s="372">
        <v>0.16</v>
      </c>
      <c r="J44" s="15"/>
      <c r="K44" s="15"/>
      <c r="L44" s="15"/>
      <c r="M44" s="15"/>
      <c r="N44" s="15"/>
    </row>
    <row r="45" spans="1:14" ht="15">
      <c r="A45" s="369">
        <v>9996767175</v>
      </c>
      <c r="B45" s="363" t="s">
        <v>550</v>
      </c>
      <c r="C45" s="364">
        <v>44968</v>
      </c>
      <c r="D45" s="363">
        <v>37.729999999999997</v>
      </c>
      <c r="E45" s="365">
        <v>5.14</v>
      </c>
      <c r="F45" s="363">
        <v>79</v>
      </c>
      <c r="G45" s="363">
        <v>40</v>
      </c>
      <c r="H45" s="370">
        <v>0.56999999999999995</v>
      </c>
      <c r="J45" s="15"/>
      <c r="K45" s="15"/>
      <c r="L45" s="15"/>
      <c r="M45" s="15"/>
      <c r="N45" s="15"/>
    </row>
    <row r="46" spans="1:14" ht="15">
      <c r="A46" s="371">
        <v>9996767175</v>
      </c>
      <c r="B46" s="360" t="s">
        <v>550</v>
      </c>
      <c r="C46" s="361">
        <v>44969</v>
      </c>
      <c r="D46" s="360">
        <v>42.97</v>
      </c>
      <c r="E46" s="362">
        <v>5.79</v>
      </c>
      <c r="F46" s="360">
        <v>71</v>
      </c>
      <c r="G46" s="360">
        <v>40</v>
      </c>
      <c r="H46" s="372">
        <v>0.12</v>
      </c>
      <c r="J46" s="15"/>
      <c r="K46" s="15"/>
      <c r="L46" s="15"/>
      <c r="M46" s="15"/>
      <c r="N46" s="15"/>
    </row>
    <row r="47" spans="1:14" ht="15">
      <c r="A47" s="369">
        <v>9996767175</v>
      </c>
      <c r="B47" s="363" t="s">
        <v>550</v>
      </c>
      <c r="C47" s="364">
        <v>44970</v>
      </c>
      <c r="D47" s="363">
        <v>38.19</v>
      </c>
      <c r="E47" s="365">
        <v>5.19</v>
      </c>
      <c r="F47" s="363">
        <v>71</v>
      </c>
      <c r="G47" s="363">
        <v>40</v>
      </c>
      <c r="H47" s="370" t="s">
        <v>149</v>
      </c>
      <c r="J47" s="15"/>
      <c r="K47" s="15"/>
      <c r="L47" s="15"/>
      <c r="M47" s="15"/>
      <c r="N47" s="15"/>
    </row>
    <row r="48" spans="1:14" ht="15">
      <c r="A48" s="371">
        <v>9996767175</v>
      </c>
      <c r="B48" s="360" t="s">
        <v>550</v>
      </c>
      <c r="C48" s="361">
        <v>44971</v>
      </c>
      <c r="D48" s="360">
        <v>45.65</v>
      </c>
      <c r="E48" s="362">
        <v>6.13</v>
      </c>
      <c r="F48" s="360">
        <v>75</v>
      </c>
      <c r="G48" s="360">
        <v>39</v>
      </c>
      <c r="H48" s="372">
        <v>0</v>
      </c>
      <c r="J48" s="15"/>
      <c r="K48" s="15"/>
      <c r="L48" s="15"/>
      <c r="M48" s="15"/>
      <c r="N48" s="15"/>
    </row>
    <row r="49" spans="1:14" ht="15">
      <c r="A49" s="369">
        <v>9996767175</v>
      </c>
      <c r="B49" s="363" t="s">
        <v>550</v>
      </c>
      <c r="C49" s="364">
        <v>44972</v>
      </c>
      <c r="D49" s="363">
        <v>35.71</v>
      </c>
      <c r="E49" s="365">
        <v>4.88</v>
      </c>
      <c r="F49" s="363">
        <v>82</v>
      </c>
      <c r="G49" s="363">
        <v>50</v>
      </c>
      <c r="H49" s="370">
        <v>0</v>
      </c>
      <c r="J49" s="15"/>
      <c r="K49" s="15"/>
      <c r="L49" s="15"/>
      <c r="M49" s="15"/>
      <c r="N49" s="15"/>
    </row>
    <row r="50" spans="1:14" ht="15">
      <c r="A50" s="371">
        <v>9996767175</v>
      </c>
      <c r="B50" s="360" t="s">
        <v>550</v>
      </c>
      <c r="C50" s="361">
        <v>44973</v>
      </c>
      <c r="D50" s="360">
        <v>36.549999999999997</v>
      </c>
      <c r="E50" s="362">
        <v>4.99</v>
      </c>
      <c r="F50" s="360">
        <v>85</v>
      </c>
      <c r="G50" s="360">
        <v>57</v>
      </c>
      <c r="H50" s="372">
        <v>0</v>
      </c>
      <c r="J50" s="15"/>
      <c r="K50" s="15"/>
      <c r="L50" s="15"/>
      <c r="M50" s="15"/>
      <c r="N50" s="15"/>
    </row>
    <row r="51" spans="1:14" ht="15">
      <c r="A51" s="369">
        <v>9996767175</v>
      </c>
      <c r="B51" s="363" t="s">
        <v>550</v>
      </c>
      <c r="C51" s="364">
        <v>44974</v>
      </c>
      <c r="D51" s="363">
        <v>34.89</v>
      </c>
      <c r="E51" s="365">
        <v>4.78</v>
      </c>
      <c r="F51" s="363">
        <v>89</v>
      </c>
      <c r="G51" s="363">
        <v>45</v>
      </c>
      <c r="H51" s="370"/>
      <c r="J51" s="15"/>
      <c r="K51" s="15"/>
      <c r="L51" s="15"/>
      <c r="M51" s="15"/>
      <c r="N51" s="15"/>
    </row>
    <row r="52" spans="1:14" ht="15">
      <c r="A52" s="371">
        <v>9996767175</v>
      </c>
      <c r="B52" s="360" t="s">
        <v>550</v>
      </c>
      <c r="C52" s="361">
        <v>44975</v>
      </c>
      <c r="D52" s="360">
        <v>35.46</v>
      </c>
      <c r="E52" s="362">
        <v>4.8499999999999996</v>
      </c>
      <c r="F52" s="360">
        <v>67</v>
      </c>
      <c r="G52" s="360">
        <v>46</v>
      </c>
      <c r="H52" s="372">
        <v>0.04</v>
      </c>
      <c r="J52" s="15"/>
      <c r="K52" s="15"/>
      <c r="L52" s="15"/>
      <c r="M52" s="15"/>
      <c r="N52" s="15"/>
    </row>
    <row r="53" spans="1:14" ht="15">
      <c r="A53" s="369">
        <v>9996767175</v>
      </c>
      <c r="B53" s="363" t="s">
        <v>550</v>
      </c>
      <c r="C53" s="364">
        <v>44976</v>
      </c>
      <c r="D53" s="363">
        <v>38.42</v>
      </c>
      <c r="E53" s="365">
        <v>5.22</v>
      </c>
      <c r="F53" s="363">
        <v>80</v>
      </c>
      <c r="G53" s="363">
        <v>48</v>
      </c>
      <c r="H53" s="370">
        <v>0</v>
      </c>
      <c r="J53" s="15"/>
      <c r="K53" s="15"/>
      <c r="L53" s="15"/>
      <c r="M53" s="15"/>
      <c r="N53" s="15"/>
    </row>
    <row r="54" spans="1:14" ht="15">
      <c r="A54" s="371">
        <v>9996767175</v>
      </c>
      <c r="B54" s="360" t="s">
        <v>550</v>
      </c>
      <c r="C54" s="361">
        <v>44977</v>
      </c>
      <c r="D54" s="360">
        <v>36.32</v>
      </c>
      <c r="E54" s="362">
        <v>4.96</v>
      </c>
      <c r="F54" s="360">
        <v>82</v>
      </c>
      <c r="G54" s="360">
        <v>53</v>
      </c>
      <c r="H54" s="372">
        <v>0</v>
      </c>
      <c r="J54" s="15"/>
      <c r="K54" s="15"/>
      <c r="L54" s="15"/>
      <c r="M54" s="15"/>
      <c r="N54" s="15"/>
    </row>
    <row r="55" spans="1:14" ht="15">
      <c r="A55" s="369">
        <v>9996767175</v>
      </c>
      <c r="B55" s="363" t="s">
        <v>550</v>
      </c>
      <c r="C55" s="364">
        <v>44978</v>
      </c>
      <c r="D55" s="363">
        <v>35.69</v>
      </c>
      <c r="E55" s="365">
        <v>4.88</v>
      </c>
      <c r="F55" s="363">
        <v>85</v>
      </c>
      <c r="G55" s="363">
        <v>57</v>
      </c>
      <c r="H55" s="370">
        <v>0</v>
      </c>
      <c r="J55" s="15"/>
      <c r="K55" s="15"/>
      <c r="L55" s="15"/>
      <c r="M55" s="15"/>
      <c r="N55" s="15"/>
    </row>
    <row r="56" spans="1:14" ht="15">
      <c r="A56" s="371">
        <v>9996767175</v>
      </c>
      <c r="B56" s="360" t="s">
        <v>550</v>
      </c>
      <c r="C56" s="361">
        <v>44979</v>
      </c>
      <c r="D56" s="360">
        <v>34.299999999999997</v>
      </c>
      <c r="E56" s="362">
        <v>4.71</v>
      </c>
      <c r="F56" s="360">
        <v>87</v>
      </c>
      <c r="G56" s="360">
        <v>58</v>
      </c>
      <c r="H56" s="372">
        <v>0</v>
      </c>
      <c r="J56" s="15"/>
      <c r="K56" s="15"/>
      <c r="L56" s="15"/>
      <c r="M56" s="15"/>
      <c r="N56" s="15"/>
    </row>
    <row r="57" spans="1:14" ht="15">
      <c r="A57" s="369">
        <v>9996767175</v>
      </c>
      <c r="B57" s="363" t="s">
        <v>550</v>
      </c>
      <c r="C57" s="364">
        <v>44980</v>
      </c>
      <c r="D57" s="363">
        <v>35.270000000000003</v>
      </c>
      <c r="E57" s="365">
        <v>4.83</v>
      </c>
      <c r="F57" s="363">
        <v>89</v>
      </c>
      <c r="G57" s="363">
        <v>60</v>
      </c>
      <c r="H57" s="370">
        <v>0</v>
      </c>
      <c r="J57" s="15"/>
      <c r="K57" s="15"/>
      <c r="L57" s="15"/>
      <c r="M57" s="15"/>
      <c r="N57" s="15"/>
    </row>
    <row r="58" spans="1:14" ht="15">
      <c r="A58" s="371">
        <v>9996767175</v>
      </c>
      <c r="B58" s="360" t="s">
        <v>550</v>
      </c>
      <c r="C58" s="361">
        <v>44981</v>
      </c>
      <c r="D58" s="360">
        <v>34.049999999999997</v>
      </c>
      <c r="E58" s="362">
        <v>4.68</v>
      </c>
      <c r="F58" s="360">
        <v>87</v>
      </c>
      <c r="G58" s="360">
        <v>58</v>
      </c>
      <c r="H58" s="372">
        <v>0</v>
      </c>
      <c r="J58" s="15"/>
      <c r="K58" s="15"/>
      <c r="L58" s="15"/>
      <c r="M58" s="15"/>
      <c r="N58" s="15"/>
    </row>
    <row r="59" spans="1:14" ht="15">
      <c r="A59" s="369">
        <v>9996767175</v>
      </c>
      <c r="B59" s="363" t="s">
        <v>550</v>
      </c>
      <c r="C59" s="364">
        <v>44982</v>
      </c>
      <c r="D59" s="363">
        <v>35.799999999999997</v>
      </c>
      <c r="E59" s="365">
        <v>4.9000000000000004</v>
      </c>
      <c r="F59" s="363">
        <v>87</v>
      </c>
      <c r="G59" s="363">
        <v>58</v>
      </c>
      <c r="H59" s="370"/>
      <c r="J59" s="15"/>
      <c r="K59" s="15"/>
      <c r="L59" s="15"/>
      <c r="M59" s="15"/>
      <c r="N59" s="15"/>
    </row>
    <row r="60" spans="1:14" ht="15">
      <c r="A60" s="371">
        <v>9996767175</v>
      </c>
      <c r="B60" s="360" t="s">
        <v>550</v>
      </c>
      <c r="C60" s="361">
        <v>44983</v>
      </c>
      <c r="D60" s="360">
        <v>39.11</v>
      </c>
      <c r="E60" s="362">
        <v>5.31</v>
      </c>
      <c r="F60" s="360">
        <v>87</v>
      </c>
      <c r="G60" s="360">
        <v>56</v>
      </c>
      <c r="H60" s="372">
        <v>0</v>
      </c>
      <c r="J60" s="15"/>
      <c r="K60" s="15"/>
      <c r="L60" s="15"/>
      <c r="M60" s="15"/>
      <c r="N60" s="15"/>
    </row>
    <row r="61" spans="1:14" ht="15">
      <c r="A61" s="369">
        <v>9996767175</v>
      </c>
      <c r="B61" s="363" t="s">
        <v>550</v>
      </c>
      <c r="C61" s="364">
        <v>44984</v>
      </c>
      <c r="D61" s="363">
        <v>35.74</v>
      </c>
      <c r="E61" s="365">
        <v>4.8899999999999997</v>
      </c>
      <c r="F61" s="363">
        <v>87</v>
      </c>
      <c r="G61" s="363">
        <v>57</v>
      </c>
      <c r="H61" s="370">
        <v>0</v>
      </c>
      <c r="J61" s="15"/>
      <c r="K61" s="15"/>
      <c r="L61" s="15"/>
      <c r="M61" s="16"/>
      <c r="N61" s="16"/>
    </row>
    <row r="62" spans="1:14" ht="15">
      <c r="A62" s="371">
        <v>9996767175</v>
      </c>
      <c r="B62" s="360" t="s">
        <v>550</v>
      </c>
      <c r="C62" s="361">
        <v>44985</v>
      </c>
      <c r="D62" s="360">
        <v>32.14</v>
      </c>
      <c r="E62" s="362">
        <v>4.4400000000000004</v>
      </c>
      <c r="F62" s="360">
        <v>87</v>
      </c>
      <c r="G62" s="360">
        <v>57</v>
      </c>
      <c r="H62" s="372">
        <v>0</v>
      </c>
      <c r="J62" s="15"/>
      <c r="K62" s="15"/>
      <c r="L62" s="15"/>
      <c r="M62" s="17"/>
      <c r="N62" s="18"/>
    </row>
    <row r="63" spans="1:14" ht="15">
      <c r="A63" s="369">
        <v>9996767175</v>
      </c>
      <c r="B63" s="363" t="s">
        <v>550</v>
      </c>
      <c r="C63" s="364">
        <v>44986</v>
      </c>
      <c r="D63" s="363">
        <v>30.28</v>
      </c>
      <c r="E63" s="365">
        <v>4.21</v>
      </c>
      <c r="F63" s="363">
        <v>86</v>
      </c>
      <c r="G63" s="363">
        <v>58</v>
      </c>
      <c r="H63" s="370">
        <v>0</v>
      </c>
      <c r="J63" s="15"/>
      <c r="K63" s="15"/>
      <c r="L63" s="15"/>
      <c r="M63" s="15"/>
      <c r="N63" s="15"/>
    </row>
    <row r="64" spans="1:14" ht="15">
      <c r="A64" s="371">
        <v>9996767175</v>
      </c>
      <c r="B64" s="360" t="s">
        <v>550</v>
      </c>
      <c r="C64" s="361">
        <v>44987</v>
      </c>
      <c r="D64" s="360">
        <v>30.4</v>
      </c>
      <c r="E64" s="362">
        <v>4.22</v>
      </c>
      <c r="F64" s="360">
        <v>87</v>
      </c>
      <c r="G64" s="360">
        <v>56</v>
      </c>
      <c r="H64" s="372">
        <v>0</v>
      </c>
      <c r="J64" s="15"/>
      <c r="K64" s="15"/>
      <c r="L64" s="15"/>
      <c r="M64" s="15"/>
      <c r="N64" s="15"/>
    </row>
    <row r="65" spans="1:14" ht="15">
      <c r="A65" s="369">
        <v>9996767175</v>
      </c>
      <c r="B65" s="363" t="s">
        <v>550</v>
      </c>
      <c r="C65" s="364">
        <v>44988</v>
      </c>
      <c r="D65" s="363">
        <v>32.200000000000003</v>
      </c>
      <c r="E65" s="365">
        <v>4.45</v>
      </c>
      <c r="F65" s="363">
        <v>90</v>
      </c>
      <c r="G65" s="363">
        <v>55</v>
      </c>
      <c r="H65" s="370">
        <v>0</v>
      </c>
      <c r="J65" s="15"/>
      <c r="K65" s="15"/>
      <c r="L65" s="15"/>
      <c r="M65" s="15"/>
      <c r="N65" s="15"/>
    </row>
    <row r="66" spans="1:14" ht="15">
      <c r="A66" s="371">
        <v>9996767175</v>
      </c>
      <c r="B66" s="360" t="s">
        <v>550</v>
      </c>
      <c r="C66" s="361">
        <v>44989</v>
      </c>
      <c r="D66" s="360">
        <v>33.43</v>
      </c>
      <c r="E66" s="362">
        <v>4.5999999999999996</v>
      </c>
      <c r="F66" s="360">
        <v>88</v>
      </c>
      <c r="G66" s="360">
        <v>52</v>
      </c>
      <c r="H66" s="372">
        <v>0</v>
      </c>
      <c r="J66" s="15"/>
      <c r="K66" s="15"/>
      <c r="L66" s="15"/>
      <c r="M66" s="15"/>
      <c r="N66" s="15"/>
    </row>
    <row r="67" spans="1:14" ht="15">
      <c r="A67" s="369">
        <v>9996767175</v>
      </c>
      <c r="B67" s="363" t="s">
        <v>550</v>
      </c>
      <c r="C67" s="364">
        <v>44990</v>
      </c>
      <c r="D67" s="363">
        <v>34.729999999999997</v>
      </c>
      <c r="E67" s="365">
        <v>4.76</v>
      </c>
      <c r="F67" s="363">
        <v>81</v>
      </c>
      <c r="G67" s="363">
        <v>54</v>
      </c>
      <c r="H67" s="370">
        <v>0.05</v>
      </c>
      <c r="J67" s="15"/>
      <c r="K67" s="15"/>
      <c r="L67" s="15"/>
      <c r="M67" s="15"/>
      <c r="N67" s="15"/>
    </row>
    <row r="68" spans="1:14" ht="15">
      <c r="A68" s="371">
        <v>9996767175</v>
      </c>
      <c r="B68" s="360" t="s">
        <v>550</v>
      </c>
      <c r="C68" s="361">
        <v>44991</v>
      </c>
      <c r="D68" s="360">
        <v>32.19</v>
      </c>
      <c r="E68" s="362">
        <v>4.45</v>
      </c>
      <c r="F68" s="360">
        <v>84</v>
      </c>
      <c r="G68" s="360">
        <v>56</v>
      </c>
      <c r="H68" s="372">
        <v>0</v>
      </c>
      <c r="J68" s="15"/>
      <c r="K68" s="15"/>
      <c r="L68" s="15"/>
      <c r="M68" s="15"/>
      <c r="N68" s="15"/>
    </row>
    <row r="69" spans="1:14" ht="15">
      <c r="A69" s="369">
        <v>9996767175</v>
      </c>
      <c r="B69" s="363" t="s">
        <v>550</v>
      </c>
      <c r="C69" s="364">
        <v>44992</v>
      </c>
      <c r="D69" s="363">
        <v>33.43</v>
      </c>
      <c r="E69" s="365">
        <v>4.5999999999999996</v>
      </c>
      <c r="F69" s="363">
        <v>87</v>
      </c>
      <c r="G69" s="363">
        <v>56</v>
      </c>
      <c r="H69" s="370"/>
      <c r="J69" s="15"/>
      <c r="K69" s="15"/>
      <c r="L69" s="15"/>
      <c r="M69" s="15"/>
      <c r="N69" s="15"/>
    </row>
    <row r="70" spans="1:14" ht="15">
      <c r="A70" s="371">
        <v>9996767175</v>
      </c>
      <c r="B70" s="360" t="s">
        <v>550</v>
      </c>
      <c r="C70" s="361">
        <v>44993</v>
      </c>
      <c r="D70" s="360">
        <v>30.73</v>
      </c>
      <c r="E70" s="362">
        <v>4.26</v>
      </c>
      <c r="F70" s="360">
        <v>85</v>
      </c>
      <c r="G70" s="360">
        <v>58</v>
      </c>
      <c r="H70" s="372">
        <v>0</v>
      </c>
      <c r="J70" s="15"/>
      <c r="K70" s="15"/>
      <c r="L70" s="15"/>
      <c r="M70" s="15"/>
      <c r="N70" s="15"/>
    </row>
    <row r="71" spans="1:14" ht="15">
      <c r="A71" s="369">
        <v>9996767175</v>
      </c>
      <c r="B71" s="363" t="s">
        <v>550</v>
      </c>
      <c r="C71" s="364">
        <v>44994</v>
      </c>
      <c r="D71" s="363">
        <v>29.62</v>
      </c>
      <c r="E71" s="365">
        <v>4.13</v>
      </c>
      <c r="F71" s="363">
        <v>80</v>
      </c>
      <c r="G71" s="363">
        <v>51</v>
      </c>
      <c r="H71" s="370">
        <v>0</v>
      </c>
      <c r="J71" s="15"/>
      <c r="K71" s="15"/>
      <c r="L71" s="15"/>
      <c r="M71" s="15"/>
      <c r="N71" s="15"/>
    </row>
    <row r="72" spans="1:14" ht="15">
      <c r="A72" s="371">
        <v>9996767175</v>
      </c>
      <c r="B72" s="360" t="s">
        <v>550</v>
      </c>
      <c r="C72" s="361">
        <v>44995</v>
      </c>
      <c r="D72" s="360">
        <v>31.8</v>
      </c>
      <c r="E72" s="362">
        <v>4.4000000000000004</v>
      </c>
      <c r="F72" s="360">
        <v>85</v>
      </c>
      <c r="G72" s="360">
        <v>54</v>
      </c>
      <c r="H72" s="372"/>
      <c r="J72" s="15"/>
      <c r="K72" s="15"/>
      <c r="L72" s="15"/>
      <c r="M72" s="15"/>
      <c r="N72" s="15"/>
    </row>
    <row r="73" spans="1:14" ht="15">
      <c r="A73" s="369">
        <v>9996767175</v>
      </c>
      <c r="B73" s="363" t="s">
        <v>550</v>
      </c>
      <c r="C73" s="364">
        <v>44996</v>
      </c>
      <c r="D73" s="363">
        <v>34.68</v>
      </c>
      <c r="E73" s="365">
        <v>4.76</v>
      </c>
      <c r="F73" s="363">
        <v>81</v>
      </c>
      <c r="G73" s="363">
        <v>51</v>
      </c>
      <c r="H73" s="370">
        <v>1.3</v>
      </c>
      <c r="J73" s="15"/>
      <c r="K73" s="15"/>
      <c r="L73" s="15"/>
      <c r="M73" s="15"/>
      <c r="N73" s="15"/>
    </row>
    <row r="74" spans="1:14" ht="15">
      <c r="A74" s="371">
        <v>9996767175</v>
      </c>
      <c r="B74" s="360" t="s">
        <v>550</v>
      </c>
      <c r="C74" s="361">
        <v>44997</v>
      </c>
      <c r="D74" s="360">
        <v>32.619999999999997</v>
      </c>
      <c r="E74" s="362">
        <v>4.5</v>
      </c>
      <c r="F74" s="360">
        <v>86</v>
      </c>
      <c r="G74" s="360">
        <v>48</v>
      </c>
      <c r="H74" s="372">
        <v>0</v>
      </c>
      <c r="J74" s="15"/>
      <c r="K74" s="15"/>
      <c r="L74" s="15"/>
      <c r="M74" s="15"/>
      <c r="N74" s="15"/>
    </row>
    <row r="75" spans="1:14" ht="15">
      <c r="A75" s="373">
        <v>9996767175</v>
      </c>
      <c r="B75" s="366" t="s">
        <v>550</v>
      </c>
      <c r="C75" s="367">
        <v>44998</v>
      </c>
      <c r="D75" s="366">
        <v>43.57</v>
      </c>
      <c r="E75" s="368">
        <v>5.87</v>
      </c>
      <c r="F75" s="366">
        <v>81</v>
      </c>
      <c r="G75" s="366">
        <v>46</v>
      </c>
      <c r="H75" s="374">
        <v>1.17</v>
      </c>
      <c r="J75" s="15"/>
      <c r="K75" s="15"/>
      <c r="L75" s="15"/>
      <c r="M75" s="15"/>
      <c r="N75" s="15"/>
    </row>
    <row r="76" spans="1:14" ht="15">
      <c r="A76" s="373">
        <v>9996767175</v>
      </c>
      <c r="B76" s="366" t="s">
        <v>550</v>
      </c>
      <c r="C76" s="367">
        <v>44999</v>
      </c>
      <c r="D76" s="366">
        <v>40.15</v>
      </c>
      <c r="E76" s="368">
        <v>5.44</v>
      </c>
      <c r="F76" s="366">
        <v>70</v>
      </c>
      <c r="G76" s="366">
        <v>43</v>
      </c>
      <c r="H76" s="374">
        <v>0.6</v>
      </c>
      <c r="J76" s="15"/>
      <c r="K76" s="15"/>
      <c r="L76" s="15"/>
      <c r="M76" s="15"/>
      <c r="N76" s="15"/>
    </row>
    <row r="77" spans="1:14" ht="15">
      <c r="A77" s="369">
        <v>9996767175</v>
      </c>
      <c r="B77" s="363" t="s">
        <v>550</v>
      </c>
      <c r="C77" s="364">
        <v>45000</v>
      </c>
      <c r="D77" s="363">
        <v>45.12</v>
      </c>
      <c r="E77" s="365">
        <v>6.06</v>
      </c>
      <c r="F77" s="363">
        <v>68</v>
      </c>
      <c r="G77" s="363">
        <v>43</v>
      </c>
      <c r="H77" s="370">
        <v>0</v>
      </c>
      <c r="J77" s="15"/>
      <c r="K77" s="15"/>
      <c r="L77" s="15"/>
      <c r="M77" s="15"/>
      <c r="N77" s="15"/>
    </row>
    <row r="78" spans="1:14" ht="15">
      <c r="A78" s="371">
        <v>9996767175</v>
      </c>
      <c r="B78" s="360" t="s">
        <v>550</v>
      </c>
      <c r="C78" s="361">
        <v>45001</v>
      </c>
      <c r="D78" s="360">
        <v>36.340000000000003</v>
      </c>
      <c r="E78" s="362">
        <v>4.96</v>
      </c>
      <c r="F78" s="360">
        <v>77</v>
      </c>
      <c r="G78" s="360">
        <v>37</v>
      </c>
      <c r="H78" s="372">
        <v>0</v>
      </c>
      <c r="J78" s="15"/>
      <c r="K78" s="15"/>
      <c r="L78" s="15"/>
      <c r="M78" s="15"/>
      <c r="N78" s="15"/>
    </row>
    <row r="79" spans="1:14" ht="15">
      <c r="A79" s="369">
        <v>9996767175</v>
      </c>
      <c r="B79" s="363" t="s">
        <v>550</v>
      </c>
      <c r="C79" s="364">
        <v>45002</v>
      </c>
      <c r="D79" s="363">
        <v>34.93</v>
      </c>
      <c r="E79" s="365">
        <v>5.23</v>
      </c>
      <c r="F79" s="363">
        <v>84</v>
      </c>
      <c r="G79" s="363">
        <v>48</v>
      </c>
      <c r="H79" s="370"/>
      <c r="J79" s="15"/>
      <c r="K79" s="15"/>
      <c r="L79" s="15"/>
      <c r="M79" s="15"/>
      <c r="N79" s="15"/>
    </row>
    <row r="80" spans="1:14" ht="15">
      <c r="A80" s="371">
        <v>9996767175</v>
      </c>
      <c r="B80" s="360" t="s">
        <v>550</v>
      </c>
      <c r="C80" s="361">
        <v>45003</v>
      </c>
      <c r="D80" s="360">
        <v>35.75</v>
      </c>
      <c r="E80" s="362">
        <v>5.34</v>
      </c>
      <c r="F80" s="360">
        <v>80</v>
      </c>
      <c r="G80" s="360">
        <v>45</v>
      </c>
      <c r="H80" s="372">
        <v>0</v>
      </c>
      <c r="J80" s="15"/>
      <c r="K80" s="15"/>
      <c r="L80" s="15"/>
      <c r="M80" s="15"/>
      <c r="N80" s="15"/>
    </row>
    <row r="81" spans="1:14" ht="15">
      <c r="A81" s="369">
        <v>9996767175</v>
      </c>
      <c r="B81" s="363" t="s">
        <v>550</v>
      </c>
      <c r="C81" s="364">
        <v>45004</v>
      </c>
      <c r="D81" s="363">
        <v>36.020000000000003</v>
      </c>
      <c r="E81" s="365">
        <v>5.38</v>
      </c>
      <c r="F81" s="363">
        <v>68</v>
      </c>
      <c r="G81" s="363">
        <v>43</v>
      </c>
      <c r="H81" s="370">
        <v>0.02</v>
      </c>
      <c r="J81" s="15"/>
      <c r="K81" s="15"/>
      <c r="L81" s="15"/>
      <c r="M81" s="15"/>
      <c r="N81" s="15"/>
    </row>
    <row r="82" spans="1:14" ht="15">
      <c r="A82" s="371">
        <v>9996767175</v>
      </c>
      <c r="B82" s="360" t="s">
        <v>550</v>
      </c>
      <c r="C82" s="361">
        <v>45005</v>
      </c>
      <c r="D82" s="360">
        <v>35.79</v>
      </c>
      <c r="E82" s="362">
        <v>5.35</v>
      </c>
      <c r="F82" s="360">
        <v>69</v>
      </c>
      <c r="G82" s="360">
        <v>42</v>
      </c>
      <c r="H82" s="372">
        <v>0.02</v>
      </c>
      <c r="J82" s="15"/>
      <c r="K82" s="15"/>
      <c r="L82" s="15"/>
      <c r="M82" s="15"/>
      <c r="N82" s="15"/>
    </row>
    <row r="83" spans="1:14" ht="15">
      <c r="A83" s="369">
        <v>9996767175</v>
      </c>
      <c r="B83" s="363" t="s">
        <v>550</v>
      </c>
      <c r="C83" s="364">
        <v>45006</v>
      </c>
      <c r="D83" s="363">
        <v>33.97</v>
      </c>
      <c r="E83" s="365">
        <v>5.0999999999999996</v>
      </c>
      <c r="F83" s="363">
        <v>77</v>
      </c>
      <c r="G83" s="363">
        <v>42</v>
      </c>
      <c r="H83" s="370">
        <v>0</v>
      </c>
      <c r="J83" s="15"/>
      <c r="K83" s="15"/>
      <c r="L83" s="15"/>
      <c r="M83" s="15"/>
      <c r="N83" s="15"/>
    </row>
    <row r="84" spans="1:14" ht="15">
      <c r="A84" s="371">
        <v>9996767175</v>
      </c>
      <c r="B84" s="360" t="s">
        <v>550</v>
      </c>
      <c r="C84" s="361">
        <v>45007</v>
      </c>
      <c r="D84" s="360">
        <v>33.049999999999997</v>
      </c>
      <c r="E84" s="362">
        <v>4.97</v>
      </c>
      <c r="F84" s="360">
        <v>80</v>
      </c>
      <c r="G84" s="360">
        <v>53</v>
      </c>
      <c r="H84" s="372">
        <v>0.08</v>
      </c>
      <c r="J84" s="15"/>
      <c r="K84" s="15"/>
      <c r="L84" s="15"/>
      <c r="M84" s="15"/>
      <c r="N84" s="15"/>
    </row>
    <row r="85" spans="1:14" ht="15">
      <c r="A85" s="369">
        <v>9996767175</v>
      </c>
      <c r="B85" s="363" t="s">
        <v>550</v>
      </c>
      <c r="C85" s="364">
        <v>45008</v>
      </c>
      <c r="D85" s="363">
        <v>32.229999999999997</v>
      </c>
      <c r="E85" s="365">
        <v>4.8600000000000003</v>
      </c>
      <c r="F85" s="363">
        <v>83</v>
      </c>
      <c r="G85" s="363">
        <v>53</v>
      </c>
      <c r="H85" s="370"/>
      <c r="J85" s="15"/>
      <c r="K85" s="15"/>
      <c r="L85" s="15"/>
      <c r="M85" s="15"/>
      <c r="N85" s="15"/>
    </row>
    <row r="86" spans="1:14" ht="15">
      <c r="A86" s="371">
        <v>9996767175</v>
      </c>
      <c r="B86" s="360" t="s">
        <v>550</v>
      </c>
      <c r="C86" s="361">
        <v>45009</v>
      </c>
      <c r="D86" s="360">
        <v>31.69</v>
      </c>
      <c r="E86" s="362">
        <v>4.79</v>
      </c>
      <c r="F86" s="360">
        <v>86</v>
      </c>
      <c r="G86" s="360">
        <v>53</v>
      </c>
      <c r="H86" s="372">
        <v>0</v>
      </c>
      <c r="J86" s="15"/>
      <c r="K86" s="15"/>
      <c r="L86" s="15"/>
      <c r="M86" s="15"/>
      <c r="N86" s="15"/>
    </row>
    <row r="87" spans="1:14" ht="15">
      <c r="A87" s="369">
        <v>9996767175</v>
      </c>
      <c r="B87" s="363" t="s">
        <v>550</v>
      </c>
      <c r="C87" s="364">
        <v>45010</v>
      </c>
      <c r="D87" s="363">
        <v>33.4</v>
      </c>
      <c r="E87" s="365">
        <v>5.0199999999999996</v>
      </c>
      <c r="F87" s="363">
        <v>91</v>
      </c>
      <c r="G87" s="363">
        <v>60</v>
      </c>
      <c r="H87" s="370">
        <v>0</v>
      </c>
      <c r="J87" s="15"/>
      <c r="K87" s="15"/>
      <c r="L87" s="15"/>
      <c r="M87" s="15"/>
      <c r="N87" s="15"/>
    </row>
    <row r="88" spans="1:14" ht="15">
      <c r="A88" s="371">
        <v>9996767175</v>
      </c>
      <c r="B88" s="360" t="s">
        <v>550</v>
      </c>
      <c r="C88" s="361">
        <v>45011</v>
      </c>
      <c r="D88" s="360">
        <v>34.659999999999997</v>
      </c>
      <c r="E88" s="362">
        <v>5.19</v>
      </c>
      <c r="F88" s="360">
        <v>91</v>
      </c>
      <c r="G88" s="360">
        <v>63</v>
      </c>
      <c r="H88" s="372">
        <v>0.68</v>
      </c>
      <c r="J88" s="15"/>
      <c r="K88" s="15"/>
      <c r="L88" s="15"/>
      <c r="M88" s="15"/>
      <c r="N88" s="15"/>
    </row>
    <row r="89" spans="1:14" ht="15">
      <c r="A89" s="369">
        <v>9996767175</v>
      </c>
      <c r="B89" s="363" t="s">
        <v>550</v>
      </c>
      <c r="C89" s="364">
        <v>45012</v>
      </c>
      <c r="D89" s="363">
        <v>32.99</v>
      </c>
      <c r="E89" s="365">
        <v>4.97</v>
      </c>
      <c r="F89" s="363">
        <v>92</v>
      </c>
      <c r="G89" s="363">
        <v>62</v>
      </c>
      <c r="H89" s="370">
        <v>0</v>
      </c>
      <c r="J89" s="15"/>
      <c r="K89" s="15"/>
      <c r="L89" s="15"/>
      <c r="M89" s="15"/>
      <c r="N89" s="15"/>
    </row>
    <row r="90" spans="1:14" ht="15">
      <c r="A90" s="371">
        <v>9996767175</v>
      </c>
      <c r="B90" s="360" t="s">
        <v>550</v>
      </c>
      <c r="C90" s="361">
        <v>45013</v>
      </c>
      <c r="D90" s="360">
        <v>29.68</v>
      </c>
      <c r="E90" s="362">
        <v>4.51</v>
      </c>
      <c r="F90" s="360">
        <v>88</v>
      </c>
      <c r="G90" s="360">
        <v>55</v>
      </c>
      <c r="H90" s="372" t="s">
        <v>164</v>
      </c>
      <c r="J90" s="15"/>
      <c r="K90" s="15"/>
      <c r="L90" s="15"/>
      <c r="M90" s="15"/>
      <c r="N90" s="15"/>
    </row>
    <row r="91" spans="1:14" ht="15">
      <c r="A91" s="369">
        <v>9996767175</v>
      </c>
      <c r="B91" s="363" t="s">
        <v>550</v>
      </c>
      <c r="C91" s="364">
        <v>45014</v>
      </c>
      <c r="D91" s="363">
        <v>31.18</v>
      </c>
      <c r="E91" s="365">
        <v>4.72</v>
      </c>
      <c r="F91" s="363">
        <v>75</v>
      </c>
      <c r="G91" s="363">
        <v>55</v>
      </c>
      <c r="H91" s="370">
        <v>0</v>
      </c>
      <c r="J91" s="15"/>
      <c r="K91" s="15"/>
      <c r="L91" s="15"/>
      <c r="M91" s="15"/>
      <c r="N91" s="15"/>
    </row>
    <row r="92" spans="1:14" ht="15">
      <c r="A92" s="371">
        <v>9996767175</v>
      </c>
      <c r="B92" s="360" t="s">
        <v>550</v>
      </c>
      <c r="C92" s="361">
        <v>45015</v>
      </c>
      <c r="D92" s="360">
        <v>32.94</v>
      </c>
      <c r="E92" s="362">
        <v>4.96</v>
      </c>
      <c r="F92" s="360">
        <v>79</v>
      </c>
      <c r="G92" s="360">
        <v>51</v>
      </c>
      <c r="H92" s="372">
        <v>0</v>
      </c>
      <c r="J92" s="15"/>
      <c r="K92" s="15"/>
      <c r="L92" s="15"/>
      <c r="M92" s="16"/>
      <c r="N92" s="16"/>
    </row>
    <row r="93" spans="1:14" ht="15">
      <c r="A93" s="369">
        <v>9996767175</v>
      </c>
      <c r="B93" s="363" t="s">
        <v>550</v>
      </c>
      <c r="C93" s="364">
        <v>45016</v>
      </c>
      <c r="D93" s="363">
        <v>30.21</v>
      </c>
      <c r="E93" s="365">
        <v>4.58</v>
      </c>
      <c r="F93" s="363">
        <v>85</v>
      </c>
      <c r="G93" s="363">
        <v>55</v>
      </c>
      <c r="H93" s="370">
        <v>0</v>
      </c>
      <c r="J93" s="15"/>
      <c r="K93" s="15"/>
      <c r="L93" s="15"/>
      <c r="M93" s="17"/>
      <c r="N93" s="18"/>
    </row>
    <row r="94" spans="1:14" ht="15">
      <c r="A94" s="371">
        <v>9996767175</v>
      </c>
      <c r="B94" s="360" t="s">
        <v>550</v>
      </c>
      <c r="C94" s="361">
        <v>45017</v>
      </c>
      <c r="D94" s="360">
        <v>32.92</v>
      </c>
      <c r="E94" s="362">
        <v>4.96</v>
      </c>
      <c r="F94" s="360">
        <v>90</v>
      </c>
      <c r="G94" s="360">
        <v>60</v>
      </c>
      <c r="H94" s="372">
        <v>0</v>
      </c>
      <c r="J94" s="15"/>
      <c r="K94" s="15"/>
      <c r="L94" s="15"/>
      <c r="M94" s="15"/>
      <c r="N94" s="15"/>
    </row>
    <row r="95" spans="1:14" ht="15">
      <c r="A95" s="369">
        <v>9996767175</v>
      </c>
      <c r="B95" s="363" t="s">
        <v>550</v>
      </c>
      <c r="C95" s="364">
        <v>45018</v>
      </c>
      <c r="D95" s="363">
        <v>33.340000000000003</v>
      </c>
      <c r="E95" s="365">
        <v>5.01</v>
      </c>
      <c r="F95" s="363">
        <v>85</v>
      </c>
      <c r="G95" s="363">
        <v>60</v>
      </c>
      <c r="H95" s="370"/>
      <c r="J95" s="15"/>
      <c r="K95" s="15"/>
      <c r="L95" s="15"/>
      <c r="M95" s="15"/>
      <c r="N95" s="15"/>
    </row>
    <row r="96" spans="1:14" ht="15">
      <c r="A96" s="371">
        <v>9996767175</v>
      </c>
      <c r="B96" s="360" t="s">
        <v>550</v>
      </c>
      <c r="C96" s="361">
        <v>45019</v>
      </c>
      <c r="D96" s="360">
        <v>31.11</v>
      </c>
      <c r="E96" s="362">
        <v>4.71</v>
      </c>
      <c r="F96" s="360">
        <v>86</v>
      </c>
      <c r="G96" s="360">
        <v>61</v>
      </c>
      <c r="H96" s="372">
        <v>0</v>
      </c>
      <c r="J96" s="15"/>
      <c r="K96" s="15"/>
      <c r="L96" s="15"/>
      <c r="M96" s="15"/>
      <c r="N96" s="15"/>
    </row>
    <row r="97" spans="1:14" ht="15">
      <c r="A97" s="369">
        <v>9996767175</v>
      </c>
      <c r="B97" s="363" t="s">
        <v>550</v>
      </c>
      <c r="C97" s="364">
        <v>45020</v>
      </c>
      <c r="D97" s="363">
        <v>30.48</v>
      </c>
      <c r="E97" s="365">
        <v>4.62</v>
      </c>
      <c r="F97" s="363">
        <v>88</v>
      </c>
      <c r="G97" s="363">
        <v>60</v>
      </c>
      <c r="H97" s="370" t="s">
        <v>164</v>
      </c>
      <c r="J97" s="15"/>
      <c r="K97" s="15"/>
      <c r="L97" s="15"/>
      <c r="M97" s="15"/>
      <c r="N97" s="15"/>
    </row>
    <row r="98" spans="1:14" ht="15">
      <c r="A98" s="371">
        <v>9996767175</v>
      </c>
      <c r="B98" s="360" t="s">
        <v>550</v>
      </c>
      <c r="C98" s="361">
        <v>45021</v>
      </c>
      <c r="D98" s="360">
        <v>30.03</v>
      </c>
      <c r="E98" s="362">
        <v>4.5599999999999996</v>
      </c>
      <c r="F98" s="360">
        <v>87</v>
      </c>
      <c r="G98" s="360">
        <v>63</v>
      </c>
      <c r="H98" s="372">
        <v>0</v>
      </c>
      <c r="J98" s="15"/>
      <c r="K98" s="15"/>
      <c r="L98" s="15"/>
      <c r="M98" s="15"/>
      <c r="N98" s="15"/>
    </row>
    <row r="99" spans="1:14" ht="15">
      <c r="A99" s="369">
        <v>9996767175</v>
      </c>
      <c r="B99" s="363" t="s">
        <v>550</v>
      </c>
      <c r="C99" s="364">
        <v>45022</v>
      </c>
      <c r="D99" s="363">
        <v>31.9</v>
      </c>
      <c r="E99" s="365">
        <v>4.82</v>
      </c>
      <c r="F99" s="363">
        <v>87</v>
      </c>
      <c r="G99" s="363">
        <v>64</v>
      </c>
      <c r="H99" s="370">
        <v>0</v>
      </c>
      <c r="J99" s="15"/>
      <c r="K99" s="15"/>
      <c r="L99" s="15"/>
      <c r="M99" s="15"/>
      <c r="N99" s="15"/>
    </row>
    <row r="100" spans="1:14" ht="15">
      <c r="A100" s="371">
        <v>9996767175</v>
      </c>
      <c r="B100" s="360" t="s">
        <v>550</v>
      </c>
      <c r="C100" s="361">
        <v>45023</v>
      </c>
      <c r="D100" s="360">
        <v>30.41</v>
      </c>
      <c r="E100" s="362">
        <v>4.6100000000000003</v>
      </c>
      <c r="F100" s="360">
        <v>85</v>
      </c>
      <c r="G100" s="360">
        <v>64</v>
      </c>
      <c r="H100" s="372"/>
      <c r="J100" s="15"/>
      <c r="K100" s="15"/>
      <c r="L100" s="15"/>
      <c r="M100" s="15"/>
      <c r="N100" s="15"/>
    </row>
    <row r="101" spans="1:14" ht="15">
      <c r="A101" s="369">
        <v>9996767175</v>
      </c>
      <c r="B101" s="363" t="s">
        <v>550</v>
      </c>
      <c r="C101" s="364">
        <v>45024</v>
      </c>
      <c r="D101" s="363">
        <v>32.909999999999997</v>
      </c>
      <c r="E101" s="365">
        <v>4.96</v>
      </c>
      <c r="F101" s="363">
        <v>86</v>
      </c>
      <c r="G101" s="363">
        <v>62</v>
      </c>
      <c r="H101" s="370"/>
      <c r="J101" s="15"/>
      <c r="K101" s="15"/>
      <c r="L101" s="15"/>
      <c r="M101" s="15"/>
      <c r="N101" s="15"/>
    </row>
    <row r="102" spans="1:14" ht="15">
      <c r="A102" s="373">
        <v>9996767175</v>
      </c>
      <c r="B102" s="366" t="s">
        <v>550</v>
      </c>
      <c r="C102" s="367">
        <v>45025</v>
      </c>
      <c r="D102" s="366">
        <v>32.78</v>
      </c>
      <c r="E102" s="368">
        <v>4.9400000000000004</v>
      </c>
      <c r="F102" s="366">
        <v>80</v>
      </c>
      <c r="G102" s="366">
        <v>60</v>
      </c>
      <c r="H102" s="374">
        <v>0.01</v>
      </c>
      <c r="J102" s="15"/>
      <c r="K102" s="15"/>
      <c r="L102" s="15"/>
      <c r="M102" s="15"/>
      <c r="N102" s="15"/>
    </row>
    <row r="103" spans="1:14" ht="15">
      <c r="A103" s="373">
        <v>9996767175</v>
      </c>
      <c r="B103" s="366" t="s">
        <v>550</v>
      </c>
      <c r="C103" s="367">
        <v>45026</v>
      </c>
      <c r="D103" s="366">
        <v>39.03</v>
      </c>
      <c r="E103" s="368">
        <v>5.79</v>
      </c>
      <c r="F103" s="366">
        <v>79</v>
      </c>
      <c r="G103" s="366">
        <v>58</v>
      </c>
      <c r="H103" s="374">
        <v>0.68</v>
      </c>
      <c r="J103" s="15"/>
      <c r="K103" s="15"/>
      <c r="L103" s="15"/>
      <c r="M103" s="15"/>
      <c r="N103" s="15"/>
    </row>
    <row r="104" spans="1:14" ht="15">
      <c r="A104" s="373">
        <v>9996767175</v>
      </c>
      <c r="B104" s="366" t="s">
        <v>550</v>
      </c>
      <c r="C104" s="367">
        <v>45027</v>
      </c>
      <c r="D104" s="366">
        <v>42.44</v>
      </c>
      <c r="E104" s="368">
        <v>6.26</v>
      </c>
      <c r="F104" s="366">
        <v>78</v>
      </c>
      <c r="G104" s="366">
        <v>58</v>
      </c>
      <c r="H104" s="374">
        <v>1.38</v>
      </c>
      <c r="J104" s="15"/>
      <c r="K104" s="15"/>
      <c r="L104" s="15"/>
      <c r="M104" s="15"/>
      <c r="N104" s="15"/>
    </row>
    <row r="105" spans="1:14" ht="15">
      <c r="A105" s="369">
        <v>9996767175</v>
      </c>
      <c r="B105" s="363" t="s">
        <v>550</v>
      </c>
      <c r="C105" s="364">
        <v>45028</v>
      </c>
      <c r="D105" s="363">
        <v>39.01</v>
      </c>
      <c r="E105" s="365">
        <v>5.79</v>
      </c>
      <c r="F105" s="363">
        <v>79</v>
      </c>
      <c r="G105" s="363">
        <v>59</v>
      </c>
      <c r="H105" s="370">
        <v>0.03</v>
      </c>
      <c r="J105" s="15"/>
      <c r="K105" s="15"/>
      <c r="L105" s="15"/>
      <c r="M105" s="15"/>
      <c r="N105" s="15"/>
    </row>
    <row r="106" spans="1:14" ht="15">
      <c r="A106" s="373">
        <v>9996767175</v>
      </c>
      <c r="B106" s="366" t="s">
        <v>550</v>
      </c>
      <c r="C106" s="367">
        <v>45029</v>
      </c>
      <c r="D106" s="366">
        <v>53.59</v>
      </c>
      <c r="E106" s="368">
        <v>7.79</v>
      </c>
      <c r="F106" s="366">
        <v>87</v>
      </c>
      <c r="G106" s="366">
        <v>61</v>
      </c>
      <c r="H106" s="374">
        <v>7.0000000000000007E-2</v>
      </c>
      <c r="J106" s="15"/>
      <c r="K106" s="15"/>
      <c r="L106" s="15"/>
      <c r="M106" s="15"/>
      <c r="N106" s="15"/>
    </row>
    <row r="107" spans="1:14" ht="15">
      <c r="A107" s="373">
        <v>9996767175</v>
      </c>
      <c r="B107" s="366" t="s">
        <v>550</v>
      </c>
      <c r="C107" s="367">
        <v>45030</v>
      </c>
      <c r="D107" s="366">
        <v>68.400000000000006</v>
      </c>
      <c r="E107" s="368">
        <v>9.81</v>
      </c>
      <c r="F107" s="366">
        <v>86</v>
      </c>
      <c r="G107" s="366">
        <v>59</v>
      </c>
      <c r="H107" s="374">
        <v>0.56999999999999995</v>
      </c>
      <c r="J107" s="15"/>
      <c r="K107" s="15"/>
      <c r="L107" s="15"/>
      <c r="M107" s="15"/>
      <c r="N107" s="15"/>
    </row>
    <row r="108" spans="1:14" ht="15">
      <c r="A108" s="373">
        <v>9996767175</v>
      </c>
      <c r="B108" s="366" t="s">
        <v>550</v>
      </c>
      <c r="C108" s="367">
        <v>45031</v>
      </c>
      <c r="D108" s="366">
        <v>66.5</v>
      </c>
      <c r="E108" s="368">
        <v>9.5500000000000007</v>
      </c>
      <c r="F108" s="366">
        <v>87</v>
      </c>
      <c r="G108" s="366">
        <v>60</v>
      </c>
      <c r="H108" s="374">
        <v>0.02</v>
      </c>
      <c r="J108" s="15"/>
      <c r="K108" s="15"/>
      <c r="L108" s="15"/>
      <c r="M108" s="15"/>
      <c r="N108" s="15"/>
    </row>
    <row r="109" spans="1:14" ht="15">
      <c r="A109" s="373">
        <v>9996767175</v>
      </c>
      <c r="B109" s="366" t="s">
        <v>550</v>
      </c>
      <c r="C109" s="367">
        <v>45032</v>
      </c>
      <c r="D109" s="366">
        <v>71.760000000000005</v>
      </c>
      <c r="E109" s="368">
        <v>10.27</v>
      </c>
      <c r="F109" s="366">
        <v>88</v>
      </c>
      <c r="G109" s="366">
        <v>59</v>
      </c>
      <c r="H109" s="374">
        <v>0</v>
      </c>
      <c r="J109" s="15"/>
      <c r="K109" s="15"/>
      <c r="L109" s="15"/>
      <c r="M109" s="15"/>
      <c r="N109" s="15"/>
    </row>
    <row r="110" spans="1:14" ht="15">
      <c r="A110" s="371">
        <v>9996767175</v>
      </c>
      <c r="B110" s="360" t="s">
        <v>550</v>
      </c>
      <c r="C110" s="361">
        <v>45033</v>
      </c>
      <c r="D110" s="360">
        <v>52.64</v>
      </c>
      <c r="E110" s="362">
        <v>7.66</v>
      </c>
      <c r="F110" s="360">
        <v>81</v>
      </c>
      <c r="G110" s="360">
        <v>50</v>
      </c>
      <c r="H110" s="372">
        <v>0.04</v>
      </c>
      <c r="J110" s="15"/>
      <c r="K110" s="15"/>
      <c r="L110" s="15"/>
      <c r="M110" s="15"/>
      <c r="N110" s="15"/>
    </row>
    <row r="111" spans="1:14" ht="15">
      <c r="A111" s="369">
        <v>9996767175</v>
      </c>
      <c r="B111" s="363" t="s">
        <v>550</v>
      </c>
      <c r="C111" s="364">
        <v>45034</v>
      </c>
      <c r="D111" s="363">
        <v>48.84</v>
      </c>
      <c r="E111" s="365">
        <v>6.97</v>
      </c>
      <c r="F111" s="363">
        <v>81</v>
      </c>
      <c r="G111" s="363">
        <v>46</v>
      </c>
      <c r="H111" s="370">
        <v>0.02</v>
      </c>
      <c r="J111" s="15"/>
      <c r="K111" s="15"/>
      <c r="L111" s="15"/>
      <c r="M111" s="15"/>
      <c r="N111" s="15"/>
    </row>
    <row r="112" spans="1:14" ht="15">
      <c r="A112" s="371">
        <v>9996767175</v>
      </c>
      <c r="B112" s="360" t="s">
        <v>550</v>
      </c>
      <c r="C112" s="361">
        <v>45035</v>
      </c>
      <c r="D112" s="360">
        <v>49.46</v>
      </c>
      <c r="E112" s="362">
        <v>7.05</v>
      </c>
      <c r="F112" s="360">
        <v>82</v>
      </c>
      <c r="G112" s="360">
        <v>50</v>
      </c>
      <c r="H112" s="372">
        <v>0</v>
      </c>
      <c r="J112" s="15"/>
      <c r="K112" s="15"/>
      <c r="L112" s="15"/>
      <c r="M112" s="15"/>
      <c r="N112" s="15"/>
    </row>
    <row r="113" spans="1:14" ht="15">
      <c r="A113" s="369">
        <v>9996767175</v>
      </c>
      <c r="B113" s="363" t="s">
        <v>550</v>
      </c>
      <c r="C113" s="364">
        <v>45036</v>
      </c>
      <c r="D113" s="363">
        <v>46.41</v>
      </c>
      <c r="E113" s="365">
        <v>6.65</v>
      </c>
      <c r="F113" s="363">
        <v>84</v>
      </c>
      <c r="G113" s="363">
        <v>55</v>
      </c>
      <c r="H113" s="370">
        <v>0</v>
      </c>
      <c r="J113" s="15"/>
      <c r="K113" s="15"/>
      <c r="L113" s="15"/>
      <c r="M113" s="15"/>
      <c r="N113" s="15"/>
    </row>
    <row r="114" spans="1:14" ht="15">
      <c r="A114" s="371">
        <v>9996767175</v>
      </c>
      <c r="B114" s="360" t="s">
        <v>550</v>
      </c>
      <c r="C114" s="361">
        <v>45037</v>
      </c>
      <c r="D114" s="360">
        <v>44.97</v>
      </c>
      <c r="E114" s="362">
        <v>6.46</v>
      </c>
      <c r="F114" s="360">
        <v>87</v>
      </c>
      <c r="G114" s="360">
        <v>59</v>
      </c>
      <c r="H114" s="372"/>
      <c r="J114" s="15"/>
      <c r="K114" s="15"/>
      <c r="L114" s="15"/>
      <c r="M114" s="15"/>
      <c r="N114" s="15"/>
    </row>
    <row r="115" spans="1:14" ht="15">
      <c r="A115" s="369">
        <v>9996767175</v>
      </c>
      <c r="B115" s="363" t="s">
        <v>550</v>
      </c>
      <c r="C115" s="364">
        <v>45038</v>
      </c>
      <c r="D115" s="363">
        <v>45.48</v>
      </c>
      <c r="E115" s="365">
        <v>6.52</v>
      </c>
      <c r="F115" s="363">
        <v>89</v>
      </c>
      <c r="G115" s="363">
        <v>57</v>
      </c>
      <c r="H115" s="370">
        <v>0.3</v>
      </c>
      <c r="J115" s="15"/>
      <c r="K115" s="15"/>
      <c r="L115" s="15"/>
      <c r="M115" s="15"/>
      <c r="N115" s="15"/>
    </row>
    <row r="116" spans="1:14" ht="15">
      <c r="A116" s="371">
        <v>9996767175</v>
      </c>
      <c r="B116" s="360" t="s">
        <v>550</v>
      </c>
      <c r="C116" s="361">
        <v>45039</v>
      </c>
      <c r="D116" s="360">
        <v>51.12</v>
      </c>
      <c r="E116" s="362">
        <v>7.27</v>
      </c>
      <c r="F116" s="360">
        <v>84</v>
      </c>
      <c r="G116" s="360">
        <v>53</v>
      </c>
      <c r="H116" s="372">
        <v>0.42</v>
      </c>
      <c r="J116" s="15"/>
      <c r="K116" s="15"/>
      <c r="L116" s="15"/>
      <c r="M116" s="15"/>
      <c r="N116" s="15"/>
    </row>
    <row r="117" spans="1:14" ht="15">
      <c r="A117" s="369">
        <v>9996767175</v>
      </c>
      <c r="B117" s="363" t="s">
        <v>550</v>
      </c>
      <c r="C117" s="364">
        <v>45040</v>
      </c>
      <c r="D117" s="363">
        <v>44.95</v>
      </c>
      <c r="E117" s="365">
        <v>6.45</v>
      </c>
      <c r="F117" s="363">
        <v>80</v>
      </c>
      <c r="G117" s="363">
        <v>55</v>
      </c>
      <c r="H117" s="370">
        <v>0</v>
      </c>
      <c r="J117" s="15"/>
      <c r="K117" s="15"/>
      <c r="L117" s="15"/>
      <c r="M117" s="15"/>
      <c r="N117" s="15"/>
    </row>
    <row r="118" spans="1:14" ht="15">
      <c r="A118" s="371">
        <v>9996767175</v>
      </c>
      <c r="B118" s="360" t="s">
        <v>550</v>
      </c>
      <c r="C118" s="361">
        <v>45041</v>
      </c>
      <c r="D118" s="360">
        <v>45.61</v>
      </c>
      <c r="E118" s="362">
        <v>6.54</v>
      </c>
      <c r="F118" s="360">
        <v>82</v>
      </c>
      <c r="G118" s="360">
        <v>61</v>
      </c>
      <c r="H118" s="372">
        <v>0.25</v>
      </c>
      <c r="J118" s="15"/>
      <c r="K118" s="15"/>
      <c r="L118" s="15"/>
      <c r="M118" s="15"/>
      <c r="N118" s="15"/>
    </row>
    <row r="119" spans="1:14" ht="15">
      <c r="A119" s="369">
        <v>9996767175</v>
      </c>
      <c r="B119" s="363" t="s">
        <v>550</v>
      </c>
      <c r="C119" s="364">
        <v>45042</v>
      </c>
      <c r="D119" s="363">
        <v>36.79</v>
      </c>
      <c r="E119" s="365">
        <v>5.37</v>
      </c>
      <c r="F119" s="363">
        <v>84</v>
      </c>
      <c r="G119" s="363">
        <v>62</v>
      </c>
      <c r="H119" s="370">
        <v>7.0000000000000007E-2</v>
      </c>
      <c r="J119" s="15"/>
      <c r="K119" s="15"/>
      <c r="L119" s="15"/>
      <c r="M119" s="15"/>
      <c r="N119" s="15"/>
    </row>
    <row r="120" spans="1:14" ht="15">
      <c r="A120" s="371">
        <v>9996767175</v>
      </c>
      <c r="B120" s="360" t="s">
        <v>550</v>
      </c>
      <c r="C120" s="361">
        <v>45043</v>
      </c>
      <c r="D120" s="360">
        <v>49.85</v>
      </c>
      <c r="E120" s="362">
        <v>7.1</v>
      </c>
      <c r="F120" s="360">
        <v>86</v>
      </c>
      <c r="G120" s="360">
        <v>63</v>
      </c>
      <c r="H120" s="372">
        <v>0</v>
      </c>
      <c r="J120" s="15"/>
      <c r="K120" s="15"/>
      <c r="L120" s="15"/>
      <c r="M120" s="15"/>
      <c r="N120" s="15"/>
    </row>
    <row r="121" spans="1:14" ht="15">
      <c r="A121" s="373">
        <v>9996767175</v>
      </c>
      <c r="B121" s="366" t="s">
        <v>550</v>
      </c>
      <c r="C121" s="367">
        <v>45044</v>
      </c>
      <c r="D121" s="366">
        <v>64.13</v>
      </c>
      <c r="E121" s="368">
        <v>9</v>
      </c>
      <c r="F121" s="366">
        <v>87</v>
      </c>
      <c r="G121" s="366">
        <v>62</v>
      </c>
      <c r="H121" s="374">
        <v>1.62</v>
      </c>
      <c r="J121" s="15"/>
      <c r="K121" s="15"/>
      <c r="L121" s="15"/>
      <c r="M121" s="15"/>
      <c r="N121" s="15"/>
    </row>
    <row r="122" spans="1:14" ht="15">
      <c r="A122" s="373">
        <v>9996767175</v>
      </c>
      <c r="B122" s="366" t="s">
        <v>550</v>
      </c>
      <c r="C122" s="367">
        <v>45045</v>
      </c>
      <c r="D122" s="366">
        <v>56.27</v>
      </c>
      <c r="E122" s="368">
        <v>7.96</v>
      </c>
      <c r="F122" s="366">
        <v>88</v>
      </c>
      <c r="G122" s="366">
        <v>62</v>
      </c>
      <c r="H122" s="374">
        <v>0</v>
      </c>
      <c r="J122" s="15"/>
      <c r="K122" s="15"/>
      <c r="L122" s="15"/>
      <c r="M122" s="16"/>
      <c r="N122" s="16"/>
    </row>
    <row r="123" spans="1:14" ht="15">
      <c r="A123" s="373">
        <v>9996767175</v>
      </c>
      <c r="B123" s="366" t="s">
        <v>550</v>
      </c>
      <c r="C123" s="367">
        <v>45046</v>
      </c>
      <c r="D123" s="366">
        <v>60.39</v>
      </c>
      <c r="E123" s="368">
        <v>8.5</v>
      </c>
      <c r="F123" s="366">
        <v>85</v>
      </c>
      <c r="G123" s="366">
        <v>57</v>
      </c>
      <c r="H123" s="374">
        <v>0.52</v>
      </c>
      <c r="J123" s="15"/>
      <c r="K123" s="15"/>
      <c r="L123" s="15"/>
      <c r="M123" s="17"/>
      <c r="N123" s="18"/>
    </row>
    <row r="124" spans="1:14" ht="15">
      <c r="A124" s="371">
        <v>9996767175</v>
      </c>
      <c r="B124" s="360" t="s">
        <v>550</v>
      </c>
      <c r="C124" s="361">
        <v>45047</v>
      </c>
      <c r="D124" s="360">
        <v>50.92</v>
      </c>
      <c r="E124" s="362">
        <v>7.25</v>
      </c>
      <c r="F124" s="360">
        <v>85</v>
      </c>
      <c r="G124" s="360">
        <v>56</v>
      </c>
      <c r="H124" s="372">
        <v>0</v>
      </c>
      <c r="J124" s="15"/>
      <c r="K124" s="15"/>
      <c r="L124" s="15"/>
      <c r="M124" s="15"/>
      <c r="N124" s="15"/>
    </row>
    <row r="125" spans="1:14" ht="15">
      <c r="A125" s="369">
        <v>9996767175</v>
      </c>
      <c r="B125" s="363" t="s">
        <v>550</v>
      </c>
      <c r="C125" s="364">
        <v>45048</v>
      </c>
      <c r="D125" s="363">
        <v>49.29</v>
      </c>
      <c r="E125" s="365">
        <v>7.03</v>
      </c>
      <c r="F125" s="363">
        <v>87</v>
      </c>
      <c r="G125" s="363">
        <v>56</v>
      </c>
      <c r="H125" s="370">
        <v>0</v>
      </c>
      <c r="J125" s="15"/>
      <c r="K125" s="15"/>
      <c r="L125" s="15"/>
      <c r="M125" s="15"/>
      <c r="N125" s="15"/>
    </row>
    <row r="126" spans="1:14" ht="15">
      <c r="A126" s="371">
        <v>9996767175</v>
      </c>
      <c r="B126" s="360" t="s">
        <v>550</v>
      </c>
      <c r="C126" s="361">
        <v>45049</v>
      </c>
      <c r="D126" s="360">
        <v>43.5</v>
      </c>
      <c r="E126" s="362">
        <v>6.26</v>
      </c>
      <c r="F126" s="360">
        <v>86</v>
      </c>
      <c r="G126" s="360">
        <v>53</v>
      </c>
      <c r="H126" s="372">
        <v>0</v>
      </c>
      <c r="J126" s="15"/>
      <c r="K126" s="15"/>
      <c r="L126" s="15"/>
      <c r="M126" s="15"/>
      <c r="N126" s="15"/>
    </row>
    <row r="127" spans="1:14" ht="15">
      <c r="A127" s="369">
        <v>9996767175</v>
      </c>
      <c r="B127" s="363" t="s">
        <v>550</v>
      </c>
      <c r="C127" s="364">
        <v>45050</v>
      </c>
      <c r="D127" s="363">
        <v>42.75</v>
      </c>
      <c r="E127" s="365">
        <v>6.16</v>
      </c>
      <c r="F127" s="363">
        <v>84</v>
      </c>
      <c r="G127" s="363">
        <v>53</v>
      </c>
      <c r="H127" s="370">
        <v>0</v>
      </c>
      <c r="J127" s="15"/>
      <c r="K127" s="15"/>
      <c r="L127" s="15"/>
      <c r="M127" s="15"/>
      <c r="N127" s="15"/>
    </row>
    <row r="128" spans="1:14" ht="15">
      <c r="A128" s="371">
        <v>9996767175</v>
      </c>
      <c r="B128" s="360" t="s">
        <v>550</v>
      </c>
      <c r="C128" s="361">
        <v>45051</v>
      </c>
      <c r="D128" s="360">
        <v>41.5</v>
      </c>
      <c r="E128" s="362">
        <v>5.99</v>
      </c>
      <c r="F128" s="360">
        <v>87</v>
      </c>
      <c r="G128" s="360">
        <v>57</v>
      </c>
      <c r="H128" s="372">
        <v>0</v>
      </c>
      <c r="J128" s="15"/>
      <c r="K128" s="15"/>
      <c r="L128" s="15"/>
      <c r="M128" s="15"/>
      <c r="N128" s="15"/>
    </row>
    <row r="129" spans="1:14" ht="15">
      <c r="A129" s="369">
        <v>9996767175</v>
      </c>
      <c r="B129" s="363" t="s">
        <v>550</v>
      </c>
      <c r="C129" s="364">
        <v>45052</v>
      </c>
      <c r="D129" s="363">
        <v>44.55</v>
      </c>
      <c r="E129" s="365">
        <v>6.4</v>
      </c>
      <c r="F129" s="363">
        <v>86</v>
      </c>
      <c r="G129" s="363">
        <v>65</v>
      </c>
      <c r="H129" s="370">
        <v>0</v>
      </c>
      <c r="J129" s="15"/>
      <c r="K129" s="15"/>
      <c r="L129" s="15"/>
      <c r="M129" s="15"/>
      <c r="N129" s="15"/>
    </row>
    <row r="130" spans="1:14" ht="15">
      <c r="A130" s="371">
        <v>9996767175</v>
      </c>
      <c r="B130" s="360" t="s">
        <v>550</v>
      </c>
      <c r="C130" s="361">
        <v>45053</v>
      </c>
      <c r="D130" s="360">
        <v>45.06</v>
      </c>
      <c r="E130" s="362">
        <v>6.47</v>
      </c>
      <c r="F130" s="360">
        <v>88</v>
      </c>
      <c r="G130" s="360">
        <v>61</v>
      </c>
      <c r="H130" s="372">
        <v>0.02</v>
      </c>
      <c r="J130" s="15"/>
      <c r="K130" s="15"/>
      <c r="L130" s="15"/>
      <c r="M130" s="15"/>
      <c r="N130" s="15"/>
    </row>
    <row r="131" spans="1:14" ht="15">
      <c r="A131" s="369">
        <v>9996767175</v>
      </c>
      <c r="B131" s="363" t="s">
        <v>550</v>
      </c>
      <c r="C131" s="364">
        <v>45054</v>
      </c>
      <c r="D131" s="363">
        <v>40.950000000000003</v>
      </c>
      <c r="E131" s="365">
        <v>5.92</v>
      </c>
      <c r="F131" s="363">
        <v>87</v>
      </c>
      <c r="G131" s="363">
        <v>55</v>
      </c>
      <c r="H131" s="370">
        <v>0</v>
      </c>
      <c r="J131" s="15"/>
      <c r="K131" s="15"/>
      <c r="L131" s="15"/>
      <c r="M131" s="15"/>
      <c r="N131" s="15"/>
    </row>
    <row r="132" spans="1:14" ht="15">
      <c r="A132" s="371">
        <v>9996767175</v>
      </c>
      <c r="B132" s="360" t="s">
        <v>550</v>
      </c>
      <c r="C132" s="361">
        <v>45055</v>
      </c>
      <c r="D132" s="360">
        <v>39.33</v>
      </c>
      <c r="E132" s="362">
        <v>5.71</v>
      </c>
      <c r="F132" s="360">
        <v>91</v>
      </c>
      <c r="G132" s="360">
        <v>63</v>
      </c>
      <c r="H132" s="372">
        <v>0</v>
      </c>
      <c r="J132" s="15"/>
      <c r="K132" s="15"/>
      <c r="L132" s="15"/>
      <c r="M132" s="15"/>
      <c r="N132" s="15"/>
    </row>
    <row r="133" spans="1:14" ht="15">
      <c r="A133" s="369">
        <v>9996767175</v>
      </c>
      <c r="B133" s="363" t="s">
        <v>550</v>
      </c>
      <c r="C133" s="364">
        <v>45056</v>
      </c>
      <c r="D133" s="363">
        <v>39.1</v>
      </c>
      <c r="E133" s="365">
        <v>5.68</v>
      </c>
      <c r="F133" s="363">
        <v>92</v>
      </c>
      <c r="G133" s="363">
        <v>66</v>
      </c>
      <c r="H133" s="370">
        <v>0</v>
      </c>
      <c r="J133" s="15"/>
      <c r="K133" s="15"/>
      <c r="L133" s="15"/>
      <c r="M133" s="15"/>
      <c r="N133" s="15"/>
    </row>
    <row r="134" spans="1:14" ht="15">
      <c r="A134" s="371">
        <v>9996767175</v>
      </c>
      <c r="B134" s="360" t="s">
        <v>550</v>
      </c>
      <c r="C134" s="361">
        <v>45057</v>
      </c>
      <c r="D134" s="360">
        <v>38.950000000000003</v>
      </c>
      <c r="E134" s="362">
        <v>5.66</v>
      </c>
      <c r="F134" s="360">
        <v>88</v>
      </c>
      <c r="G134" s="360">
        <v>67</v>
      </c>
      <c r="H134" s="372">
        <v>0.04</v>
      </c>
      <c r="J134" s="15"/>
      <c r="K134" s="15"/>
      <c r="L134" s="15"/>
      <c r="M134" s="15"/>
      <c r="N134" s="15"/>
    </row>
    <row r="135" spans="1:14" ht="15">
      <c r="A135" s="369">
        <v>9996767175</v>
      </c>
      <c r="B135" s="363" t="s">
        <v>550</v>
      </c>
      <c r="C135" s="364">
        <v>45058</v>
      </c>
      <c r="D135" s="363">
        <v>38.76</v>
      </c>
      <c r="E135" s="365">
        <v>5.63</v>
      </c>
      <c r="F135" s="363">
        <v>86</v>
      </c>
      <c r="G135" s="363">
        <v>66</v>
      </c>
      <c r="H135" s="370">
        <v>0</v>
      </c>
      <c r="J135" s="15"/>
      <c r="K135" s="15"/>
      <c r="L135" s="15"/>
      <c r="M135" s="15"/>
      <c r="N135" s="15"/>
    </row>
    <row r="136" spans="1:14" ht="15">
      <c r="A136" s="371">
        <v>9996767175</v>
      </c>
      <c r="B136" s="360" t="s">
        <v>550</v>
      </c>
      <c r="C136" s="361">
        <v>45059</v>
      </c>
      <c r="D136" s="360">
        <v>39.4</v>
      </c>
      <c r="E136" s="362">
        <v>5.71</v>
      </c>
      <c r="F136" s="360">
        <v>85</v>
      </c>
      <c r="G136" s="360">
        <v>64</v>
      </c>
      <c r="H136" s="372">
        <v>0</v>
      </c>
      <c r="J136" s="15"/>
      <c r="K136" s="15"/>
      <c r="L136" s="15"/>
      <c r="M136" s="15"/>
      <c r="N136" s="15"/>
    </row>
    <row r="137" spans="1:14" ht="15">
      <c r="A137" s="369">
        <v>9996767175</v>
      </c>
      <c r="B137" s="363" t="s">
        <v>550</v>
      </c>
      <c r="C137" s="364">
        <v>45060</v>
      </c>
      <c r="D137" s="363">
        <v>39.090000000000003</v>
      </c>
      <c r="E137" s="365">
        <v>5.67</v>
      </c>
      <c r="F137" s="363">
        <v>86</v>
      </c>
      <c r="G137" s="363">
        <v>63</v>
      </c>
      <c r="H137" s="370">
        <v>0</v>
      </c>
      <c r="J137" s="15"/>
      <c r="K137" s="15"/>
      <c r="L137" s="15"/>
      <c r="M137" s="15"/>
      <c r="N137" s="15"/>
    </row>
    <row r="138" spans="1:14" ht="15">
      <c r="A138" s="371">
        <v>9996767175</v>
      </c>
      <c r="B138" s="360" t="s">
        <v>550</v>
      </c>
      <c r="C138" s="361">
        <v>45061</v>
      </c>
      <c r="D138" s="360">
        <v>42.43</v>
      </c>
      <c r="E138" s="362">
        <v>6.12</v>
      </c>
      <c r="F138" s="360">
        <v>89</v>
      </c>
      <c r="G138" s="360">
        <v>62</v>
      </c>
      <c r="H138" s="372">
        <v>0</v>
      </c>
      <c r="J138" s="15"/>
      <c r="K138" s="15"/>
      <c r="L138" s="15"/>
      <c r="M138" s="15"/>
      <c r="N138" s="15"/>
    </row>
    <row r="139" spans="1:14" ht="15">
      <c r="A139" s="369">
        <v>9996767175</v>
      </c>
      <c r="B139" s="363" t="s">
        <v>550</v>
      </c>
      <c r="C139" s="364">
        <v>45062</v>
      </c>
      <c r="D139" s="363">
        <v>33.75</v>
      </c>
      <c r="E139" s="365">
        <v>4.97</v>
      </c>
      <c r="F139" s="363">
        <v>88</v>
      </c>
      <c r="G139" s="363">
        <v>64</v>
      </c>
      <c r="H139" s="370">
        <v>0</v>
      </c>
      <c r="J139" s="15"/>
      <c r="K139" s="15"/>
      <c r="L139" s="15"/>
      <c r="M139" s="15"/>
      <c r="N139" s="15"/>
    </row>
    <row r="140" spans="1:14" ht="15">
      <c r="A140" s="371">
        <v>9996767175</v>
      </c>
      <c r="B140" s="360" t="s">
        <v>550</v>
      </c>
      <c r="C140" s="361">
        <v>45063</v>
      </c>
      <c r="D140" s="360">
        <v>33.76</v>
      </c>
      <c r="E140" s="362">
        <v>4.95</v>
      </c>
      <c r="F140" s="360">
        <v>92</v>
      </c>
      <c r="G140" s="360">
        <v>67</v>
      </c>
      <c r="H140" s="372">
        <v>0</v>
      </c>
      <c r="J140" s="15"/>
      <c r="K140" s="15"/>
      <c r="L140" s="15"/>
      <c r="M140" s="15"/>
      <c r="N140" s="15"/>
    </row>
    <row r="141" spans="1:14" ht="15">
      <c r="A141" s="373">
        <v>9996767175</v>
      </c>
      <c r="B141" s="366" t="s">
        <v>550</v>
      </c>
      <c r="C141" s="367">
        <v>45064</v>
      </c>
      <c r="D141" s="366">
        <v>34.93</v>
      </c>
      <c r="E141" s="368">
        <v>5.1100000000000003</v>
      </c>
      <c r="F141" s="366">
        <v>89</v>
      </c>
      <c r="G141" s="366">
        <v>65</v>
      </c>
      <c r="H141" s="374">
        <v>1.24</v>
      </c>
      <c r="J141" s="15"/>
      <c r="K141" s="15"/>
      <c r="L141" s="15"/>
      <c r="M141" s="15"/>
      <c r="N141" s="15"/>
    </row>
    <row r="142" spans="1:14" ht="15">
      <c r="A142" s="371">
        <v>9996767175</v>
      </c>
      <c r="B142" s="360" t="s">
        <v>550</v>
      </c>
      <c r="C142" s="361">
        <v>45065</v>
      </c>
      <c r="D142" s="360">
        <v>35.479999999999997</v>
      </c>
      <c r="E142" s="362">
        <v>5.18</v>
      </c>
      <c r="F142" s="360">
        <v>88</v>
      </c>
      <c r="G142" s="360">
        <v>66</v>
      </c>
      <c r="H142" s="372">
        <v>0.02</v>
      </c>
      <c r="J142" s="15"/>
      <c r="K142" s="15"/>
      <c r="L142" s="15"/>
      <c r="M142" s="15"/>
      <c r="N142" s="15"/>
    </row>
    <row r="143" spans="1:14" ht="15">
      <c r="A143" s="369">
        <v>9996767175</v>
      </c>
      <c r="B143" s="363" t="s">
        <v>550</v>
      </c>
      <c r="C143" s="364">
        <v>45066</v>
      </c>
      <c r="D143" s="363">
        <v>34.99</v>
      </c>
      <c r="E143" s="365">
        <v>5.12</v>
      </c>
      <c r="F143" s="363">
        <v>88</v>
      </c>
      <c r="G143" s="363">
        <v>66</v>
      </c>
      <c r="H143" s="370">
        <v>0</v>
      </c>
      <c r="J143" s="15"/>
      <c r="K143" s="15"/>
      <c r="L143" s="15"/>
      <c r="M143" s="15"/>
      <c r="N143" s="15"/>
    </row>
    <row r="144" spans="1:14" ht="15">
      <c r="A144" s="371">
        <v>9996767175</v>
      </c>
      <c r="B144" s="360" t="s">
        <v>550</v>
      </c>
      <c r="C144" s="361">
        <v>45067</v>
      </c>
      <c r="D144" s="360">
        <v>34.92</v>
      </c>
      <c r="E144" s="362">
        <v>5.1100000000000003</v>
      </c>
      <c r="F144" s="360">
        <v>88</v>
      </c>
      <c r="G144" s="360">
        <v>67</v>
      </c>
      <c r="H144" s="372"/>
      <c r="J144" s="15"/>
      <c r="K144" s="15"/>
      <c r="L144" s="15"/>
      <c r="M144" s="15"/>
      <c r="N144" s="15"/>
    </row>
    <row r="145" spans="1:14" ht="15">
      <c r="A145" s="373">
        <v>9996767175</v>
      </c>
      <c r="B145" s="366" t="s">
        <v>550</v>
      </c>
      <c r="C145" s="367">
        <v>45068</v>
      </c>
      <c r="D145" s="366">
        <v>38.81</v>
      </c>
      <c r="E145" s="368">
        <v>5.62</v>
      </c>
      <c r="F145" s="366">
        <v>88</v>
      </c>
      <c r="G145" s="366">
        <v>67</v>
      </c>
      <c r="H145" s="374">
        <v>0.65</v>
      </c>
      <c r="J145" s="15"/>
      <c r="K145" s="15"/>
      <c r="L145" s="15"/>
      <c r="M145" s="15"/>
      <c r="N145" s="15"/>
    </row>
    <row r="146" spans="1:14" ht="15">
      <c r="A146" s="373">
        <v>9996767175</v>
      </c>
      <c r="B146" s="366" t="s">
        <v>550</v>
      </c>
      <c r="C146" s="367">
        <v>45069</v>
      </c>
      <c r="D146" s="366">
        <v>42.93</v>
      </c>
      <c r="E146" s="368">
        <v>6.17</v>
      </c>
      <c r="F146" s="366">
        <v>85</v>
      </c>
      <c r="G146" s="366">
        <v>67</v>
      </c>
      <c r="H146" s="374">
        <v>0.56000000000000005</v>
      </c>
      <c r="J146" s="15"/>
      <c r="K146" s="15"/>
      <c r="L146" s="15"/>
      <c r="M146" s="15"/>
      <c r="N146" s="15"/>
    </row>
    <row r="147" spans="1:14" ht="15">
      <c r="A147" s="373">
        <v>9996767175</v>
      </c>
      <c r="B147" s="366" t="s">
        <v>550</v>
      </c>
      <c r="C147" s="367">
        <v>45070</v>
      </c>
      <c r="D147" s="366">
        <v>54.88</v>
      </c>
      <c r="E147" s="368">
        <v>7.75</v>
      </c>
      <c r="F147" s="366">
        <v>83</v>
      </c>
      <c r="G147" s="366">
        <v>66</v>
      </c>
      <c r="H147" s="374">
        <v>0.12</v>
      </c>
      <c r="J147" s="15"/>
      <c r="K147" s="15"/>
      <c r="L147" s="15"/>
      <c r="M147" s="15"/>
      <c r="N147" s="15"/>
    </row>
    <row r="148" spans="1:14" ht="15">
      <c r="A148" s="371">
        <v>9996767175</v>
      </c>
      <c r="B148" s="360" t="s">
        <v>550</v>
      </c>
      <c r="C148" s="361">
        <v>45071</v>
      </c>
      <c r="D148" s="360">
        <v>50.57</v>
      </c>
      <c r="E148" s="362">
        <v>7.18</v>
      </c>
      <c r="F148" s="360">
        <v>83</v>
      </c>
      <c r="G148" s="360">
        <v>66</v>
      </c>
      <c r="H148" s="372">
        <v>0.16</v>
      </c>
      <c r="J148" s="15"/>
      <c r="K148" s="15"/>
      <c r="L148" s="15"/>
      <c r="M148" s="15"/>
      <c r="N148" s="15"/>
    </row>
    <row r="149" spans="1:14" ht="15">
      <c r="A149" s="369">
        <v>9996767175</v>
      </c>
      <c r="B149" s="363" t="s">
        <v>550</v>
      </c>
      <c r="C149" s="364">
        <v>45072</v>
      </c>
      <c r="D149" s="363">
        <v>44.82</v>
      </c>
      <c r="E149" s="365">
        <v>6.42</v>
      </c>
      <c r="F149" s="363">
        <v>82</v>
      </c>
      <c r="G149" s="363">
        <v>62</v>
      </c>
      <c r="H149" s="370">
        <v>0.05</v>
      </c>
      <c r="J149" s="15"/>
      <c r="K149" s="15"/>
      <c r="L149" s="15"/>
      <c r="M149" s="15"/>
      <c r="N149" s="15"/>
    </row>
    <row r="150" spans="1:14" ht="15">
      <c r="A150" s="371">
        <v>9996767175</v>
      </c>
      <c r="B150" s="360" t="s">
        <v>550</v>
      </c>
      <c r="C150" s="361">
        <v>45073</v>
      </c>
      <c r="D150" s="360">
        <v>47.47</v>
      </c>
      <c r="E150" s="362">
        <v>6.77</v>
      </c>
      <c r="F150" s="360">
        <v>81</v>
      </c>
      <c r="G150" s="360">
        <v>56</v>
      </c>
      <c r="H150" s="372" t="s">
        <v>149</v>
      </c>
      <c r="J150" s="15"/>
      <c r="K150" s="15"/>
      <c r="L150" s="15"/>
      <c r="M150" s="15"/>
      <c r="N150" s="15"/>
    </row>
    <row r="151" spans="1:14" ht="15">
      <c r="A151" s="369">
        <v>9996767175</v>
      </c>
      <c r="B151" s="363" t="s">
        <v>550</v>
      </c>
      <c r="C151" s="364">
        <v>45074</v>
      </c>
      <c r="D151" s="363">
        <v>43.87</v>
      </c>
      <c r="E151" s="365">
        <v>6.29</v>
      </c>
      <c r="F151" s="363">
        <v>85</v>
      </c>
      <c r="G151" s="363">
        <v>55</v>
      </c>
      <c r="H151" s="370">
        <v>0</v>
      </c>
      <c r="J151" s="15"/>
      <c r="K151" s="15"/>
      <c r="L151" s="15"/>
      <c r="M151" s="15"/>
      <c r="N151" s="15"/>
    </row>
    <row r="152" spans="1:14" ht="15">
      <c r="A152" s="371">
        <v>9996767175</v>
      </c>
      <c r="B152" s="360" t="s">
        <v>550</v>
      </c>
      <c r="C152" s="361">
        <v>45075</v>
      </c>
      <c r="D152" s="360">
        <v>43.84</v>
      </c>
      <c r="E152" s="362">
        <v>6.29</v>
      </c>
      <c r="F152" s="360">
        <v>87</v>
      </c>
      <c r="G152" s="360">
        <v>60</v>
      </c>
      <c r="H152" s="372">
        <v>0</v>
      </c>
      <c r="J152" s="15"/>
      <c r="K152" s="15"/>
      <c r="L152" s="15"/>
      <c r="M152" s="15"/>
      <c r="N152" s="15"/>
    </row>
    <row r="153" spans="1:14" ht="15">
      <c r="A153" s="369">
        <v>9996767175</v>
      </c>
      <c r="B153" s="363" t="s">
        <v>550</v>
      </c>
      <c r="C153" s="364">
        <v>45076</v>
      </c>
      <c r="D153" s="363">
        <v>41.82</v>
      </c>
      <c r="E153" s="365">
        <v>6.02</v>
      </c>
      <c r="F153" s="363">
        <v>88</v>
      </c>
      <c r="G153" s="363">
        <v>62</v>
      </c>
      <c r="H153" s="370">
        <v>0</v>
      </c>
      <c r="J153" s="15"/>
      <c r="K153" s="15"/>
      <c r="L153" s="15"/>
      <c r="M153" s="16"/>
      <c r="N153" s="16"/>
    </row>
    <row r="154" spans="1:14" ht="15">
      <c r="A154" s="371">
        <v>9996767175</v>
      </c>
      <c r="B154" s="360" t="s">
        <v>550</v>
      </c>
      <c r="C154" s="361">
        <v>45077</v>
      </c>
      <c r="D154" s="360">
        <v>40.340000000000003</v>
      </c>
      <c r="E154" s="362">
        <v>5.83</v>
      </c>
      <c r="F154" s="360">
        <v>87</v>
      </c>
      <c r="G154" s="360">
        <v>68</v>
      </c>
      <c r="H154" s="372">
        <v>0</v>
      </c>
      <c r="J154" s="15"/>
      <c r="K154" s="15"/>
      <c r="L154" s="15"/>
      <c r="M154" s="17"/>
      <c r="N154" s="18"/>
    </row>
    <row r="155" spans="1:14" ht="15">
      <c r="A155" s="369">
        <v>9996767175</v>
      </c>
      <c r="B155" s="363" t="s">
        <v>550</v>
      </c>
      <c r="C155" s="364">
        <v>45078</v>
      </c>
      <c r="D155" s="363">
        <v>42.39</v>
      </c>
      <c r="E155" s="365">
        <v>6.1</v>
      </c>
      <c r="F155" s="363">
        <v>85</v>
      </c>
      <c r="G155" s="363">
        <v>68</v>
      </c>
      <c r="H155" s="370">
        <v>0</v>
      </c>
      <c r="J155" s="15"/>
      <c r="K155" s="15"/>
      <c r="L155" s="15"/>
      <c r="M155" s="15"/>
      <c r="N155" s="15"/>
    </row>
    <row r="156" spans="1:14" ht="15">
      <c r="A156" s="371">
        <v>9996767175</v>
      </c>
      <c r="B156" s="360" t="s">
        <v>550</v>
      </c>
      <c r="C156" s="361">
        <v>45079</v>
      </c>
      <c r="D156" s="360">
        <v>40.14</v>
      </c>
      <c r="E156" s="362">
        <v>5.8</v>
      </c>
      <c r="F156" s="360">
        <v>85</v>
      </c>
      <c r="G156" s="360">
        <v>67</v>
      </c>
      <c r="H156" s="372">
        <v>0</v>
      </c>
      <c r="J156" s="15"/>
      <c r="K156" s="15"/>
      <c r="L156" s="15"/>
      <c r="M156" s="15"/>
      <c r="N156" s="15"/>
    </row>
    <row r="157" spans="1:14" ht="15">
      <c r="A157" s="369">
        <v>9996767175</v>
      </c>
      <c r="B157" s="363" t="s">
        <v>550</v>
      </c>
      <c r="C157" s="364">
        <v>45080</v>
      </c>
      <c r="D157" s="363">
        <v>40.72</v>
      </c>
      <c r="E157" s="365">
        <v>5.88</v>
      </c>
      <c r="F157" s="363">
        <v>84</v>
      </c>
      <c r="G157" s="363">
        <v>67</v>
      </c>
      <c r="H157" s="370">
        <v>0</v>
      </c>
      <c r="J157" s="15"/>
      <c r="K157" s="15"/>
      <c r="L157" s="15"/>
      <c r="M157" s="15"/>
      <c r="N157" s="15"/>
    </row>
    <row r="158" spans="1:14" ht="15">
      <c r="A158" s="371">
        <v>9996767175</v>
      </c>
      <c r="B158" s="360" t="s">
        <v>550</v>
      </c>
      <c r="C158" s="361">
        <v>45081</v>
      </c>
      <c r="D158" s="360">
        <v>39.869999999999997</v>
      </c>
      <c r="E158" s="362">
        <v>5.76</v>
      </c>
      <c r="F158" s="360">
        <v>84</v>
      </c>
      <c r="G158" s="360">
        <v>66</v>
      </c>
      <c r="H158" s="372">
        <v>0</v>
      </c>
      <c r="J158" s="15"/>
      <c r="K158" s="15"/>
      <c r="L158" s="15"/>
      <c r="M158" s="15"/>
      <c r="N158" s="15"/>
    </row>
    <row r="159" spans="1:14" ht="15">
      <c r="A159" s="369">
        <v>9996767175</v>
      </c>
      <c r="B159" s="363" t="s">
        <v>550</v>
      </c>
      <c r="C159" s="364">
        <v>45082</v>
      </c>
      <c r="D159" s="363">
        <v>39.11</v>
      </c>
      <c r="E159" s="365">
        <v>5.66</v>
      </c>
      <c r="F159" s="363">
        <v>84</v>
      </c>
      <c r="G159" s="363">
        <v>64</v>
      </c>
      <c r="H159" s="370">
        <v>0.3</v>
      </c>
      <c r="J159" s="15"/>
      <c r="K159" s="15"/>
      <c r="L159" s="15"/>
      <c r="M159" s="15"/>
      <c r="N159" s="15"/>
    </row>
    <row r="160" spans="1:14" ht="15">
      <c r="A160" s="371">
        <v>9996767175</v>
      </c>
      <c r="B160" s="360" t="s">
        <v>550</v>
      </c>
      <c r="C160" s="361">
        <v>45083</v>
      </c>
      <c r="D160" s="360">
        <v>37.64</v>
      </c>
      <c r="E160" s="362">
        <v>5.47</v>
      </c>
      <c r="F160" s="360">
        <v>88</v>
      </c>
      <c r="G160" s="360">
        <v>62</v>
      </c>
      <c r="H160" s="372"/>
      <c r="J160" s="15"/>
      <c r="K160" s="15"/>
      <c r="L160" s="15"/>
      <c r="M160" s="15"/>
      <c r="N160" s="15"/>
    </row>
    <row r="161" spans="1:14" ht="15">
      <c r="A161" s="373">
        <v>9996767175</v>
      </c>
      <c r="B161" s="366" t="s">
        <v>550</v>
      </c>
      <c r="C161" s="367">
        <v>45084</v>
      </c>
      <c r="D161" s="366">
        <v>45.51</v>
      </c>
      <c r="E161" s="368">
        <v>6.51</v>
      </c>
      <c r="F161" s="366">
        <v>91</v>
      </c>
      <c r="G161" s="366">
        <v>68</v>
      </c>
      <c r="H161" s="374">
        <v>0</v>
      </c>
      <c r="J161" s="15"/>
      <c r="K161" s="15"/>
      <c r="L161" s="15"/>
      <c r="M161" s="15"/>
      <c r="N161" s="15"/>
    </row>
    <row r="162" spans="1:14" ht="15">
      <c r="A162" s="373">
        <v>9996767175</v>
      </c>
      <c r="B162" s="366" t="s">
        <v>550</v>
      </c>
      <c r="C162" s="367">
        <v>45085</v>
      </c>
      <c r="D162" s="366">
        <v>49.73</v>
      </c>
      <c r="E162" s="368">
        <v>7.07</v>
      </c>
      <c r="F162" s="366">
        <v>92</v>
      </c>
      <c r="G162" s="366">
        <v>68</v>
      </c>
      <c r="H162" s="374">
        <v>1.64</v>
      </c>
      <c r="J162" s="15"/>
      <c r="K162" s="15"/>
      <c r="L162" s="15"/>
      <c r="M162" s="15"/>
      <c r="N162" s="15"/>
    </row>
    <row r="163" spans="1:14" ht="15">
      <c r="A163" s="373">
        <v>9996767175</v>
      </c>
      <c r="B163" s="366" t="s">
        <v>550</v>
      </c>
      <c r="C163" s="367">
        <v>45086</v>
      </c>
      <c r="D163" s="366">
        <v>50.58</v>
      </c>
      <c r="E163" s="368">
        <v>7.18</v>
      </c>
      <c r="F163" s="366">
        <v>92</v>
      </c>
      <c r="G163" s="366">
        <v>68</v>
      </c>
      <c r="H163" s="374">
        <v>0</v>
      </c>
      <c r="J163" s="15"/>
      <c r="K163" s="15"/>
      <c r="L163" s="15"/>
      <c r="M163" s="15"/>
      <c r="N163" s="15"/>
    </row>
    <row r="164" spans="1:14" ht="15">
      <c r="A164" s="373">
        <v>9996767175</v>
      </c>
      <c r="B164" s="366" t="s">
        <v>550</v>
      </c>
      <c r="C164" s="367">
        <v>45087</v>
      </c>
      <c r="D164" s="366">
        <v>52.39</v>
      </c>
      <c r="E164" s="368">
        <v>7.42</v>
      </c>
      <c r="F164" s="366">
        <v>88</v>
      </c>
      <c r="G164" s="366">
        <v>67</v>
      </c>
      <c r="H164" s="374">
        <v>0.54</v>
      </c>
      <c r="J164" s="15"/>
      <c r="K164" s="15"/>
      <c r="L164" s="15"/>
      <c r="M164" s="15"/>
      <c r="N164" s="15"/>
    </row>
    <row r="165" spans="1:14" ht="15">
      <c r="A165" s="373">
        <v>9996767175</v>
      </c>
      <c r="B165" s="366" t="s">
        <v>550</v>
      </c>
      <c r="C165" s="367">
        <v>45088</v>
      </c>
      <c r="D165" s="366">
        <v>52.65</v>
      </c>
      <c r="E165" s="368">
        <v>7.46</v>
      </c>
      <c r="F165" s="366">
        <v>91</v>
      </c>
      <c r="G165" s="366">
        <v>69</v>
      </c>
      <c r="H165" s="374">
        <v>0.09</v>
      </c>
      <c r="J165" s="15"/>
      <c r="K165" s="15"/>
      <c r="L165" s="15"/>
      <c r="M165" s="15"/>
      <c r="N165" s="15"/>
    </row>
    <row r="166" spans="1:14" ht="15">
      <c r="A166" s="373">
        <v>9996767175</v>
      </c>
      <c r="B166" s="366" t="s">
        <v>550</v>
      </c>
      <c r="C166" s="367">
        <v>45089</v>
      </c>
      <c r="D166" s="366">
        <v>59.55</v>
      </c>
      <c r="E166" s="368">
        <v>8.3699999999999992</v>
      </c>
      <c r="F166" s="366">
        <v>94</v>
      </c>
      <c r="G166" s="366">
        <v>69</v>
      </c>
      <c r="H166" s="374">
        <v>0</v>
      </c>
      <c r="J166" s="15"/>
      <c r="K166" s="15"/>
      <c r="L166" s="15"/>
      <c r="M166" s="15"/>
      <c r="N166" s="15"/>
    </row>
    <row r="167" spans="1:14" ht="15">
      <c r="A167" s="369">
        <v>9996767175</v>
      </c>
      <c r="B167" s="363" t="s">
        <v>550</v>
      </c>
      <c r="C167" s="364">
        <v>45090</v>
      </c>
      <c r="D167" s="363">
        <v>48.72</v>
      </c>
      <c r="E167" s="365">
        <v>6.94</v>
      </c>
      <c r="F167" s="363">
        <v>95</v>
      </c>
      <c r="G167" s="363">
        <v>71</v>
      </c>
      <c r="H167" s="370"/>
      <c r="J167" s="15"/>
      <c r="K167" s="15"/>
      <c r="L167" s="15"/>
      <c r="M167" s="15"/>
      <c r="N167" s="15"/>
    </row>
    <row r="168" spans="1:14" ht="15">
      <c r="A168" s="371">
        <v>9996767175</v>
      </c>
      <c r="B168" s="360" t="s">
        <v>550</v>
      </c>
      <c r="C168" s="361">
        <v>45091</v>
      </c>
      <c r="D168" s="360">
        <v>58.98</v>
      </c>
      <c r="E168" s="362">
        <v>8.3000000000000007</v>
      </c>
      <c r="F168" s="360">
        <v>95</v>
      </c>
      <c r="G168" s="360">
        <v>71</v>
      </c>
      <c r="H168" s="372">
        <v>0</v>
      </c>
      <c r="J168" s="15"/>
      <c r="K168" s="15"/>
      <c r="L168" s="15"/>
      <c r="M168" s="15"/>
      <c r="N168" s="15"/>
    </row>
    <row r="169" spans="1:14" ht="15">
      <c r="A169" s="369">
        <v>9996767175</v>
      </c>
      <c r="B169" s="363" t="s">
        <v>550</v>
      </c>
      <c r="C169" s="364">
        <v>45092</v>
      </c>
      <c r="D169" s="363">
        <v>48.87</v>
      </c>
      <c r="E169" s="365">
        <v>6.96</v>
      </c>
      <c r="F169" s="363">
        <v>95</v>
      </c>
      <c r="G169" s="363">
        <v>66</v>
      </c>
      <c r="H169" s="370">
        <v>0.44</v>
      </c>
      <c r="J169" s="15"/>
      <c r="K169" s="15"/>
      <c r="L169" s="15"/>
      <c r="M169" s="15"/>
      <c r="N169" s="15"/>
    </row>
    <row r="170" spans="1:14" ht="15">
      <c r="A170" s="373">
        <v>9996767175</v>
      </c>
      <c r="B170" s="366" t="s">
        <v>550</v>
      </c>
      <c r="C170" s="367">
        <v>45093</v>
      </c>
      <c r="D170" s="366">
        <v>54.23</v>
      </c>
      <c r="E170" s="368">
        <v>7.44</v>
      </c>
      <c r="F170" s="366">
        <v>95</v>
      </c>
      <c r="G170" s="366">
        <v>68</v>
      </c>
      <c r="H170" s="374">
        <v>0.45</v>
      </c>
      <c r="J170" s="15"/>
      <c r="K170" s="15"/>
      <c r="L170" s="15"/>
      <c r="M170" s="15"/>
      <c r="N170" s="15"/>
    </row>
    <row r="171" spans="1:14" ht="15">
      <c r="A171" s="373">
        <v>9996767175</v>
      </c>
      <c r="B171" s="366" t="s">
        <v>550</v>
      </c>
      <c r="C171" s="367">
        <v>45094</v>
      </c>
      <c r="D171" s="366">
        <v>60.61</v>
      </c>
      <c r="E171" s="368">
        <v>8.26</v>
      </c>
      <c r="F171" s="366">
        <v>93</v>
      </c>
      <c r="G171" s="366">
        <v>68</v>
      </c>
      <c r="H171" s="374">
        <v>0.91</v>
      </c>
      <c r="J171" s="15"/>
      <c r="K171" s="15"/>
      <c r="L171" s="15"/>
      <c r="M171" s="15"/>
      <c r="N171" s="15"/>
    </row>
    <row r="172" spans="1:14" ht="15">
      <c r="A172" s="373">
        <v>9996767175</v>
      </c>
      <c r="B172" s="366" t="s">
        <v>550</v>
      </c>
      <c r="C172" s="367">
        <v>45095</v>
      </c>
      <c r="D172" s="366">
        <v>59.77</v>
      </c>
      <c r="E172" s="368">
        <v>8.15</v>
      </c>
      <c r="F172" s="366">
        <v>94</v>
      </c>
      <c r="G172" s="366">
        <v>68</v>
      </c>
      <c r="H172" s="374">
        <v>0.28000000000000003</v>
      </c>
      <c r="J172" s="15"/>
      <c r="K172" s="15"/>
      <c r="L172" s="15"/>
      <c r="M172" s="15"/>
      <c r="N172" s="15"/>
    </row>
    <row r="173" spans="1:14" ht="15">
      <c r="A173" s="373">
        <v>9996767175</v>
      </c>
      <c r="B173" s="366" t="s">
        <v>550</v>
      </c>
      <c r="C173" s="367">
        <v>45096</v>
      </c>
      <c r="D173" s="366">
        <v>73.28</v>
      </c>
      <c r="E173" s="368">
        <v>9.89</v>
      </c>
      <c r="F173" s="366">
        <v>93</v>
      </c>
      <c r="G173" s="366">
        <v>70</v>
      </c>
      <c r="H173" s="374">
        <v>0.63</v>
      </c>
      <c r="J173" s="15"/>
      <c r="K173" s="15"/>
      <c r="L173" s="15"/>
      <c r="M173" s="15"/>
      <c r="N173" s="15"/>
    </row>
    <row r="174" spans="1:14" ht="15">
      <c r="A174" s="373">
        <v>9996767175</v>
      </c>
      <c r="B174" s="366" t="s">
        <v>550</v>
      </c>
      <c r="C174" s="367">
        <v>45097</v>
      </c>
      <c r="D174" s="366">
        <v>79.489999999999995</v>
      </c>
      <c r="E174" s="368">
        <v>10.69</v>
      </c>
      <c r="F174" s="366">
        <v>91</v>
      </c>
      <c r="G174" s="366">
        <v>69</v>
      </c>
      <c r="H174" s="374">
        <v>0.46</v>
      </c>
      <c r="J174" s="15"/>
      <c r="K174" s="15"/>
      <c r="L174" s="15"/>
      <c r="M174" s="15"/>
      <c r="N174" s="15"/>
    </row>
    <row r="175" spans="1:14" ht="15">
      <c r="A175" s="373">
        <v>9996767175</v>
      </c>
      <c r="B175" s="366" t="s">
        <v>550</v>
      </c>
      <c r="C175" s="367">
        <v>45098</v>
      </c>
      <c r="D175" s="366">
        <v>73.400000000000006</v>
      </c>
      <c r="E175" s="368">
        <v>9.91</v>
      </c>
      <c r="F175" s="366">
        <v>91</v>
      </c>
      <c r="G175" s="366">
        <v>71</v>
      </c>
      <c r="H175" s="374">
        <v>0.24</v>
      </c>
      <c r="J175" s="15"/>
      <c r="K175" s="15"/>
      <c r="L175" s="15"/>
      <c r="M175" s="15"/>
      <c r="N175" s="15"/>
    </row>
    <row r="176" spans="1:14" ht="15">
      <c r="A176" s="373">
        <v>9996767175</v>
      </c>
      <c r="B176" s="366" t="s">
        <v>550</v>
      </c>
      <c r="C176" s="367">
        <v>45099</v>
      </c>
      <c r="D176" s="366">
        <v>67.48</v>
      </c>
      <c r="E176" s="368">
        <v>9.14</v>
      </c>
      <c r="F176" s="366">
        <v>93</v>
      </c>
      <c r="G176" s="366">
        <v>66</v>
      </c>
      <c r="H176" s="374">
        <v>0.04</v>
      </c>
      <c r="J176" s="15"/>
      <c r="K176" s="15"/>
      <c r="L176" s="15"/>
      <c r="M176" s="15"/>
      <c r="N176" s="15"/>
    </row>
    <row r="177" spans="1:14" ht="15">
      <c r="A177" s="373">
        <v>9996767175</v>
      </c>
      <c r="B177" s="366" t="s">
        <v>550</v>
      </c>
      <c r="C177" s="367">
        <v>45100</v>
      </c>
      <c r="D177" s="366">
        <v>77.5</v>
      </c>
      <c r="E177" s="368">
        <v>10.43</v>
      </c>
      <c r="F177" s="366">
        <v>91</v>
      </c>
      <c r="G177" s="366">
        <v>69</v>
      </c>
      <c r="H177" s="374">
        <v>0.35</v>
      </c>
      <c r="J177" s="15"/>
      <c r="K177" s="15"/>
      <c r="L177" s="15"/>
      <c r="M177" s="15"/>
      <c r="N177" s="15"/>
    </row>
    <row r="178" spans="1:14" ht="15">
      <c r="A178" s="373">
        <v>9996767175</v>
      </c>
      <c r="B178" s="366" t="s">
        <v>550</v>
      </c>
      <c r="C178" s="367">
        <v>45101</v>
      </c>
      <c r="D178" s="366">
        <v>72.84</v>
      </c>
      <c r="E178" s="368">
        <v>9.83</v>
      </c>
      <c r="F178" s="366">
        <v>92</v>
      </c>
      <c r="G178" s="366">
        <v>70</v>
      </c>
      <c r="H178" s="374">
        <v>0.24</v>
      </c>
      <c r="J178" s="15"/>
      <c r="K178" s="15"/>
      <c r="L178" s="15"/>
      <c r="M178" s="15"/>
      <c r="N178" s="15"/>
    </row>
    <row r="179" spans="1:14" ht="15">
      <c r="A179" s="373">
        <v>9996767175</v>
      </c>
      <c r="B179" s="366" t="s">
        <v>550</v>
      </c>
      <c r="C179" s="367">
        <v>45102</v>
      </c>
      <c r="D179" s="366">
        <v>65.239999999999995</v>
      </c>
      <c r="E179" s="368">
        <v>8.85</v>
      </c>
      <c r="F179" s="366">
        <v>91</v>
      </c>
      <c r="G179" s="366">
        <v>70</v>
      </c>
      <c r="H179" s="374">
        <v>0.15</v>
      </c>
      <c r="J179" s="15"/>
      <c r="K179" s="15"/>
      <c r="L179" s="15"/>
      <c r="M179" s="15"/>
      <c r="N179" s="15"/>
    </row>
    <row r="180" spans="1:14" ht="15">
      <c r="A180" s="371">
        <v>9996767175</v>
      </c>
      <c r="B180" s="360" t="s">
        <v>550</v>
      </c>
      <c r="C180" s="361">
        <v>45103</v>
      </c>
      <c r="D180" s="360">
        <v>59.24</v>
      </c>
      <c r="E180" s="362">
        <v>8.08</v>
      </c>
      <c r="F180" s="360">
        <v>94</v>
      </c>
      <c r="G180" s="360">
        <v>70</v>
      </c>
      <c r="H180" s="372">
        <v>0</v>
      </c>
      <c r="J180" s="15"/>
      <c r="K180" s="15"/>
      <c r="L180" s="15"/>
      <c r="M180" s="15"/>
      <c r="N180" s="15"/>
    </row>
    <row r="181" spans="1:14" ht="15">
      <c r="A181" s="369">
        <v>9996767175</v>
      </c>
      <c r="B181" s="363" t="s">
        <v>550</v>
      </c>
      <c r="C181" s="364">
        <v>45104</v>
      </c>
      <c r="D181" s="363">
        <v>57.16</v>
      </c>
      <c r="E181" s="365">
        <v>7.81</v>
      </c>
      <c r="F181" s="363">
        <v>97</v>
      </c>
      <c r="G181" s="363">
        <v>71</v>
      </c>
      <c r="H181" s="370">
        <v>0</v>
      </c>
      <c r="J181" s="15"/>
      <c r="K181" s="15"/>
      <c r="L181" s="15"/>
      <c r="M181" s="15"/>
      <c r="N181" s="15"/>
    </row>
    <row r="182" spans="1:14" ht="15">
      <c r="A182" s="371">
        <v>9996767175</v>
      </c>
      <c r="B182" s="360" t="s">
        <v>550</v>
      </c>
      <c r="C182" s="361">
        <v>45105</v>
      </c>
      <c r="D182" s="360">
        <v>55.61</v>
      </c>
      <c r="E182" s="362">
        <v>7.61</v>
      </c>
      <c r="F182" s="360">
        <v>95</v>
      </c>
      <c r="G182" s="360">
        <v>72</v>
      </c>
      <c r="H182" s="372">
        <v>0</v>
      </c>
      <c r="J182" s="15"/>
      <c r="K182" s="15"/>
      <c r="L182" s="15"/>
      <c r="M182" s="15"/>
      <c r="N182" s="15"/>
    </row>
    <row r="183" spans="1:14" ht="15">
      <c r="A183" s="373">
        <v>9996767175</v>
      </c>
      <c r="B183" s="366" t="s">
        <v>550</v>
      </c>
      <c r="C183" s="367">
        <v>45106</v>
      </c>
      <c r="D183" s="366">
        <v>53.25</v>
      </c>
      <c r="E183" s="368">
        <v>7.31</v>
      </c>
      <c r="F183" s="366">
        <v>95</v>
      </c>
      <c r="G183" s="366">
        <v>71</v>
      </c>
      <c r="H183" s="374">
        <v>0.88</v>
      </c>
      <c r="J183" s="15"/>
      <c r="K183" s="15"/>
      <c r="L183" s="15"/>
      <c r="M183" s="16"/>
      <c r="N183" s="16"/>
    </row>
    <row r="184" spans="1:14" ht="15">
      <c r="A184" s="371">
        <v>9996767175</v>
      </c>
      <c r="B184" s="360" t="s">
        <v>550</v>
      </c>
      <c r="C184" s="361">
        <v>45107</v>
      </c>
      <c r="D184" s="360">
        <v>50.35</v>
      </c>
      <c r="E184" s="362">
        <v>6.94</v>
      </c>
      <c r="F184" s="360">
        <v>94</v>
      </c>
      <c r="G184" s="360">
        <v>71</v>
      </c>
      <c r="H184" s="372">
        <v>0</v>
      </c>
      <c r="J184" s="15"/>
      <c r="K184" s="15"/>
      <c r="L184" s="15"/>
      <c r="M184" s="17"/>
      <c r="N184" s="18"/>
    </row>
    <row r="185" spans="1:14" ht="15">
      <c r="A185" s="369">
        <v>9996767175</v>
      </c>
      <c r="B185" s="363" t="s">
        <v>550</v>
      </c>
      <c r="C185" s="364">
        <v>45108</v>
      </c>
      <c r="D185" s="363">
        <v>52.11</v>
      </c>
      <c r="E185" s="365">
        <v>7.16</v>
      </c>
      <c r="F185" s="363">
        <v>94</v>
      </c>
      <c r="G185" s="363">
        <v>71</v>
      </c>
      <c r="H185" s="370">
        <v>0</v>
      </c>
      <c r="J185" s="15"/>
      <c r="K185" s="15"/>
      <c r="L185" s="15"/>
      <c r="M185" s="15"/>
      <c r="N185" s="15"/>
    </row>
    <row r="186" spans="1:14" ht="15">
      <c r="A186" s="371">
        <v>9996767175</v>
      </c>
      <c r="B186" s="360" t="s">
        <v>550</v>
      </c>
      <c r="C186" s="361">
        <v>45109</v>
      </c>
      <c r="D186" s="360">
        <v>47.59</v>
      </c>
      <c r="E186" s="362">
        <v>6.58</v>
      </c>
      <c r="F186" s="360">
        <v>95</v>
      </c>
      <c r="G186" s="360">
        <v>71</v>
      </c>
      <c r="H186" s="372">
        <v>0</v>
      </c>
      <c r="J186" s="15"/>
      <c r="K186" s="15"/>
      <c r="L186" s="15"/>
      <c r="M186" s="15"/>
      <c r="N186" s="15"/>
    </row>
    <row r="187" spans="1:14" ht="15">
      <c r="A187" s="369">
        <v>9996767175</v>
      </c>
      <c r="B187" s="363" t="s">
        <v>550</v>
      </c>
      <c r="C187" s="364">
        <v>45110</v>
      </c>
      <c r="D187" s="363">
        <v>50.71</v>
      </c>
      <c r="E187" s="365">
        <v>6.98</v>
      </c>
      <c r="F187" s="363">
        <v>97</v>
      </c>
      <c r="G187" s="363">
        <v>72</v>
      </c>
      <c r="H187" s="370">
        <v>0</v>
      </c>
      <c r="J187" s="15"/>
      <c r="K187" s="15"/>
      <c r="L187" s="15"/>
      <c r="M187" s="15"/>
      <c r="N187" s="15"/>
    </row>
    <row r="188" spans="1:14" ht="15">
      <c r="A188" s="371">
        <v>9996767175</v>
      </c>
      <c r="B188" s="360" t="s">
        <v>550</v>
      </c>
      <c r="C188" s="361">
        <v>45111</v>
      </c>
      <c r="D188" s="360">
        <v>50.36</v>
      </c>
      <c r="E188" s="362">
        <v>6.94</v>
      </c>
      <c r="F188" s="360">
        <v>95</v>
      </c>
      <c r="G188" s="360">
        <v>73</v>
      </c>
      <c r="H188" s="372">
        <v>0</v>
      </c>
      <c r="J188" s="15"/>
      <c r="K188" s="15"/>
      <c r="L188" s="15"/>
      <c r="M188" s="15"/>
      <c r="N188" s="15"/>
    </row>
    <row r="189" spans="1:14" ht="15">
      <c r="A189" s="369">
        <v>9996767175</v>
      </c>
      <c r="B189" s="363" t="s">
        <v>550</v>
      </c>
      <c r="C189" s="364">
        <v>45112</v>
      </c>
      <c r="D189" s="363">
        <v>49.86</v>
      </c>
      <c r="E189" s="365">
        <v>6.87</v>
      </c>
      <c r="F189" s="363">
        <v>95</v>
      </c>
      <c r="G189" s="363">
        <v>74</v>
      </c>
      <c r="H189" s="370">
        <v>0</v>
      </c>
      <c r="J189" s="15"/>
      <c r="K189" s="15"/>
      <c r="L189" s="15"/>
      <c r="M189" s="15"/>
      <c r="N189" s="15"/>
    </row>
    <row r="190" spans="1:14" ht="15">
      <c r="A190" s="371">
        <v>9996767175</v>
      </c>
      <c r="B190" s="360" t="s">
        <v>550</v>
      </c>
      <c r="C190" s="361">
        <v>45113</v>
      </c>
      <c r="D190" s="360">
        <v>49.5</v>
      </c>
      <c r="E190" s="362">
        <v>6.83</v>
      </c>
      <c r="F190" s="360">
        <v>96</v>
      </c>
      <c r="G190" s="360">
        <v>73</v>
      </c>
      <c r="H190" s="372">
        <v>0.04</v>
      </c>
      <c r="J190" s="15"/>
      <c r="K190" s="15"/>
      <c r="L190" s="15"/>
      <c r="M190" s="15"/>
      <c r="N190" s="15"/>
    </row>
    <row r="191" spans="1:14" ht="15">
      <c r="A191" s="369">
        <v>9996767175</v>
      </c>
      <c r="B191" s="363" t="s">
        <v>550</v>
      </c>
      <c r="C191" s="364">
        <v>45114</v>
      </c>
      <c r="D191" s="363">
        <v>48.7</v>
      </c>
      <c r="E191" s="365">
        <v>6.72</v>
      </c>
      <c r="F191" s="363">
        <v>95</v>
      </c>
      <c r="G191" s="363">
        <v>73</v>
      </c>
      <c r="H191" s="370">
        <v>0.03</v>
      </c>
      <c r="J191" s="15"/>
      <c r="K191" s="15"/>
      <c r="L191" s="15"/>
      <c r="M191" s="15"/>
      <c r="N191" s="15"/>
    </row>
    <row r="192" spans="1:14" ht="15">
      <c r="A192" s="371">
        <v>9996767175</v>
      </c>
      <c r="B192" s="360" t="s">
        <v>550</v>
      </c>
      <c r="C192" s="361">
        <v>45115</v>
      </c>
      <c r="D192" s="360">
        <v>49.82</v>
      </c>
      <c r="E192" s="362">
        <v>6.87</v>
      </c>
      <c r="F192" s="360">
        <v>94</v>
      </c>
      <c r="G192" s="360">
        <v>74</v>
      </c>
      <c r="H192" s="372">
        <v>0.31</v>
      </c>
      <c r="J192" s="15"/>
      <c r="K192" s="15"/>
      <c r="L192" s="15"/>
      <c r="M192" s="15"/>
      <c r="N192" s="15"/>
    </row>
    <row r="193" spans="1:14" ht="15">
      <c r="A193" s="369">
        <v>9996767175</v>
      </c>
      <c r="B193" s="363" t="s">
        <v>550</v>
      </c>
      <c r="C193" s="364">
        <v>45116</v>
      </c>
      <c r="D193" s="363">
        <v>47.32</v>
      </c>
      <c r="E193" s="365">
        <v>6.55</v>
      </c>
      <c r="F193" s="363">
        <v>96</v>
      </c>
      <c r="G193" s="363">
        <v>74</v>
      </c>
      <c r="H193" s="370">
        <v>0.2</v>
      </c>
      <c r="J193" s="15"/>
      <c r="K193" s="15"/>
      <c r="L193" s="15"/>
      <c r="M193" s="15"/>
      <c r="N193" s="15"/>
    </row>
    <row r="194" spans="1:14" ht="15">
      <c r="A194" s="371">
        <v>9996767175</v>
      </c>
      <c r="B194" s="360" t="s">
        <v>550</v>
      </c>
      <c r="C194" s="361">
        <v>45117</v>
      </c>
      <c r="D194" s="360">
        <v>45.8</v>
      </c>
      <c r="E194" s="362">
        <v>6.35</v>
      </c>
      <c r="F194" s="360">
        <v>96</v>
      </c>
      <c r="G194" s="360">
        <v>74</v>
      </c>
      <c r="H194" s="372">
        <v>0</v>
      </c>
      <c r="J194" s="15"/>
      <c r="K194" s="15"/>
      <c r="L194" s="15"/>
      <c r="M194" s="15"/>
      <c r="N194" s="15"/>
    </row>
    <row r="195" spans="1:14" ht="15">
      <c r="A195" s="373">
        <v>9996767175</v>
      </c>
      <c r="B195" s="366" t="s">
        <v>550</v>
      </c>
      <c r="C195" s="367">
        <v>45118</v>
      </c>
      <c r="D195" s="366">
        <v>46.86</v>
      </c>
      <c r="E195" s="368">
        <v>6.49</v>
      </c>
      <c r="F195" s="366">
        <v>94</v>
      </c>
      <c r="G195" s="366">
        <v>73</v>
      </c>
      <c r="H195" s="374">
        <v>0.78</v>
      </c>
      <c r="J195" s="15"/>
      <c r="K195" s="15"/>
      <c r="L195" s="15"/>
      <c r="M195" s="15"/>
      <c r="N195" s="15"/>
    </row>
    <row r="196" spans="1:14" ht="15">
      <c r="A196" s="371">
        <v>9996767175</v>
      </c>
      <c r="B196" s="360" t="s">
        <v>550</v>
      </c>
      <c r="C196" s="361">
        <v>45119</v>
      </c>
      <c r="D196" s="360">
        <v>45.59</v>
      </c>
      <c r="E196" s="362">
        <v>6.32</v>
      </c>
      <c r="F196" s="360">
        <v>94</v>
      </c>
      <c r="G196" s="360">
        <v>73</v>
      </c>
      <c r="H196" s="372">
        <v>0.1</v>
      </c>
      <c r="J196" s="15"/>
      <c r="K196" s="15"/>
      <c r="L196" s="15"/>
      <c r="M196" s="15"/>
      <c r="N196" s="15"/>
    </row>
    <row r="197" spans="1:14" ht="15">
      <c r="A197" s="369">
        <v>9996767175</v>
      </c>
      <c r="B197" s="363" t="s">
        <v>550</v>
      </c>
      <c r="C197" s="364">
        <v>45120</v>
      </c>
      <c r="D197" s="363">
        <v>43.47</v>
      </c>
      <c r="E197" s="365">
        <v>6.05</v>
      </c>
      <c r="F197" s="363">
        <v>94</v>
      </c>
      <c r="G197" s="363">
        <v>72</v>
      </c>
      <c r="H197" s="370" t="s">
        <v>149</v>
      </c>
      <c r="J197" s="15"/>
      <c r="K197" s="15"/>
      <c r="L197" s="15"/>
      <c r="M197" s="15"/>
      <c r="N197" s="15"/>
    </row>
    <row r="198" spans="1:14" ht="15">
      <c r="A198" s="371">
        <v>9996767175</v>
      </c>
      <c r="B198" s="360" t="s">
        <v>550</v>
      </c>
      <c r="C198" s="361">
        <v>45121</v>
      </c>
      <c r="D198" s="360">
        <v>52.72</v>
      </c>
      <c r="E198" s="362">
        <v>7.24</v>
      </c>
      <c r="F198" s="360">
        <v>95</v>
      </c>
      <c r="G198" s="360">
        <v>73</v>
      </c>
      <c r="H198" s="372">
        <v>0.33</v>
      </c>
      <c r="J198" s="15"/>
      <c r="K198" s="15"/>
      <c r="L198" s="15"/>
      <c r="M198" s="15"/>
      <c r="N198" s="15"/>
    </row>
    <row r="199" spans="1:14" ht="15">
      <c r="A199" s="373">
        <v>9996767175</v>
      </c>
      <c r="B199" s="366" t="s">
        <v>550</v>
      </c>
      <c r="C199" s="367">
        <v>45122</v>
      </c>
      <c r="D199" s="366">
        <v>59.24</v>
      </c>
      <c r="E199" s="368">
        <v>8.08</v>
      </c>
      <c r="F199" s="366">
        <v>96</v>
      </c>
      <c r="G199" s="366">
        <v>73</v>
      </c>
      <c r="H199" s="374">
        <v>0.12</v>
      </c>
      <c r="J199" s="15"/>
      <c r="K199" s="15"/>
      <c r="L199" s="15"/>
      <c r="M199" s="15"/>
      <c r="N199" s="15"/>
    </row>
    <row r="200" spans="1:14" ht="15">
      <c r="A200" s="373">
        <v>9996767175</v>
      </c>
      <c r="B200" s="366" t="s">
        <v>550</v>
      </c>
      <c r="C200" s="367">
        <v>45123</v>
      </c>
      <c r="D200" s="366">
        <v>71.05</v>
      </c>
      <c r="E200" s="368">
        <v>9.6</v>
      </c>
      <c r="F200" s="366">
        <v>96</v>
      </c>
      <c r="G200" s="366">
        <v>74</v>
      </c>
      <c r="H200" s="374">
        <v>0.15</v>
      </c>
      <c r="J200" s="15"/>
      <c r="K200" s="15"/>
      <c r="L200" s="15"/>
      <c r="M200" s="15"/>
      <c r="N200" s="15"/>
    </row>
    <row r="201" spans="1:14" ht="15">
      <c r="A201" s="373">
        <v>9996767175</v>
      </c>
      <c r="B201" s="366" t="s">
        <v>550</v>
      </c>
      <c r="C201" s="367">
        <v>45124</v>
      </c>
      <c r="D201" s="366">
        <v>53.55</v>
      </c>
      <c r="E201" s="368">
        <v>7.35</v>
      </c>
      <c r="F201" s="366">
        <v>95</v>
      </c>
      <c r="G201" s="366">
        <v>74</v>
      </c>
      <c r="H201" s="374">
        <v>2.8</v>
      </c>
      <c r="J201" s="15"/>
      <c r="K201" s="15"/>
      <c r="L201" s="15"/>
      <c r="M201" s="15"/>
      <c r="N201" s="15"/>
    </row>
    <row r="202" spans="1:14" ht="15">
      <c r="A202" s="373">
        <v>9996767175</v>
      </c>
      <c r="B202" s="366" t="s">
        <v>550</v>
      </c>
      <c r="C202" s="367">
        <v>45125</v>
      </c>
      <c r="D202" s="366">
        <v>56.98</v>
      </c>
      <c r="E202" s="368">
        <v>7.83</v>
      </c>
      <c r="F202" s="366">
        <v>95</v>
      </c>
      <c r="G202" s="366">
        <v>72</v>
      </c>
      <c r="H202" s="374">
        <v>0.22</v>
      </c>
      <c r="J202" s="15"/>
      <c r="K202" s="15"/>
      <c r="L202" s="15"/>
      <c r="M202" s="15"/>
      <c r="N202" s="15"/>
    </row>
    <row r="203" spans="1:14" ht="15">
      <c r="A203" s="373">
        <v>9996767175</v>
      </c>
      <c r="B203" s="366" t="s">
        <v>550</v>
      </c>
      <c r="C203" s="367">
        <v>45126</v>
      </c>
      <c r="D203" s="366">
        <v>51.28</v>
      </c>
      <c r="E203" s="368">
        <v>7.1</v>
      </c>
      <c r="F203" s="366">
        <v>95</v>
      </c>
      <c r="G203" s="366">
        <v>71</v>
      </c>
      <c r="H203" s="374">
        <v>0.14000000000000001</v>
      </c>
      <c r="J203" s="15"/>
      <c r="K203" s="15"/>
      <c r="L203" s="15"/>
      <c r="M203" s="15"/>
      <c r="N203" s="15"/>
    </row>
    <row r="204" spans="1:14" ht="15">
      <c r="A204" s="371">
        <v>9996767175</v>
      </c>
      <c r="B204" s="360" t="s">
        <v>550</v>
      </c>
      <c r="C204" s="361">
        <v>45127</v>
      </c>
      <c r="D204" s="360">
        <v>57.1</v>
      </c>
      <c r="E204" s="362">
        <v>7.85</v>
      </c>
      <c r="F204" s="360">
        <v>96</v>
      </c>
      <c r="G204" s="360">
        <v>73</v>
      </c>
      <c r="H204" s="372">
        <v>0</v>
      </c>
      <c r="J204" s="15"/>
      <c r="K204" s="15"/>
      <c r="L204" s="15"/>
      <c r="M204" s="15"/>
      <c r="N204" s="15"/>
    </row>
    <row r="205" spans="1:14" ht="15">
      <c r="A205" s="369">
        <v>9996767175</v>
      </c>
      <c r="B205" s="363" t="s">
        <v>550</v>
      </c>
      <c r="C205" s="364">
        <v>45128</v>
      </c>
      <c r="D205" s="363">
        <v>47.01</v>
      </c>
      <c r="E205" s="365">
        <v>6.55</v>
      </c>
      <c r="F205" s="363">
        <v>99</v>
      </c>
      <c r="G205" s="363">
        <v>74</v>
      </c>
      <c r="H205" s="370">
        <v>0</v>
      </c>
      <c r="J205" s="15"/>
      <c r="K205" s="15"/>
      <c r="L205" s="15"/>
      <c r="M205" s="15"/>
      <c r="N205" s="15"/>
    </row>
    <row r="206" spans="1:14" ht="15">
      <c r="A206" s="371">
        <v>9996767175</v>
      </c>
      <c r="B206" s="360" t="s">
        <v>550</v>
      </c>
      <c r="C206" s="361">
        <v>45129</v>
      </c>
      <c r="D206" s="360">
        <v>60.6</v>
      </c>
      <c r="E206" s="362">
        <v>8.3000000000000007</v>
      </c>
      <c r="F206" s="360">
        <v>97</v>
      </c>
      <c r="G206" s="360">
        <v>75</v>
      </c>
      <c r="H206" s="372">
        <v>0</v>
      </c>
      <c r="J206" s="15"/>
      <c r="K206" s="15"/>
      <c r="L206" s="15"/>
      <c r="M206" s="15"/>
      <c r="N206" s="15"/>
    </row>
    <row r="207" spans="1:14" ht="15">
      <c r="A207" s="373">
        <v>9996767175</v>
      </c>
      <c r="B207" s="366" t="s">
        <v>550</v>
      </c>
      <c r="C207" s="367">
        <v>45130</v>
      </c>
      <c r="D207" s="366">
        <v>70.33</v>
      </c>
      <c r="E207" s="368">
        <v>9.5500000000000007</v>
      </c>
      <c r="F207" s="366">
        <v>94</v>
      </c>
      <c r="G207" s="366">
        <v>71</v>
      </c>
      <c r="H207" s="374">
        <v>0.7</v>
      </c>
      <c r="J207" s="15"/>
      <c r="K207" s="15"/>
      <c r="L207" s="15"/>
      <c r="M207" s="15"/>
      <c r="N207" s="15"/>
    </row>
    <row r="208" spans="1:14" ht="15">
      <c r="A208" s="373">
        <v>9996767175</v>
      </c>
      <c r="B208" s="366" t="s">
        <v>550</v>
      </c>
      <c r="C208" s="367">
        <v>45131</v>
      </c>
      <c r="D208" s="366">
        <v>62.01</v>
      </c>
      <c r="E208" s="368">
        <v>8.48</v>
      </c>
      <c r="F208" s="366">
        <v>93</v>
      </c>
      <c r="G208" s="366">
        <v>73</v>
      </c>
      <c r="H208" s="374">
        <v>1.1200000000000001</v>
      </c>
      <c r="J208" s="15"/>
      <c r="K208" s="15"/>
      <c r="L208" s="15"/>
      <c r="M208" s="15"/>
      <c r="N208" s="15"/>
    </row>
    <row r="209" spans="1:14" ht="15">
      <c r="A209" s="373">
        <v>9996767175</v>
      </c>
      <c r="B209" s="366" t="s">
        <v>550</v>
      </c>
      <c r="C209" s="367">
        <v>45132</v>
      </c>
      <c r="D209" s="366">
        <v>59.62</v>
      </c>
      <c r="E209" s="368">
        <v>8.17</v>
      </c>
      <c r="F209" s="366">
        <v>93</v>
      </c>
      <c r="G209" s="366">
        <v>73</v>
      </c>
      <c r="H209" s="374">
        <v>0.3</v>
      </c>
      <c r="J209" s="15"/>
      <c r="K209" s="15"/>
      <c r="L209" s="15"/>
      <c r="M209" s="15"/>
      <c r="N209" s="15"/>
    </row>
    <row r="210" spans="1:14" ht="15">
      <c r="A210" s="371">
        <v>9996767175</v>
      </c>
      <c r="B210" s="360" t="s">
        <v>550</v>
      </c>
      <c r="C210" s="361">
        <v>45133</v>
      </c>
      <c r="D210" s="360">
        <v>56.66</v>
      </c>
      <c r="E210" s="362">
        <v>7.79</v>
      </c>
      <c r="F210" s="360">
        <v>92</v>
      </c>
      <c r="G210" s="360">
        <v>73</v>
      </c>
      <c r="H210" s="372">
        <v>0</v>
      </c>
      <c r="J210" s="15"/>
      <c r="K210" s="15"/>
      <c r="L210" s="15"/>
      <c r="M210" s="15"/>
      <c r="N210" s="15"/>
    </row>
    <row r="211" spans="1:14" ht="15">
      <c r="A211" s="369">
        <v>9996767175</v>
      </c>
      <c r="B211" s="363" t="s">
        <v>550</v>
      </c>
      <c r="C211" s="364">
        <v>45134</v>
      </c>
      <c r="D211" s="363">
        <v>54.02</v>
      </c>
      <c r="E211" s="365">
        <v>7.45</v>
      </c>
      <c r="F211" s="363">
        <v>91</v>
      </c>
      <c r="G211" s="363">
        <v>73</v>
      </c>
      <c r="H211" s="370">
        <v>0</v>
      </c>
      <c r="J211" s="15"/>
      <c r="K211" s="15"/>
      <c r="L211" s="15"/>
      <c r="M211" s="15"/>
      <c r="N211" s="15"/>
    </row>
    <row r="212" spans="1:14" ht="15">
      <c r="A212" s="373">
        <v>9996767175</v>
      </c>
      <c r="B212" s="366" t="s">
        <v>550</v>
      </c>
      <c r="C212" s="367">
        <v>45135</v>
      </c>
      <c r="D212" s="366">
        <v>55.45</v>
      </c>
      <c r="E212" s="368">
        <v>7.64</v>
      </c>
      <c r="F212" s="366">
        <v>92</v>
      </c>
      <c r="G212" s="366">
        <v>73</v>
      </c>
      <c r="H212" s="374">
        <v>1</v>
      </c>
      <c r="J212" s="15"/>
      <c r="K212" s="15"/>
      <c r="L212" s="15"/>
      <c r="M212" s="15"/>
      <c r="N212" s="15"/>
    </row>
    <row r="213" spans="1:14" ht="15">
      <c r="A213" s="369">
        <v>9996767175</v>
      </c>
      <c r="B213" s="363" t="s">
        <v>550</v>
      </c>
      <c r="C213" s="364">
        <v>45136</v>
      </c>
      <c r="D213" s="363">
        <v>61.66</v>
      </c>
      <c r="E213" s="365">
        <v>8.44</v>
      </c>
      <c r="F213" s="363">
        <v>93</v>
      </c>
      <c r="G213" s="363">
        <v>73</v>
      </c>
      <c r="H213" s="370">
        <v>0.05</v>
      </c>
      <c r="J213" s="15"/>
      <c r="K213" s="15"/>
      <c r="L213" s="15"/>
      <c r="M213" s="15"/>
      <c r="N213" s="15"/>
    </row>
    <row r="214" spans="1:14" ht="15">
      <c r="A214" s="373">
        <v>9996767175</v>
      </c>
      <c r="B214" s="366" t="s">
        <v>550</v>
      </c>
      <c r="C214" s="367">
        <v>45137</v>
      </c>
      <c r="D214" s="366">
        <v>89.15</v>
      </c>
      <c r="E214" s="368">
        <v>11.98</v>
      </c>
      <c r="F214" s="366">
        <v>95</v>
      </c>
      <c r="G214" s="366">
        <v>74</v>
      </c>
      <c r="H214" s="374" t="s">
        <v>149</v>
      </c>
      <c r="J214" s="15"/>
      <c r="K214" s="15"/>
      <c r="L214" s="15"/>
      <c r="M214" s="16"/>
      <c r="N214" s="16"/>
    </row>
    <row r="215" spans="1:14" ht="15">
      <c r="A215" s="373">
        <v>9996767175</v>
      </c>
      <c r="B215" s="366" t="s">
        <v>550</v>
      </c>
      <c r="C215" s="367">
        <v>45138</v>
      </c>
      <c r="D215" s="366">
        <v>96.56</v>
      </c>
      <c r="E215" s="368">
        <v>12.93</v>
      </c>
      <c r="F215" s="366">
        <v>95</v>
      </c>
      <c r="G215" s="366">
        <v>71</v>
      </c>
      <c r="H215" s="374">
        <v>0.74</v>
      </c>
      <c r="J215" s="15"/>
      <c r="K215" s="15"/>
      <c r="L215" s="15"/>
      <c r="M215" s="17"/>
      <c r="N215" s="18"/>
    </row>
    <row r="216" spans="1:14" ht="15">
      <c r="A216" s="373">
        <v>9996767175</v>
      </c>
      <c r="B216" s="366" t="s">
        <v>550</v>
      </c>
      <c r="C216" s="367">
        <v>45139</v>
      </c>
      <c r="D216" s="366">
        <v>80.58</v>
      </c>
      <c r="E216" s="368">
        <v>10.87</v>
      </c>
      <c r="F216" s="366">
        <v>95</v>
      </c>
      <c r="G216" s="366">
        <v>71</v>
      </c>
      <c r="H216" s="374">
        <v>0.08</v>
      </c>
      <c r="J216" s="15"/>
      <c r="K216" s="15"/>
      <c r="L216" s="15"/>
      <c r="M216" s="15"/>
      <c r="N216" s="15"/>
    </row>
    <row r="217" spans="1:14" ht="15">
      <c r="A217" s="369">
        <v>9996767175</v>
      </c>
      <c r="B217" s="363" t="s">
        <v>550</v>
      </c>
      <c r="C217" s="364">
        <v>45140</v>
      </c>
      <c r="D217" s="363">
        <v>72.86</v>
      </c>
      <c r="E217" s="365">
        <v>9.8800000000000008</v>
      </c>
      <c r="F217" s="363">
        <v>93</v>
      </c>
      <c r="G217" s="363">
        <v>74</v>
      </c>
      <c r="H217" s="370">
        <v>0</v>
      </c>
      <c r="J217" s="15"/>
      <c r="K217" s="15"/>
      <c r="L217" s="15"/>
      <c r="M217" s="15"/>
      <c r="N217" s="15"/>
    </row>
    <row r="218" spans="1:14" ht="15">
      <c r="A218" s="371">
        <v>9996767175</v>
      </c>
      <c r="B218" s="360" t="s">
        <v>550</v>
      </c>
      <c r="C218" s="361">
        <v>45141</v>
      </c>
      <c r="D218" s="360">
        <v>68.22</v>
      </c>
      <c r="E218" s="362">
        <v>9.2799999999999994</v>
      </c>
      <c r="F218" s="360">
        <v>91</v>
      </c>
      <c r="G218" s="360">
        <v>73</v>
      </c>
      <c r="H218" s="372">
        <v>0</v>
      </c>
      <c r="J218" s="15"/>
      <c r="K218" s="15"/>
      <c r="L218" s="15"/>
      <c r="M218" s="15"/>
      <c r="N218" s="15"/>
    </row>
    <row r="219" spans="1:14" ht="15">
      <c r="A219" s="369">
        <v>9996767175</v>
      </c>
      <c r="B219" s="363" t="s">
        <v>550</v>
      </c>
      <c r="C219" s="364">
        <v>45142</v>
      </c>
      <c r="D219" s="363">
        <v>63.19</v>
      </c>
      <c r="E219" s="365">
        <v>8.6300000000000008</v>
      </c>
      <c r="F219" s="363">
        <v>94</v>
      </c>
      <c r="G219" s="363">
        <v>73</v>
      </c>
      <c r="H219" s="370">
        <v>0</v>
      </c>
      <c r="J219" s="15"/>
      <c r="K219" s="15"/>
      <c r="L219" s="15"/>
      <c r="M219" s="15"/>
      <c r="N219" s="15"/>
    </row>
    <row r="220" spans="1:14" ht="15">
      <c r="A220" s="373">
        <v>9996767175</v>
      </c>
      <c r="B220" s="366" t="s">
        <v>550</v>
      </c>
      <c r="C220" s="367">
        <v>45143</v>
      </c>
      <c r="D220" s="366">
        <v>65.209999999999994</v>
      </c>
      <c r="E220" s="368">
        <v>8.89</v>
      </c>
      <c r="F220" s="366">
        <v>94</v>
      </c>
      <c r="G220" s="366">
        <v>73</v>
      </c>
      <c r="H220" s="374">
        <v>0.17</v>
      </c>
      <c r="J220" s="15"/>
      <c r="K220" s="15"/>
      <c r="L220" s="15"/>
      <c r="M220" s="15"/>
      <c r="N220" s="15"/>
    </row>
    <row r="221" spans="1:14" ht="15">
      <c r="A221" s="373">
        <v>9996767175</v>
      </c>
      <c r="B221" s="366" t="s">
        <v>550</v>
      </c>
      <c r="C221" s="367">
        <v>45144</v>
      </c>
      <c r="D221" s="366">
        <v>72.319999999999993</v>
      </c>
      <c r="E221" s="368">
        <v>9.81</v>
      </c>
      <c r="F221" s="366">
        <v>95</v>
      </c>
      <c r="G221" s="366">
        <v>74</v>
      </c>
      <c r="H221" s="374">
        <v>0.66</v>
      </c>
      <c r="J221" s="15"/>
      <c r="K221" s="15"/>
      <c r="L221" s="15"/>
      <c r="M221" s="15"/>
      <c r="N221" s="15"/>
    </row>
    <row r="222" spans="1:14" ht="15">
      <c r="A222" s="373">
        <v>9996767175</v>
      </c>
      <c r="B222" s="366" t="s">
        <v>550</v>
      </c>
      <c r="C222" s="367">
        <v>45145</v>
      </c>
      <c r="D222" s="366">
        <v>76.62</v>
      </c>
      <c r="E222" s="368">
        <v>10.36</v>
      </c>
      <c r="F222" s="366">
        <v>97</v>
      </c>
      <c r="G222" s="366">
        <v>75</v>
      </c>
      <c r="H222" s="374">
        <v>0.03</v>
      </c>
      <c r="J222" s="15"/>
      <c r="K222" s="15"/>
      <c r="L222" s="15"/>
      <c r="M222" s="15"/>
      <c r="N222" s="15"/>
    </row>
    <row r="223" spans="1:14" ht="15">
      <c r="A223" s="373">
        <v>9996767175</v>
      </c>
      <c r="B223" s="366" t="s">
        <v>550</v>
      </c>
      <c r="C223" s="367">
        <v>45146</v>
      </c>
      <c r="D223" s="366">
        <v>67.37</v>
      </c>
      <c r="E223" s="368">
        <v>9.17</v>
      </c>
      <c r="F223" s="366">
        <v>99</v>
      </c>
      <c r="G223" s="366">
        <v>75</v>
      </c>
      <c r="H223" s="374">
        <v>0</v>
      </c>
      <c r="J223" s="15"/>
      <c r="K223" s="15"/>
      <c r="L223" s="15"/>
      <c r="M223" s="15"/>
      <c r="N223" s="15"/>
    </row>
    <row r="224" spans="1:14" ht="15">
      <c r="A224" s="371">
        <v>9996767175</v>
      </c>
      <c r="B224" s="360" t="s">
        <v>550</v>
      </c>
      <c r="C224" s="361">
        <v>45147</v>
      </c>
      <c r="D224" s="360">
        <v>63.49</v>
      </c>
      <c r="E224" s="362">
        <v>8.67</v>
      </c>
      <c r="F224" s="360">
        <v>99</v>
      </c>
      <c r="G224" s="360">
        <v>74</v>
      </c>
      <c r="H224" s="372">
        <v>0</v>
      </c>
      <c r="J224" s="15"/>
      <c r="K224" s="15"/>
      <c r="L224" s="15"/>
      <c r="M224" s="15"/>
      <c r="N224" s="15"/>
    </row>
    <row r="225" spans="1:14" ht="15">
      <c r="A225" s="369">
        <v>9996767175</v>
      </c>
      <c r="B225" s="363" t="s">
        <v>550</v>
      </c>
      <c r="C225" s="364">
        <v>45148</v>
      </c>
      <c r="D225" s="363">
        <v>62.47</v>
      </c>
      <c r="E225" s="365">
        <v>8.5399999999999991</v>
      </c>
      <c r="F225" s="363">
        <v>100</v>
      </c>
      <c r="G225" s="363">
        <v>75</v>
      </c>
      <c r="H225" s="370">
        <v>0.16</v>
      </c>
      <c r="J225" s="15"/>
      <c r="K225" s="15"/>
      <c r="L225" s="15"/>
      <c r="M225" s="15"/>
      <c r="N225" s="15"/>
    </row>
    <row r="226" spans="1:14" ht="15">
      <c r="A226" s="371">
        <v>9996767175</v>
      </c>
      <c r="B226" s="360" t="s">
        <v>550</v>
      </c>
      <c r="C226" s="361">
        <v>45149</v>
      </c>
      <c r="D226" s="360">
        <v>55.58</v>
      </c>
      <c r="E226" s="362">
        <v>7.65</v>
      </c>
      <c r="F226" s="360">
        <v>99</v>
      </c>
      <c r="G226" s="360">
        <v>75</v>
      </c>
      <c r="H226" s="372">
        <v>0</v>
      </c>
      <c r="J226" s="15"/>
      <c r="K226" s="15"/>
      <c r="L226" s="15"/>
      <c r="M226" s="15"/>
      <c r="N226" s="15"/>
    </row>
    <row r="227" spans="1:14" ht="15">
      <c r="A227" s="369">
        <v>9996767175</v>
      </c>
      <c r="B227" s="363" t="s">
        <v>550</v>
      </c>
      <c r="C227" s="364">
        <v>45150</v>
      </c>
      <c r="D227" s="363">
        <v>56</v>
      </c>
      <c r="E227" s="365">
        <v>7.71</v>
      </c>
      <c r="F227" s="363">
        <v>98</v>
      </c>
      <c r="G227" s="363">
        <v>76</v>
      </c>
      <c r="H227" s="370">
        <v>0.25</v>
      </c>
      <c r="J227" s="15"/>
      <c r="K227" s="15"/>
      <c r="L227" s="15"/>
      <c r="M227" s="15"/>
      <c r="N227" s="15"/>
    </row>
    <row r="228" spans="1:14" ht="15">
      <c r="A228" s="371">
        <v>9996767175</v>
      </c>
      <c r="B228" s="360" t="s">
        <v>550</v>
      </c>
      <c r="C228" s="361">
        <v>45151</v>
      </c>
      <c r="D228" s="360">
        <v>56.35</v>
      </c>
      <c r="E228" s="362">
        <v>7.75</v>
      </c>
      <c r="F228" s="360">
        <v>97</v>
      </c>
      <c r="G228" s="360">
        <v>74</v>
      </c>
      <c r="H228" s="372">
        <v>0</v>
      </c>
      <c r="J228" s="15"/>
      <c r="K228" s="15"/>
      <c r="L228" s="15"/>
      <c r="M228" s="15"/>
      <c r="N228" s="15"/>
    </row>
    <row r="229" spans="1:14" ht="15">
      <c r="A229" s="369">
        <v>9996767175</v>
      </c>
      <c r="B229" s="363" t="s">
        <v>550</v>
      </c>
      <c r="C229" s="364">
        <v>45152</v>
      </c>
      <c r="D229" s="363">
        <v>51.46</v>
      </c>
      <c r="E229" s="365">
        <v>7.12</v>
      </c>
      <c r="F229" s="363">
        <v>97</v>
      </c>
      <c r="G229" s="363">
        <v>76</v>
      </c>
      <c r="H229" s="370">
        <v>0</v>
      </c>
      <c r="J229" s="15"/>
      <c r="K229" s="15"/>
      <c r="L229" s="15"/>
      <c r="M229" s="15"/>
      <c r="N229" s="15"/>
    </row>
    <row r="230" spans="1:14" ht="15">
      <c r="A230" s="371">
        <v>9996767175</v>
      </c>
      <c r="B230" s="360" t="s">
        <v>550</v>
      </c>
      <c r="C230" s="361">
        <v>45153</v>
      </c>
      <c r="D230" s="360">
        <v>60.69</v>
      </c>
      <c r="E230" s="362">
        <v>8.31</v>
      </c>
      <c r="F230" s="360">
        <v>97</v>
      </c>
      <c r="G230" s="360">
        <v>75</v>
      </c>
      <c r="H230" s="372">
        <v>0</v>
      </c>
      <c r="J230" s="15"/>
      <c r="K230" s="15"/>
      <c r="L230" s="15"/>
      <c r="M230" s="15"/>
      <c r="N230" s="15"/>
    </row>
    <row r="231" spans="1:14" ht="15">
      <c r="A231" s="369">
        <v>9996767175</v>
      </c>
      <c r="B231" s="363" t="s">
        <v>550</v>
      </c>
      <c r="C231" s="364">
        <v>45154</v>
      </c>
      <c r="D231" s="363">
        <v>51.4</v>
      </c>
      <c r="E231" s="365">
        <v>7.11</v>
      </c>
      <c r="F231" s="363">
        <v>96</v>
      </c>
      <c r="G231" s="363">
        <v>73</v>
      </c>
      <c r="H231" s="370">
        <v>0.09</v>
      </c>
      <c r="J231" s="15"/>
      <c r="K231" s="15"/>
      <c r="L231" s="15"/>
      <c r="M231" s="15"/>
      <c r="N231" s="15"/>
    </row>
    <row r="232" spans="1:14" ht="15">
      <c r="A232" s="371">
        <v>9996767175</v>
      </c>
      <c r="B232" s="360" t="s">
        <v>550</v>
      </c>
      <c r="C232" s="361">
        <v>45155</v>
      </c>
      <c r="D232" s="360">
        <v>57.04</v>
      </c>
      <c r="E232" s="362">
        <v>7.83</v>
      </c>
      <c r="F232" s="360">
        <v>93</v>
      </c>
      <c r="G232" s="360">
        <v>72</v>
      </c>
      <c r="H232" s="372">
        <v>0.36</v>
      </c>
      <c r="J232" s="15"/>
      <c r="K232" s="15"/>
      <c r="L232" s="15"/>
      <c r="M232" s="15"/>
      <c r="N232" s="15"/>
    </row>
    <row r="233" spans="1:14" ht="15">
      <c r="A233" s="373">
        <v>9996767175</v>
      </c>
      <c r="B233" s="366" t="s">
        <v>550</v>
      </c>
      <c r="C233" s="367">
        <v>45156</v>
      </c>
      <c r="D233" s="366">
        <v>59.3</v>
      </c>
      <c r="E233" s="368">
        <v>8.1199999999999992</v>
      </c>
      <c r="F233" s="366">
        <v>93</v>
      </c>
      <c r="G233" s="366">
        <v>73</v>
      </c>
      <c r="H233" s="374">
        <v>1.0900000000000001</v>
      </c>
      <c r="J233" s="15"/>
      <c r="K233" s="15"/>
      <c r="L233" s="15"/>
      <c r="M233" s="15"/>
      <c r="N233" s="15"/>
    </row>
    <row r="234" spans="1:14" ht="15">
      <c r="A234" s="373">
        <v>9996767175</v>
      </c>
      <c r="B234" s="366" t="s">
        <v>550</v>
      </c>
      <c r="C234" s="367">
        <v>45157</v>
      </c>
      <c r="D234" s="366">
        <v>60.87</v>
      </c>
      <c r="E234" s="368">
        <v>8.32</v>
      </c>
      <c r="F234" s="366">
        <v>93</v>
      </c>
      <c r="G234" s="366">
        <v>72</v>
      </c>
      <c r="H234" s="374">
        <v>0.69</v>
      </c>
      <c r="J234" s="15"/>
      <c r="K234" s="15"/>
      <c r="L234" s="15"/>
      <c r="M234" s="15"/>
      <c r="N234" s="15"/>
    </row>
    <row r="235" spans="1:14" ht="15">
      <c r="A235" s="369">
        <v>9996767175</v>
      </c>
      <c r="B235" s="363" t="s">
        <v>550</v>
      </c>
      <c r="C235" s="364">
        <v>45158</v>
      </c>
      <c r="D235" s="363">
        <v>65.36</v>
      </c>
      <c r="E235" s="365">
        <v>8.9</v>
      </c>
      <c r="F235" s="363">
        <v>92</v>
      </c>
      <c r="G235" s="363">
        <v>75</v>
      </c>
      <c r="H235" s="370">
        <v>0</v>
      </c>
      <c r="J235" s="15"/>
      <c r="K235" s="15"/>
      <c r="L235" s="15"/>
      <c r="M235" s="15"/>
      <c r="N235" s="15"/>
    </row>
    <row r="236" spans="1:14" ht="15">
      <c r="A236" s="371">
        <v>9996767175</v>
      </c>
      <c r="B236" s="360" t="s">
        <v>550</v>
      </c>
      <c r="C236" s="361">
        <v>45159</v>
      </c>
      <c r="D236" s="360">
        <v>57.88</v>
      </c>
      <c r="E236" s="362">
        <v>7.93</v>
      </c>
      <c r="F236" s="360">
        <v>92</v>
      </c>
      <c r="G236" s="360">
        <v>74</v>
      </c>
      <c r="H236" s="372">
        <v>0</v>
      </c>
      <c r="J236" s="15"/>
      <c r="K236" s="15"/>
      <c r="L236" s="15"/>
      <c r="M236" s="15"/>
      <c r="N236" s="15"/>
    </row>
    <row r="237" spans="1:14" ht="15">
      <c r="A237" s="369">
        <v>9996767175</v>
      </c>
      <c r="B237" s="363" t="s">
        <v>550</v>
      </c>
      <c r="C237" s="364">
        <v>45160</v>
      </c>
      <c r="D237" s="363">
        <v>56.64</v>
      </c>
      <c r="E237" s="365">
        <v>7.78</v>
      </c>
      <c r="F237" s="363">
        <v>93</v>
      </c>
      <c r="G237" s="363">
        <v>72</v>
      </c>
      <c r="H237" s="370">
        <v>0</v>
      </c>
      <c r="J237" s="15"/>
      <c r="K237" s="15"/>
      <c r="L237" s="15"/>
      <c r="M237" s="15"/>
      <c r="N237" s="15"/>
    </row>
    <row r="238" spans="1:14" ht="15">
      <c r="A238" s="371">
        <v>9996767175</v>
      </c>
      <c r="B238" s="360" t="s">
        <v>550</v>
      </c>
      <c r="C238" s="361">
        <v>45161</v>
      </c>
      <c r="D238" s="360">
        <v>52</v>
      </c>
      <c r="E238" s="362">
        <v>7.18</v>
      </c>
      <c r="F238" s="360">
        <v>93</v>
      </c>
      <c r="G238" s="360">
        <v>74</v>
      </c>
      <c r="H238" s="372">
        <v>0</v>
      </c>
      <c r="J238" s="15"/>
      <c r="K238" s="15"/>
      <c r="L238" s="15"/>
      <c r="M238" s="15"/>
      <c r="N238" s="15"/>
    </row>
    <row r="239" spans="1:14" ht="15">
      <c r="A239" s="373">
        <v>9996767175</v>
      </c>
      <c r="B239" s="366" t="s">
        <v>550</v>
      </c>
      <c r="C239" s="367">
        <v>45162</v>
      </c>
      <c r="D239" s="366">
        <v>50.56</v>
      </c>
      <c r="E239" s="368">
        <v>6.99</v>
      </c>
      <c r="F239" s="366">
        <v>93</v>
      </c>
      <c r="G239" s="366">
        <v>74</v>
      </c>
      <c r="H239" s="374">
        <v>0.99</v>
      </c>
      <c r="J239" s="15"/>
      <c r="K239" s="15"/>
      <c r="L239" s="15"/>
      <c r="M239" s="15"/>
      <c r="N239" s="15"/>
    </row>
    <row r="240" spans="1:14" ht="15">
      <c r="A240" s="371">
        <v>9996767175</v>
      </c>
      <c r="B240" s="360" t="s">
        <v>550</v>
      </c>
      <c r="C240" s="361">
        <v>45163</v>
      </c>
      <c r="D240" s="360">
        <v>49.76</v>
      </c>
      <c r="E240" s="362">
        <v>6.89</v>
      </c>
      <c r="F240" s="360">
        <v>92</v>
      </c>
      <c r="G240" s="360">
        <v>71</v>
      </c>
      <c r="H240" s="372">
        <v>0</v>
      </c>
      <c r="J240" s="15"/>
      <c r="K240" s="15"/>
      <c r="L240" s="15"/>
      <c r="M240" s="15"/>
      <c r="N240" s="15"/>
    </row>
    <row r="241" spans="1:14" ht="15">
      <c r="A241" s="369">
        <v>9996767175</v>
      </c>
      <c r="B241" s="363" t="s">
        <v>550</v>
      </c>
      <c r="C241" s="364">
        <v>45164</v>
      </c>
      <c r="D241" s="363">
        <v>50.52</v>
      </c>
      <c r="E241" s="365">
        <v>6.99</v>
      </c>
      <c r="F241" s="363">
        <v>95</v>
      </c>
      <c r="G241" s="363">
        <v>73</v>
      </c>
      <c r="H241" s="370">
        <v>0</v>
      </c>
      <c r="J241" s="15"/>
      <c r="K241" s="15"/>
      <c r="L241" s="15"/>
      <c r="M241" s="15"/>
      <c r="N241" s="15"/>
    </row>
    <row r="242" spans="1:14" ht="15">
      <c r="A242" s="371">
        <v>9996767175</v>
      </c>
      <c r="B242" s="360" t="s">
        <v>550</v>
      </c>
      <c r="C242" s="361">
        <v>45165</v>
      </c>
      <c r="D242" s="360">
        <v>50.1</v>
      </c>
      <c r="E242" s="362">
        <v>6.93</v>
      </c>
      <c r="F242" s="360">
        <v>95</v>
      </c>
      <c r="G242" s="360">
        <v>72</v>
      </c>
      <c r="H242" s="372"/>
      <c r="J242" s="15"/>
      <c r="K242" s="15"/>
      <c r="L242" s="15"/>
      <c r="M242" s="15"/>
      <c r="N242" s="15"/>
    </row>
    <row r="243" spans="1:14" ht="15">
      <c r="A243" s="369">
        <v>9996767175</v>
      </c>
      <c r="B243" s="363" t="s">
        <v>550</v>
      </c>
      <c r="C243" s="364">
        <v>45166</v>
      </c>
      <c r="D243" s="363">
        <v>47.39</v>
      </c>
      <c r="E243" s="365">
        <v>6.58</v>
      </c>
      <c r="F243" s="363">
        <v>96</v>
      </c>
      <c r="G243" s="363">
        <v>74</v>
      </c>
      <c r="H243" s="370" t="s">
        <v>164</v>
      </c>
      <c r="J243" s="15"/>
      <c r="K243" s="15"/>
      <c r="L243" s="15"/>
      <c r="M243" s="15"/>
      <c r="N243" s="15"/>
    </row>
    <row r="244" spans="1:14" ht="15">
      <c r="A244" s="371">
        <v>9996767175</v>
      </c>
      <c r="B244" s="360" t="s">
        <v>550</v>
      </c>
      <c r="C244" s="361">
        <v>45167</v>
      </c>
      <c r="D244" s="360">
        <v>50.8</v>
      </c>
      <c r="E244" s="362">
        <v>7.02</v>
      </c>
      <c r="F244" s="360">
        <v>95</v>
      </c>
      <c r="G244" s="360">
        <v>74</v>
      </c>
      <c r="H244" s="372">
        <v>0</v>
      </c>
      <c r="J244" s="15"/>
      <c r="K244" s="15"/>
      <c r="L244" s="15"/>
      <c r="M244" s="15"/>
      <c r="N244" s="15"/>
    </row>
    <row r="245" spans="1:14" ht="15">
      <c r="A245" s="373">
        <v>9996767175</v>
      </c>
      <c r="B245" s="366" t="s">
        <v>550</v>
      </c>
      <c r="C245" s="367">
        <v>45168</v>
      </c>
      <c r="D245" s="366">
        <v>54.45</v>
      </c>
      <c r="E245" s="368">
        <v>7.49</v>
      </c>
      <c r="F245" s="366">
        <v>94</v>
      </c>
      <c r="G245" s="366">
        <v>74</v>
      </c>
      <c r="H245" s="374">
        <v>0.93</v>
      </c>
      <c r="J245" s="15"/>
      <c r="K245" s="15"/>
      <c r="L245" s="15"/>
      <c r="M245" s="16"/>
      <c r="N245" s="16"/>
    </row>
    <row r="246" spans="1:14" ht="15">
      <c r="A246" s="371">
        <v>9996767175</v>
      </c>
      <c r="B246" s="360" t="s">
        <v>550</v>
      </c>
      <c r="C246" s="361">
        <v>45169</v>
      </c>
      <c r="D246" s="360">
        <v>52.39</v>
      </c>
      <c r="E246" s="362">
        <v>7.23</v>
      </c>
      <c r="F246" s="360">
        <v>94</v>
      </c>
      <c r="G246" s="360">
        <v>74</v>
      </c>
      <c r="H246" s="372">
        <v>0.05</v>
      </c>
      <c r="J246" s="15"/>
      <c r="K246" s="15"/>
      <c r="L246" s="15"/>
      <c r="M246" s="17"/>
      <c r="N246" s="18"/>
    </row>
    <row r="247" spans="1:14" ht="15">
      <c r="A247" s="369">
        <v>9996767175</v>
      </c>
      <c r="B247" s="363" t="s">
        <v>550</v>
      </c>
      <c r="C247" s="364">
        <v>45170</v>
      </c>
      <c r="D247" s="363">
        <v>48.25</v>
      </c>
      <c r="E247" s="365">
        <v>6.69</v>
      </c>
      <c r="F247" s="363">
        <v>92</v>
      </c>
      <c r="G247" s="363">
        <v>73</v>
      </c>
      <c r="H247" s="370">
        <v>0</v>
      </c>
      <c r="J247" s="15"/>
      <c r="K247" s="15"/>
      <c r="L247" s="15"/>
      <c r="M247" s="15"/>
      <c r="N247" s="15"/>
    </row>
    <row r="248" spans="1:14" ht="15">
      <c r="A248" s="371">
        <v>9996767175</v>
      </c>
      <c r="B248" s="360" t="s">
        <v>550</v>
      </c>
      <c r="C248" s="361">
        <v>45171</v>
      </c>
      <c r="D248" s="360">
        <v>50.49</v>
      </c>
      <c r="E248" s="362">
        <v>6.98</v>
      </c>
      <c r="F248" s="360">
        <v>91</v>
      </c>
      <c r="G248" s="360">
        <v>72</v>
      </c>
      <c r="H248" s="372"/>
      <c r="J248" s="15"/>
      <c r="K248" s="15"/>
      <c r="L248" s="15"/>
      <c r="M248" s="15"/>
      <c r="N248" s="15"/>
    </row>
    <row r="249" spans="1:14" ht="15">
      <c r="A249" s="369">
        <v>9996767175</v>
      </c>
      <c r="B249" s="363" t="s">
        <v>550</v>
      </c>
      <c r="C249" s="364">
        <v>45172</v>
      </c>
      <c r="D249" s="363">
        <v>47.05</v>
      </c>
      <c r="E249" s="365">
        <v>6.54</v>
      </c>
      <c r="F249" s="363">
        <v>92</v>
      </c>
      <c r="G249" s="363">
        <v>71</v>
      </c>
      <c r="H249" s="370">
        <v>0.05</v>
      </c>
      <c r="J249" s="15"/>
      <c r="K249" s="15"/>
      <c r="L249" s="15"/>
      <c r="M249" s="15"/>
      <c r="N249" s="15"/>
    </row>
    <row r="250" spans="1:14" ht="15">
      <c r="A250" s="371">
        <v>9996767175</v>
      </c>
      <c r="B250" s="360" t="s">
        <v>550</v>
      </c>
      <c r="C250" s="361">
        <v>45173</v>
      </c>
      <c r="D250" s="360">
        <v>47.17</v>
      </c>
      <c r="E250" s="362">
        <v>6.56</v>
      </c>
      <c r="F250" s="360">
        <v>90</v>
      </c>
      <c r="G250" s="360">
        <v>68</v>
      </c>
      <c r="H250" s="372">
        <v>0</v>
      </c>
      <c r="J250" s="15"/>
      <c r="K250" s="15"/>
      <c r="L250" s="15"/>
      <c r="M250" s="15"/>
      <c r="N250" s="15"/>
    </row>
    <row r="251" spans="1:14" ht="15">
      <c r="A251" s="369">
        <v>9996767175</v>
      </c>
      <c r="B251" s="363" t="s">
        <v>550</v>
      </c>
      <c r="C251" s="364">
        <v>45174</v>
      </c>
      <c r="D251" s="363">
        <v>46.26</v>
      </c>
      <c r="E251" s="365">
        <v>6.44</v>
      </c>
      <c r="F251" s="363">
        <v>90</v>
      </c>
      <c r="G251" s="363">
        <v>64</v>
      </c>
      <c r="H251" s="370">
        <v>0</v>
      </c>
      <c r="J251" s="15"/>
      <c r="K251" s="15"/>
      <c r="L251" s="15"/>
      <c r="M251" s="15"/>
      <c r="N251" s="15"/>
    </row>
    <row r="252" spans="1:14" ht="15">
      <c r="A252" s="371">
        <v>9996767175</v>
      </c>
      <c r="B252" s="360" t="s">
        <v>550</v>
      </c>
      <c r="C252" s="361">
        <v>45175</v>
      </c>
      <c r="D252" s="360">
        <v>44.99</v>
      </c>
      <c r="E252" s="362">
        <v>6.28</v>
      </c>
      <c r="F252" s="360">
        <v>94</v>
      </c>
      <c r="G252" s="360">
        <v>69</v>
      </c>
      <c r="H252" s="372">
        <v>0</v>
      </c>
      <c r="J252" s="15"/>
      <c r="K252" s="15"/>
      <c r="L252" s="15"/>
      <c r="M252" s="15"/>
      <c r="N252" s="15"/>
    </row>
    <row r="253" spans="1:14" ht="15">
      <c r="A253" s="369">
        <v>9996767175</v>
      </c>
      <c r="B253" s="363" t="s">
        <v>550</v>
      </c>
      <c r="C253" s="364">
        <v>45176</v>
      </c>
      <c r="D253" s="363">
        <v>43.66</v>
      </c>
      <c r="E253" s="365">
        <v>6.1</v>
      </c>
      <c r="F253" s="363">
        <v>95</v>
      </c>
      <c r="G253" s="363">
        <v>70</v>
      </c>
      <c r="H253" s="370"/>
      <c r="J253" s="15"/>
      <c r="K253" s="15"/>
      <c r="L253" s="15"/>
      <c r="M253" s="15"/>
      <c r="N253" s="15"/>
    </row>
    <row r="254" spans="1:14" ht="15">
      <c r="A254" s="373">
        <v>9996767175</v>
      </c>
      <c r="B254" s="366" t="s">
        <v>550</v>
      </c>
      <c r="C254" s="367">
        <v>45177</v>
      </c>
      <c r="D254" s="366">
        <v>102.02</v>
      </c>
      <c r="E254" s="368">
        <v>13.62</v>
      </c>
      <c r="F254" s="366">
        <v>95</v>
      </c>
      <c r="G254" s="366">
        <v>69</v>
      </c>
      <c r="H254" s="374">
        <v>0</v>
      </c>
      <c r="J254" s="15"/>
      <c r="K254" s="15"/>
      <c r="L254" s="15"/>
      <c r="M254" s="15"/>
      <c r="N254" s="15"/>
    </row>
    <row r="255" spans="1:14" ht="15">
      <c r="A255" s="369">
        <v>9996767175</v>
      </c>
      <c r="B255" s="363" t="s">
        <v>550</v>
      </c>
      <c r="C255" s="364">
        <v>45178</v>
      </c>
      <c r="D255" s="363">
        <v>69.5</v>
      </c>
      <c r="E255" s="365">
        <v>9.43</v>
      </c>
      <c r="F255" s="363">
        <v>94</v>
      </c>
      <c r="G255" s="363">
        <v>64</v>
      </c>
      <c r="H255" s="370">
        <v>0.48</v>
      </c>
      <c r="J255" s="15"/>
      <c r="K255" s="15"/>
      <c r="L255" s="15"/>
      <c r="M255" s="15"/>
      <c r="N255" s="15"/>
    </row>
    <row r="256" spans="1:14" ht="15">
      <c r="A256" s="371">
        <v>9996767175</v>
      </c>
      <c r="B256" s="360" t="s">
        <v>550</v>
      </c>
      <c r="C256" s="361">
        <v>45179</v>
      </c>
      <c r="D256" s="360">
        <v>65.09</v>
      </c>
      <c r="E256" s="362">
        <v>8.86</v>
      </c>
      <c r="F256" s="360">
        <v>93</v>
      </c>
      <c r="G256" s="360">
        <v>71</v>
      </c>
      <c r="H256" s="372" t="s">
        <v>164</v>
      </c>
      <c r="J256" s="15"/>
      <c r="K256" s="15"/>
      <c r="L256" s="15"/>
      <c r="M256" s="15"/>
      <c r="N256" s="15"/>
    </row>
    <row r="257" spans="1:14" ht="15">
      <c r="A257" s="369">
        <v>9996767175</v>
      </c>
      <c r="B257" s="363" t="s">
        <v>550</v>
      </c>
      <c r="C257" s="364">
        <v>45180</v>
      </c>
      <c r="D257" s="363">
        <v>62.44</v>
      </c>
      <c r="E257" s="365">
        <v>8.52</v>
      </c>
      <c r="F257" s="363">
        <v>92</v>
      </c>
      <c r="G257" s="363">
        <v>72</v>
      </c>
      <c r="H257" s="370">
        <v>0</v>
      </c>
      <c r="J257" s="15"/>
      <c r="K257" s="15"/>
      <c r="L257" s="15"/>
      <c r="M257" s="15"/>
      <c r="N257" s="15"/>
    </row>
    <row r="258" spans="1:14" ht="15">
      <c r="A258" s="373">
        <v>9996767175</v>
      </c>
      <c r="B258" s="366" t="s">
        <v>550</v>
      </c>
      <c r="C258" s="367">
        <v>45181</v>
      </c>
      <c r="D258" s="366">
        <v>67.930000000000007</v>
      </c>
      <c r="E258" s="368">
        <v>9.23</v>
      </c>
      <c r="F258" s="366">
        <v>92</v>
      </c>
      <c r="G258" s="366">
        <v>71</v>
      </c>
      <c r="H258" s="374" t="s">
        <v>164</v>
      </c>
      <c r="J258" s="15"/>
      <c r="K258" s="15"/>
      <c r="L258" s="15"/>
      <c r="M258" s="15"/>
      <c r="N258" s="15"/>
    </row>
    <row r="259" spans="1:14" ht="15">
      <c r="A259" s="373">
        <v>9996767175</v>
      </c>
      <c r="B259" s="366" t="s">
        <v>550</v>
      </c>
      <c r="C259" s="367">
        <v>45182</v>
      </c>
      <c r="D259" s="366">
        <v>130.5</v>
      </c>
      <c r="E259" s="368">
        <v>17.29</v>
      </c>
      <c r="F259" s="366">
        <v>92</v>
      </c>
      <c r="G259" s="366">
        <v>72</v>
      </c>
      <c r="H259" s="374">
        <v>0.03</v>
      </c>
      <c r="J259" s="15"/>
      <c r="K259" s="15"/>
      <c r="L259" s="15"/>
      <c r="M259" s="15"/>
      <c r="N259" s="15"/>
    </row>
    <row r="260" spans="1:14" ht="15">
      <c r="A260" s="373">
        <v>9996767175</v>
      </c>
      <c r="B260" s="366" t="s">
        <v>550</v>
      </c>
      <c r="C260" s="367">
        <v>45183</v>
      </c>
      <c r="D260" s="366">
        <v>97.76</v>
      </c>
      <c r="E260" s="368">
        <v>13.07</v>
      </c>
      <c r="F260" s="366">
        <v>91</v>
      </c>
      <c r="G260" s="366">
        <v>71</v>
      </c>
      <c r="H260" s="374">
        <v>0.28999999999999998</v>
      </c>
      <c r="J260" s="15"/>
      <c r="K260" s="15"/>
      <c r="L260" s="15"/>
      <c r="M260" s="15"/>
      <c r="N260" s="15"/>
    </row>
    <row r="261" spans="1:14" ht="15">
      <c r="A261" s="369">
        <v>9996767175</v>
      </c>
      <c r="B261" s="363" t="s">
        <v>550</v>
      </c>
      <c r="C261" s="364">
        <v>45184</v>
      </c>
      <c r="D261" s="363">
        <v>69.400000000000006</v>
      </c>
      <c r="E261" s="365">
        <v>9.42</v>
      </c>
      <c r="F261" s="363">
        <v>88</v>
      </c>
      <c r="G261" s="363">
        <v>70</v>
      </c>
      <c r="H261" s="370">
        <v>0</v>
      </c>
      <c r="J261" s="15"/>
      <c r="K261" s="15"/>
      <c r="L261" s="15"/>
      <c r="M261" s="15"/>
      <c r="N261" s="15"/>
    </row>
    <row r="262" spans="1:14" ht="15">
      <c r="A262" s="371">
        <v>9996767175</v>
      </c>
      <c r="B262" s="360" t="s">
        <v>550</v>
      </c>
      <c r="C262" s="361">
        <v>45185</v>
      </c>
      <c r="D262" s="360">
        <v>65.81</v>
      </c>
      <c r="E262" s="362">
        <v>8.9700000000000006</v>
      </c>
      <c r="F262" s="360">
        <v>87</v>
      </c>
      <c r="G262" s="360">
        <v>69</v>
      </c>
      <c r="H262" s="372">
        <v>0.54</v>
      </c>
      <c r="J262" s="15"/>
      <c r="K262" s="15"/>
      <c r="L262" s="15"/>
      <c r="M262" s="15"/>
      <c r="N262" s="15"/>
    </row>
    <row r="263" spans="1:14" ht="15">
      <c r="A263" s="369">
        <v>9996767175</v>
      </c>
      <c r="B263" s="363" t="s">
        <v>550</v>
      </c>
      <c r="C263" s="364">
        <v>45186</v>
      </c>
      <c r="D263" s="363">
        <v>65.459999999999994</v>
      </c>
      <c r="E263" s="365">
        <v>8.92</v>
      </c>
      <c r="F263" s="363">
        <v>92</v>
      </c>
      <c r="G263" s="363">
        <v>70</v>
      </c>
      <c r="H263" s="370">
        <v>0</v>
      </c>
      <c r="J263" s="15"/>
      <c r="K263" s="15"/>
      <c r="L263" s="15"/>
      <c r="M263" s="15"/>
      <c r="N263" s="15"/>
    </row>
    <row r="264" spans="1:14" ht="15">
      <c r="A264" s="371">
        <v>9996767175</v>
      </c>
      <c r="B264" s="360" t="s">
        <v>550</v>
      </c>
      <c r="C264" s="361">
        <v>45187</v>
      </c>
      <c r="D264" s="360">
        <v>58.94</v>
      </c>
      <c r="E264" s="362">
        <v>8.08</v>
      </c>
      <c r="F264" s="360">
        <v>89</v>
      </c>
      <c r="G264" s="360">
        <v>68</v>
      </c>
      <c r="H264" s="372">
        <v>0.08</v>
      </c>
      <c r="J264" s="15"/>
      <c r="K264" s="15"/>
      <c r="L264" s="15"/>
      <c r="M264" s="15"/>
      <c r="N264" s="15"/>
    </row>
    <row r="265" spans="1:14" ht="15">
      <c r="A265" s="369">
        <v>9996767175</v>
      </c>
      <c r="B265" s="363" t="s">
        <v>550</v>
      </c>
      <c r="C265" s="364">
        <v>45188</v>
      </c>
      <c r="D265" s="363">
        <v>55.17</v>
      </c>
      <c r="E265" s="365">
        <v>7.59</v>
      </c>
      <c r="F265" s="363">
        <v>88</v>
      </c>
      <c r="G265" s="363">
        <v>64</v>
      </c>
      <c r="H265" s="370">
        <v>0</v>
      </c>
      <c r="J265" s="15"/>
      <c r="K265" s="15"/>
      <c r="L265" s="15"/>
      <c r="M265" s="15"/>
      <c r="N265" s="15"/>
    </row>
    <row r="266" spans="1:14" ht="15">
      <c r="A266" s="371">
        <v>9996767175</v>
      </c>
      <c r="B266" s="360" t="s">
        <v>550</v>
      </c>
      <c r="C266" s="361">
        <v>45189</v>
      </c>
      <c r="D266" s="360">
        <v>54.5</v>
      </c>
      <c r="E266" s="362">
        <v>7.5</v>
      </c>
      <c r="F266" s="360">
        <v>88</v>
      </c>
      <c r="G266" s="360">
        <v>69</v>
      </c>
      <c r="H266" s="372">
        <v>0</v>
      </c>
      <c r="J266" s="15"/>
      <c r="K266" s="15"/>
      <c r="L266" s="15"/>
      <c r="M266" s="15"/>
      <c r="N266" s="15"/>
    </row>
    <row r="267" spans="1:14" ht="15">
      <c r="A267" s="369">
        <v>9996767175</v>
      </c>
      <c r="B267" s="363" t="s">
        <v>550</v>
      </c>
      <c r="C267" s="364">
        <v>45190</v>
      </c>
      <c r="D267" s="363">
        <v>50.97</v>
      </c>
      <c r="E267" s="365">
        <v>7.05</v>
      </c>
      <c r="F267" s="363">
        <v>87</v>
      </c>
      <c r="G267" s="363">
        <v>68</v>
      </c>
      <c r="H267" s="370">
        <v>0.08</v>
      </c>
      <c r="J267" s="15"/>
      <c r="K267" s="15"/>
      <c r="L267" s="15"/>
      <c r="M267" s="15"/>
      <c r="N267" s="15"/>
    </row>
    <row r="268" spans="1:14" ht="15">
      <c r="A268" s="371">
        <v>9996767175</v>
      </c>
      <c r="B268" s="360" t="s">
        <v>550</v>
      </c>
      <c r="C268" s="361">
        <v>45191</v>
      </c>
      <c r="D268" s="360">
        <v>48.37</v>
      </c>
      <c r="E268" s="362">
        <v>6.71</v>
      </c>
      <c r="F268" s="360">
        <v>85</v>
      </c>
      <c r="G268" s="360">
        <v>65</v>
      </c>
      <c r="H268" s="372">
        <v>0.3</v>
      </c>
      <c r="J268" s="15"/>
      <c r="K268" s="15"/>
      <c r="L268" s="15"/>
      <c r="M268" s="15"/>
      <c r="N268" s="15"/>
    </row>
    <row r="269" spans="1:14" ht="15">
      <c r="A269" s="369">
        <v>9996767175</v>
      </c>
      <c r="B269" s="363" t="s">
        <v>550</v>
      </c>
      <c r="C269" s="364">
        <v>45192</v>
      </c>
      <c r="D269" s="363">
        <v>49.9</v>
      </c>
      <c r="E269" s="365">
        <v>6.91</v>
      </c>
      <c r="F269" s="363">
        <v>87</v>
      </c>
      <c r="G269" s="363">
        <v>61</v>
      </c>
      <c r="H269" s="370">
        <v>0</v>
      </c>
      <c r="J269" s="15"/>
      <c r="K269" s="15"/>
      <c r="L269" s="15"/>
      <c r="M269" s="15"/>
      <c r="N269" s="15"/>
    </row>
    <row r="270" spans="1:14" ht="15">
      <c r="A270" s="371">
        <v>9996767175</v>
      </c>
      <c r="B270" s="360" t="s">
        <v>550</v>
      </c>
      <c r="C270" s="361">
        <v>45193</v>
      </c>
      <c r="D270" s="360">
        <v>48.44</v>
      </c>
      <c r="E270" s="362">
        <v>6.72</v>
      </c>
      <c r="F270" s="360">
        <v>89</v>
      </c>
      <c r="G270" s="360">
        <v>59</v>
      </c>
      <c r="H270" s="372">
        <v>0</v>
      </c>
      <c r="J270" s="15"/>
      <c r="K270" s="15"/>
      <c r="L270" s="15"/>
      <c r="M270" s="15"/>
      <c r="N270" s="15"/>
    </row>
    <row r="271" spans="1:14" ht="15">
      <c r="A271" s="369">
        <v>9996767175</v>
      </c>
      <c r="B271" s="363" t="s">
        <v>550</v>
      </c>
      <c r="C271" s="364">
        <v>45194</v>
      </c>
      <c r="D271" s="363">
        <v>66.52</v>
      </c>
      <c r="E271" s="365">
        <v>9.06</v>
      </c>
      <c r="F271" s="363">
        <v>90</v>
      </c>
      <c r="G271" s="363">
        <v>66</v>
      </c>
      <c r="H271" s="375">
        <v>0</v>
      </c>
      <c r="J271" s="15"/>
      <c r="K271" s="15"/>
      <c r="L271" s="15"/>
      <c r="M271" s="15"/>
      <c r="N271" s="15"/>
    </row>
    <row r="272" spans="1:14" ht="15">
      <c r="A272" s="373">
        <v>9996767175</v>
      </c>
      <c r="B272" s="366" t="s">
        <v>550</v>
      </c>
      <c r="C272" s="367">
        <v>45195</v>
      </c>
      <c r="D272" s="366">
        <v>151.85</v>
      </c>
      <c r="E272" s="368">
        <v>20.09</v>
      </c>
      <c r="F272" s="366">
        <v>89</v>
      </c>
      <c r="G272" s="366">
        <v>71</v>
      </c>
      <c r="H272" s="376">
        <v>2.11</v>
      </c>
      <c r="J272" s="15"/>
      <c r="K272" s="15"/>
      <c r="L272" s="15"/>
      <c r="M272" s="15"/>
      <c r="N272" s="15"/>
    </row>
    <row r="273" spans="1:14" ht="15">
      <c r="A273" s="373">
        <v>9996767175</v>
      </c>
      <c r="B273" s="366" t="s">
        <v>550</v>
      </c>
      <c r="C273" s="367">
        <v>45196</v>
      </c>
      <c r="D273" s="366">
        <v>177.81</v>
      </c>
      <c r="E273" s="368">
        <v>23.44</v>
      </c>
      <c r="F273" s="366">
        <v>88</v>
      </c>
      <c r="G273" s="366">
        <v>71</v>
      </c>
      <c r="H273" s="376">
        <v>0.91</v>
      </c>
      <c r="J273" s="15"/>
      <c r="K273" s="15"/>
      <c r="L273" s="15"/>
      <c r="M273" s="15"/>
      <c r="N273" s="15"/>
    </row>
    <row r="274" spans="1:14" ht="15">
      <c r="A274" s="373">
        <v>9996767175</v>
      </c>
      <c r="B274" s="366" t="s">
        <v>550</v>
      </c>
      <c r="C274" s="367">
        <v>45197</v>
      </c>
      <c r="D274" s="366">
        <v>181.2</v>
      </c>
      <c r="E274" s="368">
        <v>23.88</v>
      </c>
      <c r="F274" s="366">
        <v>87</v>
      </c>
      <c r="G274" s="366">
        <v>71</v>
      </c>
      <c r="H274" s="376">
        <v>0.81</v>
      </c>
      <c r="J274" s="15"/>
      <c r="K274" s="15"/>
      <c r="L274" s="15"/>
      <c r="M274" s="15"/>
      <c r="N274" s="15"/>
    </row>
    <row r="275" spans="1:14" ht="15">
      <c r="A275" s="373">
        <v>9996767175</v>
      </c>
      <c r="B275" s="366" t="s">
        <v>550</v>
      </c>
      <c r="C275" s="367">
        <v>45198</v>
      </c>
      <c r="D275" s="366">
        <v>125.9</v>
      </c>
      <c r="E275" s="368">
        <v>16.73</v>
      </c>
      <c r="F275" s="366">
        <v>85</v>
      </c>
      <c r="G275" s="366">
        <v>71</v>
      </c>
      <c r="H275" s="376">
        <v>0.02</v>
      </c>
      <c r="J275" s="15"/>
      <c r="K275" s="15"/>
      <c r="L275" s="15"/>
      <c r="M275" s="16"/>
      <c r="N275" s="16"/>
    </row>
    <row r="276" spans="1:14" ht="15">
      <c r="A276" s="373">
        <v>9996767175</v>
      </c>
      <c r="B276" s="366" t="s">
        <v>550</v>
      </c>
      <c r="C276" s="367">
        <v>45199</v>
      </c>
      <c r="D276" s="366">
        <v>217.44</v>
      </c>
      <c r="E276" s="368">
        <v>28.56</v>
      </c>
      <c r="F276" s="366">
        <v>85</v>
      </c>
      <c r="G276" s="366">
        <v>71</v>
      </c>
      <c r="H276" s="376">
        <v>0.2</v>
      </c>
      <c r="J276" s="15"/>
      <c r="K276" s="15"/>
      <c r="L276" s="15"/>
      <c r="M276" s="17"/>
      <c r="N276" s="18"/>
    </row>
    <row r="277" spans="1:14" ht="15">
      <c r="A277" s="373">
        <v>9996767175</v>
      </c>
      <c r="B277" s="366" t="s">
        <v>550</v>
      </c>
      <c r="C277" s="367">
        <v>45200</v>
      </c>
      <c r="D277" s="366">
        <v>304.74</v>
      </c>
      <c r="E277" s="368">
        <v>39.85</v>
      </c>
      <c r="F277" s="366">
        <v>85</v>
      </c>
      <c r="G277" s="366">
        <v>70</v>
      </c>
      <c r="H277" s="376">
        <v>2.5299999999999998</v>
      </c>
      <c r="J277" s="15"/>
      <c r="K277" s="15"/>
      <c r="L277" s="15"/>
      <c r="M277" s="15"/>
      <c r="N277" s="15"/>
    </row>
    <row r="278" spans="1:14" ht="15">
      <c r="A278" s="373">
        <v>9996767175</v>
      </c>
      <c r="B278" s="366" t="s">
        <v>550</v>
      </c>
      <c r="C278" s="367">
        <v>45201</v>
      </c>
      <c r="D278" s="366">
        <v>324.97000000000003</v>
      </c>
      <c r="E278" s="368">
        <v>42.46</v>
      </c>
      <c r="F278" s="366">
        <v>85</v>
      </c>
      <c r="G278" s="366">
        <v>69</v>
      </c>
      <c r="H278" s="376">
        <v>0.56000000000000005</v>
      </c>
      <c r="J278" s="15"/>
      <c r="K278" s="15"/>
      <c r="L278" s="15"/>
      <c r="M278" s="15"/>
      <c r="N278" s="15"/>
    </row>
    <row r="279" spans="1:14" ht="15">
      <c r="A279" s="373">
        <v>9996767175</v>
      </c>
      <c r="B279" s="366" t="s">
        <v>550</v>
      </c>
      <c r="C279" s="367">
        <v>45202</v>
      </c>
      <c r="D279" s="366">
        <v>128.68</v>
      </c>
      <c r="E279" s="368">
        <v>17.09</v>
      </c>
      <c r="F279" s="366">
        <v>85</v>
      </c>
      <c r="G279" s="366">
        <v>70</v>
      </c>
      <c r="H279" s="376">
        <v>0</v>
      </c>
      <c r="J279" s="15"/>
      <c r="K279" s="15"/>
      <c r="L279" s="15"/>
      <c r="M279" s="15"/>
      <c r="N279" s="15"/>
    </row>
    <row r="280" spans="1:14" ht="15">
      <c r="A280" s="373">
        <v>9996767175</v>
      </c>
      <c r="B280" s="366" t="s">
        <v>550</v>
      </c>
      <c r="C280" s="367">
        <v>45203</v>
      </c>
      <c r="D280" s="366">
        <v>107.06</v>
      </c>
      <c r="E280" s="368">
        <v>14.3</v>
      </c>
      <c r="F280" s="366">
        <v>86</v>
      </c>
      <c r="G280" s="366">
        <v>70</v>
      </c>
      <c r="H280" s="376">
        <v>0.05</v>
      </c>
      <c r="J280" s="15"/>
      <c r="K280" s="15"/>
      <c r="L280" s="15"/>
      <c r="M280" s="15"/>
      <c r="N280" s="15"/>
    </row>
    <row r="281" spans="1:14" ht="15">
      <c r="A281" s="369">
        <v>9996767175</v>
      </c>
      <c r="B281" s="363" t="s">
        <v>550</v>
      </c>
      <c r="C281" s="364">
        <v>45204</v>
      </c>
      <c r="D281" s="363">
        <v>99.79</v>
      </c>
      <c r="E281" s="365">
        <v>13.36</v>
      </c>
      <c r="F281" s="363">
        <v>86</v>
      </c>
      <c r="G281" s="363">
        <v>69</v>
      </c>
      <c r="H281" s="375">
        <v>0</v>
      </c>
      <c r="J281" s="15"/>
      <c r="K281" s="15"/>
      <c r="L281" s="15"/>
      <c r="M281" s="15"/>
      <c r="N281" s="15"/>
    </row>
    <row r="282" spans="1:14" ht="15">
      <c r="A282" s="371">
        <v>9996767175</v>
      </c>
      <c r="B282" s="360" t="s">
        <v>550</v>
      </c>
      <c r="C282" s="361">
        <v>45205</v>
      </c>
      <c r="D282" s="360">
        <v>91.17</v>
      </c>
      <c r="E282" s="362">
        <v>12.24</v>
      </c>
      <c r="F282" s="360">
        <v>87</v>
      </c>
      <c r="G282" s="360">
        <v>66</v>
      </c>
      <c r="H282" s="377">
        <v>0</v>
      </c>
      <c r="J282" s="15"/>
      <c r="K282" s="15"/>
      <c r="L282" s="15"/>
      <c r="M282" s="15"/>
      <c r="N282" s="15"/>
    </row>
    <row r="283" spans="1:14" ht="15">
      <c r="A283" s="369">
        <v>9996767175</v>
      </c>
      <c r="B283" s="363" t="s">
        <v>550</v>
      </c>
      <c r="C283" s="364">
        <v>45206</v>
      </c>
      <c r="D283" s="363">
        <v>84.48</v>
      </c>
      <c r="E283" s="365">
        <v>11.38</v>
      </c>
      <c r="F283" s="363">
        <v>90</v>
      </c>
      <c r="G283" s="363">
        <v>56</v>
      </c>
      <c r="H283" s="375">
        <v>0</v>
      </c>
      <c r="J283" s="15"/>
      <c r="K283" s="15"/>
      <c r="L283" s="15"/>
      <c r="M283" s="15"/>
      <c r="N283" s="15"/>
    </row>
    <row r="284" spans="1:14" ht="15">
      <c r="A284" s="371">
        <v>9996767175</v>
      </c>
      <c r="B284" s="360" t="s">
        <v>550</v>
      </c>
      <c r="C284" s="361">
        <v>45207</v>
      </c>
      <c r="D284" s="360">
        <v>83.75</v>
      </c>
      <c r="E284" s="362">
        <v>11.29</v>
      </c>
      <c r="F284" s="360">
        <v>82</v>
      </c>
      <c r="G284" s="360">
        <v>53</v>
      </c>
      <c r="H284" s="377">
        <v>0</v>
      </c>
      <c r="J284" s="15"/>
      <c r="K284" s="15"/>
      <c r="L284" s="15"/>
      <c r="M284" s="15"/>
      <c r="N284" s="15"/>
    </row>
    <row r="285" spans="1:14" ht="15">
      <c r="A285" s="369">
        <v>9996767175</v>
      </c>
      <c r="B285" s="363" t="s">
        <v>550</v>
      </c>
      <c r="C285" s="364">
        <v>45208</v>
      </c>
      <c r="D285" s="363">
        <v>74.78</v>
      </c>
      <c r="E285" s="365">
        <v>10.130000000000001</v>
      </c>
      <c r="F285" s="363">
        <v>80</v>
      </c>
      <c r="G285" s="363">
        <v>55</v>
      </c>
      <c r="H285" s="375">
        <v>0</v>
      </c>
      <c r="J285" s="15"/>
      <c r="K285" s="15"/>
      <c r="L285" s="15"/>
      <c r="M285" s="15"/>
      <c r="N285" s="15"/>
    </row>
    <row r="286" spans="1:14" ht="15">
      <c r="A286" s="371">
        <v>9996767175</v>
      </c>
      <c r="B286" s="360" t="s">
        <v>550</v>
      </c>
      <c r="C286" s="361">
        <v>45209</v>
      </c>
      <c r="D286" s="360">
        <v>70.430000000000007</v>
      </c>
      <c r="E286" s="362">
        <v>9.56</v>
      </c>
      <c r="F286" s="360">
        <v>84</v>
      </c>
      <c r="G286" s="360">
        <v>56</v>
      </c>
      <c r="H286" s="377">
        <v>0</v>
      </c>
      <c r="J286" s="15"/>
      <c r="K286" s="15"/>
      <c r="L286" s="15"/>
      <c r="M286" s="15"/>
      <c r="N286" s="15"/>
    </row>
    <row r="287" spans="1:14" ht="15">
      <c r="A287" s="369">
        <v>9996767175</v>
      </c>
      <c r="B287" s="363" t="s">
        <v>550</v>
      </c>
      <c r="C287" s="364">
        <v>45210</v>
      </c>
      <c r="D287" s="363">
        <v>70.25</v>
      </c>
      <c r="E287" s="365">
        <v>9.5399999999999991</v>
      </c>
      <c r="F287" s="363">
        <v>84</v>
      </c>
      <c r="G287" s="363">
        <v>65</v>
      </c>
      <c r="H287" s="375">
        <v>0</v>
      </c>
      <c r="J287" s="15"/>
      <c r="K287" s="15"/>
      <c r="L287" s="15"/>
      <c r="M287" s="15"/>
      <c r="N287" s="15"/>
    </row>
    <row r="288" spans="1:14" ht="15">
      <c r="A288" s="373">
        <v>9996767175</v>
      </c>
      <c r="B288" s="366" t="s">
        <v>550</v>
      </c>
      <c r="C288" s="367">
        <v>45211</v>
      </c>
      <c r="D288" s="366">
        <v>247.08</v>
      </c>
      <c r="E288" s="368">
        <v>32.4</v>
      </c>
      <c r="F288" s="366">
        <v>88</v>
      </c>
      <c r="G288" s="366">
        <v>72</v>
      </c>
      <c r="H288" s="376">
        <v>2.8</v>
      </c>
      <c r="J288" s="15"/>
      <c r="K288" s="15"/>
      <c r="L288" s="15"/>
      <c r="M288" s="15"/>
      <c r="N288" s="15"/>
    </row>
    <row r="289" spans="1:14" ht="15">
      <c r="A289" s="373">
        <v>9996767175</v>
      </c>
      <c r="B289" s="366" t="s">
        <v>550</v>
      </c>
      <c r="C289" s="367">
        <v>45212</v>
      </c>
      <c r="D289" s="366">
        <v>284.92</v>
      </c>
      <c r="E289" s="368">
        <v>37.29</v>
      </c>
      <c r="F289" s="366">
        <v>89</v>
      </c>
      <c r="G289" s="366">
        <v>68</v>
      </c>
      <c r="H289" s="376">
        <v>1.67</v>
      </c>
      <c r="J289" s="15"/>
      <c r="K289" s="15"/>
      <c r="L289" s="15"/>
      <c r="M289" s="15"/>
      <c r="N289" s="15"/>
    </row>
    <row r="290" spans="1:14" ht="15">
      <c r="A290" s="373">
        <v>9996767175</v>
      </c>
      <c r="B290" s="366" t="s">
        <v>550</v>
      </c>
      <c r="C290" s="367">
        <v>45213</v>
      </c>
      <c r="D290" s="366">
        <v>128.28</v>
      </c>
      <c r="E290" s="368">
        <v>17.04</v>
      </c>
      <c r="F290" s="366">
        <v>89</v>
      </c>
      <c r="G290" s="366">
        <v>64</v>
      </c>
      <c r="H290" s="376">
        <v>0</v>
      </c>
      <c r="J290" s="15"/>
      <c r="K290" s="15"/>
      <c r="L290" s="15"/>
      <c r="M290" s="15"/>
      <c r="N290" s="15"/>
    </row>
    <row r="291" spans="1:14" ht="15">
      <c r="A291" s="373">
        <v>9996767175</v>
      </c>
      <c r="B291" s="366" t="s">
        <v>550</v>
      </c>
      <c r="C291" s="367">
        <v>45214</v>
      </c>
      <c r="D291" s="366">
        <v>113.31</v>
      </c>
      <c r="E291" s="368">
        <v>15.11</v>
      </c>
      <c r="F291" s="366">
        <v>82</v>
      </c>
      <c r="G291" s="366">
        <v>55</v>
      </c>
      <c r="H291" s="376">
        <v>0</v>
      </c>
      <c r="J291" s="15"/>
      <c r="K291" s="15"/>
      <c r="L291" s="15"/>
      <c r="M291" s="15"/>
      <c r="N291" s="15"/>
    </row>
    <row r="292" spans="1:14" ht="15">
      <c r="A292" s="371">
        <v>9996767175</v>
      </c>
      <c r="B292" s="360" t="s">
        <v>550</v>
      </c>
      <c r="C292" s="361">
        <v>45215</v>
      </c>
      <c r="D292" s="360">
        <v>119.11</v>
      </c>
      <c r="E292" s="362">
        <v>15.85</v>
      </c>
      <c r="F292" s="360">
        <v>76</v>
      </c>
      <c r="G292" s="360">
        <v>50</v>
      </c>
      <c r="H292" s="377">
        <v>0</v>
      </c>
      <c r="J292" s="15"/>
      <c r="K292" s="15"/>
      <c r="L292" s="15"/>
      <c r="M292" s="15"/>
      <c r="N292" s="15"/>
    </row>
    <row r="293" spans="1:14" ht="15">
      <c r="A293" s="369">
        <v>9996767175</v>
      </c>
      <c r="B293" s="363" t="s">
        <v>550</v>
      </c>
      <c r="C293" s="364">
        <v>45216</v>
      </c>
      <c r="D293" s="363">
        <v>87.88</v>
      </c>
      <c r="E293" s="365">
        <v>11.82</v>
      </c>
      <c r="F293" s="363">
        <v>75</v>
      </c>
      <c r="G293" s="363">
        <v>49</v>
      </c>
      <c r="H293" s="375">
        <v>0</v>
      </c>
      <c r="J293" s="15"/>
      <c r="K293" s="15"/>
      <c r="L293" s="15"/>
      <c r="M293" s="15"/>
      <c r="N293" s="15"/>
    </row>
    <row r="294" spans="1:14" ht="15">
      <c r="A294" s="371">
        <v>9996767175</v>
      </c>
      <c r="B294" s="360" t="s">
        <v>550</v>
      </c>
      <c r="C294" s="361">
        <v>45217</v>
      </c>
      <c r="D294" s="360">
        <v>84.33</v>
      </c>
      <c r="E294" s="362">
        <v>11.36</v>
      </c>
      <c r="F294" s="360">
        <v>77</v>
      </c>
      <c r="G294" s="360">
        <v>50</v>
      </c>
      <c r="H294" s="377">
        <v>0</v>
      </c>
      <c r="J294" s="15"/>
      <c r="K294" s="15"/>
      <c r="L294" s="15"/>
      <c r="M294" s="15"/>
      <c r="N294" s="15"/>
    </row>
    <row r="295" spans="1:14" ht="15">
      <c r="A295" s="369">
        <v>9996767175</v>
      </c>
      <c r="B295" s="363" t="s">
        <v>550</v>
      </c>
      <c r="C295" s="364">
        <v>45218</v>
      </c>
      <c r="D295" s="363">
        <v>79.48</v>
      </c>
      <c r="E295" s="365">
        <v>10.74</v>
      </c>
      <c r="F295" s="363">
        <v>81</v>
      </c>
      <c r="G295" s="363">
        <v>55</v>
      </c>
      <c r="H295" s="375">
        <v>0</v>
      </c>
      <c r="J295" s="15"/>
      <c r="K295" s="15"/>
      <c r="L295" s="15"/>
      <c r="M295" s="15"/>
      <c r="N295" s="15"/>
    </row>
    <row r="296" spans="1:14" ht="15">
      <c r="A296" s="371">
        <v>9996767175</v>
      </c>
      <c r="B296" s="360" t="s">
        <v>550</v>
      </c>
      <c r="C296" s="361">
        <v>45219</v>
      </c>
      <c r="D296" s="360">
        <v>74.52</v>
      </c>
      <c r="E296" s="362">
        <v>10.1</v>
      </c>
      <c r="F296" s="360">
        <v>83</v>
      </c>
      <c r="G296" s="360">
        <v>55</v>
      </c>
      <c r="H296" s="377">
        <v>0</v>
      </c>
      <c r="J296" s="15"/>
      <c r="K296" s="15"/>
      <c r="L296" s="15"/>
      <c r="M296" s="15"/>
      <c r="N296" s="15"/>
    </row>
    <row r="297" spans="1:14" ht="15">
      <c r="A297" s="369">
        <v>9996767175</v>
      </c>
      <c r="B297" s="363" t="s">
        <v>550</v>
      </c>
      <c r="C297" s="364">
        <v>45220</v>
      </c>
      <c r="D297" s="363">
        <v>75.27</v>
      </c>
      <c r="E297" s="365">
        <v>10.19</v>
      </c>
      <c r="F297" s="363">
        <v>83</v>
      </c>
      <c r="G297" s="363">
        <v>55</v>
      </c>
      <c r="H297" s="375">
        <v>0</v>
      </c>
      <c r="J297" s="15"/>
      <c r="K297" s="15"/>
      <c r="L297" s="15"/>
      <c r="M297" s="15"/>
      <c r="N297" s="15"/>
    </row>
    <row r="298" spans="1:14" ht="15">
      <c r="A298" s="371">
        <v>9996767175</v>
      </c>
      <c r="B298" s="360" t="s">
        <v>550</v>
      </c>
      <c r="C298" s="361">
        <v>45221</v>
      </c>
      <c r="D298" s="360">
        <v>71.790000000000006</v>
      </c>
      <c r="E298" s="362">
        <v>9.74</v>
      </c>
      <c r="F298" s="360">
        <v>86</v>
      </c>
      <c r="G298" s="360">
        <v>52</v>
      </c>
      <c r="H298" s="377">
        <v>0</v>
      </c>
      <c r="J298" s="15"/>
      <c r="K298" s="15"/>
      <c r="L298" s="15"/>
      <c r="M298" s="15"/>
      <c r="N298" s="15"/>
    </row>
    <row r="299" spans="1:14" ht="15">
      <c r="A299" s="369">
        <v>9996767175</v>
      </c>
      <c r="B299" s="363" t="s">
        <v>550</v>
      </c>
      <c r="C299" s="364">
        <v>45222</v>
      </c>
      <c r="D299" s="363">
        <v>68.459999999999994</v>
      </c>
      <c r="E299" s="365">
        <v>9.31</v>
      </c>
      <c r="F299" s="363">
        <v>83</v>
      </c>
      <c r="G299" s="363">
        <v>58</v>
      </c>
      <c r="H299" s="375">
        <v>0</v>
      </c>
      <c r="J299" s="15"/>
      <c r="K299" s="15"/>
      <c r="L299" s="15"/>
      <c r="M299" s="15"/>
      <c r="N299" s="15"/>
    </row>
    <row r="300" spans="1:14" ht="15">
      <c r="A300" s="371">
        <v>9996767175</v>
      </c>
      <c r="B300" s="360" t="s">
        <v>550</v>
      </c>
      <c r="C300" s="361">
        <v>45223</v>
      </c>
      <c r="D300" s="360">
        <v>64.319999999999993</v>
      </c>
      <c r="E300" s="362">
        <v>8.7799999999999994</v>
      </c>
      <c r="F300" s="360">
        <v>82</v>
      </c>
      <c r="G300" s="360">
        <v>67</v>
      </c>
      <c r="H300" s="377">
        <v>0</v>
      </c>
      <c r="J300" s="15"/>
      <c r="K300" s="15"/>
      <c r="L300" s="15"/>
      <c r="M300" s="15"/>
      <c r="N300" s="15"/>
    </row>
    <row r="301" spans="1:14" ht="15">
      <c r="A301" s="369">
        <v>9996767175</v>
      </c>
      <c r="B301" s="363" t="s">
        <v>550</v>
      </c>
      <c r="C301" s="364">
        <v>45224</v>
      </c>
      <c r="D301" s="363">
        <v>61.65</v>
      </c>
      <c r="E301" s="365">
        <v>8.44</v>
      </c>
      <c r="F301" s="363">
        <v>82</v>
      </c>
      <c r="G301" s="363">
        <v>68</v>
      </c>
      <c r="H301" s="375">
        <v>0</v>
      </c>
      <c r="J301" s="15"/>
      <c r="K301" s="15"/>
      <c r="L301" s="15"/>
      <c r="M301" s="15"/>
      <c r="N301" s="15"/>
    </row>
    <row r="302" spans="1:14" ht="15">
      <c r="A302" s="371">
        <v>9996767175</v>
      </c>
      <c r="B302" s="360" t="s">
        <v>550</v>
      </c>
      <c r="C302" s="361">
        <v>45225</v>
      </c>
      <c r="D302" s="360">
        <v>60.51</v>
      </c>
      <c r="E302" s="362">
        <v>8.2899999999999991</v>
      </c>
      <c r="F302" s="360">
        <v>82</v>
      </c>
      <c r="G302" s="360">
        <v>65</v>
      </c>
      <c r="H302" s="377">
        <v>0</v>
      </c>
      <c r="J302" s="15"/>
      <c r="K302" s="15"/>
      <c r="L302" s="15"/>
      <c r="M302" s="15"/>
      <c r="N302" s="15"/>
    </row>
    <row r="303" spans="1:14" ht="15">
      <c r="A303" s="369">
        <v>9996767175</v>
      </c>
      <c r="B303" s="363" t="s">
        <v>550</v>
      </c>
      <c r="C303" s="364">
        <v>45226</v>
      </c>
      <c r="D303" s="363">
        <v>57.16</v>
      </c>
      <c r="E303" s="365">
        <v>7.86</v>
      </c>
      <c r="F303" s="363">
        <v>83</v>
      </c>
      <c r="G303" s="363">
        <v>64</v>
      </c>
      <c r="H303" s="375">
        <v>0</v>
      </c>
      <c r="J303" s="15"/>
      <c r="K303" s="15"/>
      <c r="L303" s="15"/>
      <c r="M303" s="15"/>
      <c r="N303" s="15"/>
    </row>
    <row r="304" spans="1:14" ht="15">
      <c r="A304" s="371">
        <v>9996767175</v>
      </c>
      <c r="B304" s="360" t="s">
        <v>550</v>
      </c>
      <c r="C304" s="361">
        <v>45227</v>
      </c>
      <c r="D304" s="360">
        <v>61.15</v>
      </c>
      <c r="E304" s="362">
        <v>8.3699999999999992</v>
      </c>
      <c r="F304" s="360">
        <v>84</v>
      </c>
      <c r="G304" s="360">
        <v>62</v>
      </c>
      <c r="H304" s="377">
        <v>0</v>
      </c>
      <c r="J304" s="15"/>
      <c r="K304" s="15"/>
      <c r="L304" s="15"/>
      <c r="M304" s="15"/>
      <c r="N304" s="15"/>
    </row>
    <row r="305" spans="1:14" ht="15">
      <c r="A305" s="369">
        <v>9996767175</v>
      </c>
      <c r="B305" s="363" t="s">
        <v>550</v>
      </c>
      <c r="C305" s="364">
        <v>45228</v>
      </c>
      <c r="D305" s="363">
        <v>58.87</v>
      </c>
      <c r="E305" s="365">
        <v>8.08</v>
      </c>
      <c r="F305" s="363">
        <v>84</v>
      </c>
      <c r="G305" s="363">
        <v>61</v>
      </c>
      <c r="H305" s="375">
        <v>0</v>
      </c>
      <c r="J305" s="15"/>
      <c r="K305" s="15"/>
      <c r="L305" s="15"/>
      <c r="M305" s="15"/>
      <c r="N305" s="15"/>
    </row>
    <row r="306" spans="1:14" ht="15">
      <c r="A306" s="371">
        <v>9996767175</v>
      </c>
      <c r="B306" s="360" t="s">
        <v>550</v>
      </c>
      <c r="C306" s="361">
        <v>45229</v>
      </c>
      <c r="D306" s="360">
        <v>56.55</v>
      </c>
      <c r="E306" s="362">
        <v>7.78</v>
      </c>
      <c r="F306" s="360">
        <v>85</v>
      </c>
      <c r="G306" s="360">
        <v>60</v>
      </c>
      <c r="H306" s="377">
        <v>0</v>
      </c>
      <c r="J306" s="15"/>
      <c r="K306" s="15"/>
      <c r="L306" s="15"/>
      <c r="M306" s="16"/>
      <c r="N306" s="16"/>
    </row>
    <row r="307" spans="1:14" ht="15">
      <c r="A307" s="369">
        <v>9996767175</v>
      </c>
      <c r="B307" s="363" t="s">
        <v>550</v>
      </c>
      <c r="C307" s="364">
        <v>45230</v>
      </c>
      <c r="D307" s="363">
        <v>55.44</v>
      </c>
      <c r="E307" s="365">
        <v>7.63</v>
      </c>
      <c r="F307" s="363">
        <v>84</v>
      </c>
      <c r="G307" s="363">
        <v>58</v>
      </c>
      <c r="H307" s="370">
        <v>0</v>
      </c>
      <c r="J307" s="15"/>
      <c r="K307" s="15"/>
      <c r="L307" s="15"/>
      <c r="M307" s="17"/>
      <c r="N307" s="18"/>
    </row>
    <row r="308" spans="1:14" ht="15">
      <c r="A308" s="371">
        <v>9996767175</v>
      </c>
      <c r="B308" s="360" t="s">
        <v>550</v>
      </c>
      <c r="C308" s="361">
        <v>45231</v>
      </c>
      <c r="D308" s="360">
        <v>51.87</v>
      </c>
      <c r="E308" s="362">
        <v>7.17</v>
      </c>
      <c r="F308" s="360">
        <v>76</v>
      </c>
      <c r="G308" s="360">
        <v>53</v>
      </c>
      <c r="H308" s="377">
        <v>0</v>
      </c>
      <c r="J308" s="15"/>
      <c r="K308" s="15"/>
      <c r="L308" s="15"/>
      <c r="M308" s="15"/>
      <c r="N308" s="15"/>
    </row>
    <row r="309" spans="1:14" ht="15">
      <c r="A309" s="369">
        <v>9996767175</v>
      </c>
      <c r="B309" s="363" t="s">
        <v>550</v>
      </c>
      <c r="C309" s="364">
        <v>45232</v>
      </c>
      <c r="D309" s="363">
        <v>50.09</v>
      </c>
      <c r="E309" s="365">
        <v>6.94</v>
      </c>
      <c r="F309" s="363">
        <v>75</v>
      </c>
      <c r="G309" s="363">
        <v>53</v>
      </c>
      <c r="H309" s="375">
        <v>0</v>
      </c>
      <c r="J309" s="15"/>
      <c r="K309" s="15"/>
      <c r="L309" s="15"/>
      <c r="M309" s="15"/>
      <c r="N309" s="15"/>
    </row>
    <row r="310" spans="1:14" ht="15">
      <c r="A310" s="371">
        <v>9996767175</v>
      </c>
      <c r="B310" s="360" t="s">
        <v>550</v>
      </c>
      <c r="C310" s="361">
        <v>45233</v>
      </c>
      <c r="D310" s="360">
        <v>50.74</v>
      </c>
      <c r="E310" s="362">
        <v>7.03</v>
      </c>
      <c r="F310" s="360">
        <v>79</v>
      </c>
      <c r="G310" s="360">
        <v>59</v>
      </c>
      <c r="H310" s="377">
        <v>0</v>
      </c>
      <c r="J310" s="15"/>
      <c r="K310" s="15"/>
      <c r="L310" s="15"/>
      <c r="M310" s="15"/>
      <c r="N310" s="15"/>
    </row>
    <row r="311" spans="1:14" ht="15">
      <c r="A311" s="369">
        <v>9996767175</v>
      </c>
      <c r="B311" s="363" t="s">
        <v>550</v>
      </c>
      <c r="C311" s="364">
        <v>45234</v>
      </c>
      <c r="D311" s="363">
        <v>51.39</v>
      </c>
      <c r="E311" s="365">
        <v>7.11</v>
      </c>
      <c r="F311" s="363">
        <v>79</v>
      </c>
      <c r="G311" s="363">
        <v>55</v>
      </c>
      <c r="H311" s="375">
        <v>0</v>
      </c>
      <c r="J311" s="15"/>
      <c r="K311" s="15"/>
      <c r="L311" s="15"/>
      <c r="M311" s="15"/>
      <c r="N311" s="15"/>
    </row>
    <row r="312" spans="1:14" ht="15">
      <c r="A312" s="371">
        <v>9996767175</v>
      </c>
      <c r="B312" s="360" t="s">
        <v>550</v>
      </c>
      <c r="C312" s="361">
        <v>45235</v>
      </c>
      <c r="D312" s="360">
        <v>54.55</v>
      </c>
      <c r="E312" s="362">
        <v>7.52</v>
      </c>
      <c r="F312" s="360">
        <v>80</v>
      </c>
      <c r="G312" s="360">
        <v>51</v>
      </c>
      <c r="H312" s="377">
        <v>0</v>
      </c>
      <c r="J312" s="15"/>
      <c r="K312" s="15"/>
      <c r="L312" s="15"/>
      <c r="M312" s="15"/>
      <c r="N312" s="15"/>
    </row>
    <row r="313" spans="1:14" ht="15">
      <c r="A313" s="369">
        <v>9996767175</v>
      </c>
      <c r="B313" s="363" t="s">
        <v>550</v>
      </c>
      <c r="C313" s="364">
        <v>45236</v>
      </c>
      <c r="D313" s="363">
        <v>47.38</v>
      </c>
      <c r="E313" s="365">
        <v>6.59</v>
      </c>
      <c r="F313" s="363">
        <v>81</v>
      </c>
      <c r="G313" s="363">
        <v>48</v>
      </c>
      <c r="H313" s="375">
        <v>0</v>
      </c>
      <c r="J313" s="15"/>
      <c r="K313" s="15"/>
      <c r="L313" s="15"/>
      <c r="M313" s="15"/>
      <c r="N313" s="15"/>
    </row>
    <row r="314" spans="1:14" ht="15">
      <c r="A314" s="371">
        <v>9996767175</v>
      </c>
      <c r="B314" s="360" t="s">
        <v>550</v>
      </c>
      <c r="C314" s="361">
        <v>45237</v>
      </c>
      <c r="D314" s="360">
        <v>45.81</v>
      </c>
      <c r="E314" s="362">
        <v>6.39</v>
      </c>
      <c r="F314" s="360">
        <v>83</v>
      </c>
      <c r="G314" s="360">
        <v>53</v>
      </c>
      <c r="H314" s="377">
        <v>0</v>
      </c>
      <c r="J314" s="15"/>
      <c r="K314" s="15"/>
      <c r="L314" s="15"/>
      <c r="M314" s="15"/>
      <c r="N314" s="15"/>
    </row>
    <row r="315" spans="1:14" ht="15">
      <c r="A315" s="369">
        <v>9996767175</v>
      </c>
      <c r="B315" s="363" t="s">
        <v>550</v>
      </c>
      <c r="C315" s="364">
        <v>45238</v>
      </c>
      <c r="D315" s="363">
        <v>45.59</v>
      </c>
      <c r="E315" s="365">
        <v>6.36</v>
      </c>
      <c r="F315" s="363">
        <v>84</v>
      </c>
      <c r="G315" s="363">
        <v>50</v>
      </c>
      <c r="H315" s="375">
        <v>0</v>
      </c>
      <c r="J315" s="15"/>
      <c r="K315" s="15"/>
      <c r="L315" s="15"/>
      <c r="M315" s="15"/>
      <c r="N315" s="15"/>
    </row>
    <row r="316" spans="1:14" ht="15">
      <c r="A316" s="371">
        <v>9996767175</v>
      </c>
      <c r="B316" s="360" t="s">
        <v>550</v>
      </c>
      <c r="C316" s="361">
        <v>45239</v>
      </c>
      <c r="D316" s="360">
        <v>45.5</v>
      </c>
      <c r="E316" s="362">
        <v>6.35</v>
      </c>
      <c r="F316" s="360">
        <v>85</v>
      </c>
      <c r="G316" s="360">
        <v>55</v>
      </c>
      <c r="H316" s="377">
        <v>0</v>
      </c>
      <c r="J316" s="15"/>
      <c r="K316" s="15"/>
      <c r="L316" s="15"/>
      <c r="M316" s="15"/>
      <c r="N316" s="15"/>
    </row>
    <row r="317" spans="1:14" ht="15">
      <c r="A317" s="369">
        <v>9996767175</v>
      </c>
      <c r="B317" s="363" t="s">
        <v>550</v>
      </c>
      <c r="C317" s="364">
        <v>45240</v>
      </c>
      <c r="D317" s="363">
        <v>44.01</v>
      </c>
      <c r="E317" s="365">
        <v>6.16</v>
      </c>
      <c r="F317" s="363">
        <v>86</v>
      </c>
      <c r="G317" s="363">
        <v>60</v>
      </c>
      <c r="H317" s="375">
        <v>0</v>
      </c>
      <c r="J317" s="15"/>
      <c r="K317" s="15"/>
      <c r="L317" s="15"/>
      <c r="M317" s="15"/>
      <c r="N317" s="15"/>
    </row>
    <row r="318" spans="1:14" ht="15">
      <c r="A318" s="371">
        <v>9996767175</v>
      </c>
      <c r="B318" s="360" t="s">
        <v>550</v>
      </c>
      <c r="C318" s="361">
        <v>45241</v>
      </c>
      <c r="D318" s="360">
        <v>47.42</v>
      </c>
      <c r="E318" s="362">
        <v>6.6</v>
      </c>
      <c r="F318" s="360">
        <v>83</v>
      </c>
      <c r="G318" s="360">
        <v>65</v>
      </c>
      <c r="H318" s="372">
        <v>0.33</v>
      </c>
      <c r="J318" s="15"/>
      <c r="K318" s="15"/>
      <c r="L318" s="15"/>
      <c r="M318" s="15"/>
      <c r="N318" s="15"/>
    </row>
    <row r="319" spans="1:14" ht="15">
      <c r="A319" s="369">
        <v>9996767175</v>
      </c>
      <c r="B319" s="363" t="s">
        <v>550</v>
      </c>
      <c r="C319" s="364">
        <v>45242</v>
      </c>
      <c r="D319" s="363">
        <v>47.32</v>
      </c>
      <c r="E319" s="365">
        <v>6.59</v>
      </c>
      <c r="F319" s="363">
        <v>80</v>
      </c>
      <c r="G319" s="363">
        <v>63</v>
      </c>
      <c r="H319" s="375">
        <v>0</v>
      </c>
      <c r="J319" s="15"/>
      <c r="K319" s="15"/>
      <c r="L319" s="15"/>
      <c r="M319" s="15"/>
      <c r="N319" s="15"/>
    </row>
    <row r="320" spans="1:14" ht="15">
      <c r="A320" s="371">
        <v>9996767175</v>
      </c>
      <c r="B320" s="360" t="s">
        <v>550</v>
      </c>
      <c r="C320" s="361">
        <v>45243</v>
      </c>
      <c r="D320" s="360">
        <v>45.99</v>
      </c>
      <c r="E320" s="362">
        <v>6.41</v>
      </c>
      <c r="F320" s="360">
        <v>77</v>
      </c>
      <c r="G320" s="360">
        <v>62</v>
      </c>
      <c r="H320" s="377">
        <v>0</v>
      </c>
      <c r="J320" s="15"/>
      <c r="K320" s="15"/>
      <c r="L320" s="15"/>
      <c r="M320" s="15"/>
      <c r="N320" s="15"/>
    </row>
    <row r="321" spans="1:14" ht="15">
      <c r="A321" s="369">
        <v>9996767175</v>
      </c>
      <c r="B321" s="363" t="s">
        <v>550</v>
      </c>
      <c r="C321" s="364">
        <v>45244</v>
      </c>
      <c r="D321" s="363">
        <v>55.33</v>
      </c>
      <c r="E321" s="365">
        <v>7.62</v>
      </c>
      <c r="F321" s="363">
        <v>77</v>
      </c>
      <c r="G321" s="363">
        <v>61</v>
      </c>
      <c r="H321" s="375">
        <v>0.12</v>
      </c>
      <c r="J321" s="15"/>
      <c r="K321" s="15"/>
      <c r="L321" s="15"/>
      <c r="M321" s="15"/>
      <c r="N321" s="15"/>
    </row>
    <row r="322" spans="1:14" ht="15">
      <c r="A322" s="371">
        <v>9996767175</v>
      </c>
      <c r="B322" s="360" t="s">
        <v>550</v>
      </c>
      <c r="C322" s="361">
        <v>45245</v>
      </c>
      <c r="D322" s="360">
        <v>45.62</v>
      </c>
      <c r="E322" s="362">
        <v>6.37</v>
      </c>
      <c r="F322" s="360">
        <v>77</v>
      </c>
      <c r="G322" s="360">
        <v>64</v>
      </c>
      <c r="H322" s="377">
        <v>0.05</v>
      </c>
      <c r="J322" s="15"/>
      <c r="K322" s="15"/>
      <c r="L322" s="15"/>
      <c r="M322" s="15"/>
      <c r="N322" s="15"/>
    </row>
    <row r="323" spans="1:14" ht="15">
      <c r="A323" s="373">
        <v>9996767175</v>
      </c>
      <c r="B323" s="366" t="s">
        <v>550</v>
      </c>
      <c r="C323" s="367">
        <v>45246</v>
      </c>
      <c r="D323" s="366">
        <v>60.88</v>
      </c>
      <c r="E323" s="368">
        <v>8.35</v>
      </c>
      <c r="F323" s="366">
        <v>78</v>
      </c>
      <c r="G323" s="366">
        <v>62</v>
      </c>
      <c r="H323" s="376">
        <v>0.16</v>
      </c>
      <c r="J323" s="15"/>
      <c r="K323" s="15"/>
      <c r="L323" s="15"/>
      <c r="M323" s="15"/>
      <c r="N323" s="15"/>
    </row>
    <row r="324" spans="1:14" ht="15">
      <c r="A324" s="373">
        <v>9996767175</v>
      </c>
      <c r="B324" s="366" t="s">
        <v>550</v>
      </c>
      <c r="C324" s="367">
        <v>45247</v>
      </c>
      <c r="D324" s="366">
        <v>201.59</v>
      </c>
      <c r="E324" s="368">
        <v>26.51</v>
      </c>
      <c r="F324" s="366">
        <v>79</v>
      </c>
      <c r="G324" s="366">
        <v>61</v>
      </c>
      <c r="H324" s="376">
        <v>2.1</v>
      </c>
      <c r="J324" s="15"/>
      <c r="K324" s="15"/>
      <c r="L324" s="15"/>
      <c r="M324" s="15"/>
      <c r="N324" s="15"/>
    </row>
    <row r="325" spans="1:14" ht="15">
      <c r="A325" s="373">
        <v>9996767175</v>
      </c>
      <c r="B325" s="366" t="s">
        <v>550</v>
      </c>
      <c r="C325" s="367">
        <v>45248</v>
      </c>
      <c r="D325" s="366">
        <v>91.83</v>
      </c>
      <c r="E325" s="368">
        <v>12.34</v>
      </c>
      <c r="F325" s="366">
        <v>78</v>
      </c>
      <c r="G325" s="366">
        <v>55</v>
      </c>
      <c r="H325" s="376">
        <v>0.66</v>
      </c>
      <c r="J325" s="15"/>
      <c r="K325" s="15"/>
      <c r="L325" s="15"/>
      <c r="M325" s="15"/>
      <c r="N325" s="15"/>
    </row>
    <row r="326" spans="1:14" ht="15">
      <c r="A326" s="371">
        <v>9996767175</v>
      </c>
      <c r="B326" s="360" t="s">
        <v>550</v>
      </c>
      <c r="C326" s="361">
        <v>45249</v>
      </c>
      <c r="D326" s="360">
        <v>78.19</v>
      </c>
      <c r="E326" s="362">
        <v>10.58</v>
      </c>
      <c r="F326" s="360">
        <v>80</v>
      </c>
      <c r="G326" s="360">
        <v>56</v>
      </c>
      <c r="H326" s="377">
        <v>0</v>
      </c>
      <c r="J326" s="15"/>
      <c r="K326" s="15"/>
      <c r="L326" s="15"/>
      <c r="M326" s="15"/>
      <c r="N326" s="15"/>
    </row>
    <row r="327" spans="1:14" ht="15">
      <c r="A327" s="369">
        <v>9996767175</v>
      </c>
      <c r="B327" s="363" t="s">
        <v>550</v>
      </c>
      <c r="C327" s="364">
        <v>45250</v>
      </c>
      <c r="D327" s="363">
        <v>70.33</v>
      </c>
      <c r="E327" s="365">
        <v>9.57</v>
      </c>
      <c r="F327" s="363">
        <v>79</v>
      </c>
      <c r="G327" s="363">
        <v>59</v>
      </c>
      <c r="H327" s="375">
        <v>0.02</v>
      </c>
      <c r="J327" s="15"/>
      <c r="K327" s="15"/>
      <c r="L327" s="15"/>
      <c r="M327" s="15"/>
      <c r="N327" s="15"/>
    </row>
    <row r="328" spans="1:14" ht="15">
      <c r="A328" s="371">
        <v>9996767175</v>
      </c>
      <c r="B328" s="360" t="s">
        <v>550</v>
      </c>
      <c r="C328" s="361">
        <v>45251</v>
      </c>
      <c r="D328" s="360">
        <v>65.45</v>
      </c>
      <c r="E328" s="362">
        <v>8.94</v>
      </c>
      <c r="F328" s="360">
        <v>81</v>
      </c>
      <c r="G328" s="360">
        <v>52</v>
      </c>
      <c r="H328" s="377">
        <v>0.02</v>
      </c>
      <c r="J328" s="15"/>
      <c r="K328" s="15"/>
      <c r="L328" s="15"/>
      <c r="M328" s="15"/>
      <c r="N328" s="15"/>
    </row>
    <row r="329" spans="1:14" ht="15">
      <c r="A329" s="369">
        <v>9996767175</v>
      </c>
      <c r="B329" s="363" t="s">
        <v>550</v>
      </c>
      <c r="C329" s="364">
        <v>45252</v>
      </c>
      <c r="D329" s="363">
        <v>66.67</v>
      </c>
      <c r="E329" s="365">
        <v>9.1</v>
      </c>
      <c r="F329" s="363">
        <v>81</v>
      </c>
      <c r="G329" s="363">
        <v>47</v>
      </c>
      <c r="H329" s="375">
        <v>0</v>
      </c>
      <c r="J329" s="15"/>
      <c r="K329" s="15"/>
      <c r="L329" s="15"/>
      <c r="M329" s="15"/>
      <c r="N329" s="15"/>
    </row>
    <row r="330" spans="1:14" ht="15">
      <c r="A330" s="371">
        <v>9996767175</v>
      </c>
      <c r="B330" s="360" t="s">
        <v>550</v>
      </c>
      <c r="C330" s="361">
        <v>45253</v>
      </c>
      <c r="D330" s="360">
        <v>66.13</v>
      </c>
      <c r="E330" s="362">
        <v>9.0299999999999994</v>
      </c>
      <c r="F330" s="360">
        <v>73</v>
      </c>
      <c r="G330" s="360">
        <v>48</v>
      </c>
      <c r="H330" s="377">
        <v>0.01</v>
      </c>
      <c r="J330" s="15"/>
      <c r="K330" s="15"/>
      <c r="L330" s="15"/>
      <c r="M330" s="15"/>
      <c r="N330" s="15"/>
    </row>
    <row r="331" spans="1:14" ht="15">
      <c r="A331" s="369">
        <v>9996767175</v>
      </c>
      <c r="B331" s="363" t="s">
        <v>550</v>
      </c>
      <c r="C331" s="364">
        <v>45254</v>
      </c>
      <c r="D331" s="363">
        <v>59.98</v>
      </c>
      <c r="E331" s="365">
        <v>8.23</v>
      </c>
      <c r="F331" s="363">
        <v>75</v>
      </c>
      <c r="G331" s="363">
        <v>52</v>
      </c>
      <c r="H331" s="375">
        <v>0.01</v>
      </c>
      <c r="J331" s="15"/>
      <c r="K331" s="15"/>
      <c r="L331" s="15"/>
      <c r="M331" s="15"/>
      <c r="N331" s="15"/>
    </row>
    <row r="332" spans="1:14" ht="15">
      <c r="A332" s="371">
        <v>9996767175</v>
      </c>
      <c r="B332" s="360" t="s">
        <v>550</v>
      </c>
      <c r="C332" s="361">
        <v>45255</v>
      </c>
      <c r="D332" s="360">
        <v>60.56</v>
      </c>
      <c r="E332" s="362">
        <v>8.31</v>
      </c>
      <c r="F332" s="360">
        <v>75</v>
      </c>
      <c r="G332" s="360">
        <v>53</v>
      </c>
      <c r="H332" s="377">
        <v>7.0000000000000007E-2</v>
      </c>
      <c r="J332" s="15"/>
      <c r="K332" s="15"/>
      <c r="L332" s="15"/>
      <c r="M332" s="15"/>
      <c r="N332" s="15"/>
    </row>
    <row r="333" spans="1:14" ht="15">
      <c r="A333" s="369">
        <v>9996767175</v>
      </c>
      <c r="B333" s="363" t="s">
        <v>550</v>
      </c>
      <c r="C333" s="364">
        <v>45256</v>
      </c>
      <c r="D333" s="363">
        <v>68.23</v>
      </c>
      <c r="E333" s="365">
        <v>9.3000000000000007</v>
      </c>
      <c r="F333" s="363">
        <v>75</v>
      </c>
      <c r="G333" s="363">
        <v>55</v>
      </c>
      <c r="H333" s="375">
        <v>0.01</v>
      </c>
      <c r="J333" s="15"/>
      <c r="K333" s="15"/>
      <c r="L333" s="15"/>
      <c r="M333" s="15"/>
      <c r="N333" s="15"/>
    </row>
    <row r="334" spans="1:14" ht="15">
      <c r="A334" s="371">
        <v>9996767175</v>
      </c>
      <c r="B334" s="360" t="s">
        <v>550</v>
      </c>
      <c r="C334" s="361">
        <v>45257</v>
      </c>
      <c r="D334" s="360">
        <v>65.78</v>
      </c>
      <c r="E334" s="362">
        <v>8.98</v>
      </c>
      <c r="F334" s="360">
        <v>74</v>
      </c>
      <c r="G334" s="360">
        <v>44</v>
      </c>
      <c r="H334" s="377">
        <v>0.55000000000000004</v>
      </c>
      <c r="J334" s="15"/>
      <c r="K334" s="15"/>
      <c r="L334" s="15"/>
      <c r="M334" s="15"/>
      <c r="N334" s="15"/>
    </row>
    <row r="335" spans="1:14" ht="15">
      <c r="A335" s="369">
        <v>9996767175</v>
      </c>
      <c r="B335" s="363" t="s">
        <v>550</v>
      </c>
      <c r="C335" s="364">
        <v>45258</v>
      </c>
      <c r="D335" s="363">
        <v>56.03</v>
      </c>
      <c r="E335" s="365">
        <v>7.72</v>
      </c>
      <c r="F335" s="363">
        <v>69</v>
      </c>
      <c r="G335" s="363">
        <v>39</v>
      </c>
      <c r="H335" s="375">
        <v>0</v>
      </c>
      <c r="J335" s="15"/>
      <c r="K335" s="15"/>
      <c r="L335" s="15"/>
      <c r="M335" s="15"/>
      <c r="N335" s="15"/>
    </row>
    <row r="336" spans="1:14" ht="15">
      <c r="A336" s="371">
        <v>9996767175</v>
      </c>
      <c r="B336" s="360" t="s">
        <v>550</v>
      </c>
      <c r="C336" s="361">
        <v>45259</v>
      </c>
      <c r="D336" s="360">
        <v>56.35</v>
      </c>
      <c r="E336" s="362">
        <v>7.76</v>
      </c>
      <c r="F336" s="360">
        <v>68</v>
      </c>
      <c r="G336" s="360">
        <v>36</v>
      </c>
      <c r="H336" s="377">
        <v>0</v>
      </c>
      <c r="J336" s="15"/>
      <c r="K336" s="15"/>
      <c r="L336" s="15"/>
      <c r="M336" s="16"/>
      <c r="N336" s="16"/>
    </row>
    <row r="337" spans="1:14" ht="15">
      <c r="A337" s="369">
        <v>9996767175</v>
      </c>
      <c r="B337" s="363" t="s">
        <v>550</v>
      </c>
      <c r="C337" s="364">
        <v>45260</v>
      </c>
      <c r="D337" s="363">
        <v>51.38</v>
      </c>
      <c r="E337" s="365">
        <v>7.12</v>
      </c>
      <c r="F337" s="363">
        <v>86</v>
      </c>
      <c r="G337" s="363">
        <v>41</v>
      </c>
      <c r="H337" s="375">
        <v>0</v>
      </c>
      <c r="J337" s="15"/>
      <c r="K337" s="15"/>
      <c r="L337" s="15"/>
      <c r="M337" s="17"/>
      <c r="N337" s="18"/>
    </row>
    <row r="338" spans="1:14" ht="15">
      <c r="A338" s="371">
        <v>9996767175</v>
      </c>
      <c r="B338" s="360" t="s">
        <v>550</v>
      </c>
      <c r="C338" s="361">
        <v>45261</v>
      </c>
      <c r="D338" s="360">
        <v>52.02</v>
      </c>
      <c r="E338" s="362">
        <v>7.21</v>
      </c>
      <c r="F338" s="360">
        <v>82</v>
      </c>
      <c r="G338" s="360">
        <v>55</v>
      </c>
      <c r="H338" s="377">
        <v>0</v>
      </c>
      <c r="J338" s="15"/>
      <c r="K338" s="15"/>
      <c r="L338" s="15"/>
      <c r="M338" s="15"/>
      <c r="N338" s="15"/>
    </row>
    <row r="339" spans="1:14" ht="15">
      <c r="A339" s="369">
        <v>9996767175</v>
      </c>
      <c r="B339" s="363" t="s">
        <v>550</v>
      </c>
      <c r="C339" s="364">
        <v>45262</v>
      </c>
      <c r="D339" s="363">
        <v>54.16</v>
      </c>
      <c r="E339" s="365">
        <v>7.48</v>
      </c>
      <c r="F339" s="363">
        <v>83</v>
      </c>
      <c r="G339" s="363">
        <v>64</v>
      </c>
      <c r="H339" s="375">
        <v>0</v>
      </c>
      <c r="J339" s="15"/>
      <c r="K339" s="15"/>
      <c r="L339" s="15"/>
      <c r="M339" s="15"/>
      <c r="N339" s="15"/>
    </row>
    <row r="340" spans="1:14" ht="15">
      <c r="A340" s="371">
        <v>9996767175</v>
      </c>
      <c r="B340" s="360" t="s">
        <v>550</v>
      </c>
      <c r="C340" s="361">
        <v>45263</v>
      </c>
      <c r="D340" s="360">
        <v>59.34</v>
      </c>
      <c r="E340" s="362">
        <v>8.15</v>
      </c>
      <c r="F340" s="360">
        <v>82</v>
      </c>
      <c r="G340" s="360">
        <v>62</v>
      </c>
      <c r="H340" s="377">
        <v>0.02</v>
      </c>
      <c r="J340" s="15"/>
      <c r="K340" s="15"/>
      <c r="L340" s="15"/>
      <c r="M340" s="15"/>
      <c r="N340" s="15"/>
    </row>
    <row r="341" spans="1:14" ht="15">
      <c r="A341" s="369">
        <v>9996767175</v>
      </c>
      <c r="B341" s="363" t="s">
        <v>550</v>
      </c>
      <c r="C341" s="364">
        <v>45264</v>
      </c>
      <c r="D341" s="363">
        <v>57.29</v>
      </c>
      <c r="E341" s="365">
        <v>7.89</v>
      </c>
      <c r="F341" s="363">
        <v>79</v>
      </c>
      <c r="G341" s="363">
        <v>51</v>
      </c>
      <c r="H341" s="375">
        <v>0.23</v>
      </c>
      <c r="J341" s="15"/>
      <c r="K341" s="15"/>
      <c r="L341" s="15"/>
      <c r="M341" s="15"/>
      <c r="N341" s="15"/>
    </row>
    <row r="342" spans="1:14" ht="15">
      <c r="A342" s="371">
        <v>9996767175</v>
      </c>
      <c r="B342" s="360" t="s">
        <v>550</v>
      </c>
      <c r="C342" s="361">
        <v>45265</v>
      </c>
      <c r="D342" s="360">
        <v>54.09</v>
      </c>
      <c r="E342" s="362">
        <v>7.47</v>
      </c>
      <c r="F342" s="360">
        <v>72</v>
      </c>
      <c r="G342" s="360">
        <v>47</v>
      </c>
      <c r="H342" s="377">
        <v>0</v>
      </c>
      <c r="J342" s="15"/>
      <c r="K342" s="15"/>
      <c r="L342" s="15"/>
      <c r="M342" s="15"/>
      <c r="N342" s="15"/>
    </row>
    <row r="343" spans="1:14" ht="15">
      <c r="A343" s="369">
        <v>9996767175</v>
      </c>
      <c r="B343" s="363" t="s">
        <v>550</v>
      </c>
      <c r="C343" s="364">
        <v>45266</v>
      </c>
      <c r="D343" s="363">
        <v>52.7</v>
      </c>
      <c r="E343" s="365">
        <v>7.29</v>
      </c>
      <c r="F343" s="363">
        <v>69</v>
      </c>
      <c r="G343" s="363">
        <v>41</v>
      </c>
      <c r="H343" s="375">
        <v>0</v>
      </c>
      <c r="J343" s="15"/>
      <c r="K343" s="15"/>
      <c r="L343" s="15"/>
      <c r="M343" s="15"/>
      <c r="N343" s="15"/>
    </row>
    <row r="344" spans="1:14" ht="15">
      <c r="A344" s="371">
        <v>9996767175</v>
      </c>
      <c r="B344" s="360" t="s">
        <v>550</v>
      </c>
      <c r="C344" s="361">
        <v>45267</v>
      </c>
      <c r="D344" s="360">
        <v>49.01</v>
      </c>
      <c r="E344" s="362">
        <v>6.82</v>
      </c>
      <c r="F344" s="360">
        <v>67</v>
      </c>
      <c r="G344" s="360">
        <v>41</v>
      </c>
      <c r="H344" s="377">
        <v>0</v>
      </c>
      <c r="J344" s="15"/>
      <c r="K344" s="15"/>
      <c r="L344" s="15"/>
      <c r="M344" s="15"/>
      <c r="N344" s="15"/>
    </row>
    <row r="345" spans="1:14" ht="15">
      <c r="A345" s="369">
        <v>9996767175</v>
      </c>
      <c r="B345" s="363" t="s">
        <v>550</v>
      </c>
      <c r="C345" s="364">
        <v>45268</v>
      </c>
      <c r="D345" s="363">
        <v>47.42</v>
      </c>
      <c r="E345" s="365">
        <v>6.61</v>
      </c>
      <c r="F345" s="363">
        <v>74</v>
      </c>
      <c r="G345" s="363">
        <v>47</v>
      </c>
      <c r="H345" s="375">
        <v>0</v>
      </c>
      <c r="J345" s="15"/>
      <c r="K345" s="15"/>
      <c r="L345" s="15"/>
      <c r="M345" s="15"/>
      <c r="N345" s="15"/>
    </row>
    <row r="346" spans="1:14" ht="15">
      <c r="A346" s="371">
        <v>9996767175</v>
      </c>
      <c r="B346" s="360" t="s">
        <v>550</v>
      </c>
      <c r="C346" s="361">
        <v>45269</v>
      </c>
      <c r="D346" s="360">
        <v>49.14</v>
      </c>
      <c r="E346" s="362">
        <v>6.83</v>
      </c>
      <c r="F346" s="360">
        <v>82</v>
      </c>
      <c r="G346" s="360">
        <v>56</v>
      </c>
      <c r="H346" s="377">
        <v>0.04</v>
      </c>
      <c r="J346" s="15"/>
      <c r="K346" s="15"/>
      <c r="L346" s="15"/>
      <c r="M346" s="15"/>
      <c r="N346" s="15"/>
    </row>
    <row r="347" spans="1:14" ht="15">
      <c r="A347" s="369">
        <v>9996767175</v>
      </c>
      <c r="B347" s="363" t="s">
        <v>550</v>
      </c>
      <c r="C347" s="364">
        <v>45270</v>
      </c>
      <c r="D347" s="363">
        <v>56.86</v>
      </c>
      <c r="E347" s="365">
        <v>7.83</v>
      </c>
      <c r="F347" s="363">
        <v>83</v>
      </c>
      <c r="G347" s="363">
        <v>44</v>
      </c>
      <c r="H347" s="375">
        <v>0</v>
      </c>
      <c r="J347" s="15"/>
      <c r="K347" s="15"/>
      <c r="L347" s="15"/>
      <c r="M347" s="15"/>
      <c r="N347" s="15"/>
    </row>
    <row r="348" spans="1:14" ht="15">
      <c r="A348" s="371">
        <v>9996767175</v>
      </c>
      <c r="B348" s="360" t="s">
        <v>550</v>
      </c>
      <c r="C348" s="361">
        <v>45271</v>
      </c>
      <c r="D348" s="360">
        <v>54.13</v>
      </c>
      <c r="E348" s="362">
        <v>7.48</v>
      </c>
      <c r="F348" s="360">
        <v>67</v>
      </c>
      <c r="G348" s="360">
        <v>43</v>
      </c>
      <c r="H348" s="377">
        <v>0.25</v>
      </c>
      <c r="J348" s="15"/>
      <c r="K348" s="15"/>
      <c r="L348" s="15"/>
      <c r="M348" s="15"/>
      <c r="N348" s="15"/>
    </row>
    <row r="349" spans="1:14" ht="15">
      <c r="A349" s="369">
        <v>9996767175</v>
      </c>
      <c r="B349" s="363" t="s">
        <v>550</v>
      </c>
      <c r="C349" s="364">
        <v>45272</v>
      </c>
      <c r="D349" s="363">
        <v>52.05</v>
      </c>
      <c r="E349" s="365">
        <v>7.21</v>
      </c>
      <c r="F349" s="363">
        <v>71</v>
      </c>
      <c r="G349" s="363">
        <v>43</v>
      </c>
      <c r="H349" s="375">
        <v>0</v>
      </c>
      <c r="J349" s="15"/>
      <c r="K349" s="15"/>
      <c r="L349" s="15"/>
      <c r="M349" s="15"/>
      <c r="N349" s="15"/>
    </row>
    <row r="350" spans="1:14" ht="15">
      <c r="A350" s="371">
        <v>9996767175</v>
      </c>
      <c r="B350" s="360" t="s">
        <v>550</v>
      </c>
      <c r="C350" s="361">
        <v>45273</v>
      </c>
      <c r="D350" s="360">
        <v>59.72</v>
      </c>
      <c r="E350" s="362">
        <v>8.1999999999999993</v>
      </c>
      <c r="F350" s="360">
        <v>73</v>
      </c>
      <c r="G350" s="360">
        <v>58</v>
      </c>
      <c r="H350" s="377">
        <v>0</v>
      </c>
      <c r="J350" s="15"/>
      <c r="K350" s="15"/>
      <c r="L350" s="15"/>
      <c r="M350" s="15"/>
      <c r="N350" s="15"/>
    </row>
    <row r="351" spans="1:14" ht="15">
      <c r="A351" s="369">
        <v>9996767175</v>
      </c>
      <c r="B351" s="363" t="s">
        <v>550</v>
      </c>
      <c r="C351" s="364">
        <v>45274</v>
      </c>
      <c r="D351" s="363">
        <v>55.81</v>
      </c>
      <c r="E351" s="365">
        <v>7.69</v>
      </c>
      <c r="F351" s="363">
        <v>72</v>
      </c>
      <c r="G351" s="363">
        <v>59</v>
      </c>
      <c r="H351" s="375">
        <v>0.66</v>
      </c>
      <c r="J351" s="15"/>
      <c r="K351" s="15"/>
      <c r="L351" s="15"/>
      <c r="M351" s="15"/>
      <c r="N351" s="15"/>
    </row>
    <row r="352" spans="1:14" ht="15">
      <c r="A352" s="371">
        <v>9996767175</v>
      </c>
      <c r="B352" s="360" t="s">
        <v>550</v>
      </c>
      <c r="C352" s="361">
        <v>45275</v>
      </c>
      <c r="D352" s="360">
        <v>48.14</v>
      </c>
      <c r="E352" s="362">
        <v>6.58</v>
      </c>
      <c r="F352" s="360">
        <v>72</v>
      </c>
      <c r="G352" s="360">
        <v>60</v>
      </c>
      <c r="H352" s="377">
        <v>7.0000000000000007E-2</v>
      </c>
      <c r="J352" s="15"/>
      <c r="K352" s="15"/>
      <c r="L352" s="15"/>
      <c r="M352" s="15"/>
      <c r="N352" s="15"/>
    </row>
    <row r="353" spans="1:14" ht="15">
      <c r="A353" s="373">
        <v>9996767175</v>
      </c>
      <c r="B353" s="366" t="s">
        <v>550</v>
      </c>
      <c r="C353" s="367">
        <v>45276</v>
      </c>
      <c r="D353" s="366">
        <v>61.72</v>
      </c>
      <c r="E353" s="368">
        <v>8.33</v>
      </c>
      <c r="F353" s="366">
        <v>73</v>
      </c>
      <c r="G353" s="366">
        <v>58</v>
      </c>
      <c r="H353" s="376">
        <v>0.11</v>
      </c>
      <c r="J353" s="15"/>
      <c r="K353" s="15"/>
      <c r="L353" s="15"/>
      <c r="M353" s="15"/>
      <c r="N353" s="15"/>
    </row>
    <row r="354" spans="1:14" ht="15">
      <c r="A354" s="373">
        <v>9996767175</v>
      </c>
      <c r="B354" s="366" t="s">
        <v>550</v>
      </c>
      <c r="C354" s="367">
        <v>45277</v>
      </c>
      <c r="D354" s="366">
        <v>302.87</v>
      </c>
      <c r="E354" s="368">
        <v>39.26</v>
      </c>
      <c r="F354" s="366">
        <v>74</v>
      </c>
      <c r="G354" s="366">
        <v>48</v>
      </c>
      <c r="H354" s="376">
        <v>4.04</v>
      </c>
      <c r="J354" s="15"/>
      <c r="K354" s="15"/>
      <c r="L354" s="15"/>
      <c r="M354" s="15"/>
      <c r="N354" s="15"/>
    </row>
    <row r="355" spans="1:14" ht="15">
      <c r="A355" s="373">
        <v>9996767175</v>
      </c>
      <c r="B355" s="366" t="s">
        <v>550</v>
      </c>
      <c r="C355" s="367">
        <v>45278</v>
      </c>
      <c r="D355" s="366">
        <v>148.97</v>
      </c>
      <c r="E355" s="368">
        <v>19.52</v>
      </c>
      <c r="F355" s="366">
        <v>68</v>
      </c>
      <c r="G355" s="366">
        <v>40</v>
      </c>
      <c r="H355" s="376">
        <v>0.05</v>
      </c>
      <c r="J355" s="15"/>
      <c r="K355" s="15"/>
      <c r="L355" s="15"/>
      <c r="M355" s="15"/>
      <c r="N355" s="15"/>
    </row>
    <row r="356" spans="1:14" ht="15">
      <c r="A356" s="373">
        <v>9996767175</v>
      </c>
      <c r="B356" s="366" t="s">
        <v>550</v>
      </c>
      <c r="C356" s="367">
        <v>45279</v>
      </c>
      <c r="D356" s="366">
        <v>102.59</v>
      </c>
      <c r="E356" s="368">
        <v>13.57</v>
      </c>
      <c r="F356" s="366">
        <v>65</v>
      </c>
      <c r="G356" s="366">
        <v>41</v>
      </c>
      <c r="H356" s="376">
        <v>0</v>
      </c>
      <c r="J356" s="15"/>
      <c r="K356" s="15"/>
      <c r="L356" s="15"/>
      <c r="M356" s="15"/>
      <c r="N356" s="15"/>
    </row>
    <row r="357" spans="1:14" ht="15">
      <c r="A357" s="373">
        <v>9996767175</v>
      </c>
      <c r="B357" s="366" t="s">
        <v>550</v>
      </c>
      <c r="C357" s="367">
        <v>45280</v>
      </c>
      <c r="D357" s="366">
        <v>91.29</v>
      </c>
      <c r="E357" s="368">
        <v>12.12</v>
      </c>
      <c r="F357" s="366">
        <v>66</v>
      </c>
      <c r="G357" s="366">
        <v>44</v>
      </c>
      <c r="H357" s="376">
        <v>0</v>
      </c>
      <c r="J357" s="15"/>
      <c r="K357" s="15"/>
      <c r="L357" s="15"/>
      <c r="M357" s="15"/>
      <c r="N357" s="15"/>
    </row>
    <row r="358" spans="1:14" ht="15">
      <c r="A358" s="373">
        <v>9996767175</v>
      </c>
      <c r="B358" s="366" t="s">
        <v>550</v>
      </c>
      <c r="C358" s="367">
        <v>45281</v>
      </c>
      <c r="D358" s="366">
        <v>82.04</v>
      </c>
      <c r="E358" s="368">
        <v>10.93</v>
      </c>
      <c r="F358" s="366">
        <v>68</v>
      </c>
      <c r="G358" s="366">
        <v>46</v>
      </c>
      <c r="H358" s="376">
        <v>0</v>
      </c>
      <c r="J358" s="15"/>
      <c r="K358" s="15"/>
      <c r="L358" s="15"/>
      <c r="M358" s="15"/>
      <c r="N358" s="15"/>
    </row>
    <row r="359" spans="1:14" ht="15">
      <c r="A359" s="373">
        <v>9996767175</v>
      </c>
      <c r="B359" s="366" t="s">
        <v>550</v>
      </c>
      <c r="C359" s="367">
        <v>45282</v>
      </c>
      <c r="D359" s="366">
        <v>77.09</v>
      </c>
      <c r="E359" s="368">
        <v>10.3</v>
      </c>
      <c r="F359" s="366">
        <v>70</v>
      </c>
      <c r="G359" s="366">
        <v>49</v>
      </c>
      <c r="H359" s="376">
        <v>0</v>
      </c>
      <c r="J359" s="15"/>
      <c r="K359" s="15"/>
      <c r="L359" s="15"/>
      <c r="M359" s="15"/>
      <c r="N359" s="15"/>
    </row>
    <row r="360" spans="1:14" ht="15">
      <c r="A360" s="373">
        <v>9996767175</v>
      </c>
      <c r="B360" s="366" t="s">
        <v>550</v>
      </c>
      <c r="C360" s="367">
        <v>45283</v>
      </c>
      <c r="D360" s="366">
        <v>80.95</v>
      </c>
      <c r="E360" s="368">
        <v>10.79</v>
      </c>
      <c r="F360" s="366">
        <v>73</v>
      </c>
      <c r="G360" s="366">
        <v>53</v>
      </c>
      <c r="H360" s="376">
        <v>0</v>
      </c>
      <c r="J360" s="15"/>
      <c r="K360" s="15"/>
      <c r="L360" s="15"/>
      <c r="M360" s="15"/>
      <c r="N360" s="15"/>
    </row>
    <row r="361" spans="1:14" ht="15">
      <c r="A361" s="373">
        <v>9996767175</v>
      </c>
      <c r="B361" s="366" t="s">
        <v>550</v>
      </c>
      <c r="C361" s="367">
        <v>45284</v>
      </c>
      <c r="D361" s="366">
        <v>79.2</v>
      </c>
      <c r="E361" s="368">
        <v>10.57</v>
      </c>
      <c r="F361" s="366">
        <v>73</v>
      </c>
      <c r="G361" s="366">
        <v>53</v>
      </c>
      <c r="H361" s="376">
        <v>0</v>
      </c>
      <c r="J361" s="15"/>
      <c r="K361" s="15"/>
      <c r="L361" s="15"/>
      <c r="M361" s="15"/>
      <c r="N361" s="15"/>
    </row>
    <row r="362" spans="1:14" ht="15">
      <c r="A362" s="371">
        <v>9996767175</v>
      </c>
      <c r="B362" s="360" t="s">
        <v>550</v>
      </c>
      <c r="C362" s="361">
        <v>45285</v>
      </c>
      <c r="D362" s="360">
        <v>77.22</v>
      </c>
      <c r="E362" s="362">
        <v>10.32</v>
      </c>
      <c r="F362" s="360">
        <v>73</v>
      </c>
      <c r="G362" s="360">
        <v>60</v>
      </c>
      <c r="H362" s="372">
        <v>0.09</v>
      </c>
      <c r="J362" s="15"/>
      <c r="K362" s="15"/>
      <c r="L362" s="15"/>
      <c r="M362" s="15"/>
      <c r="N362" s="15"/>
    </row>
    <row r="363" spans="1:14" ht="15">
      <c r="A363" s="369">
        <v>9996767175</v>
      </c>
      <c r="B363" s="363" t="s">
        <v>550</v>
      </c>
      <c r="C363" s="364">
        <v>45286</v>
      </c>
      <c r="D363" s="363">
        <v>75.739999999999995</v>
      </c>
      <c r="E363" s="365">
        <v>10.130000000000001</v>
      </c>
      <c r="F363" s="363">
        <v>74</v>
      </c>
      <c r="G363" s="363">
        <v>54</v>
      </c>
      <c r="H363" s="375">
        <v>0.1</v>
      </c>
      <c r="J363" s="15"/>
      <c r="K363" s="15"/>
      <c r="L363" s="15"/>
      <c r="M363" s="15"/>
      <c r="N363" s="15"/>
    </row>
    <row r="364" spans="1:14" ht="15">
      <c r="A364" s="371">
        <v>9996767175</v>
      </c>
      <c r="B364" s="360" t="s">
        <v>550</v>
      </c>
      <c r="C364" s="361">
        <v>45287</v>
      </c>
      <c r="D364" s="360">
        <v>69.38</v>
      </c>
      <c r="E364" s="362">
        <v>9.31</v>
      </c>
      <c r="F364" s="360">
        <v>71</v>
      </c>
      <c r="G364" s="360">
        <v>49</v>
      </c>
      <c r="H364" s="377">
        <v>0</v>
      </c>
      <c r="J364" s="15"/>
      <c r="K364" s="15"/>
      <c r="L364" s="15"/>
      <c r="M364" s="15"/>
      <c r="N364" s="15"/>
    </row>
    <row r="365" spans="1:14" ht="15">
      <c r="A365" s="369">
        <v>9996767175</v>
      </c>
      <c r="B365" s="363" t="s">
        <v>550</v>
      </c>
      <c r="C365" s="364">
        <v>45288</v>
      </c>
      <c r="D365" s="363">
        <v>70.02</v>
      </c>
      <c r="E365" s="365">
        <v>9.39</v>
      </c>
      <c r="F365" s="363">
        <v>66</v>
      </c>
      <c r="G365" s="363">
        <v>44</v>
      </c>
      <c r="H365" s="375">
        <v>0.04</v>
      </c>
      <c r="J365" s="15"/>
      <c r="K365" s="15"/>
      <c r="L365" s="15"/>
      <c r="M365" s="15"/>
      <c r="N365" s="15"/>
    </row>
    <row r="366" spans="1:14" ht="15">
      <c r="A366" s="371">
        <v>9996767175</v>
      </c>
      <c r="B366" s="360" t="s">
        <v>550</v>
      </c>
      <c r="C366" s="361">
        <v>45289</v>
      </c>
      <c r="D366" s="360">
        <v>68.260000000000005</v>
      </c>
      <c r="E366" s="362">
        <v>9.17</v>
      </c>
      <c r="F366" s="360">
        <v>55</v>
      </c>
      <c r="G366" s="360">
        <v>46</v>
      </c>
      <c r="H366" s="377">
        <v>0</v>
      </c>
      <c r="J366" s="15"/>
      <c r="K366" s="15"/>
      <c r="L366" s="15"/>
      <c r="M366" s="15"/>
      <c r="N366" s="15"/>
    </row>
    <row r="367" spans="1:14" ht="15">
      <c r="A367" s="369">
        <v>9996767175</v>
      </c>
      <c r="B367" s="363" t="s">
        <v>550</v>
      </c>
      <c r="C367" s="364">
        <v>45290</v>
      </c>
      <c r="D367" s="363">
        <v>67.08</v>
      </c>
      <c r="E367" s="365">
        <v>9.01</v>
      </c>
      <c r="F367" s="363">
        <v>59</v>
      </c>
      <c r="G367" s="363">
        <v>37</v>
      </c>
      <c r="H367" s="375">
        <v>0</v>
      </c>
      <c r="J367" s="15"/>
      <c r="K367" s="15"/>
      <c r="L367" s="15"/>
      <c r="M367" s="16"/>
      <c r="N367" s="16"/>
    </row>
    <row r="368" spans="1:14" ht="15">
      <c r="A368" s="378">
        <v>9996767175</v>
      </c>
      <c r="B368" s="379" t="s">
        <v>550</v>
      </c>
      <c r="C368" s="380">
        <v>45291</v>
      </c>
      <c r="D368" s="379">
        <v>67.12</v>
      </c>
      <c r="E368" s="381">
        <v>9.02</v>
      </c>
      <c r="F368" s="379">
        <v>63</v>
      </c>
      <c r="G368" s="379">
        <v>36</v>
      </c>
      <c r="H368" s="382">
        <v>0</v>
      </c>
      <c r="J368" s="15"/>
      <c r="K368" s="15"/>
      <c r="L368" s="15"/>
      <c r="M368" s="17"/>
      <c r="N368" s="18"/>
    </row>
    <row r="369" spans="3:14" ht="15">
      <c r="C369" s="14" t="s">
        <v>511</v>
      </c>
      <c r="D369" s="19">
        <f>AVERAGE(Table10[Consumption Recorded (kWh/day)])</f>
        <v>57.742794520547974</v>
      </c>
      <c r="E369" s="7">
        <f>AVERAGE(Table10[Estimated Cost ($/day)])</f>
        <v>7.9186301369863008</v>
      </c>
      <c r="H369" s="3"/>
      <c r="J369" s="15"/>
      <c r="K369" s="15"/>
      <c r="L369" s="15"/>
      <c r="M369" s="15"/>
      <c r="N369" s="15"/>
    </row>
    <row r="370" spans="3:14">
      <c r="C370" s="14" t="s">
        <v>519</v>
      </c>
      <c r="D370" s="19">
        <f>AVERAGE(D247:D368)</f>
        <v>81.412950819672133</v>
      </c>
      <c r="E370" s="7">
        <f>AVERAGE(E247:E368)</f>
        <v>10.968442622950821</v>
      </c>
    </row>
  </sheetData>
  <pageMargins left="0.7" right="0.7" top="0.75" bottom="0.75" header="0.3" footer="0.3"/>
  <pageSetup fitToHeight="0" orientation="portrait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F22C1-7DC0-4F24-8D07-21B296DF3EC1}">
  <sheetPr>
    <tabColor theme="0" tint="-4.9989318521683403E-2"/>
    <pageSetUpPr fitToPage="1"/>
  </sheetPr>
  <dimension ref="A1:N404"/>
  <sheetViews>
    <sheetView workbookViewId="0">
      <selection activeCell="J13" sqref="J13"/>
    </sheetView>
  </sheetViews>
  <sheetFormatPr defaultRowHeight="14.45"/>
  <cols>
    <col min="1" max="1" width="13.5703125" style="2" customWidth="1"/>
    <col min="2" max="2" width="10.85546875" style="2" customWidth="1"/>
    <col min="3" max="3" width="11.85546875" style="2" customWidth="1"/>
    <col min="4" max="4" width="16.7109375" style="2" customWidth="1"/>
    <col min="5" max="5" width="10.28515625" style="2" customWidth="1"/>
    <col min="6" max="6" width="12.7109375" style="2" customWidth="1"/>
    <col min="7" max="7" width="13.140625" style="2" customWidth="1"/>
    <col min="8" max="8" width="14.28515625" style="2" customWidth="1"/>
    <col min="9" max="9" width="12.7109375" style="2" customWidth="1"/>
    <col min="10" max="10" width="13.85546875" style="2" customWidth="1"/>
  </cols>
  <sheetData>
    <row r="1" spans="1:14">
      <c r="A1" s="50" t="s">
        <v>555</v>
      </c>
      <c r="E1" s="7"/>
      <c r="I1"/>
      <c r="J1" s="15"/>
      <c r="K1" s="15"/>
      <c r="L1" s="15"/>
      <c r="M1" s="15"/>
      <c r="N1" s="15"/>
    </row>
    <row r="2" spans="1:14" ht="15">
      <c r="A2" s="8"/>
      <c r="E2" s="7"/>
      <c r="I2"/>
      <c r="J2" s="15"/>
      <c r="K2" s="15"/>
      <c r="L2" s="15"/>
      <c r="M2" s="15"/>
      <c r="N2" s="15"/>
    </row>
    <row r="3" spans="1:14" ht="45.6" customHeight="1">
      <c r="A3" s="390" t="s">
        <v>188</v>
      </c>
      <c r="B3" s="352" t="s">
        <v>189</v>
      </c>
      <c r="C3" s="352" t="s">
        <v>62</v>
      </c>
      <c r="D3" s="352" t="s">
        <v>190</v>
      </c>
      <c r="E3" s="352" t="s">
        <v>191</v>
      </c>
      <c r="F3" s="352" t="s">
        <v>556</v>
      </c>
      <c r="G3" s="352" t="s">
        <v>557</v>
      </c>
      <c r="H3" s="354" t="s">
        <v>194</v>
      </c>
      <c r="I3"/>
      <c r="J3"/>
      <c r="K3" s="6"/>
    </row>
    <row r="4" spans="1:14" ht="15">
      <c r="A4" s="356" t="s">
        <v>558</v>
      </c>
      <c r="B4" s="357" t="s">
        <v>559</v>
      </c>
      <c r="C4" s="357" t="s">
        <v>197</v>
      </c>
      <c r="D4" s="357">
        <v>412.39</v>
      </c>
      <c r="E4" s="357">
        <v>64.95</v>
      </c>
      <c r="F4" s="357">
        <v>79</v>
      </c>
      <c r="G4" s="357">
        <v>58</v>
      </c>
      <c r="H4" s="359">
        <v>0.04</v>
      </c>
      <c r="I4"/>
      <c r="J4"/>
    </row>
    <row r="5" spans="1:14" ht="15">
      <c r="A5" s="317" t="s">
        <v>558</v>
      </c>
      <c r="B5" s="313" t="s">
        <v>559</v>
      </c>
      <c r="C5" s="313" t="s">
        <v>198</v>
      </c>
      <c r="D5" s="313">
        <v>358.65</v>
      </c>
      <c r="E5" s="313">
        <v>61.95</v>
      </c>
      <c r="F5" s="313">
        <v>78</v>
      </c>
      <c r="G5" s="313">
        <v>53</v>
      </c>
      <c r="H5" s="318">
        <v>0</v>
      </c>
      <c r="I5"/>
      <c r="J5"/>
    </row>
    <row r="6" spans="1:14" ht="15">
      <c r="A6" s="317" t="s">
        <v>558</v>
      </c>
      <c r="B6" s="313" t="s">
        <v>559</v>
      </c>
      <c r="C6" s="313" t="s">
        <v>199</v>
      </c>
      <c r="D6" s="313">
        <v>342.04</v>
      </c>
      <c r="E6" s="313">
        <v>61.06</v>
      </c>
      <c r="F6" s="313">
        <v>81</v>
      </c>
      <c r="G6" s="313">
        <v>51</v>
      </c>
      <c r="H6" s="318">
        <v>0</v>
      </c>
      <c r="I6"/>
      <c r="J6"/>
    </row>
    <row r="7" spans="1:14" ht="15">
      <c r="A7" s="317" t="s">
        <v>558</v>
      </c>
      <c r="B7" s="313" t="s">
        <v>559</v>
      </c>
      <c r="C7" s="313" t="s">
        <v>200</v>
      </c>
      <c r="D7" s="313">
        <v>350.91</v>
      </c>
      <c r="E7" s="313">
        <v>61.51</v>
      </c>
      <c r="F7" s="313">
        <v>83</v>
      </c>
      <c r="G7" s="313">
        <v>57</v>
      </c>
      <c r="H7" s="318">
        <v>0</v>
      </c>
      <c r="I7"/>
      <c r="J7"/>
    </row>
    <row r="8" spans="1:14" ht="15">
      <c r="A8" s="317" t="s">
        <v>558</v>
      </c>
      <c r="B8" s="313" t="s">
        <v>559</v>
      </c>
      <c r="C8" s="313" t="s">
        <v>201</v>
      </c>
      <c r="D8" s="313">
        <v>351.02</v>
      </c>
      <c r="E8" s="313">
        <v>61.56</v>
      </c>
      <c r="F8" s="313">
        <v>77</v>
      </c>
      <c r="G8" s="313">
        <v>46</v>
      </c>
      <c r="H8" s="318">
        <v>0.04</v>
      </c>
      <c r="I8"/>
      <c r="J8"/>
    </row>
    <row r="9" spans="1:14" ht="15">
      <c r="A9" s="317" t="s">
        <v>558</v>
      </c>
      <c r="B9" s="313" t="s">
        <v>559</v>
      </c>
      <c r="C9" s="313" t="s">
        <v>202</v>
      </c>
      <c r="D9" s="313">
        <v>353.09</v>
      </c>
      <c r="E9" s="313">
        <v>61.67</v>
      </c>
      <c r="F9" s="313">
        <v>68</v>
      </c>
      <c r="G9" s="313">
        <v>41</v>
      </c>
      <c r="H9" s="318">
        <v>0</v>
      </c>
      <c r="I9"/>
      <c r="J9"/>
    </row>
    <row r="10" spans="1:14" ht="15">
      <c r="A10" s="317" t="s">
        <v>558</v>
      </c>
      <c r="B10" s="313" t="s">
        <v>559</v>
      </c>
      <c r="C10" s="313" t="s">
        <v>203</v>
      </c>
      <c r="D10" s="313">
        <v>348.3</v>
      </c>
      <c r="E10" s="313">
        <v>61.39</v>
      </c>
      <c r="F10" s="313">
        <v>70</v>
      </c>
      <c r="G10" s="313">
        <v>38</v>
      </c>
      <c r="H10" s="318">
        <v>0</v>
      </c>
      <c r="I10"/>
      <c r="J10"/>
    </row>
    <row r="11" spans="1:14" ht="15">
      <c r="A11" s="317" t="s">
        <v>558</v>
      </c>
      <c r="B11" s="313" t="s">
        <v>559</v>
      </c>
      <c r="C11" s="313" t="s">
        <v>204</v>
      </c>
      <c r="D11" s="313">
        <v>357.72</v>
      </c>
      <c r="E11" s="313">
        <v>61.89</v>
      </c>
      <c r="F11" s="313">
        <v>76</v>
      </c>
      <c r="G11" s="313">
        <v>42</v>
      </c>
      <c r="H11" s="318">
        <v>0</v>
      </c>
      <c r="I11"/>
      <c r="J11"/>
    </row>
    <row r="12" spans="1:14" ht="15">
      <c r="A12" s="317" t="s">
        <v>558</v>
      </c>
      <c r="B12" s="313" t="s">
        <v>559</v>
      </c>
      <c r="C12" s="313" t="s">
        <v>205</v>
      </c>
      <c r="D12" s="313">
        <v>351.72</v>
      </c>
      <c r="E12" s="313">
        <v>61.56</v>
      </c>
      <c r="F12" s="313">
        <v>74</v>
      </c>
      <c r="G12" s="313">
        <v>47</v>
      </c>
      <c r="H12" s="318">
        <v>0</v>
      </c>
      <c r="I12"/>
      <c r="J12"/>
    </row>
    <row r="13" spans="1:14" ht="15">
      <c r="A13" s="317" t="s">
        <v>558</v>
      </c>
      <c r="B13" s="313" t="s">
        <v>559</v>
      </c>
      <c r="C13" s="313" t="s">
        <v>206</v>
      </c>
      <c r="D13" s="313">
        <v>345.75</v>
      </c>
      <c r="E13" s="313">
        <v>61.23</v>
      </c>
      <c r="F13" s="313">
        <v>71</v>
      </c>
      <c r="G13" s="313">
        <v>42</v>
      </c>
      <c r="H13" s="318">
        <v>0</v>
      </c>
      <c r="I13"/>
      <c r="J13"/>
    </row>
    <row r="14" spans="1:14" ht="15">
      <c r="A14" s="317" t="s">
        <v>558</v>
      </c>
      <c r="B14" s="313" t="s">
        <v>559</v>
      </c>
      <c r="C14" s="313" t="s">
        <v>207</v>
      </c>
      <c r="D14" s="313">
        <v>351.27</v>
      </c>
      <c r="E14" s="313">
        <v>61.56</v>
      </c>
      <c r="F14" s="313">
        <v>73</v>
      </c>
      <c r="G14" s="313">
        <v>38</v>
      </c>
      <c r="H14" s="318">
        <v>0</v>
      </c>
      <c r="I14"/>
      <c r="J14"/>
    </row>
    <row r="15" spans="1:14" ht="15">
      <c r="A15" s="317" t="s">
        <v>558</v>
      </c>
      <c r="B15" s="313" t="s">
        <v>559</v>
      </c>
      <c r="C15" s="313" t="s">
        <v>208</v>
      </c>
      <c r="D15" s="313">
        <v>357.91</v>
      </c>
      <c r="E15" s="313">
        <v>61.89</v>
      </c>
      <c r="F15" s="313">
        <v>80</v>
      </c>
      <c r="G15" s="313">
        <v>44</v>
      </c>
      <c r="H15" s="318">
        <v>0</v>
      </c>
      <c r="I15"/>
      <c r="J15"/>
    </row>
    <row r="16" spans="1:14" ht="15">
      <c r="A16" s="317" t="s">
        <v>558</v>
      </c>
      <c r="B16" s="313" t="s">
        <v>559</v>
      </c>
      <c r="C16" s="313" t="s">
        <v>209</v>
      </c>
      <c r="D16" s="313">
        <v>361.28</v>
      </c>
      <c r="E16" s="313">
        <v>62.12</v>
      </c>
      <c r="F16" s="313">
        <v>71</v>
      </c>
      <c r="G16" s="313">
        <v>35</v>
      </c>
      <c r="H16" s="318">
        <v>0.12</v>
      </c>
      <c r="I16"/>
      <c r="J16"/>
    </row>
    <row r="17" spans="1:10" ht="15">
      <c r="A17" s="317" t="s">
        <v>558</v>
      </c>
      <c r="B17" s="313" t="s">
        <v>559</v>
      </c>
      <c r="C17" s="313" t="s">
        <v>210</v>
      </c>
      <c r="D17" s="313">
        <v>359.35</v>
      </c>
      <c r="E17" s="313">
        <v>62</v>
      </c>
      <c r="F17" s="313">
        <v>61</v>
      </c>
      <c r="G17" s="313">
        <v>30</v>
      </c>
      <c r="H17" s="318">
        <v>0</v>
      </c>
      <c r="I17"/>
      <c r="J17"/>
    </row>
    <row r="18" spans="1:10" ht="15">
      <c r="A18" s="317" t="s">
        <v>558</v>
      </c>
      <c r="B18" s="313" t="s">
        <v>559</v>
      </c>
      <c r="C18" s="313" t="s">
        <v>211</v>
      </c>
      <c r="D18" s="313">
        <v>355.44</v>
      </c>
      <c r="E18" s="313">
        <v>61.78</v>
      </c>
      <c r="F18" s="313">
        <v>63</v>
      </c>
      <c r="G18" s="313">
        <v>30</v>
      </c>
      <c r="H18" s="318">
        <v>0</v>
      </c>
      <c r="I18"/>
      <c r="J18"/>
    </row>
    <row r="19" spans="1:10" ht="15">
      <c r="A19" s="317" t="s">
        <v>558</v>
      </c>
      <c r="B19" s="313" t="s">
        <v>559</v>
      </c>
      <c r="C19" s="313" t="s">
        <v>212</v>
      </c>
      <c r="D19" s="313">
        <v>366.46</v>
      </c>
      <c r="E19" s="313">
        <v>62.39</v>
      </c>
      <c r="F19" s="313">
        <v>71</v>
      </c>
      <c r="G19" s="313">
        <v>30</v>
      </c>
      <c r="H19" s="318">
        <v>0</v>
      </c>
      <c r="I19"/>
      <c r="J19"/>
    </row>
    <row r="20" spans="1:10" ht="15">
      <c r="A20" s="317" t="s">
        <v>558</v>
      </c>
      <c r="B20" s="313" t="s">
        <v>559</v>
      </c>
      <c r="C20" s="313" t="s">
        <v>213</v>
      </c>
      <c r="D20" s="313">
        <v>357.31</v>
      </c>
      <c r="E20" s="313">
        <v>61.89</v>
      </c>
      <c r="F20" s="313">
        <v>75</v>
      </c>
      <c r="G20" s="313">
        <v>34</v>
      </c>
      <c r="H20" s="318">
        <v>0</v>
      </c>
      <c r="I20"/>
      <c r="J20"/>
    </row>
    <row r="21" spans="1:10" ht="15">
      <c r="A21" s="317" t="s">
        <v>558</v>
      </c>
      <c r="B21" s="313" t="s">
        <v>559</v>
      </c>
      <c r="C21" s="313" t="s">
        <v>214</v>
      </c>
      <c r="D21" s="313">
        <v>352.87</v>
      </c>
      <c r="E21" s="313">
        <v>61.62</v>
      </c>
      <c r="F21" s="313">
        <v>79</v>
      </c>
      <c r="G21" s="313">
        <v>46</v>
      </c>
      <c r="H21" s="318" t="s">
        <v>13</v>
      </c>
      <c r="I21"/>
      <c r="J21"/>
    </row>
    <row r="22" spans="1:10" ht="15">
      <c r="A22" s="317" t="s">
        <v>558</v>
      </c>
      <c r="B22" s="313" t="s">
        <v>559</v>
      </c>
      <c r="C22" s="313" t="s">
        <v>215</v>
      </c>
      <c r="D22" s="313">
        <v>413.85</v>
      </c>
      <c r="E22" s="313">
        <v>65</v>
      </c>
      <c r="F22" s="313">
        <v>82</v>
      </c>
      <c r="G22" s="313">
        <v>54</v>
      </c>
      <c r="H22" s="318">
        <v>0</v>
      </c>
      <c r="I22"/>
      <c r="J22"/>
    </row>
    <row r="23" spans="1:10" ht="15">
      <c r="A23" s="317" t="s">
        <v>558</v>
      </c>
      <c r="B23" s="313" t="s">
        <v>559</v>
      </c>
      <c r="C23" s="313" t="s">
        <v>216</v>
      </c>
      <c r="D23" s="313">
        <v>416.37</v>
      </c>
      <c r="E23" s="313">
        <v>65.17</v>
      </c>
      <c r="F23" s="313">
        <v>76</v>
      </c>
      <c r="G23" s="313">
        <v>49</v>
      </c>
      <c r="H23" s="318">
        <v>0</v>
      </c>
      <c r="I23"/>
      <c r="J23"/>
    </row>
    <row r="24" spans="1:10" ht="15">
      <c r="A24" s="317" t="s">
        <v>558</v>
      </c>
      <c r="B24" s="313" t="s">
        <v>559</v>
      </c>
      <c r="C24" s="313" t="s">
        <v>217</v>
      </c>
      <c r="D24" s="313">
        <v>412.06</v>
      </c>
      <c r="E24" s="313">
        <v>69.23</v>
      </c>
      <c r="F24" s="313">
        <v>76</v>
      </c>
      <c r="G24" s="313">
        <v>47</v>
      </c>
      <c r="H24" s="318" t="s">
        <v>218</v>
      </c>
      <c r="I24"/>
      <c r="J24"/>
    </row>
    <row r="25" spans="1:10" ht="15">
      <c r="A25" s="317" t="s">
        <v>558</v>
      </c>
      <c r="B25" s="313" t="s">
        <v>559</v>
      </c>
      <c r="C25" s="313" t="s">
        <v>219</v>
      </c>
      <c r="D25" s="313">
        <v>429.47</v>
      </c>
      <c r="E25" s="313">
        <v>70.17</v>
      </c>
      <c r="F25" s="313">
        <v>82</v>
      </c>
      <c r="G25" s="313">
        <v>54</v>
      </c>
      <c r="H25" s="318">
        <v>0.33</v>
      </c>
      <c r="I25"/>
      <c r="J25"/>
    </row>
    <row r="26" spans="1:10" ht="15">
      <c r="A26" s="317" t="s">
        <v>558</v>
      </c>
      <c r="B26" s="313" t="s">
        <v>559</v>
      </c>
      <c r="C26" s="313" t="s">
        <v>220</v>
      </c>
      <c r="D26" s="313">
        <v>430.95</v>
      </c>
      <c r="E26" s="313">
        <v>70.23</v>
      </c>
      <c r="F26" s="313">
        <v>75</v>
      </c>
      <c r="G26" s="313">
        <v>44</v>
      </c>
      <c r="H26" s="318">
        <v>0.05</v>
      </c>
      <c r="I26"/>
      <c r="J26"/>
    </row>
    <row r="27" spans="1:10" ht="15">
      <c r="A27" s="317" t="s">
        <v>558</v>
      </c>
      <c r="B27" s="313" t="s">
        <v>559</v>
      </c>
      <c r="C27" s="313" t="s">
        <v>221</v>
      </c>
      <c r="D27" s="313">
        <v>445.72</v>
      </c>
      <c r="E27" s="313">
        <v>71.06</v>
      </c>
      <c r="F27" s="313">
        <v>76</v>
      </c>
      <c r="G27" s="313">
        <v>41</v>
      </c>
      <c r="H27" s="318">
        <v>0</v>
      </c>
      <c r="I27"/>
      <c r="J27"/>
    </row>
    <row r="28" spans="1:10" ht="15">
      <c r="A28" s="317" t="s">
        <v>558</v>
      </c>
      <c r="B28" s="313" t="s">
        <v>559</v>
      </c>
      <c r="C28" s="313" t="s">
        <v>222</v>
      </c>
      <c r="D28" s="313">
        <v>417.72</v>
      </c>
      <c r="E28" s="313">
        <v>69.5</v>
      </c>
      <c r="F28" s="313">
        <v>85</v>
      </c>
      <c r="G28" s="313">
        <v>43</v>
      </c>
      <c r="H28" s="318">
        <v>0</v>
      </c>
      <c r="I28"/>
      <c r="J28"/>
    </row>
    <row r="29" spans="1:10" ht="15">
      <c r="A29" s="317" t="s">
        <v>558</v>
      </c>
      <c r="B29" s="313" t="s">
        <v>559</v>
      </c>
      <c r="C29" s="313" t="s">
        <v>223</v>
      </c>
      <c r="D29" s="313">
        <v>414.32</v>
      </c>
      <c r="E29" s="313">
        <v>69.34</v>
      </c>
      <c r="F29" s="313">
        <v>72</v>
      </c>
      <c r="G29" s="313">
        <v>38</v>
      </c>
      <c r="H29" s="318">
        <v>0.09</v>
      </c>
      <c r="I29"/>
      <c r="J29"/>
    </row>
    <row r="30" spans="1:10" ht="15">
      <c r="A30" s="317" t="s">
        <v>558</v>
      </c>
      <c r="B30" s="313" t="s">
        <v>559</v>
      </c>
      <c r="C30" s="313" t="s">
        <v>224</v>
      </c>
      <c r="D30" s="313">
        <v>411.18</v>
      </c>
      <c r="E30" s="313">
        <v>69.17</v>
      </c>
      <c r="F30" s="313">
        <v>62</v>
      </c>
      <c r="G30" s="313">
        <v>37</v>
      </c>
      <c r="H30" s="318">
        <v>0</v>
      </c>
      <c r="I30"/>
      <c r="J30"/>
    </row>
    <row r="31" spans="1:10" ht="15">
      <c r="A31" s="317" t="s">
        <v>558</v>
      </c>
      <c r="B31" s="313" t="s">
        <v>559</v>
      </c>
      <c r="C31" s="313" t="s">
        <v>225</v>
      </c>
      <c r="D31" s="313">
        <v>405.51</v>
      </c>
      <c r="E31" s="313">
        <v>68.84</v>
      </c>
      <c r="F31" s="313">
        <v>69</v>
      </c>
      <c r="G31" s="313">
        <v>35</v>
      </c>
      <c r="H31" s="318">
        <v>0</v>
      </c>
      <c r="I31"/>
      <c r="J31"/>
    </row>
    <row r="32" spans="1:10" ht="15">
      <c r="A32" s="317" t="s">
        <v>558</v>
      </c>
      <c r="B32" s="313" t="s">
        <v>559</v>
      </c>
      <c r="C32" s="313" t="s">
        <v>226</v>
      </c>
      <c r="D32" s="313">
        <v>419.77</v>
      </c>
      <c r="E32" s="313">
        <v>69.61</v>
      </c>
      <c r="F32" s="313">
        <v>78</v>
      </c>
      <c r="G32" s="313">
        <v>55</v>
      </c>
      <c r="H32" s="318">
        <v>0</v>
      </c>
      <c r="I32"/>
      <c r="J32"/>
    </row>
    <row r="33" spans="1:10" ht="15">
      <c r="A33" s="317" t="s">
        <v>558</v>
      </c>
      <c r="B33" s="313" t="s">
        <v>559</v>
      </c>
      <c r="C33" s="313" t="s">
        <v>227</v>
      </c>
      <c r="D33" s="313">
        <v>412.02</v>
      </c>
      <c r="E33" s="313">
        <v>69.23</v>
      </c>
      <c r="F33" s="313">
        <v>86</v>
      </c>
      <c r="G33" s="313">
        <v>58</v>
      </c>
      <c r="H33" s="318">
        <v>0</v>
      </c>
      <c r="I33"/>
      <c r="J33"/>
    </row>
    <row r="34" spans="1:10" ht="15">
      <c r="A34" s="317" t="s">
        <v>558</v>
      </c>
      <c r="B34" s="313" t="s">
        <v>559</v>
      </c>
      <c r="C34" s="313" t="s">
        <v>230</v>
      </c>
      <c r="D34" s="313">
        <v>418.16</v>
      </c>
      <c r="E34" s="313">
        <v>69.56</v>
      </c>
      <c r="F34" s="313">
        <v>83</v>
      </c>
      <c r="G34" s="313">
        <v>59</v>
      </c>
      <c r="H34" s="318">
        <v>0</v>
      </c>
      <c r="I34"/>
      <c r="J34"/>
    </row>
    <row r="35" spans="1:10" ht="15">
      <c r="A35" s="317" t="s">
        <v>558</v>
      </c>
      <c r="B35" s="313" t="s">
        <v>559</v>
      </c>
      <c r="C35" s="313" t="s">
        <v>232</v>
      </c>
      <c r="D35" s="313">
        <v>410.6</v>
      </c>
      <c r="E35" s="313">
        <v>69.12</v>
      </c>
      <c r="F35" s="313">
        <v>82</v>
      </c>
      <c r="G35" s="313">
        <v>58</v>
      </c>
      <c r="H35" s="318">
        <v>0</v>
      </c>
      <c r="I35"/>
      <c r="J35"/>
    </row>
    <row r="36" spans="1:10" ht="15">
      <c r="A36" s="317" t="s">
        <v>558</v>
      </c>
      <c r="B36" s="313" t="s">
        <v>559</v>
      </c>
      <c r="C36" s="313" t="s">
        <v>233</v>
      </c>
      <c r="D36" s="313">
        <v>407.83</v>
      </c>
      <c r="E36" s="313">
        <v>68.95</v>
      </c>
      <c r="F36" s="313">
        <v>82</v>
      </c>
      <c r="G36" s="313">
        <v>57</v>
      </c>
      <c r="H36" s="318">
        <v>0</v>
      </c>
      <c r="I36"/>
      <c r="J36"/>
    </row>
    <row r="37" spans="1:10" ht="15">
      <c r="A37" s="317" t="s">
        <v>558</v>
      </c>
      <c r="B37" s="313" t="s">
        <v>559</v>
      </c>
      <c r="C37" s="313" t="s">
        <v>234</v>
      </c>
      <c r="D37" s="313">
        <v>415.78</v>
      </c>
      <c r="E37" s="313">
        <v>69.39</v>
      </c>
      <c r="F37" s="313">
        <v>78</v>
      </c>
      <c r="G37" s="313">
        <v>50</v>
      </c>
      <c r="H37" s="318">
        <v>0</v>
      </c>
      <c r="I37"/>
      <c r="J37"/>
    </row>
    <row r="38" spans="1:10" ht="15">
      <c r="A38" s="317" t="s">
        <v>558</v>
      </c>
      <c r="B38" s="313" t="s">
        <v>559</v>
      </c>
      <c r="C38" s="313" t="s">
        <v>235</v>
      </c>
      <c r="D38" s="313">
        <v>423.57</v>
      </c>
      <c r="E38" s="313">
        <v>69.84</v>
      </c>
      <c r="F38" s="313">
        <v>70</v>
      </c>
      <c r="G38" s="313">
        <v>47</v>
      </c>
      <c r="H38" s="318">
        <v>0.17</v>
      </c>
      <c r="I38"/>
      <c r="J38"/>
    </row>
    <row r="39" spans="1:10" ht="15">
      <c r="A39" s="317" t="s">
        <v>558</v>
      </c>
      <c r="B39" s="313" t="s">
        <v>559</v>
      </c>
      <c r="C39" s="313" t="s">
        <v>236</v>
      </c>
      <c r="D39" s="313">
        <v>430.6</v>
      </c>
      <c r="E39" s="313">
        <v>70.23</v>
      </c>
      <c r="F39" s="313">
        <v>73</v>
      </c>
      <c r="G39" s="313">
        <v>48</v>
      </c>
      <c r="H39" s="318">
        <v>0</v>
      </c>
      <c r="I39"/>
      <c r="J39"/>
    </row>
    <row r="40" spans="1:10" ht="15">
      <c r="A40" s="317" t="s">
        <v>558</v>
      </c>
      <c r="B40" s="313" t="s">
        <v>559</v>
      </c>
      <c r="C40" s="313" t="s">
        <v>237</v>
      </c>
      <c r="D40" s="313">
        <v>420.72</v>
      </c>
      <c r="E40" s="313">
        <v>69.67</v>
      </c>
      <c r="F40" s="313">
        <v>71</v>
      </c>
      <c r="G40" s="313">
        <v>46</v>
      </c>
      <c r="H40" s="318">
        <v>0.01</v>
      </c>
      <c r="I40"/>
      <c r="J40"/>
    </row>
    <row r="41" spans="1:10" ht="15">
      <c r="A41" s="317" t="s">
        <v>558</v>
      </c>
      <c r="B41" s="313" t="s">
        <v>559</v>
      </c>
      <c r="C41" s="313" t="s">
        <v>238</v>
      </c>
      <c r="D41" s="313">
        <v>414.54</v>
      </c>
      <c r="E41" s="313">
        <v>69.34</v>
      </c>
      <c r="F41" s="313">
        <v>76</v>
      </c>
      <c r="G41" s="313">
        <v>44</v>
      </c>
      <c r="H41" s="318"/>
      <c r="I41"/>
      <c r="J41"/>
    </row>
    <row r="42" spans="1:10" ht="15">
      <c r="A42" s="317" t="s">
        <v>558</v>
      </c>
      <c r="B42" s="313" t="s">
        <v>559</v>
      </c>
      <c r="C42" s="313" t="s">
        <v>239</v>
      </c>
      <c r="D42" s="313">
        <v>439.89</v>
      </c>
      <c r="E42" s="313">
        <v>70.72</v>
      </c>
      <c r="F42" s="313">
        <v>79</v>
      </c>
      <c r="G42" s="313">
        <v>49</v>
      </c>
      <c r="H42" s="318">
        <v>0</v>
      </c>
      <c r="I42"/>
      <c r="J42"/>
    </row>
    <row r="43" spans="1:10" ht="15">
      <c r="A43" s="317" t="s">
        <v>558</v>
      </c>
      <c r="B43" s="313" t="s">
        <v>559</v>
      </c>
      <c r="C43" s="313" t="s">
        <v>240</v>
      </c>
      <c r="D43" s="313">
        <v>437.81</v>
      </c>
      <c r="E43" s="313">
        <v>70.61</v>
      </c>
      <c r="F43" s="313">
        <v>83</v>
      </c>
      <c r="G43" s="313">
        <v>58</v>
      </c>
      <c r="H43" s="318">
        <v>0</v>
      </c>
      <c r="I43"/>
      <c r="J43"/>
    </row>
    <row r="44" spans="1:10" ht="15">
      <c r="A44" s="317" t="s">
        <v>558</v>
      </c>
      <c r="B44" s="313" t="s">
        <v>559</v>
      </c>
      <c r="C44" s="313" t="s">
        <v>241</v>
      </c>
      <c r="D44" s="313">
        <v>423.33</v>
      </c>
      <c r="E44" s="313">
        <v>69.84</v>
      </c>
      <c r="F44" s="313">
        <v>85</v>
      </c>
      <c r="G44" s="313">
        <v>46</v>
      </c>
      <c r="H44" s="318">
        <v>0.16</v>
      </c>
      <c r="I44"/>
      <c r="J44"/>
    </row>
    <row r="45" spans="1:10" ht="15">
      <c r="A45" s="317" t="s">
        <v>558</v>
      </c>
      <c r="B45" s="313" t="s">
        <v>559</v>
      </c>
      <c r="C45" s="313" t="s">
        <v>242</v>
      </c>
      <c r="D45" s="313">
        <v>429.5</v>
      </c>
      <c r="E45" s="313">
        <v>70.17</v>
      </c>
      <c r="F45" s="313">
        <v>79</v>
      </c>
      <c r="G45" s="313">
        <v>40</v>
      </c>
      <c r="H45" s="318">
        <v>0.56999999999999995</v>
      </c>
      <c r="I45"/>
      <c r="J45"/>
    </row>
    <row r="46" spans="1:10" ht="15">
      <c r="A46" s="317" t="s">
        <v>558</v>
      </c>
      <c r="B46" s="313" t="s">
        <v>559</v>
      </c>
      <c r="C46" s="313" t="s">
        <v>243</v>
      </c>
      <c r="D46" s="313">
        <v>433.67</v>
      </c>
      <c r="E46" s="313">
        <v>70.39</v>
      </c>
      <c r="F46" s="313">
        <v>71</v>
      </c>
      <c r="G46" s="313">
        <v>40</v>
      </c>
      <c r="H46" s="318">
        <v>0.12</v>
      </c>
      <c r="I46"/>
      <c r="J46"/>
    </row>
    <row r="47" spans="1:10" ht="15">
      <c r="A47" s="317" t="s">
        <v>558</v>
      </c>
      <c r="B47" s="313" t="s">
        <v>559</v>
      </c>
      <c r="C47" s="313" t="s">
        <v>244</v>
      </c>
      <c r="D47" s="313">
        <v>432.55</v>
      </c>
      <c r="E47" s="313">
        <v>70.34</v>
      </c>
      <c r="F47" s="313">
        <v>71</v>
      </c>
      <c r="G47" s="313">
        <v>40</v>
      </c>
      <c r="H47" s="318" t="s">
        <v>149</v>
      </c>
      <c r="I47"/>
      <c r="J47"/>
    </row>
    <row r="48" spans="1:10" ht="15">
      <c r="A48" s="317" t="s">
        <v>558</v>
      </c>
      <c r="B48" s="313" t="s">
        <v>559</v>
      </c>
      <c r="C48" s="313" t="s">
        <v>245</v>
      </c>
      <c r="D48" s="313">
        <v>419.57</v>
      </c>
      <c r="E48" s="313">
        <v>69.61</v>
      </c>
      <c r="F48" s="313">
        <v>75</v>
      </c>
      <c r="G48" s="313">
        <v>39</v>
      </c>
      <c r="H48" s="318">
        <v>0</v>
      </c>
      <c r="I48"/>
      <c r="J48"/>
    </row>
    <row r="49" spans="1:10" ht="15">
      <c r="A49" s="317" t="s">
        <v>558</v>
      </c>
      <c r="B49" s="313" t="s">
        <v>559</v>
      </c>
      <c r="C49" s="313" t="s">
        <v>246</v>
      </c>
      <c r="D49" s="313">
        <v>412.94</v>
      </c>
      <c r="E49" s="313">
        <v>69.23</v>
      </c>
      <c r="F49" s="313">
        <v>82</v>
      </c>
      <c r="G49" s="313">
        <v>50</v>
      </c>
      <c r="H49" s="318">
        <v>0</v>
      </c>
      <c r="I49"/>
      <c r="J49"/>
    </row>
    <row r="50" spans="1:10" ht="15">
      <c r="A50" s="317" t="s">
        <v>558</v>
      </c>
      <c r="B50" s="313" t="s">
        <v>559</v>
      </c>
      <c r="C50" s="313" t="s">
        <v>247</v>
      </c>
      <c r="D50" s="313">
        <v>416.24</v>
      </c>
      <c r="E50" s="313">
        <v>69.45</v>
      </c>
      <c r="F50" s="313">
        <v>85</v>
      </c>
      <c r="G50" s="313">
        <v>57</v>
      </c>
      <c r="H50" s="318">
        <v>0</v>
      </c>
      <c r="I50"/>
      <c r="J50"/>
    </row>
    <row r="51" spans="1:10" ht="15">
      <c r="A51" s="317" t="s">
        <v>558</v>
      </c>
      <c r="B51" s="313" t="s">
        <v>559</v>
      </c>
      <c r="C51" s="313" t="s">
        <v>248</v>
      </c>
      <c r="D51" s="313">
        <v>500.02</v>
      </c>
      <c r="E51" s="313">
        <v>74.11</v>
      </c>
      <c r="F51" s="313">
        <v>89</v>
      </c>
      <c r="G51" s="313">
        <v>45</v>
      </c>
      <c r="H51" s="318"/>
      <c r="I51"/>
      <c r="J51"/>
    </row>
    <row r="52" spans="1:10" ht="15">
      <c r="A52" s="317" t="s">
        <v>558</v>
      </c>
      <c r="B52" s="313" t="s">
        <v>559</v>
      </c>
      <c r="C52" s="313" t="s">
        <v>249</v>
      </c>
      <c r="D52" s="313">
        <v>421.31</v>
      </c>
      <c r="E52" s="313">
        <v>69.73</v>
      </c>
      <c r="F52" s="313">
        <v>67</v>
      </c>
      <c r="G52" s="313">
        <v>46</v>
      </c>
      <c r="H52" s="318">
        <v>0.04</v>
      </c>
      <c r="I52"/>
      <c r="J52"/>
    </row>
    <row r="53" spans="1:10" ht="15">
      <c r="A53" s="317" t="s">
        <v>558</v>
      </c>
      <c r="B53" s="313" t="s">
        <v>559</v>
      </c>
      <c r="C53" s="313" t="s">
        <v>250</v>
      </c>
      <c r="D53" s="313">
        <v>423.39</v>
      </c>
      <c r="E53" s="313">
        <v>67.83</v>
      </c>
      <c r="F53" s="313">
        <v>80</v>
      </c>
      <c r="G53" s="313">
        <v>48</v>
      </c>
      <c r="H53" s="318">
        <v>0</v>
      </c>
      <c r="I53"/>
      <c r="J53"/>
    </row>
    <row r="54" spans="1:10" ht="15">
      <c r="A54" s="317" t="s">
        <v>558</v>
      </c>
      <c r="B54" s="313" t="s">
        <v>559</v>
      </c>
      <c r="C54" s="313" t="s">
        <v>251</v>
      </c>
      <c r="D54" s="313">
        <v>426.32</v>
      </c>
      <c r="E54" s="313">
        <v>67.990000000000009</v>
      </c>
      <c r="F54" s="313">
        <v>82</v>
      </c>
      <c r="G54" s="313">
        <v>53</v>
      </c>
      <c r="H54" s="318">
        <v>0</v>
      </c>
      <c r="I54"/>
      <c r="J54"/>
    </row>
    <row r="55" spans="1:10" ht="15">
      <c r="A55" s="317" t="s">
        <v>558</v>
      </c>
      <c r="B55" s="313" t="s">
        <v>559</v>
      </c>
      <c r="C55" s="313" t="s">
        <v>252</v>
      </c>
      <c r="D55" s="313">
        <v>419.21</v>
      </c>
      <c r="E55" s="313">
        <v>67.599999999999994</v>
      </c>
      <c r="F55" s="313">
        <v>85</v>
      </c>
      <c r="G55" s="313">
        <v>57</v>
      </c>
      <c r="H55" s="318">
        <v>0</v>
      </c>
      <c r="I55"/>
      <c r="J55"/>
    </row>
    <row r="56" spans="1:10" ht="15">
      <c r="A56" s="317" t="s">
        <v>558</v>
      </c>
      <c r="B56" s="313" t="s">
        <v>559</v>
      </c>
      <c r="C56" s="313" t="s">
        <v>253</v>
      </c>
      <c r="D56" s="313">
        <v>421.6</v>
      </c>
      <c r="E56" s="313">
        <v>67.72</v>
      </c>
      <c r="F56" s="313">
        <v>87</v>
      </c>
      <c r="G56" s="313">
        <v>58</v>
      </c>
      <c r="H56" s="318">
        <v>0</v>
      </c>
      <c r="I56"/>
      <c r="J56"/>
    </row>
    <row r="57" spans="1:10" ht="15">
      <c r="A57" s="317" t="s">
        <v>558</v>
      </c>
      <c r="B57" s="313" t="s">
        <v>559</v>
      </c>
      <c r="C57" s="313" t="s">
        <v>254</v>
      </c>
      <c r="D57" s="313">
        <v>425.53</v>
      </c>
      <c r="E57" s="313">
        <v>67.94</v>
      </c>
      <c r="F57" s="313">
        <v>89</v>
      </c>
      <c r="G57" s="313">
        <v>60</v>
      </c>
      <c r="H57" s="318">
        <v>0</v>
      </c>
      <c r="I57"/>
      <c r="J57"/>
    </row>
    <row r="58" spans="1:10" ht="15">
      <c r="A58" s="317" t="s">
        <v>558</v>
      </c>
      <c r="B58" s="313" t="s">
        <v>559</v>
      </c>
      <c r="C58" s="313" t="s">
        <v>255</v>
      </c>
      <c r="D58" s="313">
        <v>423.43</v>
      </c>
      <c r="E58" s="313">
        <v>67.83</v>
      </c>
      <c r="F58" s="313">
        <v>87</v>
      </c>
      <c r="G58" s="313">
        <v>58</v>
      </c>
      <c r="H58" s="318">
        <v>0</v>
      </c>
      <c r="I58"/>
      <c r="J58"/>
    </row>
    <row r="59" spans="1:10" ht="15">
      <c r="A59" s="317" t="s">
        <v>558</v>
      </c>
      <c r="B59" s="313" t="s">
        <v>559</v>
      </c>
      <c r="C59" s="313" t="s">
        <v>256</v>
      </c>
      <c r="D59" s="313">
        <v>419.07</v>
      </c>
      <c r="E59" s="313">
        <v>67.599999999999994</v>
      </c>
      <c r="F59" s="313">
        <v>87</v>
      </c>
      <c r="G59" s="313">
        <v>58</v>
      </c>
      <c r="H59" s="318"/>
      <c r="I59"/>
      <c r="J59"/>
    </row>
    <row r="60" spans="1:10" ht="15">
      <c r="A60" s="317" t="s">
        <v>558</v>
      </c>
      <c r="B60" s="313" t="s">
        <v>559</v>
      </c>
      <c r="C60" s="313" t="s">
        <v>257</v>
      </c>
      <c r="D60" s="313">
        <v>437.23</v>
      </c>
      <c r="E60" s="313">
        <v>68.599999999999994</v>
      </c>
      <c r="F60" s="313">
        <v>87</v>
      </c>
      <c r="G60" s="313">
        <v>56</v>
      </c>
      <c r="H60" s="318">
        <v>0</v>
      </c>
      <c r="I60"/>
      <c r="J60"/>
    </row>
    <row r="61" spans="1:10" ht="15">
      <c r="A61" s="317" t="s">
        <v>558</v>
      </c>
      <c r="B61" s="313" t="s">
        <v>559</v>
      </c>
      <c r="C61" s="313" t="s">
        <v>258</v>
      </c>
      <c r="D61" s="313">
        <v>434.12</v>
      </c>
      <c r="E61" s="313">
        <v>68.44</v>
      </c>
      <c r="F61" s="313">
        <v>87</v>
      </c>
      <c r="G61" s="313">
        <v>57</v>
      </c>
      <c r="H61" s="318">
        <v>0</v>
      </c>
      <c r="I61"/>
      <c r="J61"/>
    </row>
    <row r="62" spans="1:10" ht="15">
      <c r="A62" s="317" t="s">
        <v>558</v>
      </c>
      <c r="B62" s="313" t="s">
        <v>559</v>
      </c>
      <c r="C62" s="313" t="s">
        <v>259</v>
      </c>
      <c r="D62" s="313">
        <v>420.72</v>
      </c>
      <c r="E62" s="313">
        <v>67.66</v>
      </c>
      <c r="F62" s="313">
        <v>87</v>
      </c>
      <c r="G62" s="313">
        <v>57</v>
      </c>
      <c r="H62" s="318">
        <v>0</v>
      </c>
      <c r="I62"/>
      <c r="J62"/>
    </row>
    <row r="63" spans="1:10" ht="15">
      <c r="A63" s="317" t="s">
        <v>558</v>
      </c>
      <c r="B63" s="313" t="s">
        <v>559</v>
      </c>
      <c r="C63" s="313" t="s">
        <v>261</v>
      </c>
      <c r="D63" s="313">
        <v>416.57</v>
      </c>
      <c r="E63" s="313">
        <v>67.44</v>
      </c>
      <c r="F63" s="313">
        <v>86</v>
      </c>
      <c r="G63" s="313">
        <v>58</v>
      </c>
      <c r="H63" s="318">
        <v>0</v>
      </c>
      <c r="I63"/>
      <c r="J63"/>
    </row>
    <row r="64" spans="1:10" ht="15">
      <c r="A64" s="317" t="s">
        <v>558</v>
      </c>
      <c r="B64" s="313" t="s">
        <v>559</v>
      </c>
      <c r="C64" s="313" t="s">
        <v>262</v>
      </c>
      <c r="D64" s="313">
        <v>415.98</v>
      </c>
      <c r="E64" s="313">
        <v>67.38</v>
      </c>
      <c r="F64" s="313">
        <v>87</v>
      </c>
      <c r="G64" s="313">
        <v>56</v>
      </c>
      <c r="H64" s="318">
        <v>0</v>
      </c>
      <c r="I64"/>
      <c r="J64"/>
    </row>
    <row r="65" spans="1:10" ht="15">
      <c r="A65" s="317" t="s">
        <v>558</v>
      </c>
      <c r="B65" s="313" t="s">
        <v>559</v>
      </c>
      <c r="C65" s="313" t="s">
        <v>263</v>
      </c>
      <c r="D65" s="313">
        <v>419.69</v>
      </c>
      <c r="E65" s="313">
        <v>67.599999999999994</v>
      </c>
      <c r="F65" s="313">
        <v>90</v>
      </c>
      <c r="G65" s="313">
        <v>55</v>
      </c>
      <c r="H65" s="318">
        <v>0</v>
      </c>
      <c r="I65"/>
      <c r="J65"/>
    </row>
    <row r="66" spans="1:10" ht="15">
      <c r="A66" s="317" t="s">
        <v>558</v>
      </c>
      <c r="B66" s="313" t="s">
        <v>559</v>
      </c>
      <c r="C66" s="313" t="s">
        <v>264</v>
      </c>
      <c r="D66" s="313">
        <v>423.56</v>
      </c>
      <c r="E66" s="313">
        <v>67.83</v>
      </c>
      <c r="F66" s="313">
        <v>88</v>
      </c>
      <c r="G66" s="313">
        <v>52</v>
      </c>
      <c r="H66" s="318">
        <v>0</v>
      </c>
      <c r="I66"/>
      <c r="J66"/>
    </row>
    <row r="67" spans="1:10" ht="15">
      <c r="A67" s="317" t="s">
        <v>558</v>
      </c>
      <c r="B67" s="313" t="s">
        <v>559</v>
      </c>
      <c r="C67" s="313" t="s">
        <v>265</v>
      </c>
      <c r="D67" s="313">
        <v>436.2</v>
      </c>
      <c r="E67" s="313">
        <v>68.55</v>
      </c>
      <c r="F67" s="313">
        <v>81</v>
      </c>
      <c r="G67" s="313">
        <v>54</v>
      </c>
      <c r="H67" s="318">
        <v>0.05</v>
      </c>
      <c r="I67"/>
      <c r="J67"/>
    </row>
    <row r="68" spans="1:10" ht="15">
      <c r="A68" s="317" t="s">
        <v>558</v>
      </c>
      <c r="B68" s="313" t="s">
        <v>559</v>
      </c>
      <c r="C68" s="313" t="s">
        <v>266</v>
      </c>
      <c r="D68" s="313">
        <v>424.03</v>
      </c>
      <c r="E68" s="313">
        <v>67.88</v>
      </c>
      <c r="F68" s="313">
        <v>84</v>
      </c>
      <c r="G68" s="313">
        <v>56</v>
      </c>
      <c r="H68" s="318">
        <v>0</v>
      </c>
      <c r="I68"/>
      <c r="J68"/>
    </row>
    <row r="69" spans="1:10" ht="15">
      <c r="A69" s="317" t="s">
        <v>558</v>
      </c>
      <c r="B69" s="313" t="s">
        <v>559</v>
      </c>
      <c r="C69" s="313" t="s">
        <v>267</v>
      </c>
      <c r="D69" s="313">
        <v>413.42</v>
      </c>
      <c r="E69" s="313">
        <v>67.27000000000001</v>
      </c>
      <c r="F69" s="313">
        <v>87</v>
      </c>
      <c r="G69" s="313">
        <v>56</v>
      </c>
      <c r="H69" s="318"/>
      <c r="I69"/>
      <c r="J69"/>
    </row>
    <row r="70" spans="1:10" ht="15">
      <c r="A70" s="317" t="s">
        <v>558</v>
      </c>
      <c r="B70" s="313" t="s">
        <v>559</v>
      </c>
      <c r="C70" s="313" t="s">
        <v>268</v>
      </c>
      <c r="D70" s="313">
        <v>413.1</v>
      </c>
      <c r="E70" s="313">
        <v>67.27000000000001</v>
      </c>
      <c r="F70" s="313">
        <v>85</v>
      </c>
      <c r="G70" s="313">
        <v>58</v>
      </c>
      <c r="H70" s="318">
        <v>0</v>
      </c>
      <c r="I70"/>
      <c r="J70"/>
    </row>
    <row r="71" spans="1:10" ht="15">
      <c r="A71" s="317" t="s">
        <v>558</v>
      </c>
      <c r="B71" s="313" t="s">
        <v>559</v>
      </c>
      <c r="C71" s="313" t="s">
        <v>269</v>
      </c>
      <c r="D71" s="313">
        <v>412.3</v>
      </c>
      <c r="E71" s="313">
        <v>67.22</v>
      </c>
      <c r="F71" s="313">
        <v>80</v>
      </c>
      <c r="G71" s="313">
        <v>51</v>
      </c>
      <c r="H71" s="318">
        <v>0</v>
      </c>
      <c r="I71"/>
      <c r="J71"/>
    </row>
    <row r="72" spans="1:10" ht="15">
      <c r="A72" s="317" t="s">
        <v>558</v>
      </c>
      <c r="B72" s="313" t="s">
        <v>559</v>
      </c>
      <c r="C72" s="313" t="s">
        <v>270</v>
      </c>
      <c r="D72" s="313">
        <v>408.26</v>
      </c>
      <c r="E72" s="313">
        <v>66.990000000000009</v>
      </c>
      <c r="F72" s="313">
        <v>85</v>
      </c>
      <c r="G72" s="313">
        <v>54</v>
      </c>
      <c r="H72" s="318"/>
      <c r="I72"/>
      <c r="J72"/>
    </row>
    <row r="73" spans="1:10" ht="15">
      <c r="A73" s="317" t="s">
        <v>558</v>
      </c>
      <c r="B73" s="313" t="s">
        <v>559</v>
      </c>
      <c r="C73" s="313" t="s">
        <v>271</v>
      </c>
      <c r="D73" s="313">
        <v>419.81</v>
      </c>
      <c r="E73" s="313">
        <v>67.599999999999994</v>
      </c>
      <c r="F73" s="313">
        <v>81</v>
      </c>
      <c r="G73" s="313">
        <v>51</v>
      </c>
      <c r="H73" s="318">
        <v>1.3</v>
      </c>
      <c r="I73"/>
      <c r="J73"/>
    </row>
    <row r="74" spans="1:10" ht="15">
      <c r="A74" s="317" t="s">
        <v>558</v>
      </c>
      <c r="B74" s="313" t="s">
        <v>559</v>
      </c>
      <c r="C74" s="313" t="s">
        <v>272</v>
      </c>
      <c r="D74" s="313">
        <v>412.94</v>
      </c>
      <c r="E74" s="313">
        <v>67.22</v>
      </c>
      <c r="F74" s="313">
        <v>86</v>
      </c>
      <c r="G74" s="313">
        <v>48</v>
      </c>
      <c r="H74" s="318">
        <v>0</v>
      </c>
      <c r="I74"/>
      <c r="J74"/>
    </row>
    <row r="75" spans="1:10" ht="15">
      <c r="A75" s="317" t="s">
        <v>558</v>
      </c>
      <c r="B75" s="313" t="s">
        <v>559</v>
      </c>
      <c r="C75" s="313" t="s">
        <v>105</v>
      </c>
      <c r="D75" s="313">
        <v>445.7</v>
      </c>
      <c r="E75" s="313">
        <v>69.05</v>
      </c>
      <c r="F75" s="313">
        <v>81</v>
      </c>
      <c r="G75" s="313">
        <v>46</v>
      </c>
      <c r="H75" s="318">
        <v>1.17</v>
      </c>
      <c r="I75"/>
      <c r="J75"/>
    </row>
    <row r="76" spans="1:10" ht="15">
      <c r="A76" s="317" t="s">
        <v>558</v>
      </c>
      <c r="B76" s="313" t="s">
        <v>559</v>
      </c>
      <c r="C76" s="313" t="s">
        <v>106</v>
      </c>
      <c r="D76" s="313">
        <v>428.07</v>
      </c>
      <c r="E76" s="313">
        <v>68.099999999999994</v>
      </c>
      <c r="F76" s="313">
        <v>70</v>
      </c>
      <c r="G76" s="313">
        <v>43</v>
      </c>
      <c r="H76" s="318">
        <v>0.6</v>
      </c>
      <c r="I76"/>
      <c r="J76"/>
    </row>
    <row r="77" spans="1:10" ht="15">
      <c r="A77" s="317" t="s">
        <v>558</v>
      </c>
      <c r="B77" s="313" t="s">
        <v>559</v>
      </c>
      <c r="C77" s="313" t="s">
        <v>273</v>
      </c>
      <c r="D77" s="313">
        <v>426.78</v>
      </c>
      <c r="E77" s="313">
        <v>67.990000000000009</v>
      </c>
      <c r="F77" s="313">
        <v>68</v>
      </c>
      <c r="G77" s="313">
        <v>43</v>
      </c>
      <c r="H77" s="318">
        <v>0</v>
      </c>
      <c r="I77"/>
      <c r="J77"/>
    </row>
    <row r="78" spans="1:10" ht="15">
      <c r="A78" s="317" t="s">
        <v>558</v>
      </c>
      <c r="B78" s="313" t="s">
        <v>559</v>
      </c>
      <c r="C78" s="313" t="s">
        <v>274</v>
      </c>
      <c r="D78" s="313">
        <v>421.17</v>
      </c>
      <c r="E78" s="313">
        <v>67.72</v>
      </c>
      <c r="F78" s="313">
        <v>77</v>
      </c>
      <c r="G78" s="313">
        <v>37</v>
      </c>
      <c r="H78" s="318">
        <v>0</v>
      </c>
      <c r="I78"/>
      <c r="J78"/>
    </row>
    <row r="79" spans="1:10" ht="15">
      <c r="A79" s="317" t="s">
        <v>558</v>
      </c>
      <c r="B79" s="313" t="s">
        <v>559</v>
      </c>
      <c r="C79" s="313" t="s">
        <v>275</v>
      </c>
      <c r="D79" s="313">
        <v>410.3</v>
      </c>
      <c r="E79" s="313">
        <v>67.11</v>
      </c>
      <c r="F79" s="313">
        <v>84</v>
      </c>
      <c r="G79" s="313">
        <v>48</v>
      </c>
      <c r="H79" s="318"/>
      <c r="I79"/>
      <c r="J79"/>
    </row>
    <row r="80" spans="1:10" ht="15">
      <c r="A80" s="317" t="s">
        <v>558</v>
      </c>
      <c r="B80" s="313" t="s">
        <v>559</v>
      </c>
      <c r="C80" s="313" t="s">
        <v>276</v>
      </c>
      <c r="D80" s="313">
        <v>410.1</v>
      </c>
      <c r="E80" s="313">
        <v>67.11</v>
      </c>
      <c r="F80" s="313">
        <v>80</v>
      </c>
      <c r="G80" s="313">
        <v>45</v>
      </c>
      <c r="H80" s="318">
        <v>0</v>
      </c>
      <c r="I80"/>
      <c r="J80"/>
    </row>
    <row r="81" spans="1:10" ht="15">
      <c r="A81" s="317" t="s">
        <v>558</v>
      </c>
      <c r="B81" s="313" t="s">
        <v>559</v>
      </c>
      <c r="C81" s="313" t="s">
        <v>277</v>
      </c>
      <c r="D81" s="313">
        <v>408.95</v>
      </c>
      <c r="E81" s="313">
        <v>66.990000000000009</v>
      </c>
      <c r="F81" s="313">
        <v>68</v>
      </c>
      <c r="G81" s="313">
        <v>43</v>
      </c>
      <c r="H81" s="318">
        <v>0.02</v>
      </c>
      <c r="I81"/>
      <c r="J81"/>
    </row>
    <row r="82" spans="1:10" ht="15">
      <c r="A82" s="317" t="s">
        <v>558</v>
      </c>
      <c r="B82" s="313" t="s">
        <v>559</v>
      </c>
      <c r="C82" s="313" t="s">
        <v>278</v>
      </c>
      <c r="D82" s="313">
        <v>485.49</v>
      </c>
      <c r="E82" s="313">
        <v>71.27000000000001</v>
      </c>
      <c r="F82" s="313">
        <v>69</v>
      </c>
      <c r="G82" s="313">
        <v>42</v>
      </c>
      <c r="H82" s="318">
        <v>0.02</v>
      </c>
      <c r="I82"/>
      <c r="J82"/>
    </row>
    <row r="83" spans="1:10" ht="15">
      <c r="A83" s="317" t="s">
        <v>558</v>
      </c>
      <c r="B83" s="313" t="s">
        <v>559</v>
      </c>
      <c r="C83" s="313" t="s">
        <v>279</v>
      </c>
      <c r="D83" s="313">
        <v>400.69</v>
      </c>
      <c r="E83" s="313">
        <v>66.55</v>
      </c>
      <c r="F83" s="313">
        <v>77</v>
      </c>
      <c r="G83" s="313">
        <v>42</v>
      </c>
      <c r="H83" s="318">
        <v>0</v>
      </c>
      <c r="I83"/>
      <c r="J83"/>
    </row>
    <row r="84" spans="1:10" ht="15">
      <c r="A84" s="317" t="s">
        <v>558</v>
      </c>
      <c r="B84" s="313" t="s">
        <v>559</v>
      </c>
      <c r="C84" s="313" t="s">
        <v>280</v>
      </c>
      <c r="D84" s="313">
        <v>406.96</v>
      </c>
      <c r="E84" s="313">
        <v>73.570000000000007</v>
      </c>
      <c r="F84" s="313">
        <v>80</v>
      </c>
      <c r="G84" s="313">
        <v>53</v>
      </c>
      <c r="H84" s="318">
        <v>0.08</v>
      </c>
      <c r="I84"/>
      <c r="J84"/>
    </row>
    <row r="85" spans="1:10" ht="15">
      <c r="A85" s="317" t="s">
        <v>558</v>
      </c>
      <c r="B85" s="313" t="s">
        <v>559</v>
      </c>
      <c r="C85" s="313" t="s">
        <v>281</v>
      </c>
      <c r="D85" s="313">
        <v>405.79</v>
      </c>
      <c r="E85" s="313">
        <v>73.510000000000005</v>
      </c>
      <c r="F85" s="313">
        <v>83</v>
      </c>
      <c r="G85" s="313">
        <v>53</v>
      </c>
      <c r="H85" s="318"/>
      <c r="I85"/>
      <c r="J85"/>
    </row>
    <row r="86" spans="1:10" ht="15">
      <c r="A86" s="317" t="s">
        <v>558</v>
      </c>
      <c r="B86" s="313" t="s">
        <v>559</v>
      </c>
      <c r="C86" s="313" t="s">
        <v>282</v>
      </c>
      <c r="D86" s="313">
        <v>413.45</v>
      </c>
      <c r="E86" s="313">
        <v>74</v>
      </c>
      <c r="F86" s="313">
        <v>86</v>
      </c>
      <c r="G86" s="313">
        <v>53</v>
      </c>
      <c r="H86" s="318">
        <v>0</v>
      </c>
      <c r="I86"/>
      <c r="J86"/>
    </row>
    <row r="87" spans="1:10" ht="15">
      <c r="A87" s="317" t="s">
        <v>558</v>
      </c>
      <c r="B87" s="313" t="s">
        <v>559</v>
      </c>
      <c r="C87" s="313" t="s">
        <v>283</v>
      </c>
      <c r="D87" s="313">
        <v>407.71</v>
      </c>
      <c r="E87" s="313">
        <v>73.63</v>
      </c>
      <c r="F87" s="313">
        <v>91</v>
      </c>
      <c r="G87" s="313">
        <v>60</v>
      </c>
      <c r="H87" s="318">
        <v>0</v>
      </c>
      <c r="I87"/>
      <c r="J87"/>
    </row>
    <row r="88" spans="1:10" ht="15">
      <c r="A88" s="317" t="s">
        <v>558</v>
      </c>
      <c r="B88" s="313" t="s">
        <v>559</v>
      </c>
      <c r="C88" s="313" t="s">
        <v>284</v>
      </c>
      <c r="D88" s="313">
        <v>428.87</v>
      </c>
      <c r="E88" s="313">
        <v>74.92</v>
      </c>
      <c r="F88" s="313">
        <v>91</v>
      </c>
      <c r="G88" s="313">
        <v>63</v>
      </c>
      <c r="H88" s="318">
        <v>0.68</v>
      </c>
      <c r="I88"/>
      <c r="J88"/>
    </row>
    <row r="89" spans="1:10" ht="15">
      <c r="A89" s="317" t="s">
        <v>558</v>
      </c>
      <c r="B89" s="313" t="s">
        <v>559</v>
      </c>
      <c r="C89" s="313" t="s">
        <v>285</v>
      </c>
      <c r="D89" s="313">
        <v>417.74</v>
      </c>
      <c r="E89" s="313">
        <v>74.25</v>
      </c>
      <c r="F89" s="313">
        <v>92</v>
      </c>
      <c r="G89" s="313">
        <v>62</v>
      </c>
      <c r="H89" s="318">
        <v>0</v>
      </c>
      <c r="I89"/>
      <c r="J89"/>
    </row>
    <row r="90" spans="1:10" ht="15">
      <c r="A90" s="317" t="s">
        <v>558</v>
      </c>
      <c r="B90" s="313" t="s">
        <v>559</v>
      </c>
      <c r="C90" s="313" t="s">
        <v>286</v>
      </c>
      <c r="D90" s="313">
        <v>413.38</v>
      </c>
      <c r="E90" s="313">
        <v>74</v>
      </c>
      <c r="F90" s="313">
        <v>88</v>
      </c>
      <c r="G90" s="313">
        <v>55</v>
      </c>
      <c r="H90" s="318" t="s">
        <v>164</v>
      </c>
      <c r="I90"/>
      <c r="J90"/>
    </row>
    <row r="91" spans="1:10" ht="15">
      <c r="A91" s="317" t="s">
        <v>558</v>
      </c>
      <c r="B91" s="313" t="s">
        <v>559</v>
      </c>
      <c r="C91" s="313" t="s">
        <v>287</v>
      </c>
      <c r="D91" s="313">
        <v>404.55</v>
      </c>
      <c r="E91" s="313">
        <v>73.45</v>
      </c>
      <c r="F91" s="313">
        <v>75</v>
      </c>
      <c r="G91" s="313">
        <v>55</v>
      </c>
      <c r="H91" s="318">
        <v>0</v>
      </c>
      <c r="I91"/>
      <c r="J91"/>
    </row>
    <row r="92" spans="1:10" ht="15">
      <c r="A92" s="317" t="s">
        <v>558</v>
      </c>
      <c r="B92" s="313" t="s">
        <v>559</v>
      </c>
      <c r="C92" s="313" t="s">
        <v>288</v>
      </c>
      <c r="D92" s="313">
        <v>406.19</v>
      </c>
      <c r="E92" s="313">
        <v>73.570000000000007</v>
      </c>
      <c r="F92" s="313">
        <v>79</v>
      </c>
      <c r="G92" s="313">
        <v>51</v>
      </c>
      <c r="H92" s="318">
        <v>0</v>
      </c>
      <c r="I92"/>
      <c r="J92"/>
    </row>
    <row r="93" spans="1:10" ht="15">
      <c r="A93" s="317" t="s">
        <v>558</v>
      </c>
      <c r="B93" s="313" t="s">
        <v>559</v>
      </c>
      <c r="C93" s="313" t="s">
        <v>289</v>
      </c>
      <c r="D93" s="313">
        <v>414.97</v>
      </c>
      <c r="E93" s="313">
        <v>74.06</v>
      </c>
      <c r="F93" s="313">
        <v>85</v>
      </c>
      <c r="G93" s="313">
        <v>55</v>
      </c>
      <c r="H93" s="318">
        <v>0</v>
      </c>
      <c r="I93"/>
      <c r="J93"/>
    </row>
    <row r="94" spans="1:10" ht="15">
      <c r="A94" s="317" t="s">
        <v>558</v>
      </c>
      <c r="B94" s="313" t="s">
        <v>559</v>
      </c>
      <c r="C94" s="313" t="s">
        <v>290</v>
      </c>
      <c r="D94" s="313">
        <v>411.04</v>
      </c>
      <c r="E94" s="313">
        <v>73.88</v>
      </c>
      <c r="F94" s="313">
        <v>90</v>
      </c>
      <c r="G94" s="313">
        <v>60</v>
      </c>
      <c r="H94" s="318">
        <v>0</v>
      </c>
      <c r="I94"/>
      <c r="J94"/>
    </row>
    <row r="95" spans="1:10" ht="15">
      <c r="A95" s="317" t="s">
        <v>558</v>
      </c>
      <c r="B95" s="313" t="s">
        <v>559</v>
      </c>
      <c r="C95" s="313" t="s">
        <v>291</v>
      </c>
      <c r="D95" s="313">
        <v>422.3</v>
      </c>
      <c r="E95" s="313">
        <v>74.56</v>
      </c>
      <c r="F95" s="313">
        <v>85</v>
      </c>
      <c r="G95" s="313">
        <v>60</v>
      </c>
      <c r="H95" s="318"/>
      <c r="I95"/>
      <c r="J95"/>
    </row>
    <row r="96" spans="1:10" ht="15">
      <c r="A96" s="317" t="s">
        <v>558</v>
      </c>
      <c r="B96" s="313" t="s">
        <v>559</v>
      </c>
      <c r="C96" s="313" t="s">
        <v>292</v>
      </c>
      <c r="D96" s="313">
        <v>411.01</v>
      </c>
      <c r="E96" s="313">
        <v>73.88</v>
      </c>
      <c r="F96" s="313">
        <v>86</v>
      </c>
      <c r="G96" s="313">
        <v>61</v>
      </c>
      <c r="H96" s="318">
        <v>0</v>
      </c>
      <c r="I96"/>
      <c r="J96"/>
    </row>
    <row r="97" spans="1:10" ht="15">
      <c r="A97" s="317" t="s">
        <v>558</v>
      </c>
      <c r="B97" s="313" t="s">
        <v>559</v>
      </c>
      <c r="C97" s="313" t="s">
        <v>293</v>
      </c>
      <c r="D97" s="313">
        <v>412.66</v>
      </c>
      <c r="E97" s="313">
        <v>73.94</v>
      </c>
      <c r="F97" s="313">
        <v>88</v>
      </c>
      <c r="G97" s="313">
        <v>60</v>
      </c>
      <c r="H97" s="318" t="s">
        <v>164</v>
      </c>
      <c r="I97"/>
      <c r="J97"/>
    </row>
    <row r="98" spans="1:10" ht="15">
      <c r="A98" s="317" t="s">
        <v>558</v>
      </c>
      <c r="B98" s="313" t="s">
        <v>559</v>
      </c>
      <c r="C98" s="313" t="s">
        <v>294</v>
      </c>
      <c r="D98" s="313">
        <v>416.26</v>
      </c>
      <c r="E98" s="313">
        <v>74.19</v>
      </c>
      <c r="F98" s="313">
        <v>87</v>
      </c>
      <c r="G98" s="313">
        <v>63</v>
      </c>
      <c r="H98" s="318">
        <v>0</v>
      </c>
      <c r="I98"/>
      <c r="J98"/>
    </row>
    <row r="99" spans="1:10" ht="15">
      <c r="A99" s="317" t="s">
        <v>558</v>
      </c>
      <c r="B99" s="313" t="s">
        <v>559</v>
      </c>
      <c r="C99" s="313" t="s">
        <v>295</v>
      </c>
      <c r="D99" s="313">
        <v>413.18</v>
      </c>
      <c r="E99" s="313">
        <v>74</v>
      </c>
      <c r="F99" s="313">
        <v>87</v>
      </c>
      <c r="G99" s="313">
        <v>64</v>
      </c>
      <c r="H99" s="318">
        <v>0</v>
      </c>
      <c r="I99"/>
      <c r="J99"/>
    </row>
    <row r="100" spans="1:10" ht="15">
      <c r="A100" s="317" t="s">
        <v>558</v>
      </c>
      <c r="B100" s="313" t="s">
        <v>559</v>
      </c>
      <c r="C100" s="313" t="s">
        <v>296</v>
      </c>
      <c r="D100" s="313">
        <v>419.27</v>
      </c>
      <c r="E100" s="313">
        <v>74.37</v>
      </c>
      <c r="F100" s="313">
        <v>85</v>
      </c>
      <c r="G100" s="313">
        <v>64</v>
      </c>
      <c r="H100" s="318"/>
      <c r="I100"/>
      <c r="J100"/>
    </row>
    <row r="101" spans="1:10" ht="15">
      <c r="A101" s="317" t="s">
        <v>558</v>
      </c>
      <c r="B101" s="313" t="s">
        <v>559</v>
      </c>
      <c r="C101" s="313" t="s">
        <v>297</v>
      </c>
      <c r="D101" s="313">
        <v>424.32</v>
      </c>
      <c r="E101" s="313">
        <v>74.680000000000007</v>
      </c>
      <c r="F101" s="313">
        <v>86</v>
      </c>
      <c r="G101" s="313">
        <v>62</v>
      </c>
      <c r="H101" s="318"/>
      <c r="I101"/>
      <c r="J101"/>
    </row>
    <row r="102" spans="1:10" ht="15">
      <c r="A102" s="317" t="s">
        <v>558</v>
      </c>
      <c r="B102" s="313" t="s">
        <v>559</v>
      </c>
      <c r="C102" s="313" t="s">
        <v>107</v>
      </c>
      <c r="D102" s="313">
        <v>420</v>
      </c>
      <c r="E102" s="313">
        <v>74.430000000000007</v>
      </c>
      <c r="F102" s="313">
        <v>80</v>
      </c>
      <c r="G102" s="313">
        <v>60</v>
      </c>
      <c r="H102" s="318">
        <v>0.01</v>
      </c>
      <c r="I102"/>
      <c r="J102"/>
    </row>
    <row r="103" spans="1:10" ht="15">
      <c r="A103" s="317" t="s">
        <v>558</v>
      </c>
      <c r="B103" s="313" t="s">
        <v>559</v>
      </c>
      <c r="C103" s="313" t="s">
        <v>108</v>
      </c>
      <c r="D103" s="313">
        <v>458</v>
      </c>
      <c r="E103" s="313">
        <v>76.710000000000008</v>
      </c>
      <c r="F103" s="313">
        <v>79</v>
      </c>
      <c r="G103" s="313">
        <v>58</v>
      </c>
      <c r="H103" s="318">
        <v>0.68</v>
      </c>
      <c r="I103"/>
      <c r="J103"/>
    </row>
    <row r="104" spans="1:10" ht="15">
      <c r="A104" s="317" t="s">
        <v>558</v>
      </c>
      <c r="B104" s="313" t="s">
        <v>559</v>
      </c>
      <c r="C104" s="313" t="s">
        <v>109</v>
      </c>
      <c r="D104" s="313">
        <v>459.51</v>
      </c>
      <c r="E104" s="313">
        <v>76.83</v>
      </c>
      <c r="F104" s="313">
        <v>78</v>
      </c>
      <c r="G104" s="313">
        <v>58</v>
      </c>
      <c r="H104" s="318">
        <v>1.38</v>
      </c>
      <c r="I104"/>
      <c r="J104"/>
    </row>
    <row r="105" spans="1:10" ht="15">
      <c r="A105" s="317" t="s">
        <v>558</v>
      </c>
      <c r="B105" s="313" t="s">
        <v>559</v>
      </c>
      <c r="C105" s="313" t="s">
        <v>298</v>
      </c>
      <c r="D105" s="313">
        <v>442.52</v>
      </c>
      <c r="E105" s="313">
        <v>75.790000000000006</v>
      </c>
      <c r="F105" s="313">
        <v>79</v>
      </c>
      <c r="G105" s="313">
        <v>59</v>
      </c>
      <c r="H105" s="318">
        <v>0.03</v>
      </c>
      <c r="I105"/>
      <c r="J105"/>
    </row>
    <row r="106" spans="1:10" ht="15">
      <c r="A106" s="317" t="s">
        <v>558</v>
      </c>
      <c r="B106" s="313" t="s">
        <v>559</v>
      </c>
      <c r="C106" s="313" t="s">
        <v>110</v>
      </c>
      <c r="D106" s="313">
        <v>450</v>
      </c>
      <c r="E106" s="313">
        <v>76.22</v>
      </c>
      <c r="F106" s="313">
        <v>87</v>
      </c>
      <c r="G106" s="313">
        <v>61</v>
      </c>
      <c r="H106" s="318">
        <v>7.0000000000000007E-2</v>
      </c>
      <c r="I106"/>
      <c r="J106"/>
    </row>
    <row r="107" spans="1:10" ht="15">
      <c r="A107" s="317" t="s">
        <v>558</v>
      </c>
      <c r="B107" s="313" t="s">
        <v>559</v>
      </c>
      <c r="C107" s="313" t="s">
        <v>111</v>
      </c>
      <c r="D107" s="313">
        <v>466.79</v>
      </c>
      <c r="E107" s="313">
        <v>77.27000000000001</v>
      </c>
      <c r="F107" s="313">
        <v>86</v>
      </c>
      <c r="G107" s="313">
        <v>59</v>
      </c>
      <c r="H107" s="318">
        <v>0.56999999999999995</v>
      </c>
      <c r="I107"/>
      <c r="J107"/>
    </row>
    <row r="108" spans="1:10" ht="15">
      <c r="A108" s="317" t="s">
        <v>558</v>
      </c>
      <c r="B108" s="313" t="s">
        <v>559</v>
      </c>
      <c r="C108" s="313" t="s">
        <v>112</v>
      </c>
      <c r="D108" s="313">
        <v>446.54</v>
      </c>
      <c r="E108" s="313">
        <v>76.03</v>
      </c>
      <c r="F108" s="313">
        <v>87</v>
      </c>
      <c r="G108" s="313">
        <v>60</v>
      </c>
      <c r="H108" s="318">
        <v>0.02</v>
      </c>
      <c r="I108"/>
      <c r="J108"/>
    </row>
    <row r="109" spans="1:10" ht="15">
      <c r="A109" s="317" t="s">
        <v>558</v>
      </c>
      <c r="B109" s="313" t="s">
        <v>559</v>
      </c>
      <c r="C109" s="313" t="s">
        <v>113</v>
      </c>
      <c r="D109" s="313">
        <v>448.69</v>
      </c>
      <c r="E109" s="313">
        <v>76.16</v>
      </c>
      <c r="F109" s="313">
        <v>88</v>
      </c>
      <c r="G109" s="313">
        <v>59</v>
      </c>
      <c r="H109" s="318">
        <v>0</v>
      </c>
      <c r="I109"/>
      <c r="J109"/>
    </row>
    <row r="110" spans="1:10" ht="15">
      <c r="A110" s="317" t="s">
        <v>558</v>
      </c>
      <c r="B110" s="313" t="s">
        <v>559</v>
      </c>
      <c r="C110" s="313" t="s">
        <v>299</v>
      </c>
      <c r="D110" s="313">
        <v>431.89</v>
      </c>
      <c r="E110" s="313">
        <v>75.11</v>
      </c>
      <c r="F110" s="313">
        <v>81</v>
      </c>
      <c r="G110" s="313">
        <v>50</v>
      </c>
      <c r="H110" s="318">
        <v>0.04</v>
      </c>
      <c r="I110"/>
      <c r="J110"/>
    </row>
    <row r="111" spans="1:10" ht="15">
      <c r="A111" s="317" t="s">
        <v>558</v>
      </c>
      <c r="B111" s="313" t="s">
        <v>559</v>
      </c>
      <c r="C111" s="313" t="s">
        <v>300</v>
      </c>
      <c r="D111" s="313">
        <v>428.19</v>
      </c>
      <c r="E111" s="313">
        <v>74.92</v>
      </c>
      <c r="F111" s="313">
        <v>81</v>
      </c>
      <c r="G111" s="313">
        <v>46</v>
      </c>
      <c r="H111" s="318">
        <v>0.02</v>
      </c>
      <c r="I111"/>
      <c r="J111"/>
    </row>
    <row r="112" spans="1:10" ht="15">
      <c r="A112" s="317" t="s">
        <v>558</v>
      </c>
      <c r="B112" s="313" t="s">
        <v>559</v>
      </c>
      <c r="C112" s="313" t="s">
        <v>301</v>
      </c>
      <c r="D112" s="313">
        <v>503.11</v>
      </c>
      <c r="E112" s="313">
        <v>79.540000000000006</v>
      </c>
      <c r="F112" s="313">
        <v>82</v>
      </c>
      <c r="G112" s="313">
        <v>50</v>
      </c>
      <c r="H112" s="318">
        <v>0</v>
      </c>
      <c r="I112"/>
      <c r="J112"/>
    </row>
    <row r="113" spans="1:10" ht="15">
      <c r="A113" s="317" t="s">
        <v>558</v>
      </c>
      <c r="B113" s="313" t="s">
        <v>559</v>
      </c>
      <c r="C113" s="313" t="s">
        <v>302</v>
      </c>
      <c r="D113" s="313">
        <v>421.57</v>
      </c>
      <c r="E113" s="313">
        <v>74.490000000000009</v>
      </c>
      <c r="F113" s="313">
        <v>84</v>
      </c>
      <c r="G113" s="313">
        <v>55</v>
      </c>
      <c r="H113" s="318">
        <v>0</v>
      </c>
      <c r="I113"/>
      <c r="J113"/>
    </row>
    <row r="114" spans="1:10" ht="15">
      <c r="A114" s="317" t="s">
        <v>558</v>
      </c>
      <c r="B114" s="313" t="s">
        <v>559</v>
      </c>
      <c r="C114" s="313" t="s">
        <v>303</v>
      </c>
      <c r="D114" s="313">
        <v>430.51</v>
      </c>
      <c r="E114" s="313">
        <v>75.259999999999991</v>
      </c>
      <c r="F114" s="313">
        <v>87</v>
      </c>
      <c r="G114" s="313">
        <v>59</v>
      </c>
      <c r="H114" s="318"/>
      <c r="I114"/>
      <c r="J114"/>
    </row>
    <row r="115" spans="1:10" ht="15">
      <c r="A115" s="317" t="s">
        <v>558</v>
      </c>
      <c r="B115" s="313" t="s">
        <v>559</v>
      </c>
      <c r="C115" s="313" t="s">
        <v>304</v>
      </c>
      <c r="D115" s="313">
        <v>423.91</v>
      </c>
      <c r="E115" s="313">
        <v>74.86</v>
      </c>
      <c r="F115" s="313">
        <v>89</v>
      </c>
      <c r="G115" s="313">
        <v>57</v>
      </c>
      <c r="H115" s="318">
        <v>0.3</v>
      </c>
      <c r="I115"/>
      <c r="J115"/>
    </row>
    <row r="116" spans="1:10" ht="15">
      <c r="A116" s="317" t="s">
        <v>558</v>
      </c>
      <c r="B116" s="313" t="s">
        <v>559</v>
      </c>
      <c r="C116" s="313" t="s">
        <v>305</v>
      </c>
      <c r="D116" s="313">
        <v>435.59</v>
      </c>
      <c r="E116" s="313">
        <v>75.539999999999992</v>
      </c>
      <c r="F116" s="313">
        <v>84</v>
      </c>
      <c r="G116" s="313">
        <v>53</v>
      </c>
      <c r="H116" s="318">
        <v>0.42</v>
      </c>
      <c r="I116"/>
      <c r="J116"/>
    </row>
    <row r="117" spans="1:10" ht="15">
      <c r="A117" s="317" t="s">
        <v>558</v>
      </c>
      <c r="B117" s="313" t="s">
        <v>559</v>
      </c>
      <c r="C117" s="313" t="s">
        <v>306</v>
      </c>
      <c r="D117" s="313">
        <v>425.2</v>
      </c>
      <c r="E117" s="313">
        <v>74.97</v>
      </c>
      <c r="F117" s="313">
        <v>80</v>
      </c>
      <c r="G117" s="313">
        <v>55</v>
      </c>
      <c r="H117" s="318">
        <v>0</v>
      </c>
      <c r="I117"/>
      <c r="J117"/>
    </row>
    <row r="118" spans="1:10" ht="15">
      <c r="A118" s="317" t="s">
        <v>558</v>
      </c>
      <c r="B118" s="313" t="s">
        <v>559</v>
      </c>
      <c r="C118" s="313" t="s">
        <v>307</v>
      </c>
      <c r="D118" s="313">
        <v>432.02</v>
      </c>
      <c r="E118" s="313">
        <v>75.37</v>
      </c>
      <c r="F118" s="313">
        <v>82</v>
      </c>
      <c r="G118" s="313">
        <v>61</v>
      </c>
      <c r="H118" s="318">
        <v>0.25</v>
      </c>
      <c r="I118"/>
      <c r="J118"/>
    </row>
    <row r="119" spans="1:10" ht="15">
      <c r="A119" s="317" t="s">
        <v>558</v>
      </c>
      <c r="B119" s="313" t="s">
        <v>559</v>
      </c>
      <c r="C119" s="313" t="s">
        <v>308</v>
      </c>
      <c r="D119" s="313">
        <v>424.62</v>
      </c>
      <c r="E119" s="313">
        <v>74.92</v>
      </c>
      <c r="F119" s="313">
        <v>84</v>
      </c>
      <c r="G119" s="313">
        <v>62</v>
      </c>
      <c r="H119" s="318">
        <v>7.0000000000000007E-2</v>
      </c>
      <c r="I119"/>
      <c r="J119"/>
    </row>
    <row r="120" spans="1:10" ht="15">
      <c r="A120" s="317" t="s">
        <v>558</v>
      </c>
      <c r="B120" s="313" t="s">
        <v>559</v>
      </c>
      <c r="C120" s="313" t="s">
        <v>309</v>
      </c>
      <c r="D120" s="313">
        <v>459.43</v>
      </c>
      <c r="E120" s="313">
        <v>76.91</v>
      </c>
      <c r="F120" s="313">
        <v>86</v>
      </c>
      <c r="G120" s="313">
        <v>63</v>
      </c>
      <c r="H120" s="318">
        <v>0</v>
      </c>
      <c r="I120"/>
      <c r="J120"/>
    </row>
    <row r="121" spans="1:10" ht="15">
      <c r="A121" s="317" t="s">
        <v>558</v>
      </c>
      <c r="B121" s="313" t="s">
        <v>559</v>
      </c>
      <c r="C121" s="313" t="s">
        <v>114</v>
      </c>
      <c r="D121" s="313">
        <v>504.91</v>
      </c>
      <c r="E121" s="313">
        <v>79.47</v>
      </c>
      <c r="F121" s="313">
        <v>87</v>
      </c>
      <c r="G121" s="313">
        <v>62</v>
      </c>
      <c r="H121" s="318">
        <v>1.62</v>
      </c>
      <c r="I121"/>
      <c r="J121"/>
    </row>
    <row r="122" spans="1:10" ht="15">
      <c r="A122" s="317" t="s">
        <v>558</v>
      </c>
      <c r="B122" s="313" t="s">
        <v>559</v>
      </c>
      <c r="C122" s="313" t="s">
        <v>115</v>
      </c>
      <c r="D122" s="313">
        <v>474.67</v>
      </c>
      <c r="E122" s="313">
        <v>77.759999999999991</v>
      </c>
      <c r="F122" s="313">
        <v>88</v>
      </c>
      <c r="G122" s="313">
        <v>62</v>
      </c>
      <c r="H122" s="318">
        <v>0</v>
      </c>
      <c r="I122"/>
      <c r="J122"/>
    </row>
    <row r="123" spans="1:10" ht="15">
      <c r="A123" s="317" t="s">
        <v>558</v>
      </c>
      <c r="B123" s="313" t="s">
        <v>559</v>
      </c>
      <c r="C123" s="313" t="s">
        <v>116</v>
      </c>
      <c r="D123" s="313">
        <v>473.51</v>
      </c>
      <c r="E123" s="313">
        <v>77.7</v>
      </c>
      <c r="F123" s="313">
        <v>85</v>
      </c>
      <c r="G123" s="313">
        <v>57</v>
      </c>
      <c r="H123" s="318">
        <v>0.52</v>
      </c>
      <c r="I123"/>
      <c r="J123"/>
    </row>
    <row r="124" spans="1:10" ht="15">
      <c r="A124" s="317" t="s">
        <v>558</v>
      </c>
      <c r="B124" s="313" t="s">
        <v>559</v>
      </c>
      <c r="C124" s="313" t="s">
        <v>310</v>
      </c>
      <c r="D124" s="313">
        <v>459.52</v>
      </c>
      <c r="E124" s="313">
        <v>76.91</v>
      </c>
      <c r="F124" s="313">
        <v>85</v>
      </c>
      <c r="G124" s="313">
        <v>56</v>
      </c>
      <c r="H124" s="318">
        <v>0</v>
      </c>
      <c r="I124"/>
      <c r="J124"/>
    </row>
    <row r="125" spans="1:10" ht="15">
      <c r="A125" s="317" t="s">
        <v>558</v>
      </c>
      <c r="B125" s="313" t="s">
        <v>559</v>
      </c>
      <c r="C125" s="313" t="s">
        <v>311</v>
      </c>
      <c r="D125" s="313">
        <v>473.15</v>
      </c>
      <c r="E125" s="313">
        <v>77.7</v>
      </c>
      <c r="F125" s="313">
        <v>87</v>
      </c>
      <c r="G125" s="313">
        <v>56</v>
      </c>
      <c r="H125" s="318">
        <v>0</v>
      </c>
      <c r="I125"/>
      <c r="J125"/>
    </row>
    <row r="126" spans="1:10" ht="15">
      <c r="A126" s="317" t="s">
        <v>558</v>
      </c>
      <c r="B126" s="313" t="s">
        <v>559</v>
      </c>
      <c r="C126" s="313" t="s">
        <v>312</v>
      </c>
      <c r="D126" s="313">
        <v>476.26</v>
      </c>
      <c r="E126" s="313">
        <v>77.87</v>
      </c>
      <c r="F126" s="313">
        <v>86</v>
      </c>
      <c r="G126" s="313">
        <v>53</v>
      </c>
      <c r="H126" s="318">
        <v>0</v>
      </c>
      <c r="I126"/>
      <c r="J126"/>
    </row>
    <row r="127" spans="1:10" ht="15">
      <c r="A127" s="317" t="s">
        <v>558</v>
      </c>
      <c r="B127" s="313" t="s">
        <v>559</v>
      </c>
      <c r="C127" s="313" t="s">
        <v>313</v>
      </c>
      <c r="D127" s="313">
        <v>480.4</v>
      </c>
      <c r="E127" s="313">
        <v>78.099999999999994</v>
      </c>
      <c r="F127" s="313">
        <v>84</v>
      </c>
      <c r="G127" s="313">
        <v>53</v>
      </c>
      <c r="H127" s="318">
        <v>0</v>
      </c>
      <c r="I127"/>
      <c r="J127"/>
    </row>
    <row r="128" spans="1:10" ht="15">
      <c r="A128" s="317" t="s">
        <v>558</v>
      </c>
      <c r="B128" s="313" t="s">
        <v>559</v>
      </c>
      <c r="C128" s="313" t="s">
        <v>314</v>
      </c>
      <c r="D128" s="313">
        <v>475.3</v>
      </c>
      <c r="E128" s="313">
        <v>77.819999999999993</v>
      </c>
      <c r="F128" s="313">
        <v>87</v>
      </c>
      <c r="G128" s="313">
        <v>57</v>
      </c>
      <c r="H128" s="318">
        <v>0</v>
      </c>
      <c r="I128"/>
      <c r="J128"/>
    </row>
    <row r="129" spans="1:10" ht="15">
      <c r="A129" s="317" t="s">
        <v>558</v>
      </c>
      <c r="B129" s="313" t="s">
        <v>559</v>
      </c>
      <c r="C129" s="313" t="s">
        <v>315</v>
      </c>
      <c r="D129" s="313">
        <v>467.91</v>
      </c>
      <c r="E129" s="313">
        <v>77.36</v>
      </c>
      <c r="F129" s="313">
        <v>86</v>
      </c>
      <c r="G129" s="313">
        <v>65</v>
      </c>
      <c r="H129" s="318">
        <v>0</v>
      </c>
      <c r="I129"/>
      <c r="J129"/>
    </row>
    <row r="130" spans="1:10" ht="15">
      <c r="A130" s="317" t="s">
        <v>558</v>
      </c>
      <c r="B130" s="313" t="s">
        <v>559</v>
      </c>
      <c r="C130" s="313" t="s">
        <v>316</v>
      </c>
      <c r="D130" s="313">
        <v>482.41</v>
      </c>
      <c r="E130" s="313">
        <v>78.22</v>
      </c>
      <c r="F130" s="313">
        <v>88</v>
      </c>
      <c r="G130" s="313">
        <v>61</v>
      </c>
      <c r="H130" s="318">
        <v>0.02</v>
      </c>
      <c r="I130"/>
      <c r="J130"/>
    </row>
    <row r="131" spans="1:10" ht="15">
      <c r="A131" s="317" t="s">
        <v>558</v>
      </c>
      <c r="B131" s="313" t="s">
        <v>559</v>
      </c>
      <c r="C131" s="313" t="s">
        <v>317</v>
      </c>
      <c r="D131" s="313">
        <v>470.57</v>
      </c>
      <c r="E131" s="313">
        <v>77.53</v>
      </c>
      <c r="F131" s="313">
        <v>87</v>
      </c>
      <c r="G131" s="313">
        <v>55</v>
      </c>
      <c r="H131" s="318">
        <v>0</v>
      </c>
      <c r="I131"/>
      <c r="J131"/>
    </row>
    <row r="132" spans="1:10" ht="15">
      <c r="A132" s="317" t="s">
        <v>558</v>
      </c>
      <c r="B132" s="313" t="s">
        <v>559</v>
      </c>
      <c r="C132" s="313" t="s">
        <v>318</v>
      </c>
      <c r="D132" s="313">
        <v>469.17</v>
      </c>
      <c r="E132" s="313">
        <v>77.48</v>
      </c>
      <c r="F132" s="313">
        <v>91</v>
      </c>
      <c r="G132" s="313">
        <v>63</v>
      </c>
      <c r="H132" s="318">
        <v>0</v>
      </c>
      <c r="I132"/>
      <c r="J132"/>
    </row>
    <row r="133" spans="1:10" ht="15">
      <c r="A133" s="317" t="s">
        <v>558</v>
      </c>
      <c r="B133" s="313" t="s">
        <v>559</v>
      </c>
      <c r="C133" s="313" t="s">
        <v>319</v>
      </c>
      <c r="D133" s="313">
        <v>462.06</v>
      </c>
      <c r="E133" s="313">
        <v>77.08</v>
      </c>
      <c r="F133" s="313">
        <v>92</v>
      </c>
      <c r="G133" s="313">
        <v>66</v>
      </c>
      <c r="H133" s="318">
        <v>0</v>
      </c>
      <c r="I133"/>
      <c r="J133"/>
    </row>
    <row r="134" spans="1:10" ht="15">
      <c r="A134" s="317" t="s">
        <v>558</v>
      </c>
      <c r="B134" s="313" t="s">
        <v>559</v>
      </c>
      <c r="C134" s="313" t="s">
        <v>320</v>
      </c>
      <c r="D134" s="313">
        <v>470.89</v>
      </c>
      <c r="E134" s="313">
        <v>77.53</v>
      </c>
      <c r="F134" s="313">
        <v>88</v>
      </c>
      <c r="G134" s="313">
        <v>67</v>
      </c>
      <c r="H134" s="318">
        <v>0.04</v>
      </c>
      <c r="I134"/>
      <c r="J134"/>
    </row>
    <row r="135" spans="1:10" ht="15">
      <c r="A135" s="317" t="s">
        <v>558</v>
      </c>
      <c r="B135" s="313" t="s">
        <v>559</v>
      </c>
      <c r="C135" s="313" t="s">
        <v>321</v>
      </c>
      <c r="D135" s="313">
        <v>478.25</v>
      </c>
      <c r="E135" s="313">
        <v>77.989999999999995</v>
      </c>
      <c r="F135" s="313">
        <v>86</v>
      </c>
      <c r="G135" s="313">
        <v>66</v>
      </c>
      <c r="H135" s="318">
        <v>0</v>
      </c>
      <c r="I135"/>
      <c r="J135"/>
    </row>
    <row r="136" spans="1:10" ht="15">
      <c r="A136" s="317" t="s">
        <v>558</v>
      </c>
      <c r="B136" s="313" t="s">
        <v>559</v>
      </c>
      <c r="C136" s="313" t="s">
        <v>322</v>
      </c>
      <c r="D136" s="313">
        <v>465.46</v>
      </c>
      <c r="E136" s="313">
        <v>77.25</v>
      </c>
      <c r="F136" s="313">
        <v>85</v>
      </c>
      <c r="G136" s="313">
        <v>64</v>
      </c>
      <c r="H136" s="318">
        <v>0</v>
      </c>
      <c r="I136"/>
      <c r="J136"/>
    </row>
    <row r="137" spans="1:10" ht="15">
      <c r="A137" s="317" t="s">
        <v>558</v>
      </c>
      <c r="B137" s="313" t="s">
        <v>559</v>
      </c>
      <c r="C137" s="313" t="s">
        <v>323</v>
      </c>
      <c r="D137" s="313">
        <v>466.44</v>
      </c>
      <c r="E137" s="313">
        <v>77.31</v>
      </c>
      <c r="F137" s="313">
        <v>86</v>
      </c>
      <c r="G137" s="313">
        <v>63</v>
      </c>
      <c r="H137" s="318">
        <v>0</v>
      </c>
      <c r="I137"/>
      <c r="J137"/>
    </row>
    <row r="138" spans="1:10" ht="15">
      <c r="A138" s="317" t="s">
        <v>558</v>
      </c>
      <c r="B138" s="313" t="s">
        <v>559</v>
      </c>
      <c r="C138" s="313" t="s">
        <v>324</v>
      </c>
      <c r="D138" s="313">
        <v>458.12</v>
      </c>
      <c r="E138" s="313">
        <v>76.849999999999994</v>
      </c>
      <c r="F138" s="313">
        <v>89</v>
      </c>
      <c r="G138" s="313">
        <v>62</v>
      </c>
      <c r="H138" s="318">
        <v>0</v>
      </c>
      <c r="I138"/>
      <c r="J138"/>
    </row>
    <row r="139" spans="1:10" ht="15">
      <c r="A139" s="317" t="s">
        <v>558</v>
      </c>
      <c r="B139" s="313" t="s">
        <v>559</v>
      </c>
      <c r="C139" s="313" t="s">
        <v>325</v>
      </c>
      <c r="D139" s="313">
        <v>462.81</v>
      </c>
      <c r="E139" s="313">
        <v>77.08</v>
      </c>
      <c r="F139" s="313">
        <v>88</v>
      </c>
      <c r="G139" s="313">
        <v>64</v>
      </c>
      <c r="H139" s="318">
        <v>0</v>
      </c>
      <c r="I139"/>
      <c r="J139"/>
    </row>
    <row r="140" spans="1:10" ht="15">
      <c r="A140" s="317" t="s">
        <v>558</v>
      </c>
      <c r="B140" s="313" t="s">
        <v>559</v>
      </c>
      <c r="C140" s="313" t="s">
        <v>326</v>
      </c>
      <c r="D140" s="313">
        <v>458.34</v>
      </c>
      <c r="E140" s="313">
        <v>76.849999999999994</v>
      </c>
      <c r="F140" s="313">
        <v>92</v>
      </c>
      <c r="G140" s="313">
        <v>67</v>
      </c>
      <c r="H140" s="318">
        <v>0</v>
      </c>
      <c r="I140"/>
      <c r="J140"/>
    </row>
    <row r="141" spans="1:10" ht="15">
      <c r="A141" s="317" t="s">
        <v>558</v>
      </c>
      <c r="B141" s="313" t="s">
        <v>559</v>
      </c>
      <c r="C141" s="313" t="s">
        <v>117</v>
      </c>
      <c r="D141" s="313">
        <v>575.64</v>
      </c>
      <c r="E141" s="313">
        <v>83.509999999999991</v>
      </c>
      <c r="F141" s="313">
        <v>89</v>
      </c>
      <c r="G141" s="313">
        <v>65</v>
      </c>
      <c r="H141" s="318">
        <v>1.24</v>
      </c>
      <c r="I141"/>
      <c r="J141"/>
    </row>
    <row r="142" spans="1:10" ht="15">
      <c r="A142" s="317" t="s">
        <v>558</v>
      </c>
      <c r="B142" s="313" t="s">
        <v>559</v>
      </c>
      <c r="C142" s="313" t="s">
        <v>327</v>
      </c>
      <c r="D142" s="313">
        <v>439</v>
      </c>
      <c r="E142" s="313">
        <v>75.77</v>
      </c>
      <c r="F142" s="313">
        <v>88</v>
      </c>
      <c r="G142" s="313">
        <v>66</v>
      </c>
      <c r="H142" s="318">
        <v>0.02</v>
      </c>
      <c r="I142"/>
      <c r="J142"/>
    </row>
    <row r="143" spans="1:10" ht="15">
      <c r="A143" s="317" t="s">
        <v>558</v>
      </c>
      <c r="B143" s="313" t="s">
        <v>559</v>
      </c>
      <c r="C143" s="313" t="s">
        <v>328</v>
      </c>
      <c r="D143" s="313">
        <v>410.88</v>
      </c>
      <c r="E143" s="313">
        <v>72.259999999999991</v>
      </c>
      <c r="F143" s="313">
        <v>88</v>
      </c>
      <c r="G143" s="313">
        <v>66</v>
      </c>
      <c r="H143" s="318">
        <v>0</v>
      </c>
      <c r="I143"/>
      <c r="J143"/>
    </row>
    <row r="144" spans="1:10" ht="15">
      <c r="A144" s="317" t="s">
        <v>558</v>
      </c>
      <c r="B144" s="313" t="s">
        <v>559</v>
      </c>
      <c r="C144" s="313" t="s">
        <v>329</v>
      </c>
      <c r="D144" s="313">
        <v>428.98</v>
      </c>
      <c r="E144" s="313">
        <v>73.28</v>
      </c>
      <c r="F144" s="313">
        <v>88</v>
      </c>
      <c r="G144" s="313">
        <v>67</v>
      </c>
      <c r="H144" s="318"/>
      <c r="I144"/>
      <c r="J144"/>
    </row>
    <row r="145" spans="1:10" ht="15">
      <c r="A145" s="317" t="s">
        <v>558</v>
      </c>
      <c r="B145" s="313" t="s">
        <v>559</v>
      </c>
      <c r="C145" s="313" t="s">
        <v>118</v>
      </c>
      <c r="D145" s="313">
        <v>477.29</v>
      </c>
      <c r="E145" s="313">
        <v>76.069999999999993</v>
      </c>
      <c r="F145" s="313">
        <v>88</v>
      </c>
      <c r="G145" s="313">
        <v>67</v>
      </c>
      <c r="H145" s="318">
        <v>0.65</v>
      </c>
      <c r="I145"/>
      <c r="J145"/>
    </row>
    <row r="146" spans="1:10" ht="15">
      <c r="A146" s="317" t="s">
        <v>558</v>
      </c>
      <c r="B146" s="313" t="s">
        <v>559</v>
      </c>
      <c r="C146" s="313" t="s">
        <v>119</v>
      </c>
      <c r="D146" s="313">
        <v>464.51</v>
      </c>
      <c r="E146" s="313">
        <v>75.33</v>
      </c>
      <c r="F146" s="313">
        <v>85</v>
      </c>
      <c r="G146" s="313">
        <v>67</v>
      </c>
      <c r="H146" s="318">
        <v>0.56000000000000005</v>
      </c>
      <c r="I146"/>
      <c r="J146"/>
    </row>
    <row r="147" spans="1:10" ht="15">
      <c r="A147" s="317" t="s">
        <v>558</v>
      </c>
      <c r="B147" s="313" t="s">
        <v>559</v>
      </c>
      <c r="C147" s="313" t="s">
        <v>120</v>
      </c>
      <c r="D147" s="313">
        <v>443.96</v>
      </c>
      <c r="E147" s="313">
        <v>74.14</v>
      </c>
      <c r="F147" s="313">
        <v>83</v>
      </c>
      <c r="G147" s="313">
        <v>66</v>
      </c>
      <c r="H147" s="318">
        <v>0.12</v>
      </c>
      <c r="I147"/>
      <c r="J147"/>
    </row>
    <row r="148" spans="1:10" ht="15">
      <c r="A148" s="317" t="s">
        <v>558</v>
      </c>
      <c r="B148" s="313" t="s">
        <v>559</v>
      </c>
      <c r="C148" s="313" t="s">
        <v>330</v>
      </c>
      <c r="D148" s="313">
        <v>440.05</v>
      </c>
      <c r="E148" s="313">
        <v>73.97</v>
      </c>
      <c r="F148" s="313">
        <v>83</v>
      </c>
      <c r="G148" s="313">
        <v>66</v>
      </c>
      <c r="H148" s="318">
        <v>0.16</v>
      </c>
      <c r="I148"/>
      <c r="J148"/>
    </row>
    <row r="149" spans="1:10" ht="15">
      <c r="A149" s="317" t="s">
        <v>558</v>
      </c>
      <c r="B149" s="313" t="s">
        <v>559</v>
      </c>
      <c r="C149" s="313" t="s">
        <v>331</v>
      </c>
      <c r="D149" s="313">
        <v>456.29</v>
      </c>
      <c r="E149" s="313">
        <v>74.88</v>
      </c>
      <c r="F149" s="313">
        <v>82</v>
      </c>
      <c r="G149" s="313">
        <v>62</v>
      </c>
      <c r="H149" s="318">
        <v>0.05</v>
      </c>
      <c r="I149"/>
      <c r="J149"/>
    </row>
    <row r="150" spans="1:10" ht="15">
      <c r="A150" s="317" t="s">
        <v>558</v>
      </c>
      <c r="B150" s="313" t="s">
        <v>559</v>
      </c>
      <c r="C150" s="313" t="s">
        <v>332</v>
      </c>
      <c r="D150" s="313">
        <v>453.51</v>
      </c>
      <c r="E150" s="313">
        <v>74.710000000000008</v>
      </c>
      <c r="F150" s="313">
        <v>81</v>
      </c>
      <c r="G150" s="313">
        <v>56</v>
      </c>
      <c r="H150" s="318" t="s">
        <v>149</v>
      </c>
      <c r="I150"/>
      <c r="J150"/>
    </row>
    <row r="151" spans="1:10" ht="15">
      <c r="A151" s="317" t="s">
        <v>558</v>
      </c>
      <c r="B151" s="313" t="s">
        <v>559</v>
      </c>
      <c r="C151" s="313" t="s">
        <v>333</v>
      </c>
      <c r="D151" s="313">
        <v>438.19</v>
      </c>
      <c r="E151" s="313">
        <v>73.849999999999994</v>
      </c>
      <c r="F151" s="313">
        <v>85</v>
      </c>
      <c r="G151" s="313">
        <v>55</v>
      </c>
      <c r="H151" s="318">
        <v>0</v>
      </c>
      <c r="I151"/>
      <c r="J151"/>
    </row>
    <row r="152" spans="1:10" ht="15">
      <c r="A152" s="317" t="s">
        <v>558</v>
      </c>
      <c r="B152" s="313" t="s">
        <v>559</v>
      </c>
      <c r="C152" s="313" t="s">
        <v>334</v>
      </c>
      <c r="D152" s="313">
        <v>440.42</v>
      </c>
      <c r="E152" s="313">
        <v>73.97</v>
      </c>
      <c r="F152" s="313">
        <v>87</v>
      </c>
      <c r="G152" s="313">
        <v>60</v>
      </c>
      <c r="H152" s="318">
        <v>0</v>
      </c>
      <c r="I152"/>
      <c r="J152"/>
    </row>
    <row r="153" spans="1:10" ht="15">
      <c r="A153" s="317" t="s">
        <v>558</v>
      </c>
      <c r="B153" s="313" t="s">
        <v>559</v>
      </c>
      <c r="C153" s="313" t="s">
        <v>335</v>
      </c>
      <c r="D153" s="313">
        <v>459.11</v>
      </c>
      <c r="E153" s="313">
        <v>75.05</v>
      </c>
      <c r="F153" s="313">
        <v>88</v>
      </c>
      <c r="G153" s="313">
        <v>62</v>
      </c>
      <c r="H153" s="318">
        <v>0</v>
      </c>
      <c r="I153"/>
      <c r="J153"/>
    </row>
    <row r="154" spans="1:10" ht="15">
      <c r="A154" s="317" t="s">
        <v>558</v>
      </c>
      <c r="B154" s="313" t="s">
        <v>559</v>
      </c>
      <c r="C154" s="313" t="s">
        <v>336</v>
      </c>
      <c r="D154" s="313">
        <v>473.2</v>
      </c>
      <c r="E154" s="313">
        <v>75.84</v>
      </c>
      <c r="F154" s="313">
        <v>87</v>
      </c>
      <c r="G154" s="313">
        <v>68</v>
      </c>
      <c r="H154" s="318">
        <v>0</v>
      </c>
      <c r="I154"/>
      <c r="J154"/>
    </row>
    <row r="155" spans="1:10" ht="15">
      <c r="A155" s="317" t="s">
        <v>558</v>
      </c>
      <c r="B155" s="313" t="s">
        <v>559</v>
      </c>
      <c r="C155" s="313" t="s">
        <v>337</v>
      </c>
      <c r="D155" s="313">
        <v>467.02</v>
      </c>
      <c r="E155" s="313">
        <v>75.5</v>
      </c>
      <c r="F155" s="313">
        <v>85</v>
      </c>
      <c r="G155" s="313">
        <v>68</v>
      </c>
      <c r="H155" s="318">
        <v>0</v>
      </c>
      <c r="I155"/>
      <c r="J155"/>
    </row>
    <row r="156" spans="1:10" ht="15">
      <c r="A156" s="317" t="s">
        <v>558</v>
      </c>
      <c r="B156" s="313" t="s">
        <v>559</v>
      </c>
      <c r="C156" s="313" t="s">
        <v>338</v>
      </c>
      <c r="D156" s="313">
        <v>475.93</v>
      </c>
      <c r="E156" s="313">
        <v>75.960000000000008</v>
      </c>
      <c r="F156" s="313">
        <v>85</v>
      </c>
      <c r="G156" s="313">
        <v>67</v>
      </c>
      <c r="H156" s="318">
        <v>0</v>
      </c>
      <c r="I156"/>
      <c r="J156"/>
    </row>
    <row r="157" spans="1:10" ht="15">
      <c r="A157" s="317" t="s">
        <v>558</v>
      </c>
      <c r="B157" s="313" t="s">
        <v>559</v>
      </c>
      <c r="C157" s="313" t="s">
        <v>339</v>
      </c>
      <c r="D157" s="313">
        <v>473.56</v>
      </c>
      <c r="E157" s="313">
        <v>75.84</v>
      </c>
      <c r="F157" s="313">
        <v>84</v>
      </c>
      <c r="G157" s="313">
        <v>67</v>
      </c>
      <c r="H157" s="318">
        <v>0</v>
      </c>
      <c r="I157"/>
      <c r="J157"/>
    </row>
    <row r="158" spans="1:10" ht="15">
      <c r="A158" s="317" t="s">
        <v>558</v>
      </c>
      <c r="B158" s="313" t="s">
        <v>559</v>
      </c>
      <c r="C158" s="313" t="s">
        <v>340</v>
      </c>
      <c r="D158" s="313">
        <v>478.38</v>
      </c>
      <c r="E158" s="313">
        <v>76.13</v>
      </c>
      <c r="F158" s="313">
        <v>84</v>
      </c>
      <c r="G158" s="313">
        <v>66</v>
      </c>
      <c r="H158" s="318">
        <v>0</v>
      </c>
      <c r="I158"/>
      <c r="J158"/>
    </row>
    <row r="159" spans="1:10" ht="15">
      <c r="A159" s="317" t="s">
        <v>558</v>
      </c>
      <c r="B159" s="313" t="s">
        <v>559</v>
      </c>
      <c r="C159" s="313" t="s">
        <v>341</v>
      </c>
      <c r="D159" s="313">
        <v>468.37</v>
      </c>
      <c r="E159" s="313">
        <v>75.56</v>
      </c>
      <c r="F159" s="313">
        <v>84</v>
      </c>
      <c r="G159" s="313">
        <v>64</v>
      </c>
      <c r="H159" s="318">
        <v>0.3</v>
      </c>
      <c r="I159"/>
      <c r="J159"/>
    </row>
    <row r="160" spans="1:10" ht="15">
      <c r="A160" s="317" t="s">
        <v>558</v>
      </c>
      <c r="B160" s="313" t="s">
        <v>559</v>
      </c>
      <c r="C160" s="313" t="s">
        <v>342</v>
      </c>
      <c r="D160" s="313">
        <v>464.3</v>
      </c>
      <c r="E160" s="313">
        <v>75.33</v>
      </c>
      <c r="F160" s="313">
        <v>88</v>
      </c>
      <c r="G160" s="313">
        <v>62</v>
      </c>
      <c r="H160" s="318"/>
      <c r="I160"/>
      <c r="J160"/>
    </row>
    <row r="161" spans="1:10" ht="15">
      <c r="A161" s="317" t="s">
        <v>558</v>
      </c>
      <c r="B161" s="313" t="s">
        <v>559</v>
      </c>
      <c r="C161" s="313" t="s">
        <v>121</v>
      </c>
      <c r="D161" s="313">
        <v>494.49</v>
      </c>
      <c r="E161" s="313">
        <v>77.039999999999992</v>
      </c>
      <c r="F161" s="313">
        <v>91</v>
      </c>
      <c r="G161" s="313">
        <v>68</v>
      </c>
      <c r="H161" s="318">
        <v>0</v>
      </c>
      <c r="I161"/>
      <c r="J161"/>
    </row>
    <row r="162" spans="1:10" ht="15">
      <c r="A162" s="317" t="s">
        <v>558</v>
      </c>
      <c r="B162" s="313" t="s">
        <v>559</v>
      </c>
      <c r="C162" s="313" t="s">
        <v>122</v>
      </c>
      <c r="D162" s="313">
        <v>499.49</v>
      </c>
      <c r="E162" s="313">
        <v>77.319999999999993</v>
      </c>
      <c r="F162" s="313">
        <v>92</v>
      </c>
      <c r="G162" s="313">
        <v>68</v>
      </c>
      <c r="H162" s="318">
        <v>1.64</v>
      </c>
      <c r="I162"/>
      <c r="J162"/>
    </row>
    <row r="163" spans="1:10" ht="15">
      <c r="A163" s="317" t="s">
        <v>558</v>
      </c>
      <c r="B163" s="313" t="s">
        <v>559</v>
      </c>
      <c r="C163" s="313" t="s">
        <v>123</v>
      </c>
      <c r="D163" s="313">
        <v>498.48</v>
      </c>
      <c r="E163" s="313">
        <v>77.27</v>
      </c>
      <c r="F163" s="313">
        <v>92</v>
      </c>
      <c r="G163" s="313">
        <v>68</v>
      </c>
      <c r="H163" s="318">
        <v>0</v>
      </c>
      <c r="I163"/>
      <c r="J163"/>
    </row>
    <row r="164" spans="1:10" ht="15">
      <c r="A164" s="317" t="s">
        <v>558</v>
      </c>
      <c r="B164" s="313" t="s">
        <v>559</v>
      </c>
      <c r="C164" s="313" t="s">
        <v>124</v>
      </c>
      <c r="D164" s="313">
        <v>501.81</v>
      </c>
      <c r="E164" s="313">
        <v>77.44</v>
      </c>
      <c r="F164" s="313">
        <v>88</v>
      </c>
      <c r="G164" s="313">
        <v>67</v>
      </c>
      <c r="H164" s="318">
        <v>0.54</v>
      </c>
      <c r="I164"/>
      <c r="J164"/>
    </row>
    <row r="165" spans="1:10" ht="15">
      <c r="A165" s="317" t="s">
        <v>558</v>
      </c>
      <c r="B165" s="313" t="s">
        <v>559</v>
      </c>
      <c r="C165" s="313" t="s">
        <v>125</v>
      </c>
      <c r="D165" s="313">
        <v>492.93</v>
      </c>
      <c r="E165" s="313">
        <v>76.92</v>
      </c>
      <c r="F165" s="313">
        <v>91</v>
      </c>
      <c r="G165" s="313">
        <v>69</v>
      </c>
      <c r="H165" s="318">
        <v>0.09</v>
      </c>
      <c r="I165"/>
      <c r="J165"/>
    </row>
    <row r="166" spans="1:10" ht="15">
      <c r="A166" s="317" t="s">
        <v>558</v>
      </c>
      <c r="B166" s="313" t="s">
        <v>559</v>
      </c>
      <c r="C166" s="313" t="s">
        <v>126</v>
      </c>
      <c r="D166" s="313">
        <v>483.72</v>
      </c>
      <c r="E166" s="313">
        <v>76.41</v>
      </c>
      <c r="F166" s="313">
        <v>94</v>
      </c>
      <c r="G166" s="313">
        <v>69</v>
      </c>
      <c r="H166" s="318">
        <v>0</v>
      </c>
      <c r="I166"/>
      <c r="J166"/>
    </row>
    <row r="167" spans="1:10" ht="15">
      <c r="A167" s="317" t="s">
        <v>558</v>
      </c>
      <c r="B167" s="313" t="s">
        <v>559</v>
      </c>
      <c r="C167" s="313" t="s">
        <v>343</v>
      </c>
      <c r="D167" s="313">
        <v>480.25</v>
      </c>
      <c r="E167" s="313">
        <v>76.239999999999995</v>
      </c>
      <c r="F167" s="313">
        <v>95</v>
      </c>
      <c r="G167" s="313">
        <v>71</v>
      </c>
      <c r="H167" s="318"/>
      <c r="I167"/>
      <c r="J167"/>
    </row>
    <row r="168" spans="1:10" ht="15">
      <c r="A168" s="317" t="s">
        <v>558</v>
      </c>
      <c r="B168" s="313" t="s">
        <v>559</v>
      </c>
      <c r="C168" s="313" t="s">
        <v>344</v>
      </c>
      <c r="D168" s="313">
        <v>467.55</v>
      </c>
      <c r="E168" s="313">
        <v>75.5</v>
      </c>
      <c r="F168" s="313">
        <v>95</v>
      </c>
      <c r="G168" s="313">
        <v>71</v>
      </c>
      <c r="H168" s="318">
        <v>0</v>
      </c>
      <c r="I168"/>
      <c r="J168"/>
    </row>
    <row r="169" spans="1:10" ht="15">
      <c r="A169" s="317" t="s">
        <v>558</v>
      </c>
      <c r="B169" s="313" t="s">
        <v>559</v>
      </c>
      <c r="C169" s="313" t="s">
        <v>345</v>
      </c>
      <c r="D169" s="313">
        <v>475.17</v>
      </c>
      <c r="E169" s="313">
        <v>75.960000000000008</v>
      </c>
      <c r="F169" s="313">
        <v>95</v>
      </c>
      <c r="G169" s="313">
        <v>66</v>
      </c>
      <c r="H169" s="318">
        <v>0.44</v>
      </c>
      <c r="I169"/>
      <c r="J169"/>
    </row>
    <row r="170" spans="1:10" ht="15">
      <c r="A170" s="317" t="s">
        <v>558</v>
      </c>
      <c r="B170" s="313" t="s">
        <v>559</v>
      </c>
      <c r="C170" s="313" t="s">
        <v>127</v>
      </c>
      <c r="D170" s="313">
        <v>492.11</v>
      </c>
      <c r="E170" s="313">
        <v>76.92</v>
      </c>
      <c r="F170" s="313">
        <v>95</v>
      </c>
      <c r="G170" s="313">
        <v>68</v>
      </c>
      <c r="H170" s="318">
        <v>0.45</v>
      </c>
      <c r="I170"/>
      <c r="J170"/>
    </row>
    <row r="171" spans="1:10" ht="15">
      <c r="A171" s="317" t="s">
        <v>558</v>
      </c>
      <c r="B171" s="313" t="s">
        <v>559</v>
      </c>
      <c r="C171" s="313" t="s">
        <v>128</v>
      </c>
      <c r="D171" s="313">
        <v>492.45</v>
      </c>
      <c r="E171" s="313">
        <v>76.92</v>
      </c>
      <c r="F171" s="313">
        <v>93</v>
      </c>
      <c r="G171" s="313">
        <v>68</v>
      </c>
      <c r="H171" s="318">
        <v>0.91</v>
      </c>
      <c r="I171"/>
      <c r="J171"/>
    </row>
    <row r="172" spans="1:10" ht="15">
      <c r="A172" s="317" t="s">
        <v>558</v>
      </c>
      <c r="B172" s="313" t="s">
        <v>559</v>
      </c>
      <c r="C172" s="313" t="s">
        <v>129</v>
      </c>
      <c r="D172" s="313">
        <v>499.84</v>
      </c>
      <c r="E172" s="313">
        <v>77.319999999999993</v>
      </c>
      <c r="F172" s="313">
        <v>94</v>
      </c>
      <c r="G172" s="313">
        <v>68</v>
      </c>
      <c r="H172" s="318">
        <v>0.28000000000000003</v>
      </c>
      <c r="I172"/>
      <c r="J172"/>
    </row>
    <row r="173" spans="1:10" ht="15">
      <c r="A173" s="317" t="s">
        <v>558</v>
      </c>
      <c r="B173" s="313" t="s">
        <v>559</v>
      </c>
      <c r="C173" s="313" t="s">
        <v>130</v>
      </c>
      <c r="D173" s="313">
        <v>604.67999999999995</v>
      </c>
      <c r="E173" s="313">
        <v>83.3</v>
      </c>
      <c r="F173" s="313">
        <v>93</v>
      </c>
      <c r="G173" s="313">
        <v>70</v>
      </c>
      <c r="H173" s="318">
        <v>0.63</v>
      </c>
      <c r="I173"/>
      <c r="J173"/>
    </row>
    <row r="174" spans="1:10" ht="15">
      <c r="A174" s="317" t="s">
        <v>558</v>
      </c>
      <c r="B174" s="313" t="s">
        <v>559</v>
      </c>
      <c r="C174" s="313" t="s">
        <v>131</v>
      </c>
      <c r="D174" s="313">
        <v>497.85</v>
      </c>
      <c r="E174" s="313">
        <v>77.210000000000008</v>
      </c>
      <c r="F174" s="313">
        <v>91</v>
      </c>
      <c r="G174" s="313">
        <v>69</v>
      </c>
      <c r="H174" s="318">
        <v>0.46</v>
      </c>
      <c r="I174"/>
      <c r="J174"/>
    </row>
    <row r="175" spans="1:10" ht="15">
      <c r="A175" s="317" t="s">
        <v>558</v>
      </c>
      <c r="B175" s="313" t="s">
        <v>559</v>
      </c>
      <c r="C175" s="313" t="s">
        <v>132</v>
      </c>
      <c r="D175" s="313">
        <v>488.04</v>
      </c>
      <c r="E175" s="313">
        <v>76.099999999999994</v>
      </c>
      <c r="F175" s="313">
        <v>91</v>
      </c>
      <c r="G175" s="313">
        <v>71</v>
      </c>
      <c r="H175" s="318">
        <v>0.24</v>
      </c>
      <c r="I175"/>
      <c r="J175"/>
    </row>
    <row r="176" spans="1:10" ht="15">
      <c r="A176" s="317" t="s">
        <v>558</v>
      </c>
      <c r="B176" s="313" t="s">
        <v>559</v>
      </c>
      <c r="C176" s="313" t="s">
        <v>133</v>
      </c>
      <c r="D176" s="313">
        <v>482.35</v>
      </c>
      <c r="E176" s="313">
        <v>75.78</v>
      </c>
      <c r="F176" s="313">
        <v>93</v>
      </c>
      <c r="G176" s="313">
        <v>66</v>
      </c>
      <c r="H176" s="318">
        <v>0.04</v>
      </c>
      <c r="I176"/>
      <c r="J176"/>
    </row>
    <row r="177" spans="1:10" ht="15">
      <c r="A177" s="317" t="s">
        <v>558</v>
      </c>
      <c r="B177" s="313" t="s">
        <v>559</v>
      </c>
      <c r="C177" s="313" t="s">
        <v>134</v>
      </c>
      <c r="D177" s="313">
        <v>516.79</v>
      </c>
      <c r="E177" s="313">
        <v>77.59</v>
      </c>
      <c r="F177" s="313">
        <v>91</v>
      </c>
      <c r="G177" s="313">
        <v>69</v>
      </c>
      <c r="H177" s="318">
        <v>0.35</v>
      </c>
      <c r="I177"/>
      <c r="J177"/>
    </row>
    <row r="178" spans="1:10" ht="15">
      <c r="A178" s="317" t="s">
        <v>558</v>
      </c>
      <c r="B178" s="313" t="s">
        <v>559</v>
      </c>
      <c r="C178" s="313" t="s">
        <v>135</v>
      </c>
      <c r="D178" s="313">
        <v>510.85</v>
      </c>
      <c r="E178" s="313">
        <v>77.27</v>
      </c>
      <c r="F178" s="313">
        <v>92</v>
      </c>
      <c r="G178" s="313">
        <v>70</v>
      </c>
      <c r="H178" s="318">
        <v>0.24</v>
      </c>
      <c r="I178"/>
      <c r="J178"/>
    </row>
    <row r="179" spans="1:10" ht="15">
      <c r="A179" s="317" t="s">
        <v>558</v>
      </c>
      <c r="B179" s="313" t="s">
        <v>559</v>
      </c>
      <c r="C179" s="313" t="s">
        <v>136</v>
      </c>
      <c r="D179" s="313">
        <v>500.65</v>
      </c>
      <c r="E179" s="313">
        <v>76.740000000000009</v>
      </c>
      <c r="F179" s="313">
        <v>91</v>
      </c>
      <c r="G179" s="313">
        <v>70</v>
      </c>
      <c r="H179" s="318">
        <v>0.15</v>
      </c>
      <c r="I179"/>
      <c r="J179"/>
    </row>
    <row r="180" spans="1:10" ht="15">
      <c r="A180" s="317" t="s">
        <v>558</v>
      </c>
      <c r="B180" s="313" t="s">
        <v>559</v>
      </c>
      <c r="C180" s="313" t="s">
        <v>346</v>
      </c>
      <c r="D180" s="313">
        <v>478.43</v>
      </c>
      <c r="E180" s="313">
        <v>75.569999999999993</v>
      </c>
      <c r="F180" s="313">
        <v>94</v>
      </c>
      <c r="G180" s="313">
        <v>70</v>
      </c>
      <c r="H180" s="318">
        <v>0</v>
      </c>
      <c r="I180"/>
      <c r="J180"/>
    </row>
    <row r="181" spans="1:10" ht="15">
      <c r="A181" s="317" t="s">
        <v>558</v>
      </c>
      <c r="B181" s="313" t="s">
        <v>559</v>
      </c>
      <c r="C181" s="313" t="s">
        <v>347</v>
      </c>
      <c r="D181" s="313">
        <v>476.05</v>
      </c>
      <c r="E181" s="313">
        <v>75.460000000000008</v>
      </c>
      <c r="F181" s="313">
        <v>97</v>
      </c>
      <c r="G181" s="313">
        <v>71</v>
      </c>
      <c r="H181" s="318">
        <v>0</v>
      </c>
      <c r="I181"/>
      <c r="J181"/>
    </row>
    <row r="182" spans="1:10" ht="15">
      <c r="A182" s="317" t="s">
        <v>558</v>
      </c>
      <c r="B182" s="313" t="s">
        <v>559</v>
      </c>
      <c r="C182" s="313" t="s">
        <v>348</v>
      </c>
      <c r="D182" s="313">
        <v>486.54</v>
      </c>
      <c r="E182" s="313">
        <v>76</v>
      </c>
      <c r="F182" s="313">
        <v>95</v>
      </c>
      <c r="G182" s="313">
        <v>72</v>
      </c>
      <c r="H182" s="318">
        <v>0</v>
      </c>
      <c r="I182"/>
      <c r="J182"/>
    </row>
    <row r="183" spans="1:10" ht="15">
      <c r="A183" s="317" t="s">
        <v>558</v>
      </c>
      <c r="B183" s="313" t="s">
        <v>559</v>
      </c>
      <c r="C183" s="313" t="s">
        <v>137</v>
      </c>
      <c r="D183" s="313">
        <v>483.93</v>
      </c>
      <c r="E183" s="313">
        <v>75.84</v>
      </c>
      <c r="F183" s="313">
        <v>95</v>
      </c>
      <c r="G183" s="313">
        <v>71</v>
      </c>
      <c r="H183" s="318">
        <v>0.88</v>
      </c>
      <c r="I183"/>
      <c r="J183"/>
    </row>
    <row r="184" spans="1:10" ht="15">
      <c r="A184" s="317" t="s">
        <v>558</v>
      </c>
      <c r="B184" s="313" t="s">
        <v>559</v>
      </c>
      <c r="C184" s="313" t="s">
        <v>349</v>
      </c>
      <c r="D184" s="313">
        <v>479.5</v>
      </c>
      <c r="E184" s="313">
        <v>75.62</v>
      </c>
      <c r="F184" s="313">
        <v>94</v>
      </c>
      <c r="G184" s="313">
        <v>71</v>
      </c>
      <c r="H184" s="318">
        <v>0</v>
      </c>
      <c r="I184"/>
      <c r="J184"/>
    </row>
    <row r="185" spans="1:10" ht="15">
      <c r="A185" s="317" t="s">
        <v>558</v>
      </c>
      <c r="B185" s="313" t="s">
        <v>559</v>
      </c>
      <c r="C185" s="313" t="s">
        <v>350</v>
      </c>
      <c r="D185" s="313">
        <v>474.34</v>
      </c>
      <c r="E185" s="313">
        <v>75.36</v>
      </c>
      <c r="F185" s="313">
        <v>94</v>
      </c>
      <c r="G185" s="313">
        <v>71</v>
      </c>
      <c r="H185" s="318">
        <v>0</v>
      </c>
      <c r="I185"/>
      <c r="J185"/>
    </row>
    <row r="186" spans="1:10" ht="15">
      <c r="A186" s="317" t="s">
        <v>558</v>
      </c>
      <c r="B186" s="313" t="s">
        <v>559</v>
      </c>
      <c r="C186" s="313" t="s">
        <v>351</v>
      </c>
      <c r="D186" s="313">
        <v>475.49</v>
      </c>
      <c r="E186" s="313">
        <v>75.41</v>
      </c>
      <c r="F186" s="313">
        <v>95</v>
      </c>
      <c r="G186" s="313">
        <v>71</v>
      </c>
      <c r="H186" s="318">
        <v>0</v>
      </c>
      <c r="I186"/>
      <c r="J186"/>
    </row>
    <row r="187" spans="1:10" ht="15">
      <c r="A187" s="317" t="s">
        <v>558</v>
      </c>
      <c r="B187" s="313" t="s">
        <v>559</v>
      </c>
      <c r="C187" s="313" t="s">
        <v>352</v>
      </c>
      <c r="D187" s="313">
        <v>477.52</v>
      </c>
      <c r="E187" s="313">
        <v>75.52</v>
      </c>
      <c r="F187" s="313">
        <v>97</v>
      </c>
      <c r="G187" s="313">
        <v>72</v>
      </c>
      <c r="H187" s="318">
        <v>0</v>
      </c>
      <c r="I187"/>
      <c r="J187"/>
    </row>
    <row r="188" spans="1:10" ht="15">
      <c r="A188" s="317" t="s">
        <v>558</v>
      </c>
      <c r="B188" s="313" t="s">
        <v>559</v>
      </c>
      <c r="C188" s="313" t="s">
        <v>353</v>
      </c>
      <c r="D188" s="313">
        <v>479.04</v>
      </c>
      <c r="E188" s="313">
        <v>75.62</v>
      </c>
      <c r="F188" s="313">
        <v>95</v>
      </c>
      <c r="G188" s="313">
        <v>73</v>
      </c>
      <c r="H188" s="318">
        <v>0</v>
      </c>
      <c r="I188"/>
      <c r="J188"/>
    </row>
    <row r="189" spans="1:10" ht="15">
      <c r="A189" s="317" t="s">
        <v>558</v>
      </c>
      <c r="B189" s="313" t="s">
        <v>559</v>
      </c>
      <c r="C189" s="313" t="s">
        <v>354</v>
      </c>
      <c r="D189" s="313">
        <v>479.46</v>
      </c>
      <c r="E189" s="313">
        <v>75.62</v>
      </c>
      <c r="F189" s="313">
        <v>95</v>
      </c>
      <c r="G189" s="313">
        <v>74</v>
      </c>
      <c r="H189" s="318">
        <v>0</v>
      </c>
      <c r="I189"/>
      <c r="J189"/>
    </row>
    <row r="190" spans="1:10" ht="15">
      <c r="A190" s="317" t="s">
        <v>558</v>
      </c>
      <c r="B190" s="313" t="s">
        <v>559</v>
      </c>
      <c r="C190" s="313" t="s">
        <v>355</v>
      </c>
      <c r="D190" s="313">
        <v>473.59</v>
      </c>
      <c r="E190" s="313">
        <v>75.3</v>
      </c>
      <c r="F190" s="313">
        <v>96</v>
      </c>
      <c r="G190" s="313">
        <v>73</v>
      </c>
      <c r="H190" s="318">
        <v>0.04</v>
      </c>
      <c r="I190"/>
      <c r="J190"/>
    </row>
    <row r="191" spans="1:10" ht="15">
      <c r="A191" s="317" t="s">
        <v>558</v>
      </c>
      <c r="B191" s="313" t="s">
        <v>559</v>
      </c>
      <c r="C191" s="313" t="s">
        <v>356</v>
      </c>
      <c r="D191" s="313">
        <v>476.93</v>
      </c>
      <c r="E191" s="313">
        <v>75.460000000000008</v>
      </c>
      <c r="F191" s="313">
        <v>95</v>
      </c>
      <c r="G191" s="313">
        <v>73</v>
      </c>
      <c r="H191" s="318">
        <v>0.03</v>
      </c>
      <c r="I191"/>
      <c r="J191"/>
    </row>
    <row r="192" spans="1:10" ht="15">
      <c r="A192" s="317" t="s">
        <v>558</v>
      </c>
      <c r="B192" s="313" t="s">
        <v>559</v>
      </c>
      <c r="C192" s="313" t="s">
        <v>357</v>
      </c>
      <c r="D192" s="313">
        <v>488.1</v>
      </c>
      <c r="E192" s="313">
        <v>76.099999999999994</v>
      </c>
      <c r="F192" s="313">
        <v>94</v>
      </c>
      <c r="G192" s="313">
        <v>74</v>
      </c>
      <c r="H192" s="318">
        <v>0.31</v>
      </c>
      <c r="I192"/>
      <c r="J192"/>
    </row>
    <row r="193" spans="1:10" ht="15">
      <c r="A193" s="317" t="s">
        <v>558</v>
      </c>
      <c r="B193" s="313" t="s">
        <v>559</v>
      </c>
      <c r="C193" s="313" t="s">
        <v>358</v>
      </c>
      <c r="D193" s="313">
        <v>487.06</v>
      </c>
      <c r="E193" s="313">
        <v>76.05</v>
      </c>
      <c r="F193" s="313">
        <v>96</v>
      </c>
      <c r="G193" s="313">
        <v>74</v>
      </c>
      <c r="H193" s="318">
        <v>0.2</v>
      </c>
      <c r="I193"/>
      <c r="J193"/>
    </row>
    <row r="194" spans="1:10" ht="15">
      <c r="A194" s="317" t="s">
        <v>558</v>
      </c>
      <c r="B194" s="313" t="s">
        <v>559</v>
      </c>
      <c r="C194" s="313" t="s">
        <v>359</v>
      </c>
      <c r="D194" s="313">
        <v>456.78</v>
      </c>
      <c r="E194" s="313">
        <v>74.400000000000006</v>
      </c>
      <c r="F194" s="313">
        <v>96</v>
      </c>
      <c r="G194" s="313">
        <v>74</v>
      </c>
      <c r="H194" s="318">
        <v>0</v>
      </c>
      <c r="I194"/>
      <c r="J194"/>
    </row>
    <row r="195" spans="1:10" ht="15">
      <c r="A195" s="317" t="s">
        <v>558</v>
      </c>
      <c r="B195" s="313" t="s">
        <v>559</v>
      </c>
      <c r="C195" s="313" t="s">
        <v>138</v>
      </c>
      <c r="D195" s="313">
        <v>475.03</v>
      </c>
      <c r="E195" s="313">
        <v>75.41</v>
      </c>
      <c r="F195" s="313">
        <v>94</v>
      </c>
      <c r="G195" s="313">
        <v>73</v>
      </c>
      <c r="H195" s="318">
        <v>0.78</v>
      </c>
      <c r="I195"/>
      <c r="J195"/>
    </row>
    <row r="196" spans="1:10" ht="15">
      <c r="A196" s="317" t="s">
        <v>558</v>
      </c>
      <c r="B196" s="313" t="s">
        <v>559</v>
      </c>
      <c r="C196" s="313" t="s">
        <v>360</v>
      </c>
      <c r="D196" s="313">
        <v>483.77</v>
      </c>
      <c r="E196" s="313">
        <v>75.84</v>
      </c>
      <c r="F196" s="313">
        <v>94</v>
      </c>
      <c r="G196" s="313">
        <v>73</v>
      </c>
      <c r="H196" s="318">
        <v>0.1</v>
      </c>
      <c r="I196"/>
      <c r="J196"/>
    </row>
    <row r="197" spans="1:10" ht="15">
      <c r="A197" s="317" t="s">
        <v>558</v>
      </c>
      <c r="B197" s="313" t="s">
        <v>559</v>
      </c>
      <c r="C197" s="313" t="s">
        <v>361</v>
      </c>
      <c r="D197" s="313">
        <v>480.86</v>
      </c>
      <c r="E197" s="313">
        <v>75.680000000000007</v>
      </c>
      <c r="F197" s="313">
        <v>94</v>
      </c>
      <c r="G197" s="313">
        <v>72</v>
      </c>
      <c r="H197" s="318" t="s">
        <v>149</v>
      </c>
      <c r="I197"/>
      <c r="J197"/>
    </row>
    <row r="198" spans="1:10" ht="15">
      <c r="A198" s="317" t="s">
        <v>558</v>
      </c>
      <c r="B198" s="313" t="s">
        <v>559</v>
      </c>
      <c r="C198" s="313" t="s">
        <v>362</v>
      </c>
      <c r="D198" s="313">
        <v>483.91</v>
      </c>
      <c r="E198" s="313">
        <v>75.84</v>
      </c>
      <c r="F198" s="313">
        <v>95</v>
      </c>
      <c r="G198" s="313">
        <v>73</v>
      </c>
      <c r="H198" s="318">
        <v>0.33</v>
      </c>
      <c r="I198"/>
      <c r="J198"/>
    </row>
    <row r="199" spans="1:10" ht="15">
      <c r="A199" s="317" t="s">
        <v>558</v>
      </c>
      <c r="B199" s="313" t="s">
        <v>559</v>
      </c>
      <c r="C199" s="313" t="s">
        <v>139</v>
      </c>
      <c r="D199" s="313">
        <v>491.8</v>
      </c>
      <c r="E199" s="313">
        <v>76.260000000000005</v>
      </c>
      <c r="F199" s="313">
        <v>96</v>
      </c>
      <c r="G199" s="313">
        <v>73</v>
      </c>
      <c r="H199" s="318">
        <v>0.12</v>
      </c>
      <c r="I199"/>
      <c r="J199"/>
    </row>
    <row r="200" spans="1:10" ht="15">
      <c r="A200" s="317" t="s">
        <v>558</v>
      </c>
      <c r="B200" s="313" t="s">
        <v>559</v>
      </c>
      <c r="C200" s="313" t="s">
        <v>140</v>
      </c>
      <c r="D200" s="313">
        <v>516.4</v>
      </c>
      <c r="E200" s="313">
        <v>77.59</v>
      </c>
      <c r="F200" s="313">
        <v>96</v>
      </c>
      <c r="G200" s="313">
        <v>74</v>
      </c>
      <c r="H200" s="318">
        <v>0.15</v>
      </c>
      <c r="I200"/>
      <c r="J200"/>
    </row>
    <row r="201" spans="1:10" ht="15">
      <c r="A201" s="317" t="s">
        <v>558</v>
      </c>
      <c r="B201" s="313" t="s">
        <v>559</v>
      </c>
      <c r="C201" s="313" t="s">
        <v>141</v>
      </c>
      <c r="D201" s="313">
        <v>500.83</v>
      </c>
      <c r="E201" s="313">
        <v>76.740000000000009</v>
      </c>
      <c r="F201" s="313">
        <v>95</v>
      </c>
      <c r="G201" s="313">
        <v>74</v>
      </c>
      <c r="H201" s="318">
        <v>2.8</v>
      </c>
      <c r="I201"/>
      <c r="J201"/>
    </row>
    <row r="202" spans="1:10" ht="15">
      <c r="A202" s="317" t="s">
        <v>558</v>
      </c>
      <c r="B202" s="313" t="s">
        <v>559</v>
      </c>
      <c r="C202" s="313" t="s">
        <v>142</v>
      </c>
      <c r="D202" s="313">
        <v>515.12</v>
      </c>
      <c r="E202" s="313">
        <v>77.539999999999992</v>
      </c>
      <c r="F202" s="313">
        <v>95</v>
      </c>
      <c r="G202" s="313">
        <v>72</v>
      </c>
      <c r="H202" s="318">
        <v>0.22</v>
      </c>
      <c r="I202"/>
      <c r="J202"/>
    </row>
    <row r="203" spans="1:10" ht="15">
      <c r="A203" s="317" t="s">
        <v>558</v>
      </c>
      <c r="B203" s="313" t="s">
        <v>559</v>
      </c>
      <c r="C203" s="313" t="s">
        <v>143</v>
      </c>
      <c r="D203" s="313">
        <v>608.89</v>
      </c>
      <c r="E203" s="313">
        <v>82.490000000000009</v>
      </c>
      <c r="F203" s="313">
        <v>95</v>
      </c>
      <c r="G203" s="313">
        <v>71</v>
      </c>
      <c r="H203" s="318">
        <v>0.14000000000000001</v>
      </c>
      <c r="I203"/>
      <c r="J203"/>
    </row>
    <row r="204" spans="1:10" ht="15">
      <c r="A204" s="317" t="s">
        <v>558</v>
      </c>
      <c r="B204" s="313" t="s">
        <v>559</v>
      </c>
      <c r="C204" s="313" t="s">
        <v>363</v>
      </c>
      <c r="D204" s="313">
        <v>489.88</v>
      </c>
      <c r="E204" s="313">
        <v>76.150000000000006</v>
      </c>
      <c r="F204" s="313">
        <v>96</v>
      </c>
      <c r="G204" s="313">
        <v>73</v>
      </c>
      <c r="H204" s="318">
        <v>0</v>
      </c>
      <c r="I204"/>
      <c r="J204"/>
    </row>
    <row r="205" spans="1:10" ht="15">
      <c r="A205" s="317" t="s">
        <v>558</v>
      </c>
      <c r="B205" s="313" t="s">
        <v>559</v>
      </c>
      <c r="C205" s="313" t="s">
        <v>364</v>
      </c>
      <c r="D205" s="313">
        <v>475.31</v>
      </c>
      <c r="E205" s="313">
        <v>82.49</v>
      </c>
      <c r="F205" s="313">
        <v>99</v>
      </c>
      <c r="G205" s="313">
        <v>74</v>
      </c>
      <c r="H205" s="318">
        <v>0</v>
      </c>
      <c r="I205"/>
      <c r="J205"/>
    </row>
    <row r="206" spans="1:10" ht="15">
      <c r="A206" s="317" t="s">
        <v>558</v>
      </c>
      <c r="B206" s="313" t="s">
        <v>559</v>
      </c>
      <c r="C206" s="313" t="s">
        <v>365</v>
      </c>
      <c r="D206" s="313">
        <v>490.24</v>
      </c>
      <c r="E206" s="313">
        <v>83.289999999999992</v>
      </c>
      <c r="F206" s="313">
        <v>97</v>
      </c>
      <c r="G206" s="313">
        <v>75</v>
      </c>
      <c r="H206" s="318">
        <v>0</v>
      </c>
      <c r="I206"/>
      <c r="J206"/>
    </row>
    <row r="207" spans="1:10" ht="15">
      <c r="A207" s="317" t="s">
        <v>558</v>
      </c>
      <c r="B207" s="313" t="s">
        <v>559</v>
      </c>
      <c r="C207" s="313" t="s">
        <v>144</v>
      </c>
      <c r="D207" s="313">
        <v>548.75</v>
      </c>
      <c r="E207" s="313">
        <v>86.37</v>
      </c>
      <c r="F207" s="313">
        <v>94</v>
      </c>
      <c r="G207" s="313">
        <v>71</v>
      </c>
      <c r="H207" s="318">
        <v>0.7</v>
      </c>
      <c r="I207"/>
      <c r="J207"/>
    </row>
    <row r="208" spans="1:10" ht="15">
      <c r="A208" s="317" t="s">
        <v>558</v>
      </c>
      <c r="B208" s="313" t="s">
        <v>559</v>
      </c>
      <c r="C208" s="313" t="s">
        <v>145</v>
      </c>
      <c r="D208" s="313">
        <v>526.87</v>
      </c>
      <c r="E208" s="313">
        <v>85.2</v>
      </c>
      <c r="F208" s="313">
        <v>93</v>
      </c>
      <c r="G208" s="313">
        <v>73</v>
      </c>
      <c r="H208" s="318">
        <v>1.1200000000000001</v>
      </c>
      <c r="I208"/>
      <c r="J208"/>
    </row>
    <row r="209" spans="1:10" ht="15">
      <c r="A209" s="317" t="s">
        <v>558</v>
      </c>
      <c r="B209" s="313" t="s">
        <v>559</v>
      </c>
      <c r="C209" s="313" t="s">
        <v>146</v>
      </c>
      <c r="D209" s="313">
        <v>512.72</v>
      </c>
      <c r="E209" s="313">
        <v>84.46</v>
      </c>
      <c r="F209" s="313">
        <v>93</v>
      </c>
      <c r="G209" s="313">
        <v>73</v>
      </c>
      <c r="H209" s="318">
        <v>0.3</v>
      </c>
      <c r="I209"/>
      <c r="J209"/>
    </row>
    <row r="210" spans="1:10" ht="15">
      <c r="A210" s="317" t="s">
        <v>558</v>
      </c>
      <c r="B210" s="313" t="s">
        <v>559</v>
      </c>
      <c r="C210" s="313" t="s">
        <v>366</v>
      </c>
      <c r="D210" s="313">
        <v>507.07</v>
      </c>
      <c r="E210" s="313">
        <v>84.19</v>
      </c>
      <c r="F210" s="313">
        <v>92</v>
      </c>
      <c r="G210" s="313">
        <v>73</v>
      </c>
      <c r="H210" s="318">
        <v>0</v>
      </c>
      <c r="I210"/>
      <c r="J210"/>
    </row>
    <row r="211" spans="1:10" ht="15">
      <c r="A211" s="317" t="s">
        <v>558</v>
      </c>
      <c r="B211" s="313" t="s">
        <v>559</v>
      </c>
      <c r="C211" s="313" t="s">
        <v>367</v>
      </c>
      <c r="D211" s="313">
        <v>497.26</v>
      </c>
      <c r="E211" s="313">
        <v>83.66</v>
      </c>
      <c r="F211" s="313">
        <v>91</v>
      </c>
      <c r="G211" s="313">
        <v>73</v>
      </c>
      <c r="H211" s="318">
        <v>0</v>
      </c>
      <c r="I211"/>
      <c r="J211"/>
    </row>
    <row r="212" spans="1:10" ht="15">
      <c r="A212" s="317" t="s">
        <v>558</v>
      </c>
      <c r="B212" s="313" t="s">
        <v>559</v>
      </c>
      <c r="C212" s="313" t="s">
        <v>147</v>
      </c>
      <c r="D212" s="313">
        <v>522.32000000000005</v>
      </c>
      <c r="E212" s="313">
        <v>84.99</v>
      </c>
      <c r="F212" s="313">
        <v>92</v>
      </c>
      <c r="G212" s="313">
        <v>73</v>
      </c>
      <c r="H212" s="318">
        <v>1</v>
      </c>
      <c r="I212"/>
      <c r="J212"/>
    </row>
    <row r="213" spans="1:10" ht="15">
      <c r="A213" s="317" t="s">
        <v>558</v>
      </c>
      <c r="B213" s="313" t="s">
        <v>559</v>
      </c>
      <c r="C213" s="313" t="s">
        <v>368</v>
      </c>
      <c r="D213" s="313">
        <v>532.84</v>
      </c>
      <c r="E213" s="313">
        <v>85.52</v>
      </c>
      <c r="F213" s="313">
        <v>93</v>
      </c>
      <c r="G213" s="313">
        <v>73</v>
      </c>
      <c r="H213" s="318">
        <v>0.05</v>
      </c>
      <c r="I213"/>
      <c r="J213"/>
    </row>
    <row r="214" spans="1:10" ht="15">
      <c r="A214" s="317" t="s">
        <v>558</v>
      </c>
      <c r="B214" s="313" t="s">
        <v>559</v>
      </c>
      <c r="C214" s="313" t="s">
        <v>148</v>
      </c>
      <c r="D214" s="313">
        <v>555.38</v>
      </c>
      <c r="E214" s="313">
        <v>86.75</v>
      </c>
      <c r="F214" s="313">
        <v>95</v>
      </c>
      <c r="G214" s="313">
        <v>74</v>
      </c>
      <c r="H214" s="318" t="s">
        <v>149</v>
      </c>
      <c r="I214"/>
      <c r="J214"/>
    </row>
    <row r="215" spans="1:10" ht="15">
      <c r="A215" s="317" t="s">
        <v>558</v>
      </c>
      <c r="B215" s="313" t="s">
        <v>559</v>
      </c>
      <c r="C215" s="313" t="s">
        <v>150</v>
      </c>
      <c r="D215" s="313">
        <v>530.92999999999995</v>
      </c>
      <c r="E215" s="313">
        <v>85.42</v>
      </c>
      <c r="F215" s="313">
        <v>95</v>
      </c>
      <c r="G215" s="313">
        <v>71</v>
      </c>
      <c r="H215" s="318">
        <v>0.74</v>
      </c>
      <c r="I215"/>
      <c r="J215"/>
    </row>
    <row r="216" spans="1:10" ht="15">
      <c r="A216" s="317" t="s">
        <v>558</v>
      </c>
      <c r="B216" s="313" t="s">
        <v>559</v>
      </c>
      <c r="C216" s="313" t="s">
        <v>151</v>
      </c>
      <c r="D216" s="313">
        <v>525.66999999999996</v>
      </c>
      <c r="E216" s="313">
        <v>85.15</v>
      </c>
      <c r="F216" s="313">
        <v>95</v>
      </c>
      <c r="G216" s="313">
        <v>71</v>
      </c>
      <c r="H216" s="318">
        <v>0.08</v>
      </c>
      <c r="I216"/>
      <c r="J216"/>
    </row>
    <row r="217" spans="1:10" ht="15">
      <c r="A217" s="317" t="s">
        <v>558</v>
      </c>
      <c r="B217" s="313" t="s">
        <v>559</v>
      </c>
      <c r="C217" s="313" t="s">
        <v>369</v>
      </c>
      <c r="D217" s="313">
        <v>487.66</v>
      </c>
      <c r="E217" s="313">
        <v>83.13</v>
      </c>
      <c r="F217" s="313">
        <v>93</v>
      </c>
      <c r="G217" s="313">
        <v>74</v>
      </c>
      <c r="H217" s="318">
        <v>0</v>
      </c>
      <c r="I217"/>
      <c r="J217"/>
    </row>
    <row r="218" spans="1:10" ht="15">
      <c r="A218" s="317" t="s">
        <v>558</v>
      </c>
      <c r="B218" s="313" t="s">
        <v>559</v>
      </c>
      <c r="C218" s="313" t="s">
        <v>370</v>
      </c>
      <c r="D218" s="313">
        <v>484.89</v>
      </c>
      <c r="E218" s="313">
        <v>82.97</v>
      </c>
      <c r="F218" s="313">
        <v>91</v>
      </c>
      <c r="G218" s="313">
        <v>73</v>
      </c>
      <c r="H218" s="318">
        <v>0</v>
      </c>
      <c r="I218"/>
      <c r="J218"/>
    </row>
    <row r="219" spans="1:10" ht="15">
      <c r="A219" s="317" t="s">
        <v>558</v>
      </c>
      <c r="B219" s="313" t="s">
        <v>559</v>
      </c>
      <c r="C219" s="313" t="s">
        <v>371</v>
      </c>
      <c r="D219" s="313">
        <v>515.21</v>
      </c>
      <c r="E219" s="313">
        <v>84.62</v>
      </c>
      <c r="F219" s="313">
        <v>94</v>
      </c>
      <c r="G219" s="313">
        <v>73</v>
      </c>
      <c r="H219" s="318">
        <v>0</v>
      </c>
      <c r="I219"/>
      <c r="J219"/>
    </row>
    <row r="220" spans="1:10" ht="15">
      <c r="A220" s="317" t="s">
        <v>558</v>
      </c>
      <c r="B220" s="313" t="s">
        <v>559</v>
      </c>
      <c r="C220" s="313" t="s">
        <v>152</v>
      </c>
      <c r="D220" s="313">
        <v>572.99</v>
      </c>
      <c r="E220" s="313">
        <v>87.65</v>
      </c>
      <c r="F220" s="313">
        <v>94</v>
      </c>
      <c r="G220" s="313">
        <v>73</v>
      </c>
      <c r="H220" s="318">
        <v>0.17</v>
      </c>
      <c r="I220"/>
      <c r="J220"/>
    </row>
    <row r="221" spans="1:10" ht="15">
      <c r="A221" s="317" t="s">
        <v>558</v>
      </c>
      <c r="B221" s="313" t="s">
        <v>559</v>
      </c>
      <c r="C221" s="313" t="s">
        <v>153</v>
      </c>
      <c r="D221" s="313">
        <v>558.58000000000004</v>
      </c>
      <c r="E221" s="313">
        <v>86.91</v>
      </c>
      <c r="F221" s="313">
        <v>95</v>
      </c>
      <c r="G221" s="313">
        <v>74</v>
      </c>
      <c r="H221" s="318">
        <v>0.66</v>
      </c>
      <c r="I221"/>
      <c r="J221"/>
    </row>
    <row r="222" spans="1:10" ht="15">
      <c r="A222" s="317" t="s">
        <v>558</v>
      </c>
      <c r="B222" s="313" t="s">
        <v>559</v>
      </c>
      <c r="C222" s="313" t="s">
        <v>154</v>
      </c>
      <c r="D222" s="313">
        <v>535.51</v>
      </c>
      <c r="E222" s="313">
        <v>85.68</v>
      </c>
      <c r="F222" s="313">
        <v>97</v>
      </c>
      <c r="G222" s="313">
        <v>75</v>
      </c>
      <c r="H222" s="318">
        <v>0.03</v>
      </c>
      <c r="I222"/>
      <c r="J222"/>
    </row>
    <row r="223" spans="1:10" ht="15">
      <c r="A223" s="317" t="s">
        <v>558</v>
      </c>
      <c r="B223" s="313" t="s">
        <v>559</v>
      </c>
      <c r="C223" s="313" t="s">
        <v>155</v>
      </c>
      <c r="D223" s="313">
        <v>518</v>
      </c>
      <c r="E223" s="313">
        <v>84.72</v>
      </c>
      <c r="F223" s="313">
        <v>99</v>
      </c>
      <c r="G223" s="313">
        <v>75</v>
      </c>
      <c r="H223" s="318">
        <v>0</v>
      </c>
      <c r="I223"/>
      <c r="J223"/>
    </row>
    <row r="224" spans="1:10" ht="15">
      <c r="A224" s="317" t="s">
        <v>558</v>
      </c>
      <c r="B224" s="313" t="s">
        <v>559</v>
      </c>
      <c r="C224" s="313" t="s">
        <v>372</v>
      </c>
      <c r="D224" s="313">
        <v>529.20000000000005</v>
      </c>
      <c r="E224" s="313">
        <v>85.36</v>
      </c>
      <c r="F224" s="313">
        <v>99</v>
      </c>
      <c r="G224" s="313">
        <v>74</v>
      </c>
      <c r="H224" s="318">
        <v>0</v>
      </c>
      <c r="I224"/>
      <c r="J224"/>
    </row>
    <row r="225" spans="1:10" ht="15">
      <c r="A225" s="317" t="s">
        <v>558</v>
      </c>
      <c r="B225" s="313" t="s">
        <v>559</v>
      </c>
      <c r="C225" s="313" t="s">
        <v>373</v>
      </c>
      <c r="D225" s="313">
        <v>523.84</v>
      </c>
      <c r="E225" s="313">
        <v>85.039999999999992</v>
      </c>
      <c r="F225" s="313">
        <v>100</v>
      </c>
      <c r="G225" s="313">
        <v>75</v>
      </c>
      <c r="H225" s="318">
        <v>0.16</v>
      </c>
      <c r="I225"/>
      <c r="J225"/>
    </row>
    <row r="226" spans="1:10" ht="15">
      <c r="A226" s="317" t="s">
        <v>558</v>
      </c>
      <c r="B226" s="313" t="s">
        <v>559</v>
      </c>
      <c r="C226" s="313" t="s">
        <v>374</v>
      </c>
      <c r="D226" s="313">
        <v>514.58000000000004</v>
      </c>
      <c r="E226" s="313">
        <v>84.56</v>
      </c>
      <c r="F226" s="313">
        <v>99</v>
      </c>
      <c r="G226" s="313">
        <v>75</v>
      </c>
      <c r="H226" s="318">
        <v>0</v>
      </c>
      <c r="I226"/>
      <c r="J226"/>
    </row>
    <row r="227" spans="1:10" ht="15">
      <c r="A227" s="317" t="s">
        <v>558</v>
      </c>
      <c r="B227" s="313" t="s">
        <v>559</v>
      </c>
      <c r="C227" s="313" t="s">
        <v>375</v>
      </c>
      <c r="D227" s="313">
        <v>544.02</v>
      </c>
      <c r="E227" s="313">
        <v>86.16</v>
      </c>
      <c r="F227" s="313">
        <v>98</v>
      </c>
      <c r="G227" s="313">
        <v>76</v>
      </c>
      <c r="H227" s="318">
        <v>0.25</v>
      </c>
      <c r="I227"/>
      <c r="J227"/>
    </row>
    <row r="228" spans="1:10" ht="15">
      <c r="A228" s="317" t="s">
        <v>558</v>
      </c>
      <c r="B228" s="313" t="s">
        <v>559</v>
      </c>
      <c r="C228" s="313" t="s">
        <v>376</v>
      </c>
      <c r="D228" s="313">
        <v>537.6</v>
      </c>
      <c r="E228" s="313">
        <v>85.789999999999992</v>
      </c>
      <c r="F228" s="313">
        <v>97</v>
      </c>
      <c r="G228" s="313">
        <v>74</v>
      </c>
      <c r="H228" s="318">
        <v>0</v>
      </c>
      <c r="I228"/>
      <c r="J228"/>
    </row>
    <row r="229" spans="1:10" ht="15">
      <c r="A229" s="317" t="s">
        <v>558</v>
      </c>
      <c r="B229" s="313" t="s">
        <v>559</v>
      </c>
      <c r="C229" s="313" t="s">
        <v>377</v>
      </c>
      <c r="D229" s="313">
        <v>502.17</v>
      </c>
      <c r="E229" s="313">
        <v>83.93</v>
      </c>
      <c r="F229" s="313">
        <v>97</v>
      </c>
      <c r="G229" s="313">
        <v>76</v>
      </c>
      <c r="H229" s="318">
        <v>0</v>
      </c>
      <c r="I229"/>
      <c r="J229"/>
    </row>
    <row r="230" spans="1:10" ht="15">
      <c r="A230" s="317" t="s">
        <v>558</v>
      </c>
      <c r="B230" s="313" t="s">
        <v>559</v>
      </c>
      <c r="C230" s="313" t="s">
        <v>378</v>
      </c>
      <c r="D230" s="313">
        <v>497.97</v>
      </c>
      <c r="E230" s="313">
        <v>83.66</v>
      </c>
      <c r="F230" s="313">
        <v>97</v>
      </c>
      <c r="G230" s="313">
        <v>75</v>
      </c>
      <c r="H230" s="318">
        <v>0</v>
      </c>
      <c r="I230"/>
      <c r="J230"/>
    </row>
    <row r="231" spans="1:10" ht="15">
      <c r="A231" s="317" t="s">
        <v>558</v>
      </c>
      <c r="B231" s="313" t="s">
        <v>559</v>
      </c>
      <c r="C231" s="313" t="s">
        <v>379</v>
      </c>
      <c r="D231" s="313">
        <v>578.25</v>
      </c>
      <c r="E231" s="313">
        <v>87.97</v>
      </c>
      <c r="F231" s="313">
        <v>96</v>
      </c>
      <c r="G231" s="313">
        <v>73</v>
      </c>
      <c r="H231" s="318">
        <v>0.09</v>
      </c>
      <c r="I231"/>
      <c r="J231"/>
    </row>
    <row r="232" spans="1:10" ht="15">
      <c r="A232" s="317" t="s">
        <v>558</v>
      </c>
      <c r="B232" s="313" t="s">
        <v>559</v>
      </c>
      <c r="C232" s="313" t="s">
        <v>380</v>
      </c>
      <c r="D232" s="313">
        <v>584.24</v>
      </c>
      <c r="E232" s="313">
        <v>88.289999999999992</v>
      </c>
      <c r="F232" s="313">
        <v>93</v>
      </c>
      <c r="G232" s="313">
        <v>72</v>
      </c>
      <c r="H232" s="318">
        <v>0.36</v>
      </c>
      <c r="I232"/>
      <c r="J232"/>
    </row>
    <row r="233" spans="1:10" ht="15">
      <c r="A233" s="317" t="s">
        <v>558</v>
      </c>
      <c r="B233" s="313" t="s">
        <v>559</v>
      </c>
      <c r="C233" s="313" t="s">
        <v>156</v>
      </c>
      <c r="D233" s="313">
        <v>605.6</v>
      </c>
      <c r="E233" s="313">
        <v>89.41</v>
      </c>
      <c r="F233" s="313">
        <v>93</v>
      </c>
      <c r="G233" s="313">
        <v>73</v>
      </c>
      <c r="H233" s="318">
        <v>1.0900000000000001</v>
      </c>
      <c r="I233"/>
      <c r="J233"/>
    </row>
    <row r="234" spans="1:10" ht="15">
      <c r="A234" s="317" t="s">
        <v>558</v>
      </c>
      <c r="B234" s="313" t="s">
        <v>559</v>
      </c>
      <c r="C234" s="313" t="s">
        <v>157</v>
      </c>
      <c r="D234" s="313">
        <v>570.9</v>
      </c>
      <c r="E234" s="313">
        <v>87.539999999999992</v>
      </c>
      <c r="F234" s="313">
        <v>93</v>
      </c>
      <c r="G234" s="313">
        <v>72</v>
      </c>
      <c r="H234" s="318">
        <v>0.69</v>
      </c>
      <c r="I234"/>
      <c r="J234"/>
    </row>
    <row r="235" spans="1:10" ht="15">
      <c r="A235" s="317" t="s">
        <v>558</v>
      </c>
      <c r="B235" s="313" t="s">
        <v>559</v>
      </c>
      <c r="C235" s="313" t="s">
        <v>381</v>
      </c>
      <c r="D235" s="313">
        <v>674.64</v>
      </c>
      <c r="E235" s="313">
        <v>93.08</v>
      </c>
      <c r="F235" s="313">
        <v>92</v>
      </c>
      <c r="G235" s="313">
        <v>75</v>
      </c>
      <c r="H235" s="318">
        <v>0</v>
      </c>
      <c r="I235"/>
      <c r="J235"/>
    </row>
    <row r="236" spans="1:10" ht="15">
      <c r="A236" s="317" t="s">
        <v>558</v>
      </c>
      <c r="B236" s="313" t="s">
        <v>559</v>
      </c>
      <c r="C236" s="313" t="s">
        <v>382</v>
      </c>
      <c r="D236" s="313">
        <v>527.89</v>
      </c>
      <c r="E236" s="313">
        <v>85.259999999999991</v>
      </c>
      <c r="F236" s="313">
        <v>92</v>
      </c>
      <c r="G236" s="313">
        <v>74</v>
      </c>
      <c r="H236" s="318">
        <v>0</v>
      </c>
      <c r="I236"/>
      <c r="J236"/>
    </row>
    <row r="237" spans="1:10" ht="15">
      <c r="A237" s="317" t="s">
        <v>558</v>
      </c>
      <c r="B237" s="313" t="s">
        <v>559</v>
      </c>
      <c r="C237" s="313" t="s">
        <v>383</v>
      </c>
      <c r="D237" s="313">
        <v>520.54999999999995</v>
      </c>
      <c r="E237" s="313">
        <v>79.41</v>
      </c>
      <c r="F237" s="313">
        <v>93</v>
      </c>
      <c r="G237" s="313">
        <v>72</v>
      </c>
      <c r="H237" s="318">
        <v>0</v>
      </c>
      <c r="I237"/>
      <c r="J237"/>
    </row>
    <row r="238" spans="1:10" ht="15">
      <c r="A238" s="317" t="s">
        <v>558</v>
      </c>
      <c r="B238" s="313" t="s">
        <v>559</v>
      </c>
      <c r="C238" s="313" t="s">
        <v>384</v>
      </c>
      <c r="D238" s="313">
        <v>496.51</v>
      </c>
      <c r="E238" s="313">
        <v>78.14</v>
      </c>
      <c r="F238" s="313">
        <v>93</v>
      </c>
      <c r="G238" s="313">
        <v>74</v>
      </c>
      <c r="H238" s="318">
        <v>0</v>
      </c>
      <c r="I238"/>
      <c r="J238"/>
    </row>
    <row r="239" spans="1:10" ht="15">
      <c r="A239" s="317" t="s">
        <v>558</v>
      </c>
      <c r="B239" s="313" t="s">
        <v>559</v>
      </c>
      <c r="C239" s="313" t="s">
        <v>158</v>
      </c>
      <c r="D239" s="313">
        <v>495.19</v>
      </c>
      <c r="E239" s="313">
        <v>78.08</v>
      </c>
      <c r="F239" s="313">
        <v>93</v>
      </c>
      <c r="G239" s="313">
        <v>74</v>
      </c>
      <c r="H239" s="318">
        <v>0.99</v>
      </c>
      <c r="I239"/>
      <c r="J239"/>
    </row>
    <row r="240" spans="1:10" ht="15">
      <c r="A240" s="317" t="s">
        <v>558</v>
      </c>
      <c r="B240" s="313" t="s">
        <v>559</v>
      </c>
      <c r="C240" s="313" t="s">
        <v>385</v>
      </c>
      <c r="D240" s="313">
        <v>490.43</v>
      </c>
      <c r="E240" s="313">
        <v>77.819999999999993</v>
      </c>
      <c r="F240" s="313">
        <v>92</v>
      </c>
      <c r="G240" s="313">
        <v>71</v>
      </c>
      <c r="H240" s="318">
        <v>0</v>
      </c>
      <c r="I240"/>
      <c r="J240"/>
    </row>
    <row r="241" spans="1:10" ht="15">
      <c r="A241" s="317" t="s">
        <v>558</v>
      </c>
      <c r="B241" s="313" t="s">
        <v>559</v>
      </c>
      <c r="C241" s="313" t="s">
        <v>386</v>
      </c>
      <c r="D241" s="313">
        <v>477.1</v>
      </c>
      <c r="E241" s="313">
        <v>77.13</v>
      </c>
      <c r="F241" s="313">
        <v>95</v>
      </c>
      <c r="G241" s="313">
        <v>73</v>
      </c>
      <c r="H241" s="318">
        <v>0</v>
      </c>
      <c r="I241"/>
      <c r="J241"/>
    </row>
    <row r="242" spans="1:10" ht="15">
      <c r="A242" s="317" t="s">
        <v>558</v>
      </c>
      <c r="B242" s="313" t="s">
        <v>559</v>
      </c>
      <c r="C242" s="313" t="s">
        <v>387</v>
      </c>
      <c r="D242" s="313">
        <v>503.76</v>
      </c>
      <c r="E242" s="313">
        <v>78.510000000000005</v>
      </c>
      <c r="F242" s="313">
        <v>95</v>
      </c>
      <c r="G242" s="313">
        <v>72</v>
      </c>
      <c r="H242" s="318"/>
      <c r="I242"/>
      <c r="J242"/>
    </row>
    <row r="243" spans="1:10" ht="15">
      <c r="A243" s="317" t="s">
        <v>558</v>
      </c>
      <c r="B243" s="313" t="s">
        <v>559</v>
      </c>
      <c r="C243" s="313" t="s">
        <v>388</v>
      </c>
      <c r="D243" s="313">
        <v>485.03</v>
      </c>
      <c r="E243" s="313">
        <v>77.55</v>
      </c>
      <c r="F243" s="313">
        <v>96</v>
      </c>
      <c r="G243" s="313">
        <v>74</v>
      </c>
      <c r="H243" s="318" t="s">
        <v>164</v>
      </c>
      <c r="I243"/>
      <c r="J243"/>
    </row>
    <row r="244" spans="1:10" ht="15">
      <c r="A244" s="317" t="s">
        <v>558</v>
      </c>
      <c r="B244" s="313" t="s">
        <v>559</v>
      </c>
      <c r="C244" s="313" t="s">
        <v>389</v>
      </c>
      <c r="D244" s="313">
        <v>495.86</v>
      </c>
      <c r="E244" s="313">
        <v>78.08</v>
      </c>
      <c r="F244" s="313">
        <v>95</v>
      </c>
      <c r="G244" s="313">
        <v>74</v>
      </c>
      <c r="H244" s="318">
        <v>0</v>
      </c>
      <c r="I244"/>
      <c r="J244"/>
    </row>
    <row r="245" spans="1:10" ht="15">
      <c r="A245" s="317" t="s">
        <v>558</v>
      </c>
      <c r="B245" s="313" t="s">
        <v>559</v>
      </c>
      <c r="C245" s="313" t="s">
        <v>159</v>
      </c>
      <c r="D245" s="313">
        <v>492.59</v>
      </c>
      <c r="E245" s="313">
        <v>77.92</v>
      </c>
      <c r="F245" s="313">
        <v>94</v>
      </c>
      <c r="G245" s="313">
        <v>74</v>
      </c>
      <c r="H245" s="318">
        <v>0.93</v>
      </c>
      <c r="I245"/>
      <c r="J245"/>
    </row>
    <row r="246" spans="1:10" ht="15">
      <c r="A246" s="317" t="s">
        <v>558</v>
      </c>
      <c r="B246" s="313" t="s">
        <v>559</v>
      </c>
      <c r="C246" s="313" t="s">
        <v>390</v>
      </c>
      <c r="D246" s="313">
        <v>494.3</v>
      </c>
      <c r="E246" s="313">
        <v>78.03</v>
      </c>
      <c r="F246" s="313">
        <v>94</v>
      </c>
      <c r="G246" s="313">
        <v>74</v>
      </c>
      <c r="H246" s="318">
        <v>0.05</v>
      </c>
      <c r="I246"/>
      <c r="J246"/>
    </row>
    <row r="247" spans="1:10" ht="15">
      <c r="A247" s="317" t="s">
        <v>558</v>
      </c>
      <c r="B247" s="313" t="s">
        <v>559</v>
      </c>
      <c r="C247" s="313" t="s">
        <v>391</v>
      </c>
      <c r="D247" s="313">
        <v>492.17</v>
      </c>
      <c r="E247" s="313">
        <v>77.92</v>
      </c>
      <c r="F247" s="313">
        <v>92</v>
      </c>
      <c r="G247" s="313">
        <v>73</v>
      </c>
      <c r="H247" s="318">
        <v>0</v>
      </c>
      <c r="I247"/>
      <c r="J247"/>
    </row>
    <row r="248" spans="1:10" ht="15">
      <c r="A248" s="317" t="s">
        <v>558</v>
      </c>
      <c r="B248" s="313" t="s">
        <v>559</v>
      </c>
      <c r="C248" s="313" t="s">
        <v>392</v>
      </c>
      <c r="D248" s="313">
        <v>477.79</v>
      </c>
      <c r="E248" s="313">
        <v>77.13</v>
      </c>
      <c r="F248" s="313">
        <v>91</v>
      </c>
      <c r="G248" s="313">
        <v>72</v>
      </c>
      <c r="H248" s="318"/>
      <c r="I248"/>
      <c r="J248"/>
    </row>
    <row r="249" spans="1:10" ht="15">
      <c r="A249" s="317" t="s">
        <v>558</v>
      </c>
      <c r="B249" s="313" t="s">
        <v>559</v>
      </c>
      <c r="C249" s="313" t="s">
        <v>393</v>
      </c>
      <c r="D249" s="313">
        <v>467.1</v>
      </c>
      <c r="E249" s="313">
        <v>76.59</v>
      </c>
      <c r="F249" s="313">
        <v>92</v>
      </c>
      <c r="G249" s="313">
        <v>71</v>
      </c>
      <c r="H249" s="318">
        <v>0.05</v>
      </c>
      <c r="I249"/>
      <c r="J249"/>
    </row>
    <row r="250" spans="1:10" ht="15">
      <c r="A250" s="317" t="s">
        <v>558</v>
      </c>
      <c r="B250" s="313" t="s">
        <v>559</v>
      </c>
      <c r="C250" s="313" t="s">
        <v>394</v>
      </c>
      <c r="D250" s="313">
        <v>482.37</v>
      </c>
      <c r="E250" s="313">
        <v>77.39</v>
      </c>
      <c r="F250" s="313">
        <v>90</v>
      </c>
      <c r="G250" s="313">
        <v>68</v>
      </c>
      <c r="H250" s="318">
        <v>0</v>
      </c>
      <c r="I250"/>
      <c r="J250"/>
    </row>
    <row r="251" spans="1:10" ht="15">
      <c r="A251" s="317" t="s">
        <v>558</v>
      </c>
      <c r="B251" s="313" t="s">
        <v>559</v>
      </c>
      <c r="C251" s="313" t="s">
        <v>395</v>
      </c>
      <c r="D251" s="313">
        <v>475.97</v>
      </c>
      <c r="E251" s="313">
        <v>77.02</v>
      </c>
      <c r="F251" s="313">
        <v>90</v>
      </c>
      <c r="G251" s="313">
        <v>64</v>
      </c>
      <c r="H251" s="318">
        <v>0</v>
      </c>
      <c r="I251"/>
      <c r="J251"/>
    </row>
    <row r="252" spans="1:10" ht="15">
      <c r="A252" s="317" t="s">
        <v>558</v>
      </c>
      <c r="B252" s="313" t="s">
        <v>559</v>
      </c>
      <c r="C252" s="313" t="s">
        <v>396</v>
      </c>
      <c r="D252" s="313">
        <v>466.46</v>
      </c>
      <c r="E252" s="313">
        <v>76.539999999999992</v>
      </c>
      <c r="F252" s="313">
        <v>94</v>
      </c>
      <c r="G252" s="313">
        <v>69</v>
      </c>
      <c r="H252" s="318">
        <v>0</v>
      </c>
      <c r="I252"/>
      <c r="J252"/>
    </row>
    <row r="253" spans="1:10" ht="15">
      <c r="A253" s="317" t="s">
        <v>558</v>
      </c>
      <c r="B253" s="313" t="s">
        <v>559</v>
      </c>
      <c r="C253" s="313" t="s">
        <v>397</v>
      </c>
      <c r="D253" s="313">
        <v>472.94</v>
      </c>
      <c r="E253" s="313">
        <v>76.86</v>
      </c>
      <c r="F253" s="313">
        <v>95</v>
      </c>
      <c r="G253" s="313">
        <v>70</v>
      </c>
      <c r="H253" s="318"/>
      <c r="I253"/>
      <c r="J253"/>
    </row>
    <row r="254" spans="1:10" ht="15">
      <c r="A254" s="317" t="s">
        <v>558</v>
      </c>
      <c r="B254" s="313" t="s">
        <v>559</v>
      </c>
      <c r="C254" s="313" t="s">
        <v>160</v>
      </c>
      <c r="D254" s="313">
        <v>482.3</v>
      </c>
      <c r="E254" s="313">
        <v>77.39</v>
      </c>
      <c r="F254" s="313">
        <v>95</v>
      </c>
      <c r="G254" s="313">
        <v>69</v>
      </c>
      <c r="H254" s="318">
        <v>0</v>
      </c>
      <c r="I254"/>
      <c r="J254"/>
    </row>
    <row r="255" spans="1:10" ht="15">
      <c r="A255" s="317" t="s">
        <v>558</v>
      </c>
      <c r="B255" s="313" t="s">
        <v>559</v>
      </c>
      <c r="C255" s="313" t="s">
        <v>398</v>
      </c>
      <c r="D255" s="313">
        <v>481.59</v>
      </c>
      <c r="E255" s="313">
        <v>77.34</v>
      </c>
      <c r="F255" s="313">
        <v>94</v>
      </c>
      <c r="G255" s="313">
        <v>64</v>
      </c>
      <c r="H255" s="318">
        <v>0.48</v>
      </c>
      <c r="I255"/>
      <c r="J255"/>
    </row>
    <row r="256" spans="1:10" ht="15">
      <c r="A256" s="317" t="s">
        <v>558</v>
      </c>
      <c r="B256" s="313" t="s">
        <v>559</v>
      </c>
      <c r="C256" s="313" t="s">
        <v>399</v>
      </c>
      <c r="D256" s="313">
        <v>491.13</v>
      </c>
      <c r="E256" s="313">
        <v>77.87</v>
      </c>
      <c r="F256" s="313">
        <v>93</v>
      </c>
      <c r="G256" s="313">
        <v>71</v>
      </c>
      <c r="H256" s="318" t="s">
        <v>164</v>
      </c>
      <c r="I256"/>
      <c r="J256"/>
    </row>
    <row r="257" spans="1:10" ht="15">
      <c r="A257" s="317" t="s">
        <v>558</v>
      </c>
      <c r="B257" s="313" t="s">
        <v>559</v>
      </c>
      <c r="C257" s="313" t="s">
        <v>400</v>
      </c>
      <c r="D257" s="313">
        <v>457.71</v>
      </c>
      <c r="E257" s="313">
        <v>76.06</v>
      </c>
      <c r="F257" s="313">
        <v>92</v>
      </c>
      <c r="G257" s="313">
        <v>72</v>
      </c>
      <c r="H257" s="318">
        <v>0</v>
      </c>
      <c r="I257"/>
      <c r="J257"/>
    </row>
    <row r="258" spans="1:10" ht="15">
      <c r="A258" s="317" t="s">
        <v>558</v>
      </c>
      <c r="B258" s="313" t="s">
        <v>559</v>
      </c>
      <c r="C258" s="313" t="s">
        <v>163</v>
      </c>
      <c r="D258" s="313">
        <v>479.57</v>
      </c>
      <c r="E258" s="313">
        <v>77.23</v>
      </c>
      <c r="F258" s="313">
        <v>92</v>
      </c>
      <c r="G258" s="313">
        <v>71</v>
      </c>
      <c r="H258" s="318" t="s">
        <v>164</v>
      </c>
      <c r="I258"/>
      <c r="J258"/>
    </row>
    <row r="259" spans="1:10" ht="15">
      <c r="A259" s="317" t="s">
        <v>558</v>
      </c>
      <c r="B259" s="313" t="s">
        <v>559</v>
      </c>
      <c r="C259" s="313" t="s">
        <v>161</v>
      </c>
      <c r="D259" s="313">
        <v>505.87</v>
      </c>
      <c r="E259" s="313">
        <v>78.62</v>
      </c>
      <c r="F259" s="313">
        <v>92</v>
      </c>
      <c r="G259" s="313">
        <v>72</v>
      </c>
      <c r="H259" s="318">
        <v>0.03</v>
      </c>
      <c r="I259"/>
      <c r="J259"/>
    </row>
    <row r="260" spans="1:10" ht="15">
      <c r="A260" s="317" t="s">
        <v>558</v>
      </c>
      <c r="B260" s="313" t="s">
        <v>559</v>
      </c>
      <c r="C260" s="313" t="s">
        <v>162</v>
      </c>
      <c r="D260" s="313">
        <v>496.09</v>
      </c>
      <c r="E260" s="313">
        <v>78.14</v>
      </c>
      <c r="F260" s="313">
        <v>91</v>
      </c>
      <c r="G260" s="313">
        <v>71</v>
      </c>
      <c r="H260" s="318">
        <v>0.28999999999999998</v>
      </c>
      <c r="I260"/>
      <c r="J260"/>
    </row>
    <row r="261" spans="1:10" ht="15">
      <c r="A261" s="317" t="s">
        <v>558</v>
      </c>
      <c r="B261" s="313" t="s">
        <v>559</v>
      </c>
      <c r="C261" s="313" t="s">
        <v>401</v>
      </c>
      <c r="D261" s="313">
        <v>475.57</v>
      </c>
      <c r="E261" s="313">
        <v>77.02</v>
      </c>
      <c r="F261" s="313">
        <v>88</v>
      </c>
      <c r="G261" s="313">
        <v>70</v>
      </c>
      <c r="H261" s="318">
        <v>0</v>
      </c>
      <c r="I261"/>
      <c r="J261"/>
    </row>
    <row r="262" spans="1:10" ht="15">
      <c r="A262" s="317" t="s">
        <v>558</v>
      </c>
      <c r="B262" s="313" t="s">
        <v>559</v>
      </c>
      <c r="C262" s="313" t="s">
        <v>402</v>
      </c>
      <c r="D262" s="313">
        <v>477.18</v>
      </c>
      <c r="E262" s="313">
        <v>77.13</v>
      </c>
      <c r="F262" s="313">
        <v>87</v>
      </c>
      <c r="G262" s="313">
        <v>69</v>
      </c>
      <c r="H262" s="318">
        <v>0.54</v>
      </c>
      <c r="I262"/>
      <c r="J262"/>
    </row>
    <row r="263" spans="1:10" ht="15">
      <c r="A263" s="317" t="s">
        <v>558</v>
      </c>
      <c r="B263" s="313" t="s">
        <v>559</v>
      </c>
      <c r="C263" s="313" t="s">
        <v>403</v>
      </c>
      <c r="D263" s="313">
        <v>489.51</v>
      </c>
      <c r="E263" s="313">
        <v>77.760000000000005</v>
      </c>
      <c r="F263" s="313">
        <v>92</v>
      </c>
      <c r="G263" s="313">
        <v>70</v>
      </c>
      <c r="H263" s="318">
        <v>0</v>
      </c>
      <c r="I263"/>
      <c r="J263"/>
    </row>
    <row r="264" spans="1:10" ht="15">
      <c r="A264" s="317" t="s">
        <v>558</v>
      </c>
      <c r="B264" s="313" t="s">
        <v>559</v>
      </c>
      <c r="C264" s="313" t="s">
        <v>404</v>
      </c>
      <c r="D264" s="313">
        <v>463.35</v>
      </c>
      <c r="E264" s="313">
        <v>76.38</v>
      </c>
      <c r="F264" s="313">
        <v>89</v>
      </c>
      <c r="G264" s="313">
        <v>68</v>
      </c>
      <c r="H264" s="318">
        <v>0.08</v>
      </c>
      <c r="I264"/>
      <c r="J264"/>
    </row>
    <row r="265" spans="1:10" ht="15">
      <c r="A265" s="317" t="s">
        <v>558</v>
      </c>
      <c r="B265" s="313" t="s">
        <v>559</v>
      </c>
      <c r="C265" s="313" t="s">
        <v>405</v>
      </c>
      <c r="D265" s="313">
        <v>564.4</v>
      </c>
      <c r="E265" s="313">
        <v>81.75</v>
      </c>
      <c r="F265" s="313">
        <v>88</v>
      </c>
      <c r="G265" s="313">
        <v>64</v>
      </c>
      <c r="H265" s="318">
        <v>0</v>
      </c>
      <c r="I265"/>
      <c r="J265"/>
    </row>
    <row r="266" spans="1:10" ht="15">
      <c r="A266" s="317" t="s">
        <v>558</v>
      </c>
      <c r="B266" s="313" t="s">
        <v>559</v>
      </c>
      <c r="C266" s="313" t="s">
        <v>406</v>
      </c>
      <c r="D266" s="313">
        <v>471.8</v>
      </c>
      <c r="E266" s="313">
        <v>76.81</v>
      </c>
      <c r="F266" s="313">
        <v>88</v>
      </c>
      <c r="G266" s="313">
        <v>69</v>
      </c>
      <c r="H266" s="318">
        <v>0</v>
      </c>
      <c r="I266"/>
      <c r="J266"/>
    </row>
    <row r="267" spans="1:10" ht="15">
      <c r="A267" s="317" t="s">
        <v>558</v>
      </c>
      <c r="B267" s="313" t="s">
        <v>560</v>
      </c>
      <c r="C267" s="313" t="s">
        <v>407</v>
      </c>
      <c r="D267" s="313">
        <v>473.61</v>
      </c>
      <c r="E267" s="313">
        <v>60.209999999999994</v>
      </c>
      <c r="F267" s="313">
        <v>87</v>
      </c>
      <c r="G267" s="313">
        <v>68</v>
      </c>
      <c r="H267" s="318">
        <v>0.08</v>
      </c>
      <c r="I267"/>
      <c r="J267"/>
    </row>
    <row r="268" spans="1:10" ht="15">
      <c r="A268" s="317" t="s">
        <v>558</v>
      </c>
      <c r="B268" s="313" t="s">
        <v>560</v>
      </c>
      <c r="C268" s="313" t="s">
        <v>408</v>
      </c>
      <c r="D268" s="313">
        <v>465.08</v>
      </c>
      <c r="E268" s="313">
        <v>59.789999999999992</v>
      </c>
      <c r="F268" s="313">
        <v>85</v>
      </c>
      <c r="G268" s="313">
        <v>65</v>
      </c>
      <c r="H268" s="318">
        <v>0.3</v>
      </c>
      <c r="I268"/>
      <c r="J268"/>
    </row>
    <row r="269" spans="1:10" ht="15">
      <c r="A269" s="317" t="s">
        <v>558</v>
      </c>
      <c r="B269" s="313" t="s">
        <v>560</v>
      </c>
      <c r="C269" s="313" t="s">
        <v>409</v>
      </c>
      <c r="D269" s="313">
        <v>474.51</v>
      </c>
      <c r="E269" s="313">
        <v>60.269999999999996</v>
      </c>
      <c r="F269" s="313">
        <v>87</v>
      </c>
      <c r="G269" s="313">
        <v>61</v>
      </c>
      <c r="H269" s="318">
        <v>0</v>
      </c>
      <c r="I269"/>
      <c r="J269"/>
    </row>
    <row r="270" spans="1:10" ht="15">
      <c r="A270" s="317" t="s">
        <v>558</v>
      </c>
      <c r="B270" s="313" t="s">
        <v>560</v>
      </c>
      <c r="C270" s="313" t="s">
        <v>410</v>
      </c>
      <c r="D270" s="313">
        <v>485.38</v>
      </c>
      <c r="E270" s="313">
        <v>60.849999999999994</v>
      </c>
      <c r="F270" s="313">
        <v>89</v>
      </c>
      <c r="G270" s="313">
        <v>59</v>
      </c>
      <c r="H270" s="318">
        <v>0</v>
      </c>
      <c r="I270"/>
      <c r="J270"/>
    </row>
    <row r="271" spans="1:10" ht="15">
      <c r="A271" s="320" t="s">
        <v>558</v>
      </c>
      <c r="B271" s="315" t="s">
        <v>560</v>
      </c>
      <c r="C271" s="315" t="s">
        <v>428</v>
      </c>
      <c r="D271" s="315">
        <v>49.6</v>
      </c>
      <c r="E271" s="315">
        <v>38.629999999999995</v>
      </c>
      <c r="F271" s="315">
        <v>84</v>
      </c>
      <c r="G271" s="315">
        <v>65</v>
      </c>
      <c r="H271" s="321">
        <v>2.8</v>
      </c>
      <c r="I271"/>
      <c r="J271"/>
    </row>
    <row r="272" spans="1:10" ht="15">
      <c r="A272" s="320" t="s">
        <v>558</v>
      </c>
      <c r="B272" s="315" t="s">
        <v>560</v>
      </c>
      <c r="C272" s="315" t="s">
        <v>429</v>
      </c>
      <c r="D272" s="315">
        <v>2002.73</v>
      </c>
      <c r="E272" s="315">
        <v>181.32999999999998</v>
      </c>
      <c r="F272" s="315">
        <v>88</v>
      </c>
      <c r="G272" s="315">
        <v>72</v>
      </c>
      <c r="H272" s="321">
        <v>1.67</v>
      </c>
      <c r="I272"/>
      <c r="J272"/>
    </row>
    <row r="273" spans="1:10" ht="15">
      <c r="A273" s="320" t="s">
        <v>558</v>
      </c>
      <c r="B273" s="315" t="s">
        <v>560</v>
      </c>
      <c r="C273" s="315" t="s">
        <v>430</v>
      </c>
      <c r="D273" s="315">
        <v>788.41</v>
      </c>
      <c r="E273" s="315">
        <v>89.56</v>
      </c>
      <c r="F273" s="315">
        <v>89</v>
      </c>
      <c r="G273" s="315">
        <v>68</v>
      </c>
      <c r="H273" s="321">
        <v>0</v>
      </c>
      <c r="I273"/>
      <c r="J273"/>
    </row>
    <row r="274" spans="1:10" ht="15">
      <c r="A274" s="320" t="s">
        <v>558</v>
      </c>
      <c r="B274" s="315" t="s">
        <v>560</v>
      </c>
      <c r="C274" s="315" t="s">
        <v>431</v>
      </c>
      <c r="D274" s="315">
        <v>607.66999999999996</v>
      </c>
      <c r="E274" s="315">
        <v>67.34</v>
      </c>
      <c r="F274" s="315">
        <v>89</v>
      </c>
      <c r="G274" s="315">
        <v>64</v>
      </c>
      <c r="H274" s="321">
        <v>0</v>
      </c>
      <c r="I274"/>
      <c r="J274"/>
    </row>
    <row r="275" spans="1:10" ht="15">
      <c r="A275" s="320" t="s">
        <v>558</v>
      </c>
      <c r="B275" s="315" t="s">
        <v>560</v>
      </c>
      <c r="C275" s="315" t="s">
        <v>415</v>
      </c>
      <c r="D275" s="315">
        <v>599.29</v>
      </c>
      <c r="E275" s="315">
        <v>66.92</v>
      </c>
      <c r="F275" s="315">
        <v>85</v>
      </c>
      <c r="G275" s="315">
        <v>71</v>
      </c>
      <c r="H275" s="321">
        <v>0.2</v>
      </c>
      <c r="I275"/>
      <c r="J275"/>
    </row>
    <row r="276" spans="1:10" ht="15">
      <c r="A276" s="320" t="s">
        <v>558</v>
      </c>
      <c r="B276" s="315" t="s">
        <v>560</v>
      </c>
      <c r="C276" s="315" t="s">
        <v>416</v>
      </c>
      <c r="D276" s="315">
        <v>893</v>
      </c>
      <c r="E276" s="315">
        <v>82.5</v>
      </c>
      <c r="F276" s="315">
        <v>85</v>
      </c>
      <c r="G276" s="315">
        <v>71</v>
      </c>
      <c r="H276" s="321">
        <v>2.5299999999999998</v>
      </c>
      <c r="I276"/>
      <c r="J276"/>
    </row>
    <row r="277" spans="1:10" ht="15">
      <c r="A277" s="320" t="s">
        <v>558</v>
      </c>
      <c r="B277" s="315" t="s">
        <v>560</v>
      </c>
      <c r="C277" s="315" t="s">
        <v>417</v>
      </c>
      <c r="D277" s="315">
        <v>705.02</v>
      </c>
      <c r="E277" s="315">
        <v>72.56</v>
      </c>
      <c r="F277" s="315">
        <v>85</v>
      </c>
      <c r="G277" s="315">
        <v>70</v>
      </c>
      <c r="H277" s="321">
        <v>0.56000000000000005</v>
      </c>
      <c r="I277"/>
      <c r="J277"/>
    </row>
    <row r="278" spans="1:10" ht="15">
      <c r="A278" s="320" t="s">
        <v>558</v>
      </c>
      <c r="B278" s="315" t="s">
        <v>560</v>
      </c>
      <c r="C278" s="315" t="s">
        <v>419</v>
      </c>
      <c r="D278" s="315">
        <v>644.73</v>
      </c>
      <c r="E278" s="315">
        <v>69.31</v>
      </c>
      <c r="F278" s="315">
        <v>85</v>
      </c>
      <c r="G278" s="315">
        <v>69</v>
      </c>
      <c r="H278" s="321">
        <v>0</v>
      </c>
      <c r="I278"/>
      <c r="J278"/>
    </row>
    <row r="279" spans="1:10" ht="15">
      <c r="A279" s="320" t="s">
        <v>558</v>
      </c>
      <c r="B279" s="315" t="s">
        <v>560</v>
      </c>
      <c r="C279" s="315" t="s">
        <v>420</v>
      </c>
      <c r="D279" s="315">
        <v>577.51</v>
      </c>
      <c r="E279" s="315">
        <v>65.75</v>
      </c>
      <c r="F279" s="315">
        <v>85</v>
      </c>
      <c r="G279" s="315">
        <v>70</v>
      </c>
      <c r="H279" s="321">
        <v>0.05</v>
      </c>
      <c r="I279"/>
      <c r="J279"/>
    </row>
    <row r="280" spans="1:10" ht="15">
      <c r="A280" s="317" t="s">
        <v>558</v>
      </c>
      <c r="B280" s="313" t="s">
        <v>560</v>
      </c>
      <c r="C280" s="313" t="s">
        <v>421</v>
      </c>
      <c r="D280" s="313">
        <v>560.89</v>
      </c>
      <c r="E280" s="313">
        <v>64.84</v>
      </c>
      <c r="F280" s="313">
        <v>86</v>
      </c>
      <c r="G280" s="313">
        <v>70</v>
      </c>
      <c r="H280" s="319">
        <v>0</v>
      </c>
      <c r="I280"/>
      <c r="J280"/>
    </row>
    <row r="281" spans="1:10" ht="15">
      <c r="A281" s="317" t="s">
        <v>558</v>
      </c>
      <c r="B281" s="313" t="s">
        <v>560</v>
      </c>
      <c r="C281" s="313" t="s">
        <v>422</v>
      </c>
      <c r="D281" s="313">
        <v>544.26</v>
      </c>
      <c r="E281" s="313">
        <v>63.989999999999995</v>
      </c>
      <c r="F281" s="313">
        <v>86</v>
      </c>
      <c r="G281" s="313">
        <v>69</v>
      </c>
      <c r="H281" s="319">
        <v>0</v>
      </c>
      <c r="I281"/>
      <c r="J281"/>
    </row>
    <row r="282" spans="1:10" ht="15">
      <c r="A282" s="317" t="s">
        <v>558</v>
      </c>
      <c r="B282" s="313" t="s">
        <v>560</v>
      </c>
      <c r="C282" s="313" t="s">
        <v>423</v>
      </c>
      <c r="D282" s="313">
        <v>552.89</v>
      </c>
      <c r="E282" s="313">
        <v>64.42</v>
      </c>
      <c r="F282" s="313">
        <v>87</v>
      </c>
      <c r="G282" s="313">
        <v>66</v>
      </c>
      <c r="H282" s="319">
        <v>0</v>
      </c>
      <c r="I282"/>
      <c r="J282"/>
    </row>
    <row r="283" spans="1:10" ht="15">
      <c r="A283" s="317" t="s">
        <v>558</v>
      </c>
      <c r="B283" s="313" t="s">
        <v>560</v>
      </c>
      <c r="C283" s="313" t="s">
        <v>424</v>
      </c>
      <c r="D283" s="313">
        <v>533.83000000000004</v>
      </c>
      <c r="E283" s="313">
        <v>63.41</v>
      </c>
      <c r="F283" s="313">
        <v>90</v>
      </c>
      <c r="G283" s="313">
        <v>56</v>
      </c>
      <c r="H283" s="319">
        <v>0</v>
      </c>
      <c r="I283"/>
      <c r="J283"/>
    </row>
    <row r="284" spans="1:10" ht="15">
      <c r="A284" s="317" t="s">
        <v>558</v>
      </c>
      <c r="B284" s="313" t="s">
        <v>560</v>
      </c>
      <c r="C284" s="313" t="s">
        <v>425</v>
      </c>
      <c r="D284" s="313">
        <v>539.66999999999996</v>
      </c>
      <c r="E284" s="313">
        <v>63.72</v>
      </c>
      <c r="F284" s="313">
        <v>82</v>
      </c>
      <c r="G284" s="313">
        <v>53</v>
      </c>
      <c r="H284" s="319">
        <v>0</v>
      </c>
      <c r="I284"/>
      <c r="J284"/>
    </row>
    <row r="285" spans="1:10" ht="15">
      <c r="A285" s="317" t="s">
        <v>558</v>
      </c>
      <c r="B285" s="313" t="s">
        <v>560</v>
      </c>
      <c r="C285" s="388">
        <v>45574</v>
      </c>
      <c r="D285" s="313" t="s">
        <v>561</v>
      </c>
      <c r="E285" s="313" t="s">
        <v>561</v>
      </c>
      <c r="F285" s="326">
        <v>80</v>
      </c>
      <c r="G285" s="313">
        <v>55</v>
      </c>
      <c r="H285" s="319">
        <v>0</v>
      </c>
      <c r="I285"/>
      <c r="J285"/>
    </row>
    <row r="286" spans="1:10" ht="15">
      <c r="A286" s="317" t="s">
        <v>558</v>
      </c>
      <c r="B286" s="313" t="s">
        <v>560</v>
      </c>
      <c r="C286" s="388">
        <v>45940</v>
      </c>
      <c r="D286" s="313" t="s">
        <v>561</v>
      </c>
      <c r="E286" s="313" t="s">
        <v>561</v>
      </c>
      <c r="F286" s="326">
        <v>84</v>
      </c>
      <c r="G286" s="313">
        <v>56</v>
      </c>
      <c r="H286" s="319">
        <v>0</v>
      </c>
      <c r="I286"/>
      <c r="J286"/>
    </row>
    <row r="287" spans="1:10" ht="15">
      <c r="A287" s="320" t="s">
        <v>558</v>
      </c>
      <c r="B287" s="315" t="s">
        <v>560</v>
      </c>
      <c r="C287" s="315" t="s">
        <v>428</v>
      </c>
      <c r="D287" s="315">
        <v>49.6</v>
      </c>
      <c r="E287" s="315">
        <v>38.629999999999995</v>
      </c>
      <c r="F287" s="315">
        <v>84</v>
      </c>
      <c r="G287" s="315">
        <v>65</v>
      </c>
      <c r="H287" s="321">
        <v>2.8</v>
      </c>
      <c r="I287"/>
      <c r="J287"/>
    </row>
    <row r="288" spans="1:10" ht="15">
      <c r="A288" s="320" t="s">
        <v>558</v>
      </c>
      <c r="B288" s="315" t="s">
        <v>560</v>
      </c>
      <c r="C288" s="315" t="s">
        <v>429</v>
      </c>
      <c r="D288" s="315">
        <v>2002.73</v>
      </c>
      <c r="E288" s="315">
        <v>181.32999999999998</v>
      </c>
      <c r="F288" s="315">
        <v>88</v>
      </c>
      <c r="G288" s="315">
        <v>72</v>
      </c>
      <c r="H288" s="321">
        <v>1.67</v>
      </c>
      <c r="I288"/>
      <c r="J288"/>
    </row>
    <row r="289" spans="1:10" ht="15">
      <c r="A289" s="320" t="s">
        <v>558</v>
      </c>
      <c r="B289" s="315" t="s">
        <v>560</v>
      </c>
      <c r="C289" s="315" t="s">
        <v>430</v>
      </c>
      <c r="D289" s="315">
        <v>788.41</v>
      </c>
      <c r="E289" s="315">
        <v>89.56</v>
      </c>
      <c r="F289" s="315">
        <v>89</v>
      </c>
      <c r="G289" s="315">
        <v>68</v>
      </c>
      <c r="H289" s="321">
        <v>0</v>
      </c>
      <c r="I289"/>
      <c r="J289"/>
    </row>
    <row r="290" spans="1:10" ht="15">
      <c r="A290" s="320" t="s">
        <v>558</v>
      </c>
      <c r="B290" s="315" t="s">
        <v>560</v>
      </c>
      <c r="C290" s="315" t="s">
        <v>431</v>
      </c>
      <c r="D290" s="315">
        <v>607.66999999999996</v>
      </c>
      <c r="E290" s="315">
        <v>67.34</v>
      </c>
      <c r="F290" s="315">
        <v>89</v>
      </c>
      <c r="G290" s="315">
        <v>64</v>
      </c>
      <c r="H290" s="321">
        <v>0</v>
      </c>
      <c r="I290"/>
      <c r="J290"/>
    </row>
    <row r="291" spans="1:10" ht="15">
      <c r="A291" s="317" t="s">
        <v>558</v>
      </c>
      <c r="B291" s="313" t="s">
        <v>560</v>
      </c>
      <c r="C291" s="313" t="s">
        <v>432</v>
      </c>
      <c r="D291" s="313">
        <v>592.20000000000005</v>
      </c>
      <c r="E291" s="313">
        <v>66.539999999999992</v>
      </c>
      <c r="F291" s="313">
        <v>82</v>
      </c>
      <c r="G291" s="313">
        <v>55</v>
      </c>
      <c r="H291" s="319">
        <v>0</v>
      </c>
      <c r="I291"/>
      <c r="J291"/>
    </row>
    <row r="292" spans="1:10" ht="15">
      <c r="A292" s="317" t="s">
        <v>558</v>
      </c>
      <c r="B292" s="313" t="s">
        <v>560</v>
      </c>
      <c r="C292" s="313" t="s">
        <v>433</v>
      </c>
      <c r="D292" s="313">
        <v>561.83000000000004</v>
      </c>
      <c r="E292" s="313">
        <v>75.69</v>
      </c>
      <c r="F292" s="313">
        <v>76</v>
      </c>
      <c r="G292" s="313">
        <v>50</v>
      </c>
      <c r="H292" s="319">
        <v>0</v>
      </c>
      <c r="I292"/>
      <c r="J292"/>
    </row>
    <row r="293" spans="1:10" ht="15">
      <c r="A293" s="317" t="s">
        <v>558</v>
      </c>
      <c r="B293" s="313" t="s">
        <v>560</v>
      </c>
      <c r="C293" s="313" t="s">
        <v>434</v>
      </c>
      <c r="D293" s="313">
        <v>549.54999999999995</v>
      </c>
      <c r="E293" s="313">
        <v>74.459999999999994</v>
      </c>
      <c r="F293" s="313">
        <v>75</v>
      </c>
      <c r="G293" s="313">
        <v>49</v>
      </c>
      <c r="H293" s="319">
        <v>0</v>
      </c>
      <c r="I293"/>
      <c r="J293"/>
    </row>
    <row r="294" spans="1:10" ht="15">
      <c r="A294" s="317" t="s">
        <v>558</v>
      </c>
      <c r="B294" s="313" t="s">
        <v>560</v>
      </c>
      <c r="C294" s="313" t="s">
        <v>435</v>
      </c>
      <c r="D294" s="313">
        <v>544.39</v>
      </c>
      <c r="E294" s="313">
        <v>74.11</v>
      </c>
      <c r="F294" s="313">
        <v>77</v>
      </c>
      <c r="G294" s="313">
        <v>50</v>
      </c>
      <c r="H294" s="319">
        <v>0</v>
      </c>
      <c r="I294"/>
      <c r="J294"/>
    </row>
    <row r="295" spans="1:10" ht="15">
      <c r="A295" s="317" t="s">
        <v>558</v>
      </c>
      <c r="B295" s="313" t="s">
        <v>560</v>
      </c>
      <c r="C295" s="313" t="s">
        <v>436</v>
      </c>
      <c r="D295" s="313">
        <v>658.82</v>
      </c>
      <c r="E295" s="313">
        <v>79.959999999999994</v>
      </c>
      <c r="F295" s="313">
        <v>81</v>
      </c>
      <c r="G295" s="313">
        <v>55</v>
      </c>
      <c r="H295" s="319">
        <v>0</v>
      </c>
      <c r="I295"/>
      <c r="J295"/>
    </row>
    <row r="296" spans="1:10" ht="15">
      <c r="A296" s="317" t="s">
        <v>558</v>
      </c>
      <c r="B296" s="313" t="s">
        <v>560</v>
      </c>
      <c r="C296" s="313" t="s">
        <v>437</v>
      </c>
      <c r="D296" s="313">
        <v>532.54</v>
      </c>
      <c r="E296" s="313">
        <v>73.429999999999993</v>
      </c>
      <c r="F296" s="313">
        <v>83</v>
      </c>
      <c r="G296" s="313">
        <v>55</v>
      </c>
      <c r="H296" s="319">
        <v>0</v>
      </c>
      <c r="I296"/>
      <c r="J296"/>
    </row>
    <row r="297" spans="1:10" ht="15">
      <c r="A297" s="317" t="s">
        <v>558</v>
      </c>
      <c r="B297" s="313" t="s">
        <v>560</v>
      </c>
      <c r="C297" s="313" t="s">
        <v>438</v>
      </c>
      <c r="D297" s="313">
        <v>523.20000000000005</v>
      </c>
      <c r="E297" s="313">
        <v>58.870000000000005</v>
      </c>
      <c r="F297" s="313">
        <v>83</v>
      </c>
      <c r="G297" s="313">
        <v>55</v>
      </c>
      <c r="H297" s="319">
        <v>0</v>
      </c>
      <c r="I297"/>
      <c r="J297"/>
    </row>
    <row r="298" spans="1:10" ht="15">
      <c r="A298" s="317" t="s">
        <v>558</v>
      </c>
      <c r="B298" s="313" t="s">
        <v>560</v>
      </c>
      <c r="C298" s="313" t="s">
        <v>439</v>
      </c>
      <c r="D298" s="313">
        <v>528.88</v>
      </c>
      <c r="E298" s="313">
        <v>59.14</v>
      </c>
      <c r="F298" s="313">
        <v>86</v>
      </c>
      <c r="G298" s="313">
        <v>52</v>
      </c>
      <c r="H298" s="319">
        <v>0</v>
      </c>
      <c r="I298"/>
      <c r="J298"/>
    </row>
    <row r="299" spans="1:10" ht="15">
      <c r="A299" s="317" t="s">
        <v>558</v>
      </c>
      <c r="B299" s="313" t="s">
        <v>560</v>
      </c>
      <c r="C299" s="313" t="s">
        <v>440</v>
      </c>
      <c r="D299" s="313">
        <v>506.12</v>
      </c>
      <c r="E299" s="313">
        <v>67.680000000000007</v>
      </c>
      <c r="F299" s="313">
        <v>83</v>
      </c>
      <c r="G299" s="313">
        <v>58</v>
      </c>
      <c r="H299" s="319">
        <v>0</v>
      </c>
      <c r="I299"/>
      <c r="J299"/>
    </row>
    <row r="300" spans="1:10" ht="15">
      <c r="A300" s="317" t="s">
        <v>558</v>
      </c>
      <c r="B300" s="313" t="s">
        <v>560</v>
      </c>
      <c r="C300" s="313" t="s">
        <v>441</v>
      </c>
      <c r="D300" s="313">
        <v>507.32</v>
      </c>
      <c r="E300" s="313">
        <v>67.53</v>
      </c>
      <c r="F300" s="313">
        <v>82</v>
      </c>
      <c r="G300" s="313">
        <v>67</v>
      </c>
      <c r="H300" s="319">
        <v>0</v>
      </c>
      <c r="I300"/>
      <c r="J300"/>
    </row>
    <row r="301" spans="1:10" ht="15">
      <c r="A301" s="317" t="s">
        <v>558</v>
      </c>
      <c r="B301" s="313" t="s">
        <v>560</v>
      </c>
      <c r="C301" s="313" t="s">
        <v>442</v>
      </c>
      <c r="D301" s="313">
        <v>480.9</v>
      </c>
      <c r="E301" s="313">
        <v>65.64</v>
      </c>
      <c r="F301" s="313">
        <v>82</v>
      </c>
      <c r="G301" s="313">
        <v>68</v>
      </c>
      <c r="H301" s="319">
        <v>0</v>
      </c>
      <c r="I301"/>
      <c r="J301"/>
    </row>
    <row r="302" spans="1:10" ht="15">
      <c r="A302" s="317" t="s">
        <v>558</v>
      </c>
      <c r="B302" s="313" t="s">
        <v>560</v>
      </c>
      <c r="C302" s="313" t="s">
        <v>443</v>
      </c>
      <c r="D302" s="313">
        <v>477.98</v>
      </c>
      <c r="E302" s="313">
        <v>65.62</v>
      </c>
      <c r="F302" s="313">
        <v>82</v>
      </c>
      <c r="G302" s="313">
        <v>65</v>
      </c>
      <c r="H302" s="319">
        <v>0</v>
      </c>
      <c r="I302"/>
      <c r="J302"/>
    </row>
    <row r="303" spans="1:10" ht="15">
      <c r="A303" s="317" t="s">
        <v>558</v>
      </c>
      <c r="B303" s="313" t="s">
        <v>560</v>
      </c>
      <c r="C303" s="313" t="s">
        <v>444</v>
      </c>
      <c r="D303" s="313">
        <v>471.28</v>
      </c>
      <c r="E303" s="313">
        <v>65.179999999999993</v>
      </c>
      <c r="F303" s="313">
        <v>83</v>
      </c>
      <c r="G303" s="313">
        <v>64</v>
      </c>
      <c r="H303" s="319">
        <v>0</v>
      </c>
      <c r="I303"/>
      <c r="J303"/>
    </row>
    <row r="304" spans="1:10" ht="15">
      <c r="A304" s="317" t="s">
        <v>558</v>
      </c>
      <c r="B304" s="313" t="s">
        <v>560</v>
      </c>
      <c r="C304" s="313" t="s">
        <v>445</v>
      </c>
      <c r="D304" s="313">
        <v>469.55</v>
      </c>
      <c r="E304" s="313">
        <v>56</v>
      </c>
      <c r="F304" s="313">
        <v>84</v>
      </c>
      <c r="G304" s="313">
        <v>62</v>
      </c>
      <c r="H304" s="319">
        <v>0</v>
      </c>
      <c r="I304"/>
      <c r="J304"/>
    </row>
    <row r="305" spans="1:10" ht="15">
      <c r="A305" s="317" t="s">
        <v>558</v>
      </c>
      <c r="B305" s="313" t="s">
        <v>560</v>
      </c>
      <c r="C305" s="313" t="s">
        <v>446</v>
      </c>
      <c r="D305" s="313">
        <v>484.03</v>
      </c>
      <c r="E305" s="313">
        <v>56.8</v>
      </c>
      <c r="F305" s="313">
        <v>84</v>
      </c>
      <c r="G305" s="313">
        <v>61</v>
      </c>
      <c r="H305" s="319">
        <v>0</v>
      </c>
      <c r="I305"/>
      <c r="J305"/>
    </row>
    <row r="306" spans="1:10" ht="15">
      <c r="A306" s="317" t="s">
        <v>558</v>
      </c>
      <c r="B306" s="313" t="s">
        <v>560</v>
      </c>
      <c r="C306" s="313" t="s">
        <v>447</v>
      </c>
      <c r="D306" s="313">
        <v>459.68</v>
      </c>
      <c r="E306" s="313">
        <v>64.540000000000006</v>
      </c>
      <c r="F306" s="313">
        <v>85</v>
      </c>
      <c r="G306" s="313">
        <v>60</v>
      </c>
      <c r="H306" s="318">
        <v>0</v>
      </c>
      <c r="I306"/>
      <c r="J306"/>
    </row>
    <row r="307" spans="1:10" ht="15">
      <c r="A307" s="317" t="s">
        <v>558</v>
      </c>
      <c r="B307" s="313" t="s">
        <v>560</v>
      </c>
      <c r="C307" s="313" t="s">
        <v>448</v>
      </c>
      <c r="D307" s="313">
        <v>457.57</v>
      </c>
      <c r="E307" s="313">
        <v>63.980000000000004</v>
      </c>
      <c r="F307" s="313">
        <v>84</v>
      </c>
      <c r="G307" s="313">
        <v>58</v>
      </c>
      <c r="H307" s="319">
        <v>0</v>
      </c>
      <c r="I307"/>
      <c r="J307"/>
    </row>
    <row r="308" spans="1:10" ht="15">
      <c r="A308" s="317" t="s">
        <v>558</v>
      </c>
      <c r="B308" s="313" t="s">
        <v>560</v>
      </c>
      <c r="C308" s="313" t="s">
        <v>449</v>
      </c>
      <c r="D308" s="313">
        <v>461.07</v>
      </c>
      <c r="E308" s="313">
        <v>63.400000000000006</v>
      </c>
      <c r="F308" s="313">
        <v>76</v>
      </c>
      <c r="G308" s="313">
        <v>53</v>
      </c>
      <c r="H308" s="319">
        <v>0</v>
      </c>
      <c r="I308"/>
      <c r="J308"/>
    </row>
    <row r="309" spans="1:10" ht="15">
      <c r="A309" s="317" t="s">
        <v>558</v>
      </c>
      <c r="B309" s="313" t="s">
        <v>560</v>
      </c>
      <c r="C309" s="313" t="s">
        <v>451</v>
      </c>
      <c r="D309" s="313">
        <v>459.61</v>
      </c>
      <c r="E309" s="313">
        <v>63.06</v>
      </c>
      <c r="F309" s="313">
        <v>75</v>
      </c>
      <c r="G309" s="313">
        <v>53</v>
      </c>
      <c r="H309" s="319">
        <v>0</v>
      </c>
      <c r="I309"/>
      <c r="J309"/>
    </row>
    <row r="310" spans="1:10" ht="15">
      <c r="A310" s="317" t="s">
        <v>558</v>
      </c>
      <c r="B310" s="313" t="s">
        <v>560</v>
      </c>
      <c r="C310" s="313" t="s">
        <v>452</v>
      </c>
      <c r="D310" s="313">
        <v>463.75</v>
      </c>
      <c r="E310" s="313">
        <v>63.34</v>
      </c>
      <c r="F310" s="313">
        <v>79</v>
      </c>
      <c r="G310" s="313">
        <v>59</v>
      </c>
      <c r="H310" s="319">
        <v>0</v>
      </c>
      <c r="I310"/>
      <c r="J310"/>
    </row>
    <row r="311" spans="1:10" ht="15">
      <c r="A311" s="317" t="s">
        <v>558</v>
      </c>
      <c r="B311" s="313" t="s">
        <v>560</v>
      </c>
      <c r="C311" s="313" t="s">
        <v>453</v>
      </c>
      <c r="D311" s="313">
        <v>451.74</v>
      </c>
      <c r="E311" s="313">
        <v>55.04</v>
      </c>
      <c r="F311" s="313">
        <v>79</v>
      </c>
      <c r="G311" s="313">
        <v>55</v>
      </c>
      <c r="H311" s="319">
        <v>0</v>
      </c>
      <c r="I311"/>
      <c r="J311"/>
    </row>
    <row r="312" spans="1:10" ht="15">
      <c r="A312" s="317" t="s">
        <v>558</v>
      </c>
      <c r="B312" s="313" t="s">
        <v>560</v>
      </c>
      <c r="C312" s="313" t="s">
        <v>454</v>
      </c>
      <c r="D312" s="313">
        <v>503.75</v>
      </c>
      <c r="E312" s="313">
        <v>57.81</v>
      </c>
      <c r="F312" s="313">
        <v>80</v>
      </c>
      <c r="G312" s="313">
        <v>51</v>
      </c>
      <c r="H312" s="319">
        <v>0</v>
      </c>
      <c r="I312"/>
      <c r="J312"/>
    </row>
    <row r="313" spans="1:10" ht="15">
      <c r="A313" s="317" t="s">
        <v>558</v>
      </c>
      <c r="B313" s="313" t="s">
        <v>560</v>
      </c>
      <c r="C313" s="313" t="s">
        <v>455</v>
      </c>
      <c r="D313" s="313">
        <v>459.72</v>
      </c>
      <c r="E313" s="313">
        <v>63.28</v>
      </c>
      <c r="F313" s="313">
        <v>81</v>
      </c>
      <c r="G313" s="313">
        <v>48</v>
      </c>
      <c r="H313" s="319">
        <v>0</v>
      </c>
      <c r="I313"/>
      <c r="J313"/>
    </row>
    <row r="314" spans="1:10" ht="15">
      <c r="A314" s="317" t="s">
        <v>558</v>
      </c>
      <c r="B314" s="313" t="s">
        <v>560</v>
      </c>
      <c r="C314" s="313" t="s">
        <v>456</v>
      </c>
      <c r="D314" s="313">
        <v>464.78</v>
      </c>
      <c r="E314" s="313">
        <v>63.769999999999996</v>
      </c>
      <c r="F314" s="313">
        <v>83</v>
      </c>
      <c r="G314" s="313">
        <v>53</v>
      </c>
      <c r="H314" s="319">
        <v>0</v>
      </c>
      <c r="I314"/>
      <c r="J314"/>
    </row>
    <row r="315" spans="1:10" ht="15">
      <c r="A315" s="317" t="s">
        <v>558</v>
      </c>
      <c r="B315" s="313" t="s">
        <v>560</v>
      </c>
      <c r="C315" s="313" t="s">
        <v>457</v>
      </c>
      <c r="D315" s="313">
        <v>475.26</v>
      </c>
      <c r="E315" s="313">
        <v>64.94</v>
      </c>
      <c r="F315" s="313">
        <v>84</v>
      </c>
      <c r="G315" s="313">
        <v>50</v>
      </c>
      <c r="H315" s="319">
        <v>0</v>
      </c>
      <c r="I315"/>
      <c r="J315"/>
    </row>
    <row r="316" spans="1:10" ht="15">
      <c r="A316" s="317" t="s">
        <v>558</v>
      </c>
      <c r="B316" s="313" t="s">
        <v>560</v>
      </c>
      <c r="C316" s="313" t="s">
        <v>458</v>
      </c>
      <c r="D316" s="313">
        <v>466.39</v>
      </c>
      <c r="E316" s="313">
        <v>63.66</v>
      </c>
      <c r="F316" s="313">
        <v>85</v>
      </c>
      <c r="G316" s="313">
        <v>55</v>
      </c>
      <c r="H316" s="319">
        <v>0</v>
      </c>
      <c r="I316"/>
      <c r="J316"/>
    </row>
    <row r="317" spans="1:10" ht="15">
      <c r="A317" s="317" t="s">
        <v>558</v>
      </c>
      <c r="B317" s="313" t="s">
        <v>560</v>
      </c>
      <c r="C317" s="313" t="s">
        <v>459</v>
      </c>
      <c r="D317" s="313">
        <v>466.55</v>
      </c>
      <c r="E317" s="313">
        <v>63.370000000000005</v>
      </c>
      <c r="F317" s="313">
        <v>86</v>
      </c>
      <c r="G317" s="313">
        <v>60</v>
      </c>
      <c r="H317" s="318">
        <v>0.33</v>
      </c>
      <c r="I317"/>
      <c r="J317"/>
    </row>
    <row r="318" spans="1:10" ht="15">
      <c r="A318" s="317" t="s">
        <v>558</v>
      </c>
      <c r="B318" s="313" t="s">
        <v>560</v>
      </c>
      <c r="C318" s="313" t="s">
        <v>460</v>
      </c>
      <c r="D318" s="313">
        <v>465.45</v>
      </c>
      <c r="E318" s="313">
        <v>55.79</v>
      </c>
      <c r="F318" s="313">
        <v>83</v>
      </c>
      <c r="G318" s="313">
        <v>65</v>
      </c>
      <c r="H318" s="319">
        <v>0</v>
      </c>
      <c r="I318"/>
      <c r="J318"/>
    </row>
    <row r="319" spans="1:10" ht="15">
      <c r="A319" s="317" t="s">
        <v>558</v>
      </c>
      <c r="B319" s="313" t="s">
        <v>560</v>
      </c>
      <c r="C319" s="313" t="s">
        <v>461</v>
      </c>
      <c r="D319" s="313">
        <v>477.58</v>
      </c>
      <c r="E319" s="313">
        <v>56.43</v>
      </c>
      <c r="F319" s="313">
        <v>80</v>
      </c>
      <c r="G319" s="313">
        <v>63</v>
      </c>
      <c r="H319" s="319">
        <v>0</v>
      </c>
      <c r="I319"/>
      <c r="J319"/>
    </row>
    <row r="320" spans="1:10" ht="15">
      <c r="A320" s="317" t="s">
        <v>558</v>
      </c>
      <c r="B320" s="313" t="s">
        <v>560</v>
      </c>
      <c r="C320" s="313" t="s">
        <v>462</v>
      </c>
      <c r="D320" s="313">
        <v>453.95</v>
      </c>
      <c r="E320" s="313">
        <v>62.61</v>
      </c>
      <c r="F320" s="313">
        <v>77</v>
      </c>
      <c r="G320" s="313">
        <v>62</v>
      </c>
      <c r="H320" s="319">
        <v>0.12</v>
      </c>
      <c r="I320"/>
      <c r="J320"/>
    </row>
    <row r="321" spans="1:10" ht="15">
      <c r="A321" s="317" t="s">
        <v>558</v>
      </c>
      <c r="B321" s="313" t="s">
        <v>560</v>
      </c>
      <c r="C321" s="313" t="s">
        <v>463</v>
      </c>
      <c r="D321" s="313">
        <v>495.58</v>
      </c>
      <c r="E321" s="313">
        <v>66.37</v>
      </c>
      <c r="F321" s="313">
        <v>77</v>
      </c>
      <c r="G321" s="313">
        <v>61</v>
      </c>
      <c r="H321" s="319">
        <v>0.05</v>
      </c>
      <c r="I321"/>
      <c r="J321"/>
    </row>
    <row r="322" spans="1:10" ht="15">
      <c r="A322" s="320" t="s">
        <v>558</v>
      </c>
      <c r="B322" s="315" t="s">
        <v>560</v>
      </c>
      <c r="C322" s="315" t="s">
        <v>464</v>
      </c>
      <c r="D322" s="315">
        <v>514.79999999999995</v>
      </c>
      <c r="E322" s="315">
        <v>67.349999999999994</v>
      </c>
      <c r="F322" s="315">
        <v>77</v>
      </c>
      <c r="G322" s="315">
        <v>64</v>
      </c>
      <c r="H322" s="321">
        <v>0.16</v>
      </c>
      <c r="I322"/>
      <c r="J322"/>
    </row>
    <row r="323" spans="1:10" ht="15">
      <c r="A323" s="320" t="s">
        <v>558</v>
      </c>
      <c r="B323" s="315" t="s">
        <v>560</v>
      </c>
      <c r="C323" s="315" t="s">
        <v>465</v>
      </c>
      <c r="D323" s="315">
        <v>688.05</v>
      </c>
      <c r="E323" s="315">
        <v>80.510000000000005</v>
      </c>
      <c r="F323" s="315">
        <v>78</v>
      </c>
      <c r="G323" s="315">
        <v>62</v>
      </c>
      <c r="H323" s="321">
        <v>2.1</v>
      </c>
      <c r="I323"/>
      <c r="J323"/>
    </row>
    <row r="324" spans="1:10" ht="15">
      <c r="A324" s="320" t="s">
        <v>558</v>
      </c>
      <c r="B324" s="315" t="s">
        <v>560</v>
      </c>
      <c r="C324" s="315" t="s">
        <v>466</v>
      </c>
      <c r="D324" s="315">
        <v>1212.74</v>
      </c>
      <c r="E324" s="315">
        <v>108.86</v>
      </c>
      <c r="F324" s="315">
        <v>79</v>
      </c>
      <c r="G324" s="315">
        <v>61</v>
      </c>
      <c r="H324" s="321">
        <v>0.66</v>
      </c>
      <c r="I324"/>
      <c r="J324"/>
    </row>
    <row r="325" spans="1:10" ht="15">
      <c r="A325" s="317" t="s">
        <v>558</v>
      </c>
      <c r="B325" s="313" t="s">
        <v>560</v>
      </c>
      <c r="C325" s="313" t="s">
        <v>467</v>
      </c>
      <c r="D325" s="313">
        <v>663.1</v>
      </c>
      <c r="E325" s="313">
        <v>66.320000000000007</v>
      </c>
      <c r="F325" s="313">
        <v>78</v>
      </c>
      <c r="G325" s="313">
        <v>55</v>
      </c>
      <c r="H325" s="319">
        <v>0</v>
      </c>
      <c r="I325"/>
      <c r="J325"/>
    </row>
    <row r="326" spans="1:10" ht="15">
      <c r="A326" s="317" t="s">
        <v>558</v>
      </c>
      <c r="B326" s="313" t="s">
        <v>560</v>
      </c>
      <c r="C326" s="313" t="s">
        <v>468</v>
      </c>
      <c r="D326" s="313">
        <v>595.04</v>
      </c>
      <c r="E326" s="313">
        <v>52.489999999999995</v>
      </c>
      <c r="F326" s="313">
        <v>80</v>
      </c>
      <c r="G326" s="313">
        <v>56</v>
      </c>
      <c r="H326" s="319">
        <v>0.02</v>
      </c>
      <c r="I326"/>
      <c r="J326"/>
    </row>
    <row r="327" spans="1:10" ht="15">
      <c r="A327" s="317" t="s">
        <v>558</v>
      </c>
      <c r="B327" s="313" t="s">
        <v>560</v>
      </c>
      <c r="C327" s="313" t="s">
        <v>469</v>
      </c>
      <c r="D327" s="313">
        <v>552.70000000000005</v>
      </c>
      <c r="E327" s="313">
        <v>59.14</v>
      </c>
      <c r="F327" s="313">
        <v>79</v>
      </c>
      <c r="G327" s="313">
        <v>59</v>
      </c>
      <c r="H327" s="319">
        <v>0.02</v>
      </c>
      <c r="I327"/>
      <c r="J327"/>
    </row>
    <row r="328" spans="1:10" ht="15">
      <c r="A328" s="317" t="s">
        <v>558</v>
      </c>
      <c r="B328" s="313" t="s">
        <v>560</v>
      </c>
      <c r="C328" s="313" t="s">
        <v>470</v>
      </c>
      <c r="D328" s="313">
        <v>552.54999999999995</v>
      </c>
      <c r="E328" s="313">
        <v>59.230000000000004</v>
      </c>
      <c r="F328" s="313">
        <v>81</v>
      </c>
      <c r="G328" s="313">
        <v>52</v>
      </c>
      <c r="H328" s="319">
        <v>0</v>
      </c>
      <c r="I328"/>
      <c r="J328"/>
    </row>
    <row r="329" spans="1:10" ht="15">
      <c r="A329" s="317" t="s">
        <v>558</v>
      </c>
      <c r="B329" s="313" t="s">
        <v>560</v>
      </c>
      <c r="C329" s="313" t="s">
        <v>471</v>
      </c>
      <c r="D329" s="313">
        <v>547.27</v>
      </c>
      <c r="E329" s="313">
        <v>58.480000000000004</v>
      </c>
      <c r="F329" s="313">
        <v>81</v>
      </c>
      <c r="G329" s="313">
        <v>47</v>
      </c>
      <c r="H329" s="319">
        <v>0.01</v>
      </c>
      <c r="I329"/>
      <c r="J329"/>
    </row>
    <row r="330" spans="1:10" ht="15">
      <c r="A330" s="317" t="s">
        <v>558</v>
      </c>
      <c r="B330" s="313" t="s">
        <v>560</v>
      </c>
      <c r="C330" s="313" t="s">
        <v>472</v>
      </c>
      <c r="D330" s="313">
        <v>541.87</v>
      </c>
      <c r="E330" s="313">
        <v>49.620000000000005</v>
      </c>
      <c r="F330" s="313">
        <v>73</v>
      </c>
      <c r="G330" s="313">
        <v>48</v>
      </c>
      <c r="H330" s="319">
        <v>0.01</v>
      </c>
      <c r="I330"/>
      <c r="J330"/>
    </row>
    <row r="331" spans="1:10" ht="15">
      <c r="A331" s="317" t="s">
        <v>558</v>
      </c>
      <c r="B331" s="313" t="s">
        <v>560</v>
      </c>
      <c r="C331" s="313" t="s">
        <v>473</v>
      </c>
      <c r="D331" s="313">
        <v>533.59</v>
      </c>
      <c r="E331" s="313">
        <v>57.3</v>
      </c>
      <c r="F331" s="313">
        <v>75</v>
      </c>
      <c r="G331" s="313">
        <v>52</v>
      </c>
      <c r="H331" s="319">
        <v>7.0000000000000007E-2</v>
      </c>
      <c r="I331"/>
      <c r="J331"/>
    </row>
    <row r="332" spans="1:10" ht="15">
      <c r="A332" s="317" t="s">
        <v>558</v>
      </c>
      <c r="B332" s="313" t="s">
        <v>560</v>
      </c>
      <c r="C332" s="313" t="s">
        <v>474</v>
      </c>
      <c r="D332" s="313">
        <v>525.80999999999995</v>
      </c>
      <c r="E332" s="313">
        <v>48.769999999999996</v>
      </c>
      <c r="F332" s="313">
        <v>75</v>
      </c>
      <c r="G332" s="313">
        <v>53</v>
      </c>
      <c r="H332" s="319">
        <v>0.01</v>
      </c>
      <c r="I332"/>
      <c r="J332"/>
    </row>
    <row r="333" spans="1:10" ht="15">
      <c r="A333" s="317" t="s">
        <v>558</v>
      </c>
      <c r="B333" s="313" t="s">
        <v>560</v>
      </c>
      <c r="C333" s="313" t="s">
        <v>475</v>
      </c>
      <c r="D333" s="313">
        <v>581.42999999999995</v>
      </c>
      <c r="E333" s="313">
        <v>51.75</v>
      </c>
      <c r="F333" s="313">
        <v>75</v>
      </c>
      <c r="G333" s="313">
        <v>55</v>
      </c>
      <c r="H333" s="319">
        <v>0.55000000000000004</v>
      </c>
      <c r="I333"/>
      <c r="J333"/>
    </row>
    <row r="334" spans="1:10" ht="15">
      <c r="A334" s="317" t="s">
        <v>558</v>
      </c>
      <c r="B334" s="313" t="s">
        <v>560</v>
      </c>
      <c r="C334" s="313" t="s">
        <v>476</v>
      </c>
      <c r="D334" s="313">
        <v>544.54999999999995</v>
      </c>
      <c r="E334" s="313">
        <v>58.78</v>
      </c>
      <c r="F334" s="313">
        <v>74</v>
      </c>
      <c r="G334" s="313">
        <v>44</v>
      </c>
      <c r="H334" s="319">
        <v>0</v>
      </c>
      <c r="I334"/>
      <c r="J334"/>
    </row>
    <row r="335" spans="1:10" ht="15">
      <c r="A335" s="317" t="s">
        <v>558</v>
      </c>
      <c r="B335" s="313" t="s">
        <v>560</v>
      </c>
      <c r="C335" s="313" t="s">
        <v>477</v>
      </c>
      <c r="D335" s="313">
        <v>521.46</v>
      </c>
      <c r="E335" s="313">
        <v>57.11</v>
      </c>
      <c r="F335" s="313">
        <v>69</v>
      </c>
      <c r="G335" s="313">
        <v>39</v>
      </c>
      <c r="H335" s="319">
        <v>0</v>
      </c>
      <c r="I335"/>
      <c r="J335"/>
    </row>
    <row r="336" spans="1:10" ht="15">
      <c r="A336" s="317" t="s">
        <v>558</v>
      </c>
      <c r="B336" s="313" t="s">
        <v>560</v>
      </c>
      <c r="C336" s="313" t="s">
        <v>478</v>
      </c>
      <c r="D336" s="313">
        <v>522.04</v>
      </c>
      <c r="E336" s="313">
        <v>57.84</v>
      </c>
      <c r="F336" s="313">
        <v>68</v>
      </c>
      <c r="G336" s="313">
        <v>36</v>
      </c>
      <c r="H336" s="319">
        <v>0</v>
      </c>
      <c r="I336"/>
      <c r="J336"/>
    </row>
    <row r="337" spans="1:10" ht="15">
      <c r="A337" s="317" t="s">
        <v>558</v>
      </c>
      <c r="B337" s="313" t="s">
        <v>560</v>
      </c>
      <c r="C337" s="313" t="s">
        <v>479</v>
      </c>
      <c r="D337" s="313">
        <v>504.66</v>
      </c>
      <c r="E337" s="313">
        <v>56.040000000000006</v>
      </c>
      <c r="F337" s="313">
        <v>86</v>
      </c>
      <c r="G337" s="313">
        <v>41</v>
      </c>
      <c r="H337" s="319">
        <v>0</v>
      </c>
      <c r="I337"/>
      <c r="J337"/>
    </row>
    <row r="338" spans="1:10" ht="15">
      <c r="A338" s="317" t="s">
        <v>558</v>
      </c>
      <c r="B338" s="313" t="s">
        <v>560</v>
      </c>
      <c r="C338" s="313" t="s">
        <v>480</v>
      </c>
      <c r="D338" s="313">
        <v>491.52</v>
      </c>
      <c r="E338" s="313">
        <v>54.75</v>
      </c>
      <c r="F338" s="313">
        <v>82</v>
      </c>
      <c r="G338" s="313">
        <v>55</v>
      </c>
      <c r="H338" s="319">
        <v>0</v>
      </c>
      <c r="I338"/>
      <c r="J338"/>
    </row>
    <row r="339" spans="1:10" ht="15">
      <c r="A339" s="317" t="s">
        <v>558</v>
      </c>
      <c r="B339" s="313" t="s">
        <v>560</v>
      </c>
      <c r="C339" s="313" t="s">
        <v>481</v>
      </c>
      <c r="D339" s="313">
        <v>498.73</v>
      </c>
      <c r="E339" s="313">
        <v>47.33</v>
      </c>
      <c r="F339" s="313">
        <v>83</v>
      </c>
      <c r="G339" s="313">
        <v>64</v>
      </c>
      <c r="H339" s="319">
        <v>0.02</v>
      </c>
      <c r="I339"/>
      <c r="J339"/>
    </row>
    <row r="340" spans="1:10" ht="15">
      <c r="A340" s="317" t="s">
        <v>558</v>
      </c>
      <c r="B340" s="313" t="s">
        <v>560</v>
      </c>
      <c r="C340" s="313" t="s">
        <v>482</v>
      </c>
      <c r="D340" s="313">
        <v>543.99</v>
      </c>
      <c r="E340" s="313">
        <v>49.730000000000004</v>
      </c>
      <c r="F340" s="313">
        <v>82</v>
      </c>
      <c r="G340" s="313">
        <v>62</v>
      </c>
      <c r="H340" s="319">
        <v>0.23</v>
      </c>
      <c r="I340"/>
      <c r="J340"/>
    </row>
    <row r="341" spans="1:10" ht="15">
      <c r="A341" s="317" t="s">
        <v>558</v>
      </c>
      <c r="B341" s="313" t="s">
        <v>560</v>
      </c>
      <c r="C341" s="313" t="s">
        <v>483</v>
      </c>
      <c r="D341" s="313">
        <v>521.94000000000005</v>
      </c>
      <c r="E341" s="313">
        <v>57.33</v>
      </c>
      <c r="F341" s="313">
        <v>79</v>
      </c>
      <c r="G341" s="313">
        <v>51</v>
      </c>
      <c r="H341" s="319">
        <v>0</v>
      </c>
      <c r="I341"/>
      <c r="J341"/>
    </row>
    <row r="342" spans="1:10" ht="15">
      <c r="A342" s="317" t="s">
        <v>558</v>
      </c>
      <c r="B342" s="313" t="s">
        <v>560</v>
      </c>
      <c r="C342" s="313" t="s">
        <v>484</v>
      </c>
      <c r="D342" s="313">
        <v>502.48</v>
      </c>
      <c r="E342" s="313">
        <v>56.100000000000009</v>
      </c>
      <c r="F342" s="313">
        <v>72</v>
      </c>
      <c r="G342" s="313">
        <v>47</v>
      </c>
      <c r="H342" s="319">
        <v>0</v>
      </c>
      <c r="I342"/>
      <c r="J342"/>
    </row>
    <row r="343" spans="1:10" ht="15">
      <c r="A343" s="317" t="s">
        <v>558</v>
      </c>
      <c r="B343" s="313" t="s">
        <v>560</v>
      </c>
      <c r="C343" s="313" t="s">
        <v>485</v>
      </c>
      <c r="D343" s="313">
        <v>490.72</v>
      </c>
      <c r="E343" s="313">
        <v>55.13000000000001</v>
      </c>
      <c r="F343" s="313">
        <v>69</v>
      </c>
      <c r="G343" s="313">
        <v>41</v>
      </c>
      <c r="H343" s="319">
        <v>0</v>
      </c>
      <c r="I343"/>
      <c r="J343"/>
    </row>
    <row r="344" spans="1:10" ht="15">
      <c r="A344" s="317" t="s">
        <v>558</v>
      </c>
      <c r="B344" s="313" t="s">
        <v>560</v>
      </c>
      <c r="C344" s="313" t="s">
        <v>486</v>
      </c>
      <c r="D344" s="313">
        <v>483.68</v>
      </c>
      <c r="E344" s="313">
        <v>54.8</v>
      </c>
      <c r="F344" s="313">
        <v>67</v>
      </c>
      <c r="G344" s="313">
        <v>41</v>
      </c>
      <c r="H344" s="319">
        <v>0</v>
      </c>
      <c r="I344"/>
      <c r="J344"/>
    </row>
    <row r="345" spans="1:10" ht="15">
      <c r="A345" s="317" t="s">
        <v>558</v>
      </c>
      <c r="B345" s="313" t="s">
        <v>560</v>
      </c>
      <c r="C345" s="313" t="s">
        <v>487</v>
      </c>
      <c r="D345" s="313">
        <v>483.91</v>
      </c>
      <c r="E345" s="313">
        <v>54.5</v>
      </c>
      <c r="F345" s="313">
        <v>74</v>
      </c>
      <c r="G345" s="313">
        <v>47</v>
      </c>
      <c r="H345" s="319">
        <v>0.04</v>
      </c>
      <c r="I345"/>
      <c r="J345"/>
    </row>
    <row r="346" spans="1:10" ht="15">
      <c r="A346" s="317" t="s">
        <v>558</v>
      </c>
      <c r="B346" s="313" t="s">
        <v>560</v>
      </c>
      <c r="C346" s="313" t="s">
        <v>488</v>
      </c>
      <c r="D346" s="313">
        <v>474.73</v>
      </c>
      <c r="E346" s="313">
        <v>46.06</v>
      </c>
      <c r="F346" s="313">
        <v>82</v>
      </c>
      <c r="G346" s="313">
        <v>56</v>
      </c>
      <c r="H346" s="319">
        <v>0</v>
      </c>
      <c r="I346"/>
      <c r="J346"/>
    </row>
    <row r="347" spans="1:10" ht="15">
      <c r="A347" s="317" t="s">
        <v>558</v>
      </c>
      <c r="B347" s="313" t="s">
        <v>560</v>
      </c>
      <c r="C347" s="313" t="s">
        <v>489</v>
      </c>
      <c r="D347" s="313">
        <v>494.6</v>
      </c>
      <c r="E347" s="313">
        <v>47.120000000000005</v>
      </c>
      <c r="F347" s="313">
        <v>83</v>
      </c>
      <c r="G347" s="313">
        <v>44</v>
      </c>
      <c r="H347" s="319">
        <v>0.25</v>
      </c>
      <c r="I347"/>
      <c r="J347"/>
    </row>
    <row r="348" spans="1:10" ht="15">
      <c r="A348" s="317" t="s">
        <v>558</v>
      </c>
      <c r="B348" s="313" t="s">
        <v>560</v>
      </c>
      <c r="C348" s="313" t="s">
        <v>490</v>
      </c>
      <c r="D348" s="313">
        <v>486.26</v>
      </c>
      <c r="E348" s="313">
        <v>54.81</v>
      </c>
      <c r="F348" s="313">
        <v>67</v>
      </c>
      <c r="G348" s="313">
        <v>43</v>
      </c>
      <c r="H348" s="319">
        <v>0</v>
      </c>
      <c r="I348"/>
      <c r="J348"/>
    </row>
    <row r="349" spans="1:10" ht="15">
      <c r="A349" s="317" t="s">
        <v>558</v>
      </c>
      <c r="B349" s="313" t="s">
        <v>560</v>
      </c>
      <c r="C349" s="313" t="s">
        <v>491</v>
      </c>
      <c r="D349" s="313">
        <v>480.9</v>
      </c>
      <c r="E349" s="313">
        <v>54.56</v>
      </c>
      <c r="F349" s="313">
        <v>71</v>
      </c>
      <c r="G349" s="313">
        <v>43</v>
      </c>
      <c r="H349" s="319">
        <v>0</v>
      </c>
      <c r="I349"/>
      <c r="J349"/>
    </row>
    <row r="350" spans="1:10" ht="15">
      <c r="A350" s="317" t="s">
        <v>558</v>
      </c>
      <c r="B350" s="313" t="s">
        <v>560</v>
      </c>
      <c r="C350" s="313" t="s">
        <v>492</v>
      </c>
      <c r="D350" s="313">
        <v>466.47</v>
      </c>
      <c r="E350" s="313">
        <v>53.320000000000007</v>
      </c>
      <c r="F350" s="313">
        <v>73</v>
      </c>
      <c r="G350" s="313">
        <v>58</v>
      </c>
      <c r="H350" s="319">
        <v>0.66</v>
      </c>
      <c r="I350"/>
      <c r="J350"/>
    </row>
    <row r="351" spans="1:10" ht="15">
      <c r="A351" s="317" t="s">
        <v>558</v>
      </c>
      <c r="B351" s="313" t="s">
        <v>560</v>
      </c>
      <c r="C351" s="313" t="s">
        <v>493</v>
      </c>
      <c r="D351" s="313">
        <v>479.66</v>
      </c>
      <c r="E351" s="313">
        <v>54.599999999999994</v>
      </c>
      <c r="F351" s="313">
        <v>72</v>
      </c>
      <c r="G351" s="313">
        <v>59</v>
      </c>
      <c r="H351" s="319">
        <v>7.0000000000000007E-2</v>
      </c>
      <c r="I351"/>
      <c r="J351"/>
    </row>
    <row r="352" spans="1:10" ht="15">
      <c r="A352" s="320" t="s">
        <v>558</v>
      </c>
      <c r="B352" s="315" t="s">
        <v>560</v>
      </c>
      <c r="C352" s="315" t="s">
        <v>494</v>
      </c>
      <c r="D352" s="315">
        <v>482.53</v>
      </c>
      <c r="E352" s="315">
        <v>54.33</v>
      </c>
      <c r="F352" s="315">
        <v>72</v>
      </c>
      <c r="G352" s="315">
        <v>60</v>
      </c>
      <c r="H352" s="321">
        <v>0.11</v>
      </c>
      <c r="I352"/>
      <c r="J352"/>
    </row>
    <row r="353" spans="1:10" ht="15">
      <c r="A353" s="320" t="s">
        <v>558</v>
      </c>
      <c r="B353" s="315" t="s">
        <v>560</v>
      </c>
      <c r="C353" s="315" t="s">
        <v>495</v>
      </c>
      <c r="D353" s="315">
        <v>539.37</v>
      </c>
      <c r="E353" s="315">
        <v>49.510000000000005</v>
      </c>
      <c r="F353" s="315">
        <v>73</v>
      </c>
      <c r="G353" s="315">
        <v>58</v>
      </c>
      <c r="H353" s="321">
        <v>4.04</v>
      </c>
      <c r="I353"/>
      <c r="J353"/>
    </row>
    <row r="354" spans="1:10" ht="15">
      <c r="A354" s="320" t="s">
        <v>558</v>
      </c>
      <c r="B354" s="315" t="s">
        <v>560</v>
      </c>
      <c r="C354" s="315" t="s">
        <v>496</v>
      </c>
      <c r="D354" s="315">
        <v>1127.21</v>
      </c>
      <c r="E354" s="315">
        <v>80.8</v>
      </c>
      <c r="F354" s="315">
        <v>74</v>
      </c>
      <c r="G354" s="315">
        <v>48</v>
      </c>
      <c r="H354" s="321">
        <v>0.05</v>
      </c>
      <c r="I354"/>
      <c r="J354"/>
    </row>
    <row r="355" spans="1:10" ht="15">
      <c r="A355" s="320" t="s">
        <v>558</v>
      </c>
      <c r="B355" s="315" t="s">
        <v>560</v>
      </c>
      <c r="C355" s="315" t="s">
        <v>497</v>
      </c>
      <c r="D355" s="315">
        <v>745.5</v>
      </c>
      <c r="E355" s="315">
        <v>71.180000000000007</v>
      </c>
      <c r="F355" s="315">
        <v>68</v>
      </c>
      <c r="G355" s="315">
        <v>40</v>
      </c>
      <c r="H355" s="321">
        <v>0</v>
      </c>
      <c r="I355"/>
      <c r="J355"/>
    </row>
    <row r="356" spans="1:10" ht="15">
      <c r="A356" s="320" t="s">
        <v>558</v>
      </c>
      <c r="B356" s="315" t="s">
        <v>560</v>
      </c>
      <c r="C356" s="315" t="s">
        <v>498</v>
      </c>
      <c r="D356" s="315">
        <v>592.47</v>
      </c>
      <c r="E356" s="315">
        <v>62.27000000000001</v>
      </c>
      <c r="F356" s="315">
        <v>65</v>
      </c>
      <c r="G356" s="315">
        <v>41</v>
      </c>
      <c r="H356" s="321">
        <v>0</v>
      </c>
      <c r="I356"/>
      <c r="J356"/>
    </row>
    <row r="357" spans="1:10" ht="15">
      <c r="A357" s="320" t="s">
        <v>558</v>
      </c>
      <c r="B357" s="315" t="s">
        <v>560</v>
      </c>
      <c r="C357" s="315" t="s">
        <v>499</v>
      </c>
      <c r="D357" s="315">
        <v>568.14</v>
      </c>
      <c r="E357" s="315">
        <v>59.180000000000007</v>
      </c>
      <c r="F357" s="315">
        <v>66</v>
      </c>
      <c r="G357" s="315">
        <v>44</v>
      </c>
      <c r="H357" s="321">
        <v>0</v>
      </c>
      <c r="I357"/>
      <c r="J357"/>
    </row>
    <row r="358" spans="1:10" ht="15">
      <c r="A358" s="320" t="s">
        <v>558</v>
      </c>
      <c r="B358" s="315" t="s">
        <v>560</v>
      </c>
      <c r="C358" s="315" t="s">
        <v>500</v>
      </c>
      <c r="D358" s="315">
        <v>557</v>
      </c>
      <c r="E358" s="315">
        <v>58.58</v>
      </c>
      <c r="F358" s="315">
        <v>68</v>
      </c>
      <c r="G358" s="315">
        <v>46</v>
      </c>
      <c r="H358" s="321">
        <v>0</v>
      </c>
      <c r="I358"/>
      <c r="J358"/>
    </row>
    <row r="359" spans="1:10" ht="15">
      <c r="A359" s="320" t="s">
        <v>558</v>
      </c>
      <c r="B359" s="315" t="s">
        <v>560</v>
      </c>
      <c r="C359" s="315" t="s">
        <v>501</v>
      </c>
      <c r="D359" s="315">
        <v>544.25</v>
      </c>
      <c r="E359" s="315">
        <v>56.97</v>
      </c>
      <c r="F359" s="315">
        <v>70</v>
      </c>
      <c r="G359" s="315">
        <v>49</v>
      </c>
      <c r="H359" s="321">
        <v>0</v>
      </c>
      <c r="I359"/>
      <c r="J359"/>
    </row>
    <row r="360" spans="1:10" ht="15">
      <c r="A360" s="320" t="s">
        <v>558</v>
      </c>
      <c r="B360" s="315" t="s">
        <v>560</v>
      </c>
      <c r="C360" s="315" t="s">
        <v>502</v>
      </c>
      <c r="D360" s="315">
        <v>552.36</v>
      </c>
      <c r="E360" s="315">
        <v>48.790000000000006</v>
      </c>
      <c r="F360" s="315">
        <v>73</v>
      </c>
      <c r="G360" s="315">
        <v>53</v>
      </c>
      <c r="H360" s="321">
        <v>0</v>
      </c>
      <c r="I360"/>
      <c r="J360"/>
    </row>
    <row r="361" spans="1:10" ht="15">
      <c r="A361" s="317" t="s">
        <v>558</v>
      </c>
      <c r="B361" s="313" t="s">
        <v>560</v>
      </c>
      <c r="C361" s="313" t="s">
        <v>503</v>
      </c>
      <c r="D361" s="313">
        <v>532.82000000000005</v>
      </c>
      <c r="E361" s="313">
        <v>47.68</v>
      </c>
      <c r="F361" s="313">
        <v>73</v>
      </c>
      <c r="G361" s="313">
        <v>53</v>
      </c>
      <c r="H361" s="318">
        <v>0.09</v>
      </c>
      <c r="I361"/>
      <c r="J361"/>
    </row>
    <row r="362" spans="1:10" ht="15">
      <c r="A362" s="317" t="s">
        <v>558</v>
      </c>
      <c r="B362" s="313" t="s">
        <v>560</v>
      </c>
      <c r="C362" s="313" t="s">
        <v>504</v>
      </c>
      <c r="D362" s="313">
        <v>510.08</v>
      </c>
      <c r="E362" s="313">
        <v>46.47</v>
      </c>
      <c r="F362" s="313">
        <v>73</v>
      </c>
      <c r="G362" s="313">
        <v>60</v>
      </c>
      <c r="H362" s="319">
        <v>0.1</v>
      </c>
      <c r="I362"/>
      <c r="J362"/>
    </row>
    <row r="363" spans="1:10" ht="15">
      <c r="A363" s="317" t="s">
        <v>558</v>
      </c>
      <c r="B363" s="313" t="s">
        <v>560</v>
      </c>
      <c r="C363" s="313" t="s">
        <v>505</v>
      </c>
      <c r="D363" s="313">
        <v>532.95000000000005</v>
      </c>
      <c r="E363" s="313">
        <v>56.150000000000006</v>
      </c>
      <c r="F363" s="313">
        <v>74</v>
      </c>
      <c r="G363" s="313">
        <v>54</v>
      </c>
      <c r="H363" s="319">
        <v>0</v>
      </c>
      <c r="I363"/>
      <c r="J363"/>
    </row>
    <row r="364" spans="1:10" ht="15">
      <c r="A364" s="317" t="s">
        <v>558</v>
      </c>
      <c r="B364" s="313" t="s">
        <v>560</v>
      </c>
      <c r="C364" s="313" t="s">
        <v>506</v>
      </c>
      <c r="D364" s="313">
        <v>519.05999999999995</v>
      </c>
      <c r="E364" s="313">
        <v>55.180000000000007</v>
      </c>
      <c r="F364" s="313">
        <v>71</v>
      </c>
      <c r="G364" s="313">
        <v>49</v>
      </c>
      <c r="H364" s="319">
        <v>0.04</v>
      </c>
      <c r="I364"/>
      <c r="J364"/>
    </row>
    <row r="365" spans="1:10" ht="15">
      <c r="A365" s="317" t="s">
        <v>558</v>
      </c>
      <c r="B365" s="313" t="s">
        <v>560</v>
      </c>
      <c r="C365" s="313" t="s">
        <v>507</v>
      </c>
      <c r="D365" s="313">
        <v>519.42999999999995</v>
      </c>
      <c r="E365" s="313">
        <v>55.370000000000005</v>
      </c>
      <c r="F365" s="313">
        <v>66</v>
      </c>
      <c r="G365" s="313">
        <v>44</v>
      </c>
      <c r="H365" s="319">
        <v>0</v>
      </c>
      <c r="I365"/>
      <c r="J365"/>
    </row>
    <row r="366" spans="1:10" ht="15">
      <c r="A366" s="317" t="s">
        <v>558</v>
      </c>
      <c r="B366" s="313" t="s">
        <v>560</v>
      </c>
      <c r="C366" s="313" t="s">
        <v>508</v>
      </c>
      <c r="D366" s="313">
        <v>524.35</v>
      </c>
      <c r="E366" s="313">
        <v>55.629999999999995</v>
      </c>
      <c r="F366" s="313">
        <v>55</v>
      </c>
      <c r="G366" s="313">
        <v>46</v>
      </c>
      <c r="H366" s="319">
        <v>0</v>
      </c>
      <c r="I366"/>
      <c r="J366"/>
    </row>
    <row r="367" spans="1:10" ht="15">
      <c r="A367" s="317" t="s">
        <v>558</v>
      </c>
      <c r="B367" s="313" t="s">
        <v>560</v>
      </c>
      <c r="C367" s="313" t="s">
        <v>509</v>
      </c>
      <c r="D367" s="313">
        <v>515.61</v>
      </c>
      <c r="E367" s="313">
        <v>46.75</v>
      </c>
      <c r="F367" s="313">
        <v>59</v>
      </c>
      <c r="G367" s="313">
        <v>37</v>
      </c>
      <c r="H367" s="319">
        <v>0</v>
      </c>
      <c r="I367"/>
      <c r="J367"/>
    </row>
    <row r="368" spans="1:10" ht="15">
      <c r="A368" s="322" t="s">
        <v>558</v>
      </c>
      <c r="B368" s="323" t="s">
        <v>560</v>
      </c>
      <c r="C368" s="323" t="s">
        <v>510</v>
      </c>
      <c r="D368" s="323">
        <v>519.54999999999995</v>
      </c>
      <c r="E368" s="323">
        <v>46.97</v>
      </c>
      <c r="F368" s="323">
        <v>63</v>
      </c>
      <c r="G368" s="323">
        <v>36</v>
      </c>
      <c r="H368" s="389">
        <v>0</v>
      </c>
      <c r="I368"/>
      <c r="J368"/>
    </row>
    <row r="369" spans="3:10" ht="15">
      <c r="C369" s="14" t="s">
        <v>511</v>
      </c>
      <c r="D369" s="19">
        <f>AVERAGE(Table1[Consumption Recorded (kWh/day)])</f>
        <v>488.43730027548207</v>
      </c>
      <c r="E369" s="7">
        <f>AVERAGE(Table1[Estimated Cost ($/day)])</f>
        <v>71.607768595041378</v>
      </c>
      <c r="J369"/>
    </row>
    <row r="370" spans="3:10">
      <c r="C370" s="14" t="s">
        <v>519</v>
      </c>
      <c r="D370" s="19">
        <f>AVERAGE(D247:D368)</f>
        <v>553.10258333333343</v>
      </c>
      <c r="E370" s="7">
        <f>AVERAGE(E247:E368)</f>
        <v>65.839916666666682</v>
      </c>
      <c r="G370" s="14"/>
      <c r="J370"/>
    </row>
    <row r="371" spans="3:10">
      <c r="J371"/>
    </row>
    <row r="372" spans="3:10">
      <c r="J372"/>
    </row>
    <row r="373" spans="3:10">
      <c r="J373"/>
    </row>
    <row r="374" spans="3:10">
      <c r="J374"/>
    </row>
    <row r="375" spans="3:10">
      <c r="J375"/>
    </row>
    <row r="376" spans="3:10">
      <c r="J376"/>
    </row>
    <row r="377" spans="3:10">
      <c r="J377"/>
    </row>
    <row r="378" spans="3:10">
      <c r="J378"/>
    </row>
    <row r="379" spans="3:10">
      <c r="J379"/>
    </row>
    <row r="380" spans="3:10">
      <c r="J380"/>
    </row>
    <row r="381" spans="3:10">
      <c r="J381"/>
    </row>
    <row r="382" spans="3:10">
      <c r="J382"/>
    </row>
    <row r="383" spans="3:10">
      <c r="J383"/>
    </row>
    <row r="384" spans="3:10">
      <c r="J384"/>
    </row>
    <row r="385" spans="10:10">
      <c r="J385"/>
    </row>
    <row r="386" spans="10:10">
      <c r="J386"/>
    </row>
    <row r="387" spans="10:10">
      <c r="J387"/>
    </row>
    <row r="388" spans="10:10">
      <c r="J388"/>
    </row>
    <row r="389" spans="10:10">
      <c r="J389"/>
    </row>
    <row r="390" spans="10:10">
      <c r="J390"/>
    </row>
    <row r="391" spans="10:10">
      <c r="J391"/>
    </row>
    <row r="392" spans="10:10">
      <c r="J392"/>
    </row>
    <row r="393" spans="10:10">
      <c r="J393"/>
    </row>
    <row r="394" spans="10:10">
      <c r="J394"/>
    </row>
    <row r="395" spans="10:10">
      <c r="J395"/>
    </row>
    <row r="396" spans="10:10">
      <c r="J396"/>
    </row>
    <row r="397" spans="10:10">
      <c r="J397"/>
    </row>
    <row r="398" spans="10:10">
      <c r="J398"/>
    </row>
    <row r="399" spans="10:10">
      <c r="J399"/>
    </row>
    <row r="400" spans="10:10">
      <c r="J400"/>
    </row>
    <row r="401" spans="10:10">
      <c r="J401"/>
    </row>
    <row r="402" spans="10:10">
      <c r="J402"/>
    </row>
    <row r="403" spans="10:10">
      <c r="J403"/>
    </row>
    <row r="404" spans="10:10">
      <c r="J404"/>
    </row>
  </sheetData>
  <pageMargins left="0.7" right="0.7" top="0.75" bottom="0.75" header="0.3" footer="0.3"/>
  <pageSetup fitToHeight="0" orientation="portrait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C5494-9B53-4920-9568-586BC7831BF1}">
  <sheetPr>
    <pageSetUpPr fitToPage="1"/>
  </sheetPr>
  <dimension ref="A1:R921"/>
  <sheetViews>
    <sheetView topLeftCell="A110" zoomScaleNormal="100" workbookViewId="0">
      <selection activeCell="A80" sqref="A80:F80"/>
    </sheetView>
  </sheetViews>
  <sheetFormatPr defaultRowHeight="14.45"/>
  <cols>
    <col min="1" max="1" width="12.28515625" customWidth="1"/>
    <col min="2" max="2" width="39.85546875" customWidth="1"/>
    <col min="3" max="3" width="13.28515625" style="2" customWidth="1"/>
    <col min="4" max="4" width="15" style="13" customWidth="1"/>
    <col min="5" max="5" width="13.7109375" customWidth="1"/>
    <col min="6" max="6" width="15.7109375" style="45" customWidth="1"/>
    <col min="7" max="7" width="12.7109375" customWidth="1"/>
    <col min="8" max="8" width="11.42578125" customWidth="1"/>
    <col min="9" max="9" width="19.85546875" style="13" customWidth="1"/>
    <col min="10" max="10" width="14" customWidth="1"/>
    <col min="15" max="15" width="15.5703125" customWidth="1"/>
    <col min="16" max="16" width="18.140625" customWidth="1"/>
    <col min="17" max="17" width="23.140625" customWidth="1"/>
    <col min="18" max="18" width="27.85546875" customWidth="1"/>
    <col min="19" max="19" width="21.28515625" customWidth="1"/>
  </cols>
  <sheetData>
    <row r="1" spans="1:13" ht="23.45">
      <c r="A1" s="439" t="s">
        <v>60</v>
      </c>
      <c r="B1" s="439"/>
      <c r="C1" s="439"/>
      <c r="D1" s="439"/>
      <c r="E1" s="439"/>
      <c r="F1" s="439"/>
      <c r="G1" s="439"/>
      <c r="H1" s="439"/>
      <c r="I1" s="439"/>
      <c r="J1" s="439"/>
      <c r="K1" s="48"/>
      <c r="L1" s="48"/>
      <c r="M1" s="48"/>
    </row>
    <row r="2" spans="1:13" ht="8.4499999999999993" customHeight="1" thickBot="1">
      <c r="A2" s="160"/>
      <c r="B2" s="160"/>
      <c r="C2" s="160"/>
      <c r="D2" s="160"/>
      <c r="E2" s="160"/>
      <c r="F2" s="160"/>
      <c r="G2" s="160"/>
      <c r="H2" s="160"/>
      <c r="I2" s="160"/>
      <c r="J2" s="160"/>
      <c r="K2" s="47"/>
      <c r="L2" s="47"/>
      <c r="M2" s="47"/>
    </row>
    <row r="3" spans="1:13" ht="15.6">
      <c r="A3" s="429" t="s">
        <v>61</v>
      </c>
      <c r="B3" s="430"/>
      <c r="C3" s="430"/>
      <c r="D3" s="430"/>
      <c r="E3" s="430"/>
      <c r="F3" s="430"/>
      <c r="G3" s="430"/>
      <c r="H3" s="430"/>
      <c r="I3" s="431"/>
      <c r="J3" s="25"/>
    </row>
    <row r="4" spans="1:13">
      <c r="A4" s="161" t="s">
        <v>62</v>
      </c>
      <c r="B4" s="162" t="s">
        <v>63</v>
      </c>
      <c r="C4" s="162" t="s">
        <v>64</v>
      </c>
      <c r="D4" s="162" t="s">
        <v>65</v>
      </c>
      <c r="E4" s="163" t="s">
        <v>66</v>
      </c>
      <c r="F4" s="162" t="s">
        <v>67</v>
      </c>
      <c r="G4" s="164" t="s">
        <v>68</v>
      </c>
      <c r="H4" s="162" t="s">
        <v>69</v>
      </c>
      <c r="I4" s="165" t="s">
        <v>70</v>
      </c>
      <c r="J4" s="166"/>
      <c r="K4" s="46"/>
    </row>
    <row r="5" spans="1:13">
      <c r="A5" s="167">
        <v>45560</v>
      </c>
      <c r="B5" s="168" t="s">
        <v>71</v>
      </c>
      <c r="C5" s="162">
        <v>3</v>
      </c>
      <c r="D5" s="162">
        <v>21</v>
      </c>
      <c r="E5" s="163">
        <v>1.5</v>
      </c>
      <c r="F5" s="162">
        <f>E5+D5</f>
        <v>22.5</v>
      </c>
      <c r="G5" s="169">
        <v>450</v>
      </c>
      <c r="H5" s="162" t="s">
        <v>72</v>
      </c>
      <c r="I5" s="165">
        <v>38814</v>
      </c>
      <c r="J5" s="166"/>
      <c r="K5" s="46"/>
    </row>
    <row r="6" spans="1:13">
      <c r="A6" s="167">
        <v>45561</v>
      </c>
      <c r="B6" s="168" t="s">
        <v>71</v>
      </c>
      <c r="C6" s="162">
        <v>3</v>
      </c>
      <c r="D6" s="435">
        <v>21</v>
      </c>
      <c r="E6" s="163">
        <v>10.5</v>
      </c>
      <c r="F6" s="435">
        <f>E6+E7+D6</f>
        <v>43.5</v>
      </c>
      <c r="G6" s="169">
        <v>3150</v>
      </c>
      <c r="H6" s="162" t="s">
        <v>73</v>
      </c>
      <c r="I6" s="165">
        <v>38814</v>
      </c>
      <c r="J6" s="166"/>
      <c r="K6" s="46"/>
    </row>
    <row r="7" spans="1:13">
      <c r="A7" s="167">
        <v>45561</v>
      </c>
      <c r="B7" s="168" t="s">
        <v>71</v>
      </c>
      <c r="C7" s="162">
        <v>3</v>
      </c>
      <c r="D7" s="435"/>
      <c r="E7" s="163">
        <v>12</v>
      </c>
      <c r="F7" s="435"/>
      <c r="G7" s="169">
        <v>3600</v>
      </c>
      <c r="H7" s="162" t="s">
        <v>73</v>
      </c>
      <c r="I7" s="165">
        <v>38815</v>
      </c>
      <c r="J7" s="166"/>
      <c r="K7" s="46"/>
    </row>
    <row r="8" spans="1:13">
      <c r="A8" s="167">
        <v>45562</v>
      </c>
      <c r="B8" s="168" t="s">
        <v>71</v>
      </c>
      <c r="C8" s="162">
        <v>3</v>
      </c>
      <c r="D8" s="435">
        <v>21</v>
      </c>
      <c r="E8" s="163">
        <v>10.5</v>
      </c>
      <c r="F8" s="435">
        <f>E8+E9+D8</f>
        <v>47.5</v>
      </c>
      <c r="G8" s="169">
        <v>3150</v>
      </c>
      <c r="H8" s="162">
        <v>0</v>
      </c>
      <c r="I8" s="165">
        <v>38815</v>
      </c>
      <c r="J8" s="166"/>
      <c r="K8" s="46"/>
    </row>
    <row r="9" spans="1:13">
      <c r="A9" s="167">
        <v>45562</v>
      </c>
      <c r="B9" s="168" t="s">
        <v>71</v>
      </c>
      <c r="C9" s="162">
        <v>4</v>
      </c>
      <c r="D9" s="435"/>
      <c r="E9" s="163">
        <v>16</v>
      </c>
      <c r="F9" s="435"/>
      <c r="G9" s="169">
        <v>4800</v>
      </c>
      <c r="H9" s="162">
        <v>0</v>
      </c>
      <c r="I9" s="165">
        <v>38834</v>
      </c>
      <c r="J9" s="166"/>
      <c r="K9" s="46"/>
    </row>
    <row r="10" spans="1:13">
      <c r="A10" s="167">
        <v>45563</v>
      </c>
      <c r="B10" s="168" t="s">
        <v>71</v>
      </c>
      <c r="C10" s="162">
        <v>4</v>
      </c>
      <c r="D10" s="162">
        <v>21</v>
      </c>
      <c r="E10" s="163">
        <v>22</v>
      </c>
      <c r="F10" s="162">
        <f>E10+D10</f>
        <v>43</v>
      </c>
      <c r="G10" s="169">
        <v>6600</v>
      </c>
      <c r="H10" s="162" t="s">
        <v>74</v>
      </c>
      <c r="I10" s="165">
        <v>38834</v>
      </c>
      <c r="J10" s="166"/>
      <c r="K10" s="46"/>
    </row>
    <row r="11" spans="1:13">
      <c r="A11" s="167">
        <v>45564</v>
      </c>
      <c r="B11" s="168" t="s">
        <v>71</v>
      </c>
      <c r="C11" s="162">
        <v>2</v>
      </c>
      <c r="D11" s="162">
        <v>21</v>
      </c>
      <c r="E11" s="163">
        <v>26</v>
      </c>
      <c r="F11" s="162">
        <f>E11+D11</f>
        <v>47</v>
      </c>
      <c r="G11" s="169">
        <v>7800</v>
      </c>
      <c r="H11" s="162" t="s">
        <v>75</v>
      </c>
      <c r="I11" s="165">
        <v>38851</v>
      </c>
      <c r="J11" s="166"/>
      <c r="K11" s="46"/>
    </row>
    <row r="12" spans="1:13">
      <c r="A12" s="167">
        <v>45565</v>
      </c>
      <c r="B12" s="168" t="s">
        <v>71</v>
      </c>
      <c r="C12" s="162">
        <v>4</v>
      </c>
      <c r="D12" s="435">
        <v>21</v>
      </c>
      <c r="E12" s="163">
        <v>56</v>
      </c>
      <c r="F12" s="435">
        <f>SUM(E12:E16)+D12</f>
        <v>126</v>
      </c>
      <c r="G12" s="169">
        <v>16800</v>
      </c>
      <c r="H12" s="162">
        <v>0</v>
      </c>
      <c r="I12" s="165">
        <v>38852</v>
      </c>
      <c r="J12" s="166"/>
      <c r="K12" s="46"/>
    </row>
    <row r="13" spans="1:13">
      <c r="A13" s="167">
        <v>45565</v>
      </c>
      <c r="B13" s="168" t="s">
        <v>76</v>
      </c>
      <c r="C13" s="162">
        <v>1</v>
      </c>
      <c r="D13" s="435"/>
      <c r="E13" s="163">
        <v>8</v>
      </c>
      <c r="F13" s="435"/>
      <c r="G13" s="169">
        <v>2800</v>
      </c>
      <c r="H13" s="162">
        <v>0</v>
      </c>
      <c r="I13" s="165" t="s">
        <v>77</v>
      </c>
      <c r="J13" s="166"/>
      <c r="K13" s="46"/>
    </row>
    <row r="14" spans="1:13">
      <c r="A14" s="167">
        <v>45565</v>
      </c>
      <c r="B14" s="168" t="s">
        <v>76</v>
      </c>
      <c r="C14" s="162">
        <v>1</v>
      </c>
      <c r="D14" s="435"/>
      <c r="E14" s="163">
        <v>10</v>
      </c>
      <c r="F14" s="435"/>
      <c r="G14" s="169">
        <v>3500</v>
      </c>
      <c r="H14" s="162">
        <v>0</v>
      </c>
      <c r="I14" s="165" t="s">
        <v>78</v>
      </c>
      <c r="J14" s="166"/>
      <c r="K14" s="46"/>
    </row>
    <row r="15" spans="1:13">
      <c r="A15" s="167">
        <v>45565</v>
      </c>
      <c r="B15" s="168" t="s">
        <v>76</v>
      </c>
      <c r="C15" s="162">
        <v>1</v>
      </c>
      <c r="D15" s="435"/>
      <c r="E15" s="163">
        <v>13</v>
      </c>
      <c r="F15" s="435"/>
      <c r="G15" s="169">
        <v>4550</v>
      </c>
      <c r="H15" s="162">
        <v>0</v>
      </c>
      <c r="I15" s="165" t="s">
        <v>79</v>
      </c>
      <c r="J15" s="166"/>
      <c r="K15" s="46"/>
    </row>
    <row r="16" spans="1:13">
      <c r="A16" s="167">
        <v>45565</v>
      </c>
      <c r="B16" s="168" t="s">
        <v>80</v>
      </c>
      <c r="C16" s="162">
        <v>1</v>
      </c>
      <c r="D16" s="435"/>
      <c r="E16" s="163">
        <v>18</v>
      </c>
      <c r="F16" s="435"/>
      <c r="G16" s="169">
        <v>4950</v>
      </c>
      <c r="H16" s="162">
        <v>0</v>
      </c>
      <c r="I16" s="165">
        <v>20200861</v>
      </c>
      <c r="J16" s="166"/>
      <c r="K16" s="46"/>
    </row>
    <row r="17" spans="1:18">
      <c r="A17" s="167">
        <v>45566</v>
      </c>
      <c r="B17" s="168" t="s">
        <v>71</v>
      </c>
      <c r="C17" s="162">
        <v>4</v>
      </c>
      <c r="D17" s="435">
        <v>21</v>
      </c>
      <c r="E17" s="163">
        <v>31</v>
      </c>
      <c r="F17" s="435">
        <f>SUM(E17:E23,D17)</f>
        <v>121.5</v>
      </c>
      <c r="G17" s="169">
        <v>9300</v>
      </c>
      <c r="H17" s="162">
        <v>0</v>
      </c>
      <c r="I17" s="165">
        <v>38853</v>
      </c>
      <c r="J17" s="166"/>
      <c r="K17" s="46"/>
    </row>
    <row r="18" spans="1:18">
      <c r="A18" s="167">
        <v>45566</v>
      </c>
      <c r="B18" s="168" t="s">
        <v>76</v>
      </c>
      <c r="C18" s="162">
        <v>1</v>
      </c>
      <c r="D18" s="435"/>
      <c r="E18" s="163">
        <v>10</v>
      </c>
      <c r="F18" s="435"/>
      <c r="G18" s="169">
        <v>3500</v>
      </c>
      <c r="H18" s="162">
        <v>0</v>
      </c>
      <c r="I18" s="165">
        <v>849017782</v>
      </c>
      <c r="J18" s="166"/>
      <c r="K18" s="46"/>
    </row>
    <row r="19" spans="1:18">
      <c r="A19" s="167">
        <v>45566</v>
      </c>
      <c r="B19" s="168" t="s">
        <v>76</v>
      </c>
      <c r="C19" s="162">
        <v>1</v>
      </c>
      <c r="D19" s="435"/>
      <c r="E19" s="163">
        <v>10.5</v>
      </c>
      <c r="F19" s="435"/>
      <c r="G19" s="169">
        <v>3675</v>
      </c>
      <c r="H19" s="162">
        <v>0</v>
      </c>
      <c r="I19" s="165">
        <v>8490177883</v>
      </c>
      <c r="J19" s="166"/>
      <c r="K19" s="46"/>
      <c r="P19" s="11"/>
      <c r="R19" s="12"/>
    </row>
    <row r="20" spans="1:18">
      <c r="A20" s="167">
        <v>45566</v>
      </c>
      <c r="B20" s="168" t="s">
        <v>76</v>
      </c>
      <c r="C20" s="162">
        <v>1</v>
      </c>
      <c r="D20" s="435"/>
      <c r="E20" s="163">
        <v>5</v>
      </c>
      <c r="F20" s="435"/>
      <c r="G20" s="169">
        <v>1750</v>
      </c>
      <c r="H20" s="162">
        <v>0</v>
      </c>
      <c r="I20" s="165">
        <v>8490177880</v>
      </c>
      <c r="J20" s="166"/>
      <c r="K20" s="46"/>
    </row>
    <row r="21" spans="1:18">
      <c r="A21" s="167">
        <v>45566</v>
      </c>
      <c r="B21" s="168" t="s">
        <v>76</v>
      </c>
      <c r="C21" s="162">
        <v>1</v>
      </c>
      <c r="D21" s="435"/>
      <c r="E21" s="163">
        <v>12</v>
      </c>
      <c r="F21" s="435"/>
      <c r="G21" s="169">
        <v>4200</v>
      </c>
      <c r="H21" s="162">
        <v>0</v>
      </c>
      <c r="I21" s="165">
        <v>8490177878</v>
      </c>
      <c r="J21" s="166"/>
      <c r="K21" s="46"/>
    </row>
    <row r="22" spans="1:18">
      <c r="A22" s="167">
        <v>45566</v>
      </c>
      <c r="B22" s="168" t="s">
        <v>76</v>
      </c>
      <c r="C22" s="162">
        <v>1</v>
      </c>
      <c r="D22" s="435"/>
      <c r="E22" s="163">
        <v>8</v>
      </c>
      <c r="F22" s="435"/>
      <c r="G22" s="169">
        <v>2800</v>
      </c>
      <c r="H22" s="162">
        <v>0</v>
      </c>
      <c r="I22" s="165">
        <v>8490177879</v>
      </c>
      <c r="J22" s="166"/>
      <c r="K22" s="46"/>
    </row>
    <row r="23" spans="1:18">
      <c r="A23" s="167">
        <v>45566</v>
      </c>
      <c r="B23" s="168" t="s">
        <v>76</v>
      </c>
      <c r="C23" s="162">
        <v>1</v>
      </c>
      <c r="D23" s="435"/>
      <c r="E23" s="163">
        <v>24</v>
      </c>
      <c r="F23" s="435"/>
      <c r="G23" s="169">
        <v>8400</v>
      </c>
      <c r="H23" s="162">
        <v>0</v>
      </c>
      <c r="I23" s="165">
        <v>8490177747</v>
      </c>
      <c r="J23" s="166"/>
      <c r="K23" s="46"/>
    </row>
    <row r="24" spans="1:18">
      <c r="A24" s="167">
        <v>45567</v>
      </c>
      <c r="B24" s="168" t="s">
        <v>71</v>
      </c>
      <c r="C24" s="162">
        <v>4</v>
      </c>
      <c r="D24" s="435">
        <v>21</v>
      </c>
      <c r="E24" s="163">
        <v>57.5</v>
      </c>
      <c r="F24" s="435">
        <f>SUM(E24:E30,D24)</f>
        <v>197</v>
      </c>
      <c r="G24" s="169">
        <v>17250</v>
      </c>
      <c r="H24" s="162" t="s">
        <v>81</v>
      </c>
      <c r="I24" s="165">
        <v>38862</v>
      </c>
      <c r="J24" s="166"/>
      <c r="K24" s="46"/>
    </row>
    <row r="25" spans="1:18">
      <c r="A25" s="167">
        <v>45567</v>
      </c>
      <c r="B25" s="168" t="s">
        <v>76</v>
      </c>
      <c r="C25" s="162">
        <v>1</v>
      </c>
      <c r="D25" s="435"/>
      <c r="E25" s="163">
        <v>24</v>
      </c>
      <c r="F25" s="435"/>
      <c r="G25" s="169">
        <v>8400</v>
      </c>
      <c r="H25" s="162" t="s">
        <v>81</v>
      </c>
      <c r="I25" s="165">
        <v>8490177751</v>
      </c>
      <c r="J25" s="166"/>
      <c r="K25" s="46"/>
    </row>
    <row r="26" spans="1:18">
      <c r="A26" s="167">
        <v>45567</v>
      </c>
      <c r="B26" s="168" t="s">
        <v>76</v>
      </c>
      <c r="C26" s="162">
        <v>1</v>
      </c>
      <c r="D26" s="435"/>
      <c r="E26" s="163">
        <v>11</v>
      </c>
      <c r="F26" s="435"/>
      <c r="G26" s="169">
        <v>3850</v>
      </c>
      <c r="H26" s="162" t="s">
        <v>81</v>
      </c>
      <c r="I26" s="165">
        <v>8490177750</v>
      </c>
      <c r="J26" s="166"/>
      <c r="K26" s="46"/>
    </row>
    <row r="27" spans="1:18">
      <c r="A27" s="167">
        <v>45567</v>
      </c>
      <c r="B27" s="168" t="s">
        <v>76</v>
      </c>
      <c r="C27" s="162">
        <v>1</v>
      </c>
      <c r="D27" s="435"/>
      <c r="E27" s="163">
        <v>24</v>
      </c>
      <c r="F27" s="435"/>
      <c r="G27" s="169">
        <v>8400</v>
      </c>
      <c r="H27" s="162" t="s">
        <v>81</v>
      </c>
      <c r="I27" s="165">
        <v>8490177748</v>
      </c>
      <c r="J27" s="166"/>
      <c r="K27" s="46"/>
    </row>
    <row r="28" spans="1:18">
      <c r="A28" s="167">
        <v>45567</v>
      </c>
      <c r="B28" s="168" t="s">
        <v>76</v>
      </c>
      <c r="C28" s="162">
        <v>1</v>
      </c>
      <c r="D28" s="435"/>
      <c r="E28" s="163">
        <v>11.5</v>
      </c>
      <c r="F28" s="435"/>
      <c r="G28" s="169">
        <v>4025</v>
      </c>
      <c r="H28" s="162" t="s">
        <v>81</v>
      </c>
      <c r="I28" s="165">
        <v>8490177749</v>
      </c>
      <c r="J28" s="166"/>
      <c r="K28" s="46"/>
    </row>
    <row r="29" spans="1:18">
      <c r="A29" s="167">
        <v>45567</v>
      </c>
      <c r="B29" s="168" t="s">
        <v>76</v>
      </c>
      <c r="C29" s="162">
        <v>1</v>
      </c>
      <c r="D29" s="435"/>
      <c r="E29" s="163">
        <v>24</v>
      </c>
      <c r="F29" s="435"/>
      <c r="G29" s="169">
        <v>8400</v>
      </c>
      <c r="H29" s="162" t="s">
        <v>81</v>
      </c>
      <c r="I29" s="165">
        <v>8490177764</v>
      </c>
      <c r="J29" s="166"/>
      <c r="K29" s="46"/>
    </row>
    <row r="30" spans="1:18">
      <c r="A30" s="167">
        <v>45567</v>
      </c>
      <c r="B30" s="168" t="s">
        <v>76</v>
      </c>
      <c r="C30" s="162">
        <v>1</v>
      </c>
      <c r="D30" s="435"/>
      <c r="E30" s="163">
        <v>24</v>
      </c>
      <c r="F30" s="435"/>
      <c r="G30" s="169">
        <v>8400</v>
      </c>
      <c r="H30" s="162" t="s">
        <v>81</v>
      </c>
      <c r="I30" s="165">
        <v>8490177752</v>
      </c>
      <c r="J30" s="166"/>
      <c r="K30" s="46"/>
    </row>
    <row r="31" spans="1:18">
      <c r="A31" s="167">
        <v>45568</v>
      </c>
      <c r="B31" s="168" t="s">
        <v>71</v>
      </c>
      <c r="C31" s="162">
        <v>3</v>
      </c>
      <c r="D31" s="435">
        <v>21</v>
      </c>
      <c r="E31" s="163">
        <v>4.5</v>
      </c>
      <c r="F31" s="435">
        <f>SUM(E31:E35,D31)</f>
        <v>49.5</v>
      </c>
      <c r="G31" s="169">
        <v>1350</v>
      </c>
      <c r="H31" s="162" t="s">
        <v>82</v>
      </c>
      <c r="I31" s="165">
        <v>38862</v>
      </c>
      <c r="J31" s="166"/>
      <c r="K31" s="46"/>
    </row>
    <row r="32" spans="1:18">
      <c r="A32" s="167">
        <v>45568</v>
      </c>
      <c r="B32" s="168" t="s">
        <v>76</v>
      </c>
      <c r="C32" s="162">
        <v>1</v>
      </c>
      <c r="D32" s="435"/>
      <c r="E32" s="163">
        <v>6</v>
      </c>
      <c r="F32" s="435"/>
      <c r="G32" s="169">
        <v>2100</v>
      </c>
      <c r="H32" s="162" t="s">
        <v>82</v>
      </c>
      <c r="I32" s="165">
        <v>8490177877</v>
      </c>
      <c r="J32" s="166"/>
      <c r="K32" s="46"/>
    </row>
    <row r="33" spans="1:11">
      <c r="A33" s="167">
        <v>45568</v>
      </c>
      <c r="B33" s="168" t="s">
        <v>76</v>
      </c>
      <c r="C33" s="162">
        <v>1</v>
      </c>
      <c r="D33" s="435"/>
      <c r="E33" s="163">
        <v>6</v>
      </c>
      <c r="F33" s="435"/>
      <c r="G33" s="169">
        <v>2100</v>
      </c>
      <c r="H33" s="162" t="s">
        <v>82</v>
      </c>
      <c r="I33" s="165">
        <v>8490177875</v>
      </c>
      <c r="J33" s="166"/>
      <c r="K33" s="46"/>
    </row>
    <row r="34" spans="1:11">
      <c r="A34" s="167">
        <v>45568</v>
      </c>
      <c r="B34" s="168" t="s">
        <v>76</v>
      </c>
      <c r="C34" s="162">
        <v>1</v>
      </c>
      <c r="D34" s="435"/>
      <c r="E34" s="163">
        <v>6</v>
      </c>
      <c r="F34" s="435"/>
      <c r="G34" s="169">
        <v>2100</v>
      </c>
      <c r="H34" s="162" t="s">
        <v>82</v>
      </c>
      <c r="I34" s="165">
        <v>8490177874</v>
      </c>
      <c r="J34" s="166"/>
      <c r="K34" s="46"/>
    </row>
    <row r="35" spans="1:11">
      <c r="A35" s="167">
        <v>45568</v>
      </c>
      <c r="B35" s="168" t="s">
        <v>76</v>
      </c>
      <c r="C35" s="162">
        <v>1</v>
      </c>
      <c r="D35" s="435"/>
      <c r="E35" s="163">
        <v>6</v>
      </c>
      <c r="F35" s="435"/>
      <c r="G35" s="169">
        <v>2100</v>
      </c>
      <c r="H35" s="162" t="s">
        <v>82</v>
      </c>
      <c r="I35" s="165">
        <v>8490177876</v>
      </c>
      <c r="J35" s="166"/>
      <c r="K35" s="46"/>
    </row>
    <row r="36" spans="1:11">
      <c r="A36" s="167">
        <v>45575</v>
      </c>
      <c r="B36" s="168" t="s">
        <v>71</v>
      </c>
      <c r="C36" s="162">
        <v>2</v>
      </c>
      <c r="D36" s="162">
        <v>21</v>
      </c>
      <c r="E36" s="163">
        <v>13</v>
      </c>
      <c r="F36" s="162">
        <f>E36+D36</f>
        <v>34</v>
      </c>
      <c r="G36" s="169">
        <v>3900</v>
      </c>
      <c r="H36" s="162" t="s">
        <v>82</v>
      </c>
      <c r="I36" s="165">
        <v>38917</v>
      </c>
      <c r="J36" s="166"/>
      <c r="K36" s="46"/>
    </row>
    <row r="37" spans="1:11">
      <c r="A37" s="167">
        <v>45577</v>
      </c>
      <c r="B37" s="168" t="s">
        <v>80</v>
      </c>
      <c r="C37" s="162">
        <v>1</v>
      </c>
      <c r="D37" s="435">
        <v>21</v>
      </c>
      <c r="E37" s="163">
        <v>31</v>
      </c>
      <c r="F37" s="435">
        <f>SUM(E37:E48,D37)</f>
        <v>256.5</v>
      </c>
      <c r="G37" s="169">
        <v>8525</v>
      </c>
      <c r="H37" s="162" t="s">
        <v>83</v>
      </c>
      <c r="I37" s="165">
        <v>20200861</v>
      </c>
      <c r="J37" s="166"/>
      <c r="K37" s="46"/>
    </row>
    <row r="38" spans="1:11">
      <c r="A38" s="167">
        <v>45577</v>
      </c>
      <c r="B38" s="168" t="s">
        <v>71</v>
      </c>
      <c r="C38" s="162">
        <v>5</v>
      </c>
      <c r="D38" s="435"/>
      <c r="E38" s="163">
        <v>88</v>
      </c>
      <c r="F38" s="435"/>
      <c r="G38" s="169">
        <v>26400</v>
      </c>
      <c r="H38" s="162" t="s">
        <v>83</v>
      </c>
      <c r="I38" s="165">
        <v>38969</v>
      </c>
      <c r="J38" s="166"/>
      <c r="K38" s="46"/>
    </row>
    <row r="39" spans="1:11">
      <c r="A39" s="167">
        <v>45577</v>
      </c>
      <c r="B39" s="168" t="s">
        <v>76</v>
      </c>
      <c r="C39" s="162">
        <v>1</v>
      </c>
      <c r="D39" s="435"/>
      <c r="E39" s="163">
        <v>8</v>
      </c>
      <c r="F39" s="435"/>
      <c r="G39" s="169">
        <v>2000</v>
      </c>
      <c r="H39" s="162" t="s">
        <v>83</v>
      </c>
      <c r="I39" s="165">
        <v>8487010073</v>
      </c>
      <c r="J39" s="166"/>
      <c r="K39" s="46"/>
    </row>
    <row r="40" spans="1:11">
      <c r="A40" s="167">
        <v>45577</v>
      </c>
      <c r="B40" s="168" t="s">
        <v>76</v>
      </c>
      <c r="C40" s="162">
        <v>1</v>
      </c>
      <c r="D40" s="435"/>
      <c r="E40" s="163">
        <v>20.5</v>
      </c>
      <c r="F40" s="435"/>
      <c r="G40" s="170">
        <v>5125</v>
      </c>
      <c r="H40" s="162" t="s">
        <v>83</v>
      </c>
      <c r="I40" s="165">
        <v>8490178718</v>
      </c>
      <c r="J40" s="166"/>
      <c r="K40" s="46"/>
    </row>
    <row r="41" spans="1:11">
      <c r="A41" s="167">
        <v>45577</v>
      </c>
      <c r="B41" s="168" t="s">
        <v>76</v>
      </c>
      <c r="C41" s="162">
        <v>1</v>
      </c>
      <c r="D41" s="435"/>
      <c r="E41" s="163">
        <v>12.5</v>
      </c>
      <c r="F41" s="435"/>
      <c r="G41" s="170">
        <v>3125</v>
      </c>
      <c r="H41" s="162" t="s">
        <v>83</v>
      </c>
      <c r="I41" s="165">
        <v>8490178730</v>
      </c>
      <c r="J41" s="166"/>
      <c r="K41" s="46"/>
    </row>
    <row r="42" spans="1:11">
      <c r="A42" s="167">
        <v>45577</v>
      </c>
      <c r="B42" s="168" t="s">
        <v>76</v>
      </c>
      <c r="C42" s="162">
        <v>1</v>
      </c>
      <c r="D42" s="435"/>
      <c r="E42" s="163">
        <v>4.25</v>
      </c>
      <c r="F42" s="435"/>
      <c r="G42" s="171">
        <v>1062.5</v>
      </c>
      <c r="H42" s="162" t="s">
        <v>83</v>
      </c>
      <c r="I42" s="165">
        <v>8490178770</v>
      </c>
      <c r="J42" s="166"/>
      <c r="K42" s="46"/>
    </row>
    <row r="43" spans="1:11">
      <c r="A43" s="167">
        <v>45577</v>
      </c>
      <c r="B43" s="168" t="s">
        <v>76</v>
      </c>
      <c r="C43" s="162">
        <v>1</v>
      </c>
      <c r="D43" s="435"/>
      <c r="E43" s="163">
        <v>4</v>
      </c>
      <c r="F43" s="435"/>
      <c r="G43" s="170">
        <v>1000</v>
      </c>
      <c r="H43" s="162" t="s">
        <v>83</v>
      </c>
      <c r="I43" s="165">
        <v>8490178762</v>
      </c>
      <c r="J43" s="166"/>
      <c r="K43" s="46"/>
    </row>
    <row r="44" spans="1:11">
      <c r="A44" s="167">
        <v>45577</v>
      </c>
      <c r="B44" s="168" t="s">
        <v>76</v>
      </c>
      <c r="C44" s="162">
        <v>1</v>
      </c>
      <c r="D44" s="435"/>
      <c r="E44" s="163">
        <v>8.25</v>
      </c>
      <c r="F44" s="435"/>
      <c r="G44" s="171">
        <v>2062.5</v>
      </c>
      <c r="H44" s="162" t="s">
        <v>83</v>
      </c>
      <c r="I44" s="165">
        <v>8490178761</v>
      </c>
      <c r="J44" s="166"/>
      <c r="K44" s="46"/>
    </row>
    <row r="45" spans="1:11">
      <c r="A45" s="167">
        <v>45577</v>
      </c>
      <c r="B45" s="168" t="s">
        <v>76</v>
      </c>
      <c r="C45" s="162">
        <v>1</v>
      </c>
      <c r="D45" s="435"/>
      <c r="E45" s="163">
        <v>11.5</v>
      </c>
      <c r="F45" s="435"/>
      <c r="G45" s="169">
        <v>2875</v>
      </c>
      <c r="H45" s="162" t="s">
        <v>83</v>
      </c>
      <c r="I45" s="165">
        <v>8487010072</v>
      </c>
      <c r="J45" s="166"/>
      <c r="K45" s="46"/>
    </row>
    <row r="46" spans="1:11">
      <c r="A46" s="167">
        <v>45577</v>
      </c>
      <c r="B46" s="168" t="s">
        <v>76</v>
      </c>
      <c r="C46" s="162">
        <v>1</v>
      </c>
      <c r="D46" s="435"/>
      <c r="E46" s="163">
        <v>19</v>
      </c>
      <c r="F46" s="435"/>
      <c r="G46" s="169">
        <v>4750</v>
      </c>
      <c r="H46" s="162" t="s">
        <v>83</v>
      </c>
      <c r="I46" s="165">
        <v>8490178717</v>
      </c>
      <c r="J46" s="166"/>
      <c r="K46" s="46"/>
    </row>
    <row r="47" spans="1:11">
      <c r="A47" s="167">
        <v>45577</v>
      </c>
      <c r="B47" s="168" t="s">
        <v>76</v>
      </c>
      <c r="C47" s="162">
        <v>1</v>
      </c>
      <c r="D47" s="435"/>
      <c r="E47" s="163">
        <v>15</v>
      </c>
      <c r="F47" s="435"/>
      <c r="G47" s="169">
        <v>3750</v>
      </c>
      <c r="H47" s="162" t="s">
        <v>83</v>
      </c>
      <c r="I47" s="165">
        <v>8487010074</v>
      </c>
      <c r="J47" s="166"/>
      <c r="K47" s="46"/>
    </row>
    <row r="48" spans="1:11">
      <c r="A48" s="167">
        <v>45577</v>
      </c>
      <c r="B48" s="168" t="s">
        <v>76</v>
      </c>
      <c r="C48" s="162">
        <v>1</v>
      </c>
      <c r="D48" s="435"/>
      <c r="E48" s="163">
        <v>13.5</v>
      </c>
      <c r="F48" s="435"/>
      <c r="G48" s="169">
        <v>3375</v>
      </c>
      <c r="H48" s="162" t="s">
        <v>83</v>
      </c>
      <c r="I48" s="165">
        <v>8487010071</v>
      </c>
      <c r="J48" s="166"/>
      <c r="K48" s="46"/>
    </row>
    <row r="49" spans="1:11">
      <c r="A49" s="167">
        <v>45578</v>
      </c>
      <c r="B49" s="168" t="s">
        <v>71</v>
      </c>
      <c r="C49" s="162">
        <v>5</v>
      </c>
      <c r="D49" s="435">
        <v>21</v>
      </c>
      <c r="E49" s="163">
        <v>99</v>
      </c>
      <c r="F49" s="435">
        <f>SUM(E49:E58,D49)</f>
        <v>237.5</v>
      </c>
      <c r="G49" s="169">
        <v>29700</v>
      </c>
      <c r="H49" s="162">
        <v>0</v>
      </c>
      <c r="I49" s="165">
        <v>38969</v>
      </c>
      <c r="J49" s="166"/>
      <c r="K49" s="46"/>
    </row>
    <row r="50" spans="1:11">
      <c r="A50" s="167">
        <v>45578</v>
      </c>
      <c r="B50" s="168" t="s">
        <v>76</v>
      </c>
      <c r="C50" s="162">
        <v>1</v>
      </c>
      <c r="D50" s="435"/>
      <c r="E50" s="163">
        <v>16</v>
      </c>
      <c r="F50" s="435"/>
      <c r="G50" s="169">
        <v>4000</v>
      </c>
      <c r="H50" s="162">
        <v>0</v>
      </c>
      <c r="I50" s="165">
        <v>8487010182</v>
      </c>
      <c r="J50" s="166"/>
      <c r="K50" s="46"/>
    </row>
    <row r="51" spans="1:11">
      <c r="A51" s="167">
        <v>45578</v>
      </c>
      <c r="B51" s="168" t="s">
        <v>76</v>
      </c>
      <c r="C51" s="162">
        <v>1</v>
      </c>
      <c r="D51" s="435"/>
      <c r="E51" s="163">
        <v>16</v>
      </c>
      <c r="F51" s="435"/>
      <c r="G51" s="169">
        <v>4000</v>
      </c>
      <c r="H51" s="162">
        <v>0</v>
      </c>
      <c r="I51" s="165">
        <v>8487010184</v>
      </c>
      <c r="J51" s="166"/>
      <c r="K51" s="46"/>
    </row>
    <row r="52" spans="1:11">
      <c r="A52" s="167">
        <v>45578</v>
      </c>
      <c r="B52" s="168" t="s">
        <v>76</v>
      </c>
      <c r="C52" s="162">
        <v>1</v>
      </c>
      <c r="D52" s="435"/>
      <c r="E52" s="163">
        <v>16</v>
      </c>
      <c r="F52" s="435"/>
      <c r="G52" s="169">
        <v>4000</v>
      </c>
      <c r="H52" s="162">
        <v>0</v>
      </c>
      <c r="I52" s="165">
        <v>8487010183</v>
      </c>
      <c r="J52" s="166"/>
      <c r="K52" s="46"/>
    </row>
    <row r="53" spans="1:11">
      <c r="A53" s="167">
        <v>45578</v>
      </c>
      <c r="B53" s="168" t="s">
        <v>76</v>
      </c>
      <c r="C53" s="162">
        <v>1</v>
      </c>
      <c r="D53" s="435"/>
      <c r="E53" s="163">
        <v>16</v>
      </c>
      <c r="F53" s="435"/>
      <c r="G53" s="169">
        <v>4000</v>
      </c>
      <c r="H53" s="162">
        <v>0</v>
      </c>
      <c r="I53" s="165">
        <v>8487010181</v>
      </c>
      <c r="J53" s="166"/>
      <c r="K53" s="46"/>
    </row>
    <row r="54" spans="1:11">
      <c r="A54" s="167">
        <v>45578</v>
      </c>
      <c r="B54" s="168" t="s">
        <v>76</v>
      </c>
      <c r="C54" s="162">
        <v>1</v>
      </c>
      <c r="D54" s="435"/>
      <c r="E54" s="163">
        <v>9.5</v>
      </c>
      <c r="F54" s="435"/>
      <c r="G54" s="169">
        <v>2375</v>
      </c>
      <c r="H54" s="162">
        <v>0</v>
      </c>
      <c r="I54" s="165">
        <v>8490178772</v>
      </c>
      <c r="J54" s="166"/>
      <c r="K54" s="46"/>
    </row>
    <row r="55" spans="1:11">
      <c r="A55" s="167">
        <v>45578</v>
      </c>
      <c r="B55" s="168" t="s">
        <v>76</v>
      </c>
      <c r="C55" s="162">
        <v>1</v>
      </c>
      <c r="D55" s="435"/>
      <c r="E55" s="163">
        <v>11</v>
      </c>
      <c r="F55" s="435"/>
      <c r="G55" s="169">
        <v>2750</v>
      </c>
      <c r="H55" s="162">
        <v>0</v>
      </c>
      <c r="I55" s="165">
        <v>8490178829</v>
      </c>
      <c r="J55" s="166"/>
      <c r="K55" s="46"/>
    </row>
    <row r="56" spans="1:11">
      <c r="A56" s="167">
        <v>45578</v>
      </c>
      <c r="B56" s="168" t="s">
        <v>76</v>
      </c>
      <c r="C56" s="162">
        <v>1</v>
      </c>
      <c r="D56" s="435"/>
      <c r="E56" s="163">
        <v>18.5</v>
      </c>
      <c r="F56" s="435"/>
      <c r="G56" s="169">
        <v>4625</v>
      </c>
      <c r="H56" s="162">
        <v>0</v>
      </c>
      <c r="I56" s="165">
        <v>8490178771</v>
      </c>
      <c r="J56" s="166"/>
      <c r="K56" s="46"/>
    </row>
    <row r="57" spans="1:11">
      <c r="A57" s="167">
        <v>45578</v>
      </c>
      <c r="B57" s="168" t="s">
        <v>76</v>
      </c>
      <c r="C57" s="162">
        <v>1</v>
      </c>
      <c r="D57" s="435"/>
      <c r="E57" s="163">
        <v>7.25</v>
      </c>
      <c r="F57" s="435"/>
      <c r="G57" s="171">
        <v>1812.5</v>
      </c>
      <c r="H57" s="162">
        <v>0</v>
      </c>
      <c r="I57" s="165">
        <v>8490178810</v>
      </c>
      <c r="J57" s="166"/>
      <c r="K57" s="46"/>
    </row>
    <row r="58" spans="1:11">
      <c r="A58" s="167">
        <v>45578</v>
      </c>
      <c r="B58" s="168" t="s">
        <v>76</v>
      </c>
      <c r="C58" s="162">
        <v>1</v>
      </c>
      <c r="D58" s="435"/>
      <c r="E58" s="163">
        <v>7.25</v>
      </c>
      <c r="F58" s="435"/>
      <c r="G58" s="171">
        <v>1812.5</v>
      </c>
      <c r="H58" s="162">
        <v>0</v>
      </c>
      <c r="I58" s="165">
        <v>8490178831</v>
      </c>
      <c r="J58" s="166"/>
      <c r="K58" s="46"/>
    </row>
    <row r="59" spans="1:11">
      <c r="A59" s="167">
        <v>45612</v>
      </c>
      <c r="B59" s="168" t="s">
        <v>71</v>
      </c>
      <c r="C59" s="162">
        <v>2</v>
      </c>
      <c r="D59" s="162">
        <v>21</v>
      </c>
      <c r="E59" s="163">
        <v>2</v>
      </c>
      <c r="F59" s="162">
        <f>E59+D59</f>
        <v>23</v>
      </c>
      <c r="G59" s="169">
        <v>600</v>
      </c>
      <c r="H59" s="162" t="s">
        <v>84</v>
      </c>
      <c r="I59" s="165">
        <v>39296</v>
      </c>
      <c r="J59" s="166"/>
      <c r="K59" s="46"/>
    </row>
    <row r="60" spans="1:11">
      <c r="A60" s="167">
        <v>45613</v>
      </c>
      <c r="B60" s="168" t="s">
        <v>71</v>
      </c>
      <c r="C60" s="162">
        <v>4</v>
      </c>
      <c r="D60" s="162">
        <v>21</v>
      </c>
      <c r="E60" s="163">
        <v>74</v>
      </c>
      <c r="F60" s="162">
        <f>E60+D60</f>
        <v>95</v>
      </c>
      <c r="G60" s="169">
        <v>22200</v>
      </c>
      <c r="H60" s="162" t="s">
        <v>85</v>
      </c>
      <c r="I60" s="165">
        <v>39296</v>
      </c>
      <c r="J60" s="166"/>
      <c r="K60" s="46"/>
    </row>
    <row r="61" spans="1:11">
      <c r="A61" s="167">
        <v>45614</v>
      </c>
      <c r="B61" s="168" t="s">
        <v>71</v>
      </c>
      <c r="C61" s="162">
        <v>4</v>
      </c>
      <c r="D61" s="162">
        <v>21</v>
      </c>
      <c r="E61" s="163">
        <v>4</v>
      </c>
      <c r="F61" s="162">
        <f>E61+D61</f>
        <v>25</v>
      </c>
      <c r="G61" s="169">
        <v>1200</v>
      </c>
      <c r="H61" s="162" t="s">
        <v>86</v>
      </c>
      <c r="I61" s="165">
        <v>39296</v>
      </c>
      <c r="J61" s="166"/>
      <c r="K61" s="46"/>
    </row>
    <row r="62" spans="1:11">
      <c r="A62" s="167">
        <v>45642</v>
      </c>
      <c r="B62" s="168" t="s">
        <v>71</v>
      </c>
      <c r="C62" s="162">
        <v>3</v>
      </c>
      <c r="D62" s="162">
        <v>21</v>
      </c>
      <c r="E62" s="163">
        <v>4.5</v>
      </c>
      <c r="F62" s="162">
        <f t="shared" ref="F62" si="0">E62+D62</f>
        <v>25.5</v>
      </c>
      <c r="G62" s="169">
        <v>1350</v>
      </c>
      <c r="H62" s="162" t="s">
        <v>87</v>
      </c>
      <c r="I62" s="165">
        <v>39690</v>
      </c>
      <c r="J62" s="166"/>
      <c r="K62" s="46"/>
    </row>
    <row r="63" spans="1:11">
      <c r="A63" s="167">
        <v>45643</v>
      </c>
      <c r="B63" s="168" t="s">
        <v>76</v>
      </c>
      <c r="C63" s="162">
        <v>1</v>
      </c>
      <c r="D63" s="435">
        <v>21</v>
      </c>
      <c r="E63" s="163">
        <v>13.5</v>
      </c>
      <c r="F63" s="435">
        <f>SUM(E63:E69,D63)</f>
        <v>184</v>
      </c>
      <c r="G63" s="169">
        <v>3375</v>
      </c>
      <c r="H63" s="162" t="s">
        <v>88</v>
      </c>
      <c r="I63" s="165">
        <v>6159323</v>
      </c>
      <c r="J63" s="166"/>
      <c r="K63" s="46"/>
    </row>
    <row r="64" spans="1:11">
      <c r="A64" s="167">
        <v>45643</v>
      </c>
      <c r="B64" s="168" t="s">
        <v>76</v>
      </c>
      <c r="C64" s="162">
        <v>1</v>
      </c>
      <c r="D64" s="435"/>
      <c r="E64" s="163">
        <v>8</v>
      </c>
      <c r="F64" s="435"/>
      <c r="G64" s="169">
        <v>2075</v>
      </c>
      <c r="H64" s="162" t="s">
        <v>88</v>
      </c>
      <c r="I64" s="165">
        <v>6159213</v>
      </c>
      <c r="J64" s="166"/>
      <c r="K64" s="46"/>
    </row>
    <row r="65" spans="1:11">
      <c r="A65" s="167">
        <v>45643</v>
      </c>
      <c r="B65" s="168" t="s">
        <v>76</v>
      </c>
      <c r="C65" s="162">
        <v>1</v>
      </c>
      <c r="D65" s="435"/>
      <c r="E65" s="163">
        <v>13.5</v>
      </c>
      <c r="F65" s="435"/>
      <c r="G65" s="169">
        <v>3450</v>
      </c>
      <c r="H65" s="162" t="s">
        <v>88</v>
      </c>
      <c r="I65" s="165">
        <v>6159216</v>
      </c>
      <c r="J65" s="166"/>
      <c r="K65" s="46"/>
    </row>
    <row r="66" spans="1:11">
      <c r="A66" s="167">
        <v>45643</v>
      </c>
      <c r="B66" s="168" t="s">
        <v>76</v>
      </c>
      <c r="C66" s="162">
        <v>1</v>
      </c>
      <c r="D66" s="435"/>
      <c r="E66" s="163">
        <v>13.5</v>
      </c>
      <c r="F66" s="435"/>
      <c r="G66" s="169">
        <v>3450</v>
      </c>
      <c r="H66" s="162" t="s">
        <v>88</v>
      </c>
      <c r="I66" s="165">
        <v>6159218</v>
      </c>
      <c r="J66" s="166"/>
      <c r="K66" s="46"/>
    </row>
    <row r="67" spans="1:11">
      <c r="A67" s="167">
        <v>45643</v>
      </c>
      <c r="B67" s="168" t="s">
        <v>76</v>
      </c>
      <c r="C67" s="162">
        <v>1</v>
      </c>
      <c r="D67" s="435"/>
      <c r="E67" s="163">
        <v>13.5</v>
      </c>
      <c r="F67" s="435"/>
      <c r="G67" s="169">
        <v>3450</v>
      </c>
      <c r="H67" s="162" t="s">
        <v>88</v>
      </c>
      <c r="I67" s="165">
        <v>6159219</v>
      </c>
      <c r="J67" s="166"/>
      <c r="K67" s="46"/>
    </row>
    <row r="68" spans="1:11">
      <c r="A68" s="167">
        <v>45643</v>
      </c>
      <c r="B68" s="168" t="s">
        <v>80</v>
      </c>
      <c r="C68" s="162">
        <v>1</v>
      </c>
      <c r="D68" s="435"/>
      <c r="E68" s="163">
        <v>19</v>
      </c>
      <c r="F68" s="435"/>
      <c r="G68" s="169">
        <v>5225</v>
      </c>
      <c r="H68" s="162" t="s">
        <v>88</v>
      </c>
      <c r="I68" s="165">
        <v>28720</v>
      </c>
      <c r="J68" s="166"/>
      <c r="K68" s="46"/>
    </row>
    <row r="69" spans="1:11">
      <c r="A69" s="167">
        <v>45643</v>
      </c>
      <c r="B69" s="168" t="s">
        <v>71</v>
      </c>
      <c r="C69" s="162">
        <v>4</v>
      </c>
      <c r="D69" s="435"/>
      <c r="E69" s="163">
        <v>82</v>
      </c>
      <c r="F69" s="435"/>
      <c r="G69" s="169">
        <v>24600</v>
      </c>
      <c r="H69" s="162" t="s">
        <v>88</v>
      </c>
      <c r="I69" s="165">
        <v>39690</v>
      </c>
      <c r="J69" s="166"/>
      <c r="K69" s="46"/>
    </row>
    <row r="70" spans="1:11">
      <c r="A70" s="167">
        <v>45644</v>
      </c>
      <c r="B70" s="168" t="s">
        <v>71</v>
      </c>
      <c r="C70" s="162">
        <v>4</v>
      </c>
      <c r="D70" s="435">
        <v>21</v>
      </c>
      <c r="E70" s="163">
        <v>30</v>
      </c>
      <c r="F70" s="435">
        <f>SUM(E70:E71,D70)</f>
        <v>64.5</v>
      </c>
      <c r="G70" s="169">
        <v>9000</v>
      </c>
      <c r="H70" s="162" t="s">
        <v>75</v>
      </c>
      <c r="I70" s="165">
        <v>39690</v>
      </c>
      <c r="J70" s="166"/>
      <c r="K70" s="46"/>
    </row>
    <row r="71" spans="1:11">
      <c r="A71" s="167">
        <v>45644</v>
      </c>
      <c r="B71" s="168" t="s">
        <v>76</v>
      </c>
      <c r="C71" s="162">
        <v>1</v>
      </c>
      <c r="D71" s="435"/>
      <c r="E71" s="163">
        <v>13.5</v>
      </c>
      <c r="F71" s="435"/>
      <c r="G71" s="169">
        <v>3450</v>
      </c>
      <c r="H71" s="162" t="s">
        <v>75</v>
      </c>
      <c r="I71" s="165">
        <v>6159939</v>
      </c>
      <c r="J71" s="166"/>
      <c r="K71" s="46"/>
    </row>
    <row r="72" spans="1:11">
      <c r="A72" s="440" t="s">
        <v>89</v>
      </c>
      <c r="B72" s="441"/>
      <c r="C72" s="441"/>
      <c r="D72" s="441"/>
      <c r="E72" s="441"/>
      <c r="F72" s="172">
        <f>AVERAGE(F5:F71)</f>
        <v>91.25</v>
      </c>
      <c r="G72" s="432"/>
      <c r="H72" s="433"/>
      <c r="I72" s="434"/>
      <c r="J72" s="166"/>
      <c r="K72" s="46"/>
    </row>
    <row r="73" spans="1:11">
      <c r="A73" s="166"/>
      <c r="B73" s="166"/>
      <c r="C73" s="173"/>
      <c r="D73" s="174"/>
      <c r="E73" s="166"/>
      <c r="F73" s="174"/>
      <c r="G73" s="166"/>
      <c r="H73" s="166"/>
      <c r="I73" s="174"/>
      <c r="J73" s="166"/>
      <c r="K73" s="46"/>
    </row>
    <row r="74" spans="1:11">
      <c r="A74" s="443" t="s">
        <v>90</v>
      </c>
      <c r="B74" s="444"/>
      <c r="C74" s="444"/>
      <c r="D74" s="444"/>
      <c r="E74" s="444"/>
      <c r="F74" s="444"/>
      <c r="G74" s="175">
        <f>F72</f>
        <v>91.25</v>
      </c>
      <c r="H74" s="25"/>
      <c r="I74" s="176"/>
      <c r="J74" s="25"/>
      <c r="K74" s="46"/>
    </row>
    <row r="75" spans="1:11">
      <c r="A75" s="445" t="s">
        <v>91</v>
      </c>
      <c r="B75" s="446"/>
      <c r="C75" s="446"/>
      <c r="D75" s="446"/>
      <c r="E75" s="446"/>
      <c r="F75" s="446"/>
      <c r="G75" s="177">
        <v>4.25</v>
      </c>
      <c r="H75" s="25"/>
      <c r="I75" s="176"/>
      <c r="J75" s="25"/>
      <c r="K75" s="46"/>
    </row>
    <row r="76" spans="1:11">
      <c r="A76" s="445" t="s">
        <v>92</v>
      </c>
      <c r="B76" s="446"/>
      <c r="C76" s="446"/>
      <c r="D76" s="446"/>
      <c r="E76" s="446"/>
      <c r="F76" s="446"/>
      <c r="G76" s="178">
        <f>G74*G75</f>
        <v>387.8125</v>
      </c>
      <c r="H76" s="25"/>
      <c r="I76" s="176"/>
      <c r="J76" s="25"/>
      <c r="K76" s="46"/>
    </row>
    <row r="77" spans="1:11">
      <c r="A77" s="445" t="s">
        <v>93</v>
      </c>
      <c r="B77" s="446"/>
      <c r="C77" s="446"/>
      <c r="D77" s="446"/>
      <c r="E77" s="446"/>
      <c r="F77" s="446"/>
      <c r="G77" s="177">
        <f>67+60</f>
        <v>127</v>
      </c>
      <c r="H77" s="25"/>
      <c r="I77" s="176"/>
      <c r="J77" s="25"/>
      <c r="K77" s="46"/>
    </row>
    <row r="78" spans="1:11">
      <c r="A78" s="445" t="s">
        <v>94</v>
      </c>
      <c r="B78" s="446"/>
      <c r="C78" s="446"/>
      <c r="D78" s="446"/>
      <c r="E78" s="446"/>
      <c r="F78" s="446"/>
      <c r="G78" s="179">
        <f>G76*G77</f>
        <v>49252.1875</v>
      </c>
      <c r="H78" s="25"/>
      <c r="I78" s="176"/>
      <c r="J78" s="25"/>
      <c r="K78" s="46"/>
    </row>
    <row r="79" spans="1:11">
      <c r="A79" s="445" t="s">
        <v>95</v>
      </c>
      <c r="B79" s="446"/>
      <c r="C79" s="446"/>
      <c r="D79" s="446"/>
      <c r="E79" s="446"/>
      <c r="F79" s="446"/>
      <c r="G79" s="179">
        <f>G78*0.1</f>
        <v>4925.21875</v>
      </c>
      <c r="H79" s="25"/>
      <c r="I79" s="176"/>
      <c r="J79" s="25"/>
      <c r="K79" s="46"/>
    </row>
    <row r="80" spans="1:11">
      <c r="A80" s="445" t="s">
        <v>96</v>
      </c>
      <c r="B80" s="446"/>
      <c r="C80" s="446"/>
      <c r="D80" s="446"/>
      <c r="E80" s="446"/>
      <c r="F80" s="446"/>
      <c r="G80" s="180">
        <f>G79*4.25</f>
        <v>20932.1796875</v>
      </c>
      <c r="H80" s="25"/>
      <c r="I80" s="176"/>
      <c r="J80" s="25"/>
      <c r="K80" s="46"/>
    </row>
    <row r="81" spans="1:18" ht="16.149999999999999">
      <c r="A81" s="445" t="s">
        <v>97</v>
      </c>
      <c r="B81" s="446"/>
      <c r="C81" s="446"/>
      <c r="D81" s="446"/>
      <c r="E81" s="446"/>
      <c r="F81" s="446"/>
      <c r="G81" s="179">
        <f>G78*10180</f>
        <v>501387268.75</v>
      </c>
      <c r="H81" s="25"/>
      <c r="I81" s="176"/>
      <c r="J81" s="25"/>
      <c r="K81" s="46"/>
    </row>
    <row r="82" spans="1:18" ht="16.149999999999999">
      <c r="A82" s="450" t="s">
        <v>98</v>
      </c>
      <c r="B82" s="451"/>
      <c r="C82" s="451"/>
      <c r="D82" s="451"/>
      <c r="E82" s="451"/>
      <c r="F82" s="452"/>
      <c r="G82" s="181">
        <f>G81*0.000001</f>
        <v>501.38726874999998</v>
      </c>
      <c r="H82" s="25"/>
      <c r="I82" s="176"/>
      <c r="J82" s="25"/>
      <c r="K82" s="46"/>
    </row>
    <row r="83" spans="1:18" ht="16.149999999999999">
      <c r="A83" s="426" t="s">
        <v>99</v>
      </c>
      <c r="B83" s="427"/>
      <c r="C83" s="427"/>
      <c r="D83" s="427"/>
      <c r="E83" s="427"/>
      <c r="F83" s="428"/>
      <c r="G83" s="182">
        <f>G82*0.1</f>
        <v>50.138726875000003</v>
      </c>
      <c r="H83" s="25"/>
      <c r="I83" s="176"/>
      <c r="J83" s="25"/>
      <c r="K83" s="46"/>
    </row>
    <row r="84" spans="1:18" ht="15">
      <c r="A84" s="166"/>
      <c r="B84" s="166"/>
      <c r="C84" s="183"/>
      <c r="D84" s="174"/>
      <c r="E84" s="25"/>
      <c r="F84" s="176"/>
      <c r="G84" s="25"/>
      <c r="H84" s="25"/>
      <c r="I84" s="176"/>
      <c r="J84" s="25"/>
      <c r="K84" s="46"/>
    </row>
    <row r="85" spans="1:18" ht="15">
      <c r="A85" s="184" t="s">
        <v>100</v>
      </c>
      <c r="B85" s="185"/>
      <c r="C85" s="185"/>
      <c r="D85" s="186"/>
      <c r="E85" s="25"/>
      <c r="F85" s="436" t="s">
        <v>101</v>
      </c>
      <c r="G85" s="437"/>
      <c r="H85" s="437"/>
      <c r="I85" s="438"/>
      <c r="J85" s="25"/>
      <c r="K85" s="46"/>
    </row>
    <row r="86" spans="1:18" ht="15">
      <c r="A86" s="447" t="s">
        <v>102</v>
      </c>
      <c r="B86" s="448"/>
      <c r="C86" s="448"/>
      <c r="D86" s="449"/>
      <c r="E86" s="25"/>
      <c r="F86" s="422" t="s">
        <v>103</v>
      </c>
      <c r="G86" s="423"/>
      <c r="H86" s="423"/>
      <c r="I86" s="209">
        <f>'Costs &amp; Summary'!K7</f>
        <v>300.83236125000002</v>
      </c>
      <c r="J86" s="25"/>
      <c r="K86" s="46"/>
      <c r="R86" s="20"/>
    </row>
    <row r="87" spans="1:18" ht="15">
      <c r="A87" s="166"/>
      <c r="B87" s="166"/>
      <c r="C87" s="173"/>
      <c r="D87" s="174"/>
      <c r="E87" s="25"/>
      <c r="F87" s="424" t="s">
        <v>104</v>
      </c>
      <c r="G87" s="425"/>
      <c r="H87" s="425"/>
      <c r="I87" s="210">
        <f>'Costs &amp; Summary'!K24</f>
        <v>1303.60689875</v>
      </c>
      <c r="J87" s="25"/>
      <c r="K87" s="46"/>
    </row>
    <row r="88" spans="1:18" ht="15">
      <c r="A88" s="166"/>
      <c r="B88" s="166"/>
      <c r="C88" s="173"/>
      <c r="D88" s="174"/>
      <c r="E88" s="25"/>
      <c r="F88" s="176"/>
      <c r="G88" s="25"/>
      <c r="H88" s="166"/>
      <c r="I88" s="25"/>
      <c r="J88" s="25"/>
    </row>
    <row r="89" spans="1:18">
      <c r="A89" s="442" t="s">
        <v>61</v>
      </c>
      <c r="B89" s="442"/>
      <c r="C89" s="442"/>
      <c r="D89" s="442"/>
      <c r="E89" s="442"/>
      <c r="F89" s="442"/>
      <c r="G89" s="25"/>
      <c r="H89" s="25"/>
      <c r="I89" s="176"/>
      <c r="J89" s="25"/>
      <c r="K89" s="46"/>
    </row>
    <row r="90" spans="1:18">
      <c r="A90" s="187" t="s">
        <v>105</v>
      </c>
      <c r="B90" s="188">
        <v>127.76</v>
      </c>
      <c r="C90" s="189">
        <v>18.03</v>
      </c>
      <c r="D90" s="188">
        <v>81</v>
      </c>
      <c r="E90" s="188">
        <v>46</v>
      </c>
      <c r="F90" s="190">
        <v>1.17</v>
      </c>
      <c r="G90" s="25"/>
      <c r="H90" s="25"/>
      <c r="I90" s="176"/>
      <c r="J90" s="25"/>
      <c r="K90" s="46"/>
    </row>
    <row r="91" spans="1:18">
      <c r="A91" s="191" t="s">
        <v>106</v>
      </c>
      <c r="B91" s="192">
        <v>122.77</v>
      </c>
      <c r="C91" s="193">
        <v>17.34</v>
      </c>
      <c r="D91" s="192">
        <v>70</v>
      </c>
      <c r="E91" s="192">
        <v>43</v>
      </c>
      <c r="F91" s="194">
        <v>0.6</v>
      </c>
      <c r="G91" s="25"/>
      <c r="H91" s="25"/>
      <c r="I91" s="176"/>
      <c r="J91" s="25"/>
      <c r="K91" s="46"/>
    </row>
    <row r="92" spans="1:18">
      <c r="A92" s="191" t="s">
        <v>107</v>
      </c>
      <c r="B92" s="192">
        <v>106.37</v>
      </c>
      <c r="C92" s="193">
        <v>15.08</v>
      </c>
      <c r="D92" s="192">
        <v>80</v>
      </c>
      <c r="E92" s="192">
        <v>60</v>
      </c>
      <c r="F92" s="194">
        <v>0.01</v>
      </c>
      <c r="G92" s="25"/>
      <c r="H92" s="25"/>
      <c r="I92" s="176"/>
      <c r="J92" s="25"/>
      <c r="K92" s="46"/>
    </row>
    <row r="93" spans="1:18">
      <c r="A93" s="191" t="s">
        <v>108</v>
      </c>
      <c r="B93" s="192">
        <v>105.56</v>
      </c>
      <c r="C93" s="193">
        <v>14.97</v>
      </c>
      <c r="D93" s="192">
        <v>79</v>
      </c>
      <c r="E93" s="192">
        <v>58</v>
      </c>
      <c r="F93" s="194">
        <v>0.68</v>
      </c>
      <c r="G93" s="25"/>
      <c r="H93" s="25"/>
      <c r="I93" s="176"/>
      <c r="J93" s="25"/>
      <c r="K93" s="46"/>
    </row>
    <row r="94" spans="1:18">
      <c r="A94" s="191" t="s">
        <v>109</v>
      </c>
      <c r="B94" s="192">
        <v>109.35</v>
      </c>
      <c r="C94" s="193">
        <v>15.07</v>
      </c>
      <c r="D94" s="192">
        <v>78</v>
      </c>
      <c r="E94" s="192">
        <v>58</v>
      </c>
      <c r="F94" s="194">
        <v>1.38</v>
      </c>
      <c r="G94" s="25"/>
      <c r="H94" s="25"/>
      <c r="I94" s="176"/>
      <c r="J94" s="25"/>
      <c r="K94" s="46"/>
    </row>
    <row r="95" spans="1:18">
      <c r="A95" s="191" t="s">
        <v>110</v>
      </c>
      <c r="B95" s="192">
        <v>138.83000000000001</v>
      </c>
      <c r="C95" s="193">
        <v>19</v>
      </c>
      <c r="D95" s="192">
        <v>87</v>
      </c>
      <c r="E95" s="192">
        <v>61</v>
      </c>
      <c r="F95" s="194">
        <v>7.0000000000000007E-2</v>
      </c>
      <c r="G95" s="25"/>
      <c r="H95" s="25"/>
      <c r="I95" s="176"/>
      <c r="J95" s="25"/>
      <c r="K95" s="46"/>
    </row>
    <row r="96" spans="1:18">
      <c r="A96" s="191" t="s">
        <v>111</v>
      </c>
      <c r="B96" s="192">
        <v>186.5</v>
      </c>
      <c r="C96" s="193">
        <v>25.36</v>
      </c>
      <c r="D96" s="192">
        <v>86</v>
      </c>
      <c r="E96" s="192">
        <v>59</v>
      </c>
      <c r="F96" s="194">
        <v>0.56999999999999995</v>
      </c>
      <c r="G96" s="25"/>
      <c r="H96" s="25"/>
      <c r="I96" s="176"/>
      <c r="J96" s="25"/>
      <c r="K96" s="46"/>
    </row>
    <row r="97" spans="1:11">
      <c r="A97" s="191" t="s">
        <v>112</v>
      </c>
      <c r="B97" s="192">
        <v>158.74</v>
      </c>
      <c r="C97" s="193">
        <v>21.66</v>
      </c>
      <c r="D97" s="192">
        <v>87</v>
      </c>
      <c r="E97" s="192">
        <v>60</v>
      </c>
      <c r="F97" s="194">
        <v>0.02</v>
      </c>
      <c r="G97" s="25"/>
      <c r="H97" s="25"/>
      <c r="I97" s="176"/>
      <c r="J97" s="25"/>
      <c r="K97" s="46"/>
    </row>
    <row r="98" spans="1:11">
      <c r="A98" s="191" t="s">
        <v>113</v>
      </c>
      <c r="B98" s="192">
        <v>141.46</v>
      </c>
      <c r="C98" s="193">
        <v>19.350000000000001</v>
      </c>
      <c r="D98" s="192">
        <v>88</v>
      </c>
      <c r="E98" s="192">
        <v>59</v>
      </c>
      <c r="F98" s="194">
        <v>0</v>
      </c>
      <c r="G98" s="25"/>
      <c r="H98" s="25"/>
      <c r="I98" s="176"/>
      <c r="J98" s="25"/>
      <c r="K98" s="46"/>
    </row>
    <row r="99" spans="1:11">
      <c r="A99" s="191" t="s">
        <v>114</v>
      </c>
      <c r="B99" s="192">
        <v>197.24</v>
      </c>
      <c r="C99" s="193">
        <v>26.79</v>
      </c>
      <c r="D99" s="192">
        <v>87</v>
      </c>
      <c r="E99" s="192">
        <v>62</v>
      </c>
      <c r="F99" s="194">
        <v>1.62</v>
      </c>
      <c r="G99" s="25"/>
      <c r="H99" s="25"/>
      <c r="I99" s="176"/>
      <c r="J99" s="25"/>
      <c r="K99" s="46"/>
    </row>
    <row r="100" spans="1:11">
      <c r="A100" s="191" t="s">
        <v>115</v>
      </c>
      <c r="B100" s="192">
        <v>162.32</v>
      </c>
      <c r="C100" s="193">
        <v>22.13</v>
      </c>
      <c r="D100" s="192">
        <v>88</v>
      </c>
      <c r="E100" s="192">
        <v>62</v>
      </c>
      <c r="F100" s="194">
        <v>0</v>
      </c>
      <c r="G100" s="25"/>
      <c r="H100" s="25"/>
      <c r="I100" s="176"/>
      <c r="J100" s="25"/>
      <c r="K100" s="46"/>
    </row>
    <row r="101" spans="1:11">
      <c r="A101" s="191" t="s">
        <v>116</v>
      </c>
      <c r="B101" s="192">
        <v>162.69</v>
      </c>
      <c r="C101" s="193">
        <v>22.18</v>
      </c>
      <c r="D101" s="192">
        <v>85</v>
      </c>
      <c r="E101" s="192">
        <v>57</v>
      </c>
      <c r="F101" s="194">
        <v>0.52</v>
      </c>
      <c r="G101" s="25"/>
      <c r="H101" s="25"/>
      <c r="I101" s="176"/>
      <c r="J101" s="25"/>
      <c r="K101" s="46"/>
    </row>
    <row r="102" spans="1:11">
      <c r="A102" s="191" t="s">
        <v>117</v>
      </c>
      <c r="B102" s="192">
        <v>83.77</v>
      </c>
      <c r="C102" s="193">
        <v>11.63</v>
      </c>
      <c r="D102" s="192">
        <v>89</v>
      </c>
      <c r="E102" s="192">
        <v>65</v>
      </c>
      <c r="F102" s="194">
        <v>1.24</v>
      </c>
      <c r="G102" s="25"/>
      <c r="H102" s="25"/>
      <c r="I102" s="176"/>
      <c r="J102" s="25"/>
      <c r="K102" s="46"/>
    </row>
    <row r="103" spans="1:11">
      <c r="A103" s="191" t="s">
        <v>118</v>
      </c>
      <c r="B103" s="192">
        <v>103.91</v>
      </c>
      <c r="C103" s="193">
        <v>14.31</v>
      </c>
      <c r="D103" s="192">
        <v>88</v>
      </c>
      <c r="E103" s="192">
        <v>67</v>
      </c>
      <c r="F103" s="194">
        <v>0.65</v>
      </c>
      <c r="G103" s="25"/>
      <c r="H103" s="25"/>
      <c r="I103" s="176"/>
      <c r="J103" s="25"/>
      <c r="K103" s="46"/>
    </row>
    <row r="104" spans="1:11">
      <c r="A104" s="191" t="s">
        <v>119</v>
      </c>
      <c r="B104" s="192">
        <v>131.41</v>
      </c>
      <c r="C104" s="193">
        <v>17.97</v>
      </c>
      <c r="D104" s="192">
        <v>85</v>
      </c>
      <c r="E104" s="192">
        <v>67</v>
      </c>
      <c r="F104" s="194">
        <v>0.56000000000000005</v>
      </c>
      <c r="G104" s="25"/>
      <c r="H104" s="25"/>
      <c r="I104" s="176"/>
      <c r="J104" s="25"/>
      <c r="K104" s="46"/>
    </row>
    <row r="105" spans="1:11">
      <c r="A105" s="191" t="s">
        <v>120</v>
      </c>
      <c r="B105" s="192">
        <v>131.06</v>
      </c>
      <c r="C105" s="193">
        <v>17.93</v>
      </c>
      <c r="D105" s="192">
        <v>83</v>
      </c>
      <c r="E105" s="192">
        <v>66</v>
      </c>
      <c r="F105" s="194">
        <v>0.12</v>
      </c>
      <c r="G105" s="25"/>
      <c r="H105" s="25"/>
      <c r="I105" s="176"/>
      <c r="J105" s="25"/>
      <c r="K105" s="46"/>
    </row>
    <row r="106" spans="1:11">
      <c r="A106" s="191" t="s">
        <v>121</v>
      </c>
      <c r="B106" s="192">
        <v>124.73</v>
      </c>
      <c r="C106" s="193">
        <v>17.079999999999998</v>
      </c>
      <c r="D106" s="192">
        <v>91</v>
      </c>
      <c r="E106" s="192">
        <v>68</v>
      </c>
      <c r="F106" s="194">
        <v>0</v>
      </c>
      <c r="G106" s="25"/>
      <c r="H106" s="25"/>
      <c r="I106" s="176"/>
      <c r="J106" s="25"/>
      <c r="K106" s="46"/>
    </row>
    <row r="107" spans="1:11">
      <c r="A107" s="191" t="s">
        <v>122</v>
      </c>
      <c r="B107" s="192">
        <v>96.99</v>
      </c>
      <c r="C107" s="193">
        <v>13.39</v>
      </c>
      <c r="D107" s="192">
        <v>92</v>
      </c>
      <c r="E107" s="192">
        <v>68</v>
      </c>
      <c r="F107" s="194">
        <v>1.64</v>
      </c>
      <c r="G107" s="25"/>
      <c r="H107" s="25"/>
      <c r="I107" s="176"/>
      <c r="J107" s="25"/>
      <c r="K107" s="46"/>
    </row>
    <row r="108" spans="1:11">
      <c r="A108" s="191" t="s">
        <v>123</v>
      </c>
      <c r="B108" s="192">
        <v>98.73</v>
      </c>
      <c r="C108" s="193">
        <v>13.22</v>
      </c>
      <c r="D108" s="192">
        <v>92</v>
      </c>
      <c r="E108" s="192">
        <v>68</v>
      </c>
      <c r="F108" s="194">
        <v>0</v>
      </c>
      <c r="G108" s="25"/>
      <c r="H108" s="25"/>
      <c r="I108" s="176"/>
      <c r="J108" s="25"/>
      <c r="K108" s="46"/>
    </row>
    <row r="109" spans="1:11">
      <c r="A109" s="191" t="s">
        <v>124</v>
      </c>
      <c r="B109" s="192">
        <v>100.35</v>
      </c>
      <c r="C109" s="193">
        <v>13.43</v>
      </c>
      <c r="D109" s="192">
        <v>88</v>
      </c>
      <c r="E109" s="192">
        <v>67</v>
      </c>
      <c r="F109" s="194">
        <v>0.54</v>
      </c>
      <c r="G109" s="25"/>
      <c r="H109" s="25"/>
      <c r="I109" s="176"/>
      <c r="J109" s="25"/>
      <c r="K109" s="46"/>
    </row>
    <row r="110" spans="1:11">
      <c r="A110" s="191" t="s">
        <v>125</v>
      </c>
      <c r="B110" s="192">
        <v>104.67</v>
      </c>
      <c r="C110" s="193">
        <v>13.99</v>
      </c>
      <c r="D110" s="192">
        <v>91</v>
      </c>
      <c r="E110" s="192">
        <v>69</v>
      </c>
      <c r="F110" s="194">
        <v>0.09</v>
      </c>
      <c r="G110" s="25"/>
      <c r="H110" s="25"/>
      <c r="I110" s="176"/>
      <c r="J110" s="25"/>
      <c r="K110" s="46"/>
    </row>
    <row r="111" spans="1:11">
      <c r="A111" s="191" t="s">
        <v>126</v>
      </c>
      <c r="B111" s="192">
        <v>102.99</v>
      </c>
      <c r="C111" s="193">
        <v>13.77</v>
      </c>
      <c r="D111" s="192">
        <v>94</v>
      </c>
      <c r="E111" s="192">
        <v>69</v>
      </c>
      <c r="F111" s="194">
        <v>0</v>
      </c>
      <c r="G111" s="25"/>
      <c r="H111" s="25"/>
      <c r="I111" s="176"/>
      <c r="J111" s="25"/>
      <c r="K111" s="46"/>
    </row>
    <row r="112" spans="1:11">
      <c r="A112" s="191" t="s">
        <v>127</v>
      </c>
      <c r="B112" s="192">
        <v>114.42</v>
      </c>
      <c r="C112" s="193">
        <v>15.25</v>
      </c>
      <c r="D112" s="192">
        <v>95</v>
      </c>
      <c r="E112" s="192">
        <v>68</v>
      </c>
      <c r="F112" s="194">
        <v>0.45</v>
      </c>
      <c r="G112" s="25"/>
      <c r="H112" s="25"/>
      <c r="I112" s="176"/>
      <c r="J112" s="25"/>
      <c r="K112" s="46"/>
    </row>
    <row r="113" spans="1:11">
      <c r="A113" s="191" t="s">
        <v>128</v>
      </c>
      <c r="B113" s="192">
        <v>131.94</v>
      </c>
      <c r="C113" s="193">
        <v>17.510000000000002</v>
      </c>
      <c r="D113" s="192">
        <v>93</v>
      </c>
      <c r="E113" s="192">
        <v>68</v>
      </c>
      <c r="F113" s="194">
        <v>0.91</v>
      </c>
      <c r="G113" s="25"/>
      <c r="H113" s="25"/>
      <c r="I113" s="176"/>
      <c r="J113" s="25"/>
      <c r="K113" s="46"/>
    </row>
    <row r="114" spans="1:11">
      <c r="A114" s="191" t="s">
        <v>129</v>
      </c>
      <c r="B114" s="192">
        <v>146.34</v>
      </c>
      <c r="C114" s="193">
        <v>19.37</v>
      </c>
      <c r="D114" s="192">
        <v>94</v>
      </c>
      <c r="E114" s="192">
        <v>68</v>
      </c>
      <c r="F114" s="194">
        <v>0.28000000000000003</v>
      </c>
      <c r="G114" s="25"/>
      <c r="H114" s="25"/>
      <c r="I114" s="176"/>
      <c r="J114" s="25"/>
      <c r="K114" s="46"/>
    </row>
    <row r="115" spans="1:11">
      <c r="A115" s="191" t="s">
        <v>130</v>
      </c>
      <c r="B115" s="192">
        <v>161.41999999999999</v>
      </c>
      <c r="C115" s="193">
        <v>21.32</v>
      </c>
      <c r="D115" s="192">
        <v>93</v>
      </c>
      <c r="E115" s="192">
        <v>70</v>
      </c>
      <c r="F115" s="194">
        <v>0.63</v>
      </c>
      <c r="G115" s="25"/>
      <c r="H115" s="25"/>
      <c r="I115" s="176"/>
      <c r="J115" s="25"/>
      <c r="K115" s="46"/>
    </row>
    <row r="116" spans="1:11">
      <c r="A116" s="191" t="s">
        <v>131</v>
      </c>
      <c r="B116" s="192">
        <v>185.92</v>
      </c>
      <c r="C116" s="193">
        <v>24.49</v>
      </c>
      <c r="D116" s="192">
        <v>91</v>
      </c>
      <c r="E116" s="192">
        <v>69</v>
      </c>
      <c r="F116" s="194">
        <v>0.46</v>
      </c>
      <c r="G116" s="25"/>
      <c r="H116" s="25"/>
      <c r="I116" s="176"/>
      <c r="J116" s="25"/>
      <c r="K116" s="46"/>
    </row>
    <row r="117" spans="1:11">
      <c r="A117" s="191" t="s">
        <v>132</v>
      </c>
      <c r="B117" s="192">
        <v>146.5</v>
      </c>
      <c r="C117" s="193">
        <v>19.39</v>
      </c>
      <c r="D117" s="192">
        <v>91</v>
      </c>
      <c r="E117" s="192">
        <v>71</v>
      </c>
      <c r="F117" s="194">
        <v>0.24</v>
      </c>
      <c r="G117" s="25"/>
      <c r="H117" s="25"/>
      <c r="I117" s="176"/>
      <c r="J117" s="25"/>
      <c r="K117" s="46"/>
    </row>
    <row r="118" spans="1:11">
      <c r="A118" s="191" t="s">
        <v>133</v>
      </c>
      <c r="B118" s="192">
        <v>136.38999999999999</v>
      </c>
      <c r="C118" s="193">
        <v>18.09</v>
      </c>
      <c r="D118" s="192">
        <v>93</v>
      </c>
      <c r="E118" s="192">
        <v>66</v>
      </c>
      <c r="F118" s="194">
        <v>0.04</v>
      </c>
      <c r="G118" s="25"/>
      <c r="H118" s="25"/>
      <c r="I118" s="176"/>
      <c r="J118" s="25"/>
      <c r="K118" s="46"/>
    </row>
    <row r="119" spans="1:11">
      <c r="A119" s="191" t="s">
        <v>134</v>
      </c>
      <c r="B119" s="192">
        <v>145.21</v>
      </c>
      <c r="C119" s="193">
        <v>19.23</v>
      </c>
      <c r="D119" s="192">
        <v>91</v>
      </c>
      <c r="E119" s="192">
        <v>69</v>
      </c>
      <c r="F119" s="194">
        <v>0.35</v>
      </c>
      <c r="G119" s="25"/>
      <c r="H119" s="25"/>
      <c r="I119" s="176"/>
      <c r="J119" s="25"/>
      <c r="K119" s="46"/>
    </row>
    <row r="120" spans="1:11">
      <c r="A120" s="191" t="s">
        <v>135</v>
      </c>
      <c r="B120" s="192">
        <v>139.38</v>
      </c>
      <c r="C120" s="193">
        <v>18.47</v>
      </c>
      <c r="D120" s="192">
        <v>92</v>
      </c>
      <c r="E120" s="192">
        <v>70</v>
      </c>
      <c r="F120" s="194">
        <v>0.24</v>
      </c>
      <c r="G120" s="25"/>
      <c r="H120" s="25"/>
      <c r="I120" s="176"/>
      <c r="J120" s="25"/>
      <c r="K120" s="46"/>
    </row>
    <row r="121" spans="1:11">
      <c r="A121" s="191" t="s">
        <v>136</v>
      </c>
      <c r="B121" s="192">
        <v>131.47</v>
      </c>
      <c r="C121" s="193">
        <v>17.45</v>
      </c>
      <c r="D121" s="192">
        <v>91</v>
      </c>
      <c r="E121" s="192">
        <v>70</v>
      </c>
      <c r="F121" s="194">
        <v>0.15</v>
      </c>
      <c r="G121" s="25"/>
      <c r="H121" s="25"/>
      <c r="I121" s="176"/>
      <c r="J121" s="25"/>
      <c r="K121" s="46"/>
    </row>
    <row r="122" spans="1:11">
      <c r="A122" s="191" t="s">
        <v>137</v>
      </c>
      <c r="B122" s="192">
        <v>102.35</v>
      </c>
      <c r="C122" s="193">
        <v>13.69</v>
      </c>
      <c r="D122" s="192">
        <v>95</v>
      </c>
      <c r="E122" s="192">
        <v>71</v>
      </c>
      <c r="F122" s="194">
        <v>0.88</v>
      </c>
      <c r="G122" s="25"/>
      <c r="H122" s="25"/>
      <c r="I122" s="176"/>
      <c r="J122" s="25"/>
      <c r="K122" s="46"/>
    </row>
    <row r="123" spans="1:11">
      <c r="A123" s="191" t="s">
        <v>138</v>
      </c>
      <c r="B123" s="192">
        <v>93.67</v>
      </c>
      <c r="C123" s="193">
        <v>12.59</v>
      </c>
      <c r="D123" s="192">
        <v>94</v>
      </c>
      <c r="E123" s="192">
        <v>73</v>
      </c>
      <c r="F123" s="194">
        <v>0.78</v>
      </c>
      <c r="G123" s="25"/>
      <c r="H123" s="25"/>
      <c r="I123" s="176"/>
      <c r="J123" s="25"/>
      <c r="K123" s="46"/>
    </row>
    <row r="124" spans="1:11">
      <c r="A124" s="191" t="s">
        <v>139</v>
      </c>
      <c r="B124" s="192">
        <v>109.69</v>
      </c>
      <c r="C124" s="193">
        <v>14.66</v>
      </c>
      <c r="D124" s="192">
        <v>96</v>
      </c>
      <c r="E124" s="192">
        <v>73</v>
      </c>
      <c r="F124" s="194">
        <v>0.12</v>
      </c>
      <c r="G124" s="25"/>
      <c r="H124" s="25"/>
      <c r="I124" s="176"/>
      <c r="J124" s="25"/>
      <c r="K124" s="46"/>
    </row>
    <row r="125" spans="1:11">
      <c r="A125" s="191" t="s">
        <v>140</v>
      </c>
      <c r="B125" s="192">
        <v>113.57</v>
      </c>
      <c r="C125" s="193">
        <v>15.16</v>
      </c>
      <c r="D125" s="192">
        <v>96</v>
      </c>
      <c r="E125" s="192">
        <v>74</v>
      </c>
      <c r="F125" s="194">
        <v>0.15</v>
      </c>
      <c r="G125" s="25"/>
      <c r="H125" s="25"/>
      <c r="I125" s="176"/>
      <c r="J125" s="25"/>
      <c r="K125" s="46"/>
    </row>
    <row r="126" spans="1:11">
      <c r="A126" s="191" t="s">
        <v>141</v>
      </c>
      <c r="B126" s="192">
        <v>107.39</v>
      </c>
      <c r="C126" s="193">
        <v>14.37</v>
      </c>
      <c r="D126" s="192">
        <v>95</v>
      </c>
      <c r="E126" s="192">
        <v>74</v>
      </c>
      <c r="F126" s="194">
        <v>2.8</v>
      </c>
      <c r="G126" s="25"/>
      <c r="H126" s="25"/>
      <c r="I126" s="176"/>
      <c r="J126" s="25"/>
      <c r="K126" s="46"/>
    </row>
    <row r="127" spans="1:11">
      <c r="A127" s="191" t="s">
        <v>142</v>
      </c>
      <c r="B127" s="192">
        <v>104.17</v>
      </c>
      <c r="C127" s="193">
        <v>13.95</v>
      </c>
      <c r="D127" s="192">
        <v>95</v>
      </c>
      <c r="E127" s="192">
        <v>72</v>
      </c>
      <c r="F127" s="194">
        <v>0.22</v>
      </c>
      <c r="G127" s="25"/>
      <c r="H127" s="25"/>
      <c r="I127" s="176"/>
      <c r="J127" s="25"/>
      <c r="K127" s="46"/>
    </row>
    <row r="128" spans="1:11">
      <c r="A128" s="191" t="s">
        <v>143</v>
      </c>
      <c r="B128" s="192">
        <v>102.28</v>
      </c>
      <c r="C128" s="193">
        <v>13.7</v>
      </c>
      <c r="D128" s="192">
        <v>95</v>
      </c>
      <c r="E128" s="192">
        <v>71</v>
      </c>
      <c r="F128" s="194">
        <v>0.14000000000000001</v>
      </c>
      <c r="G128" s="25"/>
      <c r="H128" s="25"/>
      <c r="I128" s="176"/>
      <c r="J128" s="25"/>
      <c r="K128" s="46"/>
    </row>
    <row r="129" spans="1:11">
      <c r="A129" s="191" t="s">
        <v>144</v>
      </c>
      <c r="B129" s="192">
        <v>135.16999999999999</v>
      </c>
      <c r="C129" s="193">
        <v>17.95</v>
      </c>
      <c r="D129" s="192">
        <v>94</v>
      </c>
      <c r="E129" s="192">
        <v>71</v>
      </c>
      <c r="F129" s="194">
        <v>0.7</v>
      </c>
      <c r="G129" s="25"/>
      <c r="H129" s="25"/>
      <c r="I129" s="176"/>
      <c r="J129" s="25"/>
      <c r="K129" s="46"/>
    </row>
    <row r="130" spans="1:11">
      <c r="A130" s="191" t="s">
        <v>145</v>
      </c>
      <c r="B130" s="192">
        <v>128.06</v>
      </c>
      <c r="C130" s="193">
        <v>17.04</v>
      </c>
      <c r="D130" s="192">
        <v>93</v>
      </c>
      <c r="E130" s="192">
        <v>73</v>
      </c>
      <c r="F130" s="194">
        <v>1.1200000000000001</v>
      </c>
      <c r="G130" s="25"/>
      <c r="H130" s="25"/>
      <c r="I130" s="176"/>
      <c r="J130" s="25"/>
      <c r="K130" s="46"/>
    </row>
    <row r="131" spans="1:11">
      <c r="A131" s="191" t="s">
        <v>146</v>
      </c>
      <c r="B131" s="192">
        <v>122.92</v>
      </c>
      <c r="C131" s="193">
        <v>16.37</v>
      </c>
      <c r="D131" s="192">
        <v>93</v>
      </c>
      <c r="E131" s="192">
        <v>73</v>
      </c>
      <c r="F131" s="194">
        <v>0.3</v>
      </c>
      <c r="G131" s="25"/>
      <c r="H131" s="25"/>
      <c r="I131" s="176"/>
      <c r="J131" s="25"/>
      <c r="K131" s="46"/>
    </row>
    <row r="132" spans="1:11">
      <c r="A132" s="191" t="s">
        <v>147</v>
      </c>
      <c r="B132" s="192">
        <v>112.5</v>
      </c>
      <c r="C132" s="193">
        <v>15.03</v>
      </c>
      <c r="D132" s="192">
        <v>92</v>
      </c>
      <c r="E132" s="192">
        <v>73</v>
      </c>
      <c r="F132" s="194">
        <v>1</v>
      </c>
      <c r="G132" s="25"/>
      <c r="H132" s="25"/>
      <c r="I132" s="176"/>
      <c r="J132" s="25"/>
      <c r="K132" s="46"/>
    </row>
    <row r="133" spans="1:11">
      <c r="A133" s="191" t="s">
        <v>148</v>
      </c>
      <c r="B133" s="192">
        <v>123.68</v>
      </c>
      <c r="C133" s="193">
        <v>16.47</v>
      </c>
      <c r="D133" s="192">
        <v>95</v>
      </c>
      <c r="E133" s="192">
        <v>74</v>
      </c>
      <c r="F133" s="194" t="s">
        <v>149</v>
      </c>
      <c r="G133" s="25"/>
      <c r="H133" s="25"/>
      <c r="I133" s="176"/>
      <c r="J133" s="25"/>
      <c r="K133" s="46"/>
    </row>
    <row r="134" spans="1:11">
      <c r="A134" s="191" t="s">
        <v>150</v>
      </c>
      <c r="B134" s="192">
        <v>146.22999999999999</v>
      </c>
      <c r="C134" s="193">
        <v>19.38</v>
      </c>
      <c r="D134" s="192">
        <v>95</v>
      </c>
      <c r="E134" s="192">
        <v>71</v>
      </c>
      <c r="F134" s="194">
        <v>0.74</v>
      </c>
      <c r="G134" s="174"/>
      <c r="H134" s="166"/>
      <c r="I134" s="166"/>
      <c r="J134" s="166"/>
      <c r="K134" s="46"/>
    </row>
    <row r="135" spans="1:11">
      <c r="A135" s="191" t="s">
        <v>151</v>
      </c>
      <c r="B135" s="192">
        <v>129.31</v>
      </c>
      <c r="C135" s="193">
        <v>17.2</v>
      </c>
      <c r="D135" s="192">
        <v>95</v>
      </c>
      <c r="E135" s="192">
        <v>71</v>
      </c>
      <c r="F135" s="194">
        <v>0.08</v>
      </c>
      <c r="G135" s="166"/>
      <c r="H135" s="166"/>
      <c r="I135" s="174"/>
      <c r="J135" s="166"/>
      <c r="K135" s="46"/>
    </row>
    <row r="136" spans="1:11">
      <c r="A136" s="191" t="s">
        <v>152</v>
      </c>
      <c r="B136" s="192">
        <v>147.44</v>
      </c>
      <c r="C136" s="193">
        <v>19.54</v>
      </c>
      <c r="D136" s="192">
        <v>94</v>
      </c>
      <c r="E136" s="192">
        <v>73</v>
      </c>
      <c r="F136" s="194">
        <v>0.17</v>
      </c>
      <c r="G136" s="166"/>
      <c r="H136" s="166"/>
      <c r="I136" s="174"/>
      <c r="J136" s="166"/>
      <c r="K136" s="46"/>
    </row>
    <row r="137" spans="1:11">
      <c r="A137" s="191" t="s">
        <v>153</v>
      </c>
      <c r="B137" s="192">
        <v>145.08000000000001</v>
      </c>
      <c r="C137" s="193">
        <v>19.23</v>
      </c>
      <c r="D137" s="192">
        <v>95</v>
      </c>
      <c r="E137" s="192">
        <v>74</v>
      </c>
      <c r="F137" s="194">
        <v>0.66</v>
      </c>
      <c r="G137" s="166"/>
      <c r="H137" s="166"/>
      <c r="I137" s="174"/>
      <c r="J137" s="166"/>
      <c r="K137" s="46"/>
    </row>
    <row r="138" spans="1:11">
      <c r="A138" s="191" t="s">
        <v>154</v>
      </c>
      <c r="B138" s="192">
        <v>143.6</v>
      </c>
      <c r="C138" s="193">
        <v>19.04</v>
      </c>
      <c r="D138" s="192">
        <v>97</v>
      </c>
      <c r="E138" s="192">
        <v>75</v>
      </c>
      <c r="F138" s="194">
        <v>0.03</v>
      </c>
      <c r="G138" s="166"/>
      <c r="H138" s="166"/>
      <c r="I138" s="174"/>
      <c r="J138" s="166"/>
      <c r="K138" s="46"/>
    </row>
    <row r="139" spans="1:11">
      <c r="A139" s="191" t="s">
        <v>155</v>
      </c>
      <c r="B139" s="192">
        <v>152.56</v>
      </c>
      <c r="C139" s="193">
        <v>20.2</v>
      </c>
      <c r="D139" s="192">
        <v>99</v>
      </c>
      <c r="E139" s="192">
        <v>75</v>
      </c>
      <c r="F139" s="194">
        <v>0</v>
      </c>
      <c r="G139" s="166"/>
      <c r="H139" s="166"/>
      <c r="I139" s="174"/>
      <c r="J139" s="166"/>
      <c r="K139" s="46"/>
    </row>
    <row r="140" spans="1:11">
      <c r="A140" s="191" t="s">
        <v>156</v>
      </c>
      <c r="B140" s="192">
        <v>134.32</v>
      </c>
      <c r="C140" s="193">
        <v>17.82</v>
      </c>
      <c r="D140" s="192">
        <v>93</v>
      </c>
      <c r="E140" s="192">
        <v>73</v>
      </c>
      <c r="F140" s="194">
        <v>1.0900000000000001</v>
      </c>
      <c r="G140" s="166"/>
      <c r="H140" s="166"/>
      <c r="I140" s="174"/>
      <c r="J140" s="166"/>
      <c r="K140" s="46"/>
    </row>
    <row r="141" spans="1:11">
      <c r="A141" s="191" t="s">
        <v>157</v>
      </c>
      <c r="B141" s="192">
        <v>130.36000000000001</v>
      </c>
      <c r="C141" s="193">
        <v>17.309999999999999</v>
      </c>
      <c r="D141" s="192">
        <v>93</v>
      </c>
      <c r="E141" s="192">
        <v>72</v>
      </c>
      <c r="F141" s="194">
        <v>0.69</v>
      </c>
      <c r="G141" s="166"/>
      <c r="H141" s="166"/>
      <c r="I141" s="174"/>
      <c r="J141" s="166"/>
      <c r="K141" s="46"/>
    </row>
    <row r="142" spans="1:11">
      <c r="A142" s="191" t="s">
        <v>158</v>
      </c>
      <c r="B142" s="192">
        <v>97.02</v>
      </c>
      <c r="C142" s="193">
        <v>13</v>
      </c>
      <c r="D142" s="192">
        <v>93</v>
      </c>
      <c r="E142" s="192">
        <v>74</v>
      </c>
      <c r="F142" s="194">
        <v>0.99</v>
      </c>
      <c r="G142" s="166"/>
      <c r="H142" s="166"/>
      <c r="I142" s="174"/>
      <c r="J142" s="166"/>
      <c r="K142" s="46"/>
    </row>
    <row r="143" spans="1:11">
      <c r="A143" s="191" t="s">
        <v>159</v>
      </c>
      <c r="B143" s="192">
        <v>100.39</v>
      </c>
      <c r="C143" s="193">
        <v>13.44</v>
      </c>
      <c r="D143" s="192">
        <v>94</v>
      </c>
      <c r="E143" s="192">
        <v>74</v>
      </c>
      <c r="F143" s="194">
        <v>0.93</v>
      </c>
      <c r="G143" s="166"/>
      <c r="H143" s="166"/>
      <c r="I143" s="174"/>
      <c r="J143" s="166"/>
      <c r="K143" s="46"/>
    </row>
    <row r="144" spans="1:11">
      <c r="A144" s="191" t="s">
        <v>160</v>
      </c>
      <c r="B144" s="192">
        <v>163.24</v>
      </c>
      <c r="C144" s="193">
        <v>21.56</v>
      </c>
      <c r="D144" s="192">
        <v>95</v>
      </c>
      <c r="E144" s="192">
        <v>69</v>
      </c>
      <c r="F144" s="194">
        <v>0</v>
      </c>
      <c r="G144" s="166"/>
      <c r="H144" s="166"/>
      <c r="I144" s="174"/>
      <c r="J144" s="166"/>
      <c r="K144" s="46"/>
    </row>
    <row r="145" spans="1:11">
      <c r="A145" s="191" t="s">
        <v>161</v>
      </c>
      <c r="B145" s="192">
        <v>180.96</v>
      </c>
      <c r="C145" s="193">
        <v>23.88</v>
      </c>
      <c r="D145" s="192">
        <v>92</v>
      </c>
      <c r="E145" s="192">
        <v>72</v>
      </c>
      <c r="F145" s="194">
        <v>0.03</v>
      </c>
      <c r="G145" s="166"/>
      <c r="H145" s="166"/>
      <c r="I145" s="174"/>
      <c r="J145" s="166"/>
      <c r="K145" s="46"/>
    </row>
    <row r="146" spans="1:11">
      <c r="A146" s="191" t="s">
        <v>162</v>
      </c>
      <c r="B146" s="192">
        <v>185.97</v>
      </c>
      <c r="C146" s="193">
        <v>24.53</v>
      </c>
      <c r="D146" s="192">
        <v>91</v>
      </c>
      <c r="E146" s="192">
        <v>71</v>
      </c>
      <c r="F146" s="194">
        <v>0.28999999999999998</v>
      </c>
      <c r="G146" s="166"/>
      <c r="H146" s="166"/>
      <c r="I146" s="174"/>
      <c r="J146" s="166"/>
      <c r="K146" s="46"/>
    </row>
    <row r="147" spans="1:11">
      <c r="A147" s="191" t="s">
        <v>163</v>
      </c>
      <c r="B147" s="192">
        <v>134.31</v>
      </c>
      <c r="C147" s="193">
        <v>17.850000000000001</v>
      </c>
      <c r="D147" s="192">
        <v>92</v>
      </c>
      <c r="E147" s="192">
        <v>71</v>
      </c>
      <c r="F147" s="194" t="s">
        <v>164</v>
      </c>
      <c r="G147" s="166"/>
      <c r="H147" s="166"/>
      <c r="I147" s="174"/>
      <c r="J147" s="166"/>
      <c r="K147" s="46"/>
    </row>
    <row r="148" spans="1:11" ht="15" thickBot="1">
      <c r="A148" s="195" t="s">
        <v>161</v>
      </c>
      <c r="B148" s="196">
        <v>180.96</v>
      </c>
      <c r="C148" s="197">
        <v>23.88</v>
      </c>
      <c r="D148" s="196">
        <v>92</v>
      </c>
      <c r="E148" s="196">
        <v>72</v>
      </c>
      <c r="F148" s="198">
        <v>0.03</v>
      </c>
      <c r="G148" s="166"/>
      <c r="H148" s="166"/>
      <c r="I148" s="174"/>
      <c r="J148" s="166"/>
      <c r="K148" s="46"/>
    </row>
    <row r="149" spans="1:11" ht="15" thickBot="1">
      <c r="A149" s="199" t="s">
        <v>162</v>
      </c>
      <c r="B149" s="200">
        <v>185.97</v>
      </c>
      <c r="C149" s="201">
        <v>24.53</v>
      </c>
      <c r="D149" s="200">
        <v>91</v>
      </c>
      <c r="E149" s="200">
        <v>71</v>
      </c>
      <c r="F149" s="202">
        <v>0.28999999999999998</v>
      </c>
      <c r="G149" s="166"/>
      <c r="H149" s="166"/>
      <c r="I149" s="174"/>
      <c r="J149" s="166"/>
      <c r="K149" s="46"/>
    </row>
    <row r="150" spans="1:11" ht="15" thickBot="1">
      <c r="A150" s="203" t="s">
        <v>165</v>
      </c>
      <c r="B150" s="204"/>
      <c r="C150" s="205" t="s">
        <v>166</v>
      </c>
      <c r="D150" s="206">
        <v>60</v>
      </c>
      <c r="E150" s="207"/>
      <c r="F150" s="208"/>
      <c r="G150" s="25"/>
      <c r="H150" s="25"/>
      <c r="I150" s="176"/>
      <c r="J150" s="25"/>
    </row>
    <row r="151" spans="1:11">
      <c r="A151" s="25"/>
      <c r="B151" s="25"/>
      <c r="C151" s="173"/>
      <c r="D151" s="176"/>
      <c r="E151" s="25"/>
      <c r="F151" s="176"/>
      <c r="G151" s="25"/>
      <c r="H151" s="25"/>
      <c r="I151" s="176"/>
      <c r="J151" s="25"/>
    </row>
    <row r="152" spans="1:11">
      <c r="A152" s="25"/>
      <c r="B152" s="25"/>
      <c r="C152" s="173"/>
      <c r="D152" s="176"/>
      <c r="E152" s="25"/>
      <c r="F152" s="176"/>
      <c r="G152" s="25"/>
      <c r="H152" s="25"/>
      <c r="I152" s="176"/>
      <c r="J152" s="25"/>
    </row>
    <row r="153" spans="1:11">
      <c r="A153" s="25"/>
      <c r="B153" s="25"/>
      <c r="C153" s="173"/>
      <c r="D153" s="176"/>
      <c r="E153" s="25"/>
      <c r="F153" s="176"/>
      <c r="G153" s="25"/>
      <c r="H153" s="25"/>
      <c r="I153" s="176"/>
      <c r="J153" s="25"/>
    </row>
    <row r="154" spans="1:11">
      <c r="A154" s="25"/>
      <c r="B154" s="25"/>
      <c r="C154" s="173"/>
      <c r="D154" s="176"/>
      <c r="E154" s="25"/>
      <c r="F154" s="176"/>
      <c r="G154" s="25"/>
      <c r="H154" s="25"/>
      <c r="I154" s="176"/>
      <c r="J154" s="25"/>
    </row>
    <row r="155" spans="1:11">
      <c r="A155" s="25"/>
      <c r="B155" s="25"/>
      <c r="C155" s="173"/>
      <c r="D155" s="176"/>
      <c r="E155" s="25"/>
      <c r="F155" s="176"/>
      <c r="G155" s="25"/>
      <c r="H155" s="25"/>
      <c r="I155" s="176"/>
      <c r="J155" s="25"/>
    </row>
    <row r="156" spans="1:11">
      <c r="A156" s="25"/>
      <c r="B156" s="25"/>
      <c r="C156" s="173"/>
      <c r="D156" s="176"/>
      <c r="E156" s="25"/>
      <c r="F156" s="176"/>
      <c r="G156" s="25"/>
      <c r="H156" s="25"/>
      <c r="I156" s="176"/>
      <c r="J156" s="25"/>
    </row>
    <row r="157" spans="1:11">
      <c r="A157" s="25"/>
      <c r="B157" s="25"/>
      <c r="C157" s="173"/>
      <c r="D157" s="176"/>
      <c r="E157" s="25"/>
      <c r="F157" s="176"/>
      <c r="G157" s="25"/>
      <c r="H157" s="25"/>
      <c r="I157" s="176"/>
      <c r="J157" s="25"/>
    </row>
    <row r="158" spans="1:11">
      <c r="A158" s="25"/>
      <c r="B158" s="25"/>
      <c r="C158" s="173"/>
      <c r="D158" s="176"/>
      <c r="E158" s="25"/>
      <c r="F158" s="176"/>
      <c r="G158" s="25"/>
      <c r="H158" s="25"/>
      <c r="I158" s="176"/>
      <c r="J158" s="25"/>
    </row>
    <row r="159" spans="1:11">
      <c r="A159" s="25"/>
      <c r="B159" s="25"/>
      <c r="C159" s="173"/>
      <c r="D159" s="176"/>
      <c r="E159" s="25"/>
      <c r="F159" s="176"/>
      <c r="G159" s="25"/>
      <c r="H159" s="25"/>
      <c r="I159" s="176"/>
      <c r="J159" s="25"/>
    </row>
    <row r="160" spans="1:11">
      <c r="A160" s="25"/>
      <c r="B160" s="25"/>
      <c r="C160" s="173"/>
      <c r="D160" s="176"/>
      <c r="E160" s="25"/>
      <c r="F160" s="176"/>
      <c r="G160" s="25"/>
      <c r="H160" s="25"/>
      <c r="I160" s="176"/>
      <c r="J160" s="25"/>
    </row>
    <row r="161" spans="1:10">
      <c r="A161" s="25"/>
      <c r="B161" s="25"/>
      <c r="C161" s="173"/>
      <c r="D161" s="176"/>
      <c r="E161" s="25"/>
      <c r="F161" s="176"/>
      <c r="G161" s="25"/>
      <c r="H161" s="25"/>
      <c r="I161" s="176"/>
      <c r="J161" s="25"/>
    </row>
    <row r="162" spans="1:10">
      <c r="A162" s="25"/>
      <c r="B162" s="25"/>
      <c r="C162" s="173"/>
      <c r="D162" s="176"/>
      <c r="E162" s="25"/>
      <c r="F162" s="176"/>
      <c r="G162" s="25"/>
      <c r="H162" s="25"/>
      <c r="I162" s="176"/>
      <c r="J162" s="25"/>
    </row>
    <row r="163" spans="1:10">
      <c r="A163" s="25"/>
      <c r="B163" s="25"/>
      <c r="C163" s="173"/>
      <c r="D163" s="176"/>
      <c r="E163" s="25"/>
      <c r="F163" s="176"/>
      <c r="G163" s="25"/>
      <c r="H163" s="25"/>
      <c r="I163" s="176"/>
      <c r="J163" s="25"/>
    </row>
    <row r="164" spans="1:10">
      <c r="A164" s="25"/>
      <c r="B164" s="25"/>
      <c r="C164" s="173"/>
      <c r="D164" s="176"/>
      <c r="E164" s="25"/>
      <c r="F164" s="176"/>
      <c r="G164" s="25"/>
      <c r="H164" s="25"/>
      <c r="I164" s="176"/>
      <c r="J164" s="25"/>
    </row>
    <row r="165" spans="1:10">
      <c r="A165" s="25"/>
      <c r="B165" s="25"/>
      <c r="C165" s="173"/>
      <c r="D165" s="176"/>
      <c r="E165" s="25"/>
      <c r="F165" s="176"/>
      <c r="G165" s="25"/>
      <c r="H165" s="25"/>
      <c r="I165" s="176"/>
      <c r="J165" s="25"/>
    </row>
    <row r="166" spans="1:10">
      <c r="A166" s="25"/>
      <c r="B166" s="25"/>
      <c r="C166" s="173"/>
      <c r="D166" s="176"/>
      <c r="E166" s="25"/>
      <c r="F166" s="176"/>
      <c r="G166" s="25"/>
      <c r="H166" s="25"/>
      <c r="I166" s="176"/>
      <c r="J166" s="25"/>
    </row>
    <row r="167" spans="1:10">
      <c r="A167" s="25"/>
      <c r="B167" s="25"/>
      <c r="C167" s="173"/>
      <c r="D167" s="176"/>
      <c r="E167" s="25"/>
      <c r="F167" s="176"/>
      <c r="G167" s="25"/>
      <c r="H167" s="25"/>
      <c r="I167" s="176"/>
      <c r="J167" s="25"/>
    </row>
    <row r="168" spans="1:10">
      <c r="A168" s="25"/>
      <c r="B168" s="25"/>
      <c r="C168" s="173"/>
      <c r="D168" s="176"/>
      <c r="E168" s="25"/>
      <c r="F168" s="176"/>
      <c r="G168" s="25"/>
      <c r="H168" s="25"/>
      <c r="I168" s="176"/>
      <c r="J168" s="25"/>
    </row>
    <row r="169" spans="1:10">
      <c r="A169" s="25"/>
      <c r="B169" s="25"/>
      <c r="C169" s="173"/>
      <c r="D169" s="176"/>
      <c r="E169" s="25"/>
      <c r="F169" s="176"/>
      <c r="G169" s="25"/>
      <c r="H169" s="25"/>
      <c r="I169" s="176"/>
      <c r="J169" s="25"/>
    </row>
    <row r="170" spans="1:10">
      <c r="A170" s="25"/>
      <c r="B170" s="25"/>
      <c r="C170" s="173"/>
      <c r="D170" s="176"/>
      <c r="E170" s="25"/>
      <c r="F170" s="176"/>
      <c r="G170" s="25"/>
      <c r="H170" s="25"/>
      <c r="I170" s="176"/>
      <c r="J170" s="25"/>
    </row>
    <row r="171" spans="1:10">
      <c r="A171" s="25"/>
      <c r="B171" s="25"/>
      <c r="C171" s="173"/>
      <c r="D171" s="176"/>
      <c r="E171" s="25"/>
      <c r="F171" s="176"/>
      <c r="G171" s="25"/>
      <c r="H171" s="25"/>
      <c r="I171" s="176"/>
      <c r="J171" s="25"/>
    </row>
    <row r="172" spans="1:10">
      <c r="A172" s="25"/>
      <c r="B172" s="25"/>
      <c r="C172" s="173"/>
      <c r="D172" s="176"/>
      <c r="E172" s="25"/>
      <c r="F172" s="176"/>
      <c r="G172" s="25"/>
      <c r="H172" s="25"/>
      <c r="I172" s="176"/>
      <c r="J172" s="25"/>
    </row>
    <row r="173" spans="1:10">
      <c r="A173" s="25"/>
      <c r="B173" s="25"/>
      <c r="C173" s="173"/>
      <c r="D173" s="176"/>
      <c r="E173" s="25"/>
      <c r="F173" s="176"/>
      <c r="G173" s="25"/>
      <c r="H173" s="25"/>
      <c r="I173" s="176"/>
      <c r="J173" s="25"/>
    </row>
    <row r="174" spans="1:10">
      <c r="A174" s="25"/>
      <c r="B174" s="25"/>
      <c r="C174" s="173"/>
      <c r="D174" s="176"/>
      <c r="E174" s="25"/>
      <c r="F174" s="176"/>
      <c r="G174" s="25"/>
      <c r="H174" s="25"/>
      <c r="I174" s="176"/>
      <c r="J174" s="25"/>
    </row>
    <row r="175" spans="1:10">
      <c r="A175" s="25"/>
      <c r="B175" s="25"/>
      <c r="C175" s="173"/>
      <c r="D175" s="176"/>
      <c r="E175" s="25"/>
      <c r="F175" s="176"/>
      <c r="G175" s="25"/>
      <c r="H175" s="25"/>
      <c r="I175" s="176"/>
      <c r="J175" s="25"/>
    </row>
    <row r="176" spans="1:10">
      <c r="A176" s="25"/>
      <c r="B176" s="25"/>
      <c r="C176" s="173"/>
      <c r="D176" s="176"/>
      <c r="E176" s="25"/>
      <c r="F176" s="176"/>
      <c r="G176" s="25"/>
      <c r="H176" s="25"/>
      <c r="I176" s="176"/>
      <c r="J176" s="25"/>
    </row>
    <row r="177" spans="1:10">
      <c r="A177" s="25"/>
      <c r="B177" s="25"/>
      <c r="C177" s="173"/>
      <c r="D177" s="176"/>
      <c r="E177" s="25"/>
      <c r="F177" s="176"/>
      <c r="G177" s="25"/>
      <c r="H177" s="25"/>
      <c r="I177" s="176"/>
      <c r="J177" s="25"/>
    </row>
    <row r="178" spans="1:10">
      <c r="A178" s="25"/>
      <c r="B178" s="25"/>
      <c r="C178" s="173"/>
      <c r="D178" s="176"/>
      <c r="E178" s="25"/>
      <c r="F178" s="176"/>
      <c r="G178" s="25"/>
      <c r="H178" s="25"/>
      <c r="I178" s="176"/>
      <c r="J178" s="25"/>
    </row>
    <row r="179" spans="1:10">
      <c r="A179" s="25"/>
      <c r="B179" s="25"/>
      <c r="C179" s="173"/>
      <c r="D179" s="176"/>
      <c r="E179" s="25"/>
      <c r="F179" s="176"/>
      <c r="G179" s="25"/>
      <c r="H179" s="25"/>
      <c r="I179" s="176"/>
      <c r="J179" s="25"/>
    </row>
    <row r="180" spans="1:10">
      <c r="A180" s="25"/>
      <c r="B180" s="25"/>
      <c r="C180" s="173"/>
      <c r="D180" s="176"/>
      <c r="E180" s="25"/>
      <c r="F180" s="176"/>
      <c r="G180" s="25"/>
      <c r="H180" s="25"/>
      <c r="I180" s="176"/>
      <c r="J180" s="25"/>
    </row>
    <row r="181" spans="1:10">
      <c r="A181" s="25"/>
      <c r="B181" s="25"/>
      <c r="C181" s="173"/>
      <c r="D181" s="176"/>
      <c r="E181" s="25"/>
      <c r="F181" s="176"/>
      <c r="G181" s="25"/>
      <c r="H181" s="25"/>
      <c r="I181" s="176"/>
      <c r="J181" s="25"/>
    </row>
    <row r="182" spans="1:10">
      <c r="A182" s="25"/>
      <c r="B182" s="25"/>
      <c r="C182" s="173"/>
      <c r="D182" s="176"/>
      <c r="E182" s="25"/>
      <c r="F182" s="176"/>
      <c r="G182" s="25"/>
      <c r="H182" s="25"/>
      <c r="I182" s="176"/>
      <c r="J182" s="25"/>
    </row>
    <row r="183" spans="1:10">
      <c r="A183" s="25"/>
      <c r="B183" s="25"/>
      <c r="C183" s="173"/>
      <c r="D183" s="176"/>
      <c r="E183" s="25"/>
      <c r="F183" s="176"/>
      <c r="G183" s="25"/>
      <c r="H183" s="25"/>
      <c r="I183" s="176"/>
      <c r="J183" s="25"/>
    </row>
    <row r="184" spans="1:10">
      <c r="A184" s="25"/>
      <c r="B184" s="25"/>
      <c r="C184" s="173"/>
      <c r="D184" s="176"/>
      <c r="E184" s="25"/>
      <c r="F184" s="176"/>
      <c r="G184" s="25"/>
      <c r="H184" s="25"/>
      <c r="I184" s="176"/>
      <c r="J184" s="25"/>
    </row>
    <row r="185" spans="1:10">
      <c r="A185" s="25"/>
      <c r="B185" s="25"/>
      <c r="C185" s="173"/>
      <c r="D185" s="176"/>
      <c r="E185" s="25"/>
      <c r="F185" s="176"/>
      <c r="G185" s="25"/>
      <c r="H185" s="25"/>
      <c r="I185" s="176"/>
      <c r="J185" s="25"/>
    </row>
    <row r="186" spans="1:10">
      <c r="A186" s="25"/>
      <c r="B186" s="25"/>
      <c r="C186" s="173"/>
      <c r="D186" s="176"/>
      <c r="E186" s="25"/>
      <c r="F186" s="176"/>
      <c r="G186" s="25"/>
      <c r="H186" s="25"/>
      <c r="I186" s="176"/>
      <c r="J186" s="25"/>
    </row>
    <row r="187" spans="1:10">
      <c r="A187" s="25"/>
      <c r="B187" s="25"/>
      <c r="C187" s="173"/>
      <c r="D187" s="176"/>
      <c r="E187" s="25"/>
      <c r="F187" s="176"/>
      <c r="G187" s="25"/>
      <c r="H187" s="25"/>
      <c r="I187" s="176"/>
      <c r="J187" s="25"/>
    </row>
    <row r="188" spans="1:10">
      <c r="A188" s="25"/>
      <c r="B188" s="25"/>
      <c r="C188" s="173"/>
      <c r="D188" s="176"/>
      <c r="E188" s="25"/>
      <c r="F188" s="176"/>
      <c r="G188" s="25"/>
      <c r="H188" s="25"/>
      <c r="I188" s="176"/>
      <c r="J188" s="25"/>
    </row>
    <row r="189" spans="1:10">
      <c r="A189" s="25"/>
      <c r="B189" s="25"/>
      <c r="C189" s="173"/>
      <c r="D189" s="176"/>
      <c r="E189" s="25"/>
      <c r="F189" s="176"/>
      <c r="G189" s="25"/>
      <c r="H189" s="25"/>
      <c r="I189" s="176"/>
      <c r="J189" s="25"/>
    </row>
    <row r="190" spans="1:10">
      <c r="A190" s="25"/>
      <c r="B190" s="25"/>
      <c r="C190" s="173"/>
      <c r="D190" s="176"/>
      <c r="E190" s="25"/>
      <c r="F190" s="176"/>
      <c r="G190" s="25"/>
      <c r="H190" s="25"/>
      <c r="I190" s="176"/>
      <c r="J190" s="25"/>
    </row>
    <row r="191" spans="1:10">
      <c r="A191" s="25"/>
      <c r="B191" s="25"/>
      <c r="C191" s="173"/>
      <c r="D191" s="176"/>
      <c r="E191" s="25"/>
      <c r="F191" s="176"/>
      <c r="G191" s="25"/>
      <c r="H191" s="25"/>
      <c r="I191" s="176"/>
      <c r="J191" s="25"/>
    </row>
    <row r="192" spans="1:10">
      <c r="A192" s="25"/>
      <c r="B192" s="25"/>
      <c r="C192" s="173"/>
      <c r="D192" s="176"/>
      <c r="E192" s="25"/>
      <c r="F192" s="176"/>
      <c r="G192" s="25"/>
      <c r="H192" s="25"/>
      <c r="I192" s="176"/>
      <c r="J192" s="25"/>
    </row>
    <row r="193" spans="1:10">
      <c r="A193" s="25"/>
      <c r="B193" s="25"/>
      <c r="C193" s="173"/>
      <c r="D193" s="176"/>
      <c r="E193" s="25"/>
      <c r="F193" s="176"/>
      <c r="G193" s="25"/>
      <c r="H193" s="25"/>
      <c r="I193" s="176"/>
      <c r="J193" s="25"/>
    </row>
    <row r="194" spans="1:10">
      <c r="A194" s="25"/>
      <c r="B194" s="25"/>
      <c r="C194" s="173"/>
      <c r="D194" s="176"/>
      <c r="E194" s="25"/>
      <c r="F194" s="176"/>
      <c r="G194" s="25"/>
      <c r="H194" s="25"/>
      <c r="I194" s="176"/>
      <c r="J194" s="25"/>
    </row>
    <row r="195" spans="1:10">
      <c r="A195" s="25"/>
      <c r="B195" s="25"/>
      <c r="C195" s="173"/>
      <c r="D195" s="176"/>
      <c r="E195" s="25"/>
      <c r="F195" s="176"/>
      <c r="G195" s="25"/>
      <c r="H195" s="25"/>
      <c r="I195" s="176"/>
      <c r="J195" s="25"/>
    </row>
    <row r="196" spans="1:10">
      <c r="A196" s="25"/>
      <c r="B196" s="25"/>
      <c r="C196" s="173"/>
      <c r="D196" s="176"/>
      <c r="E196" s="25"/>
      <c r="F196" s="176"/>
      <c r="G196" s="25"/>
      <c r="H196" s="25"/>
      <c r="I196" s="176"/>
      <c r="J196" s="25"/>
    </row>
    <row r="197" spans="1:10">
      <c r="A197" s="25"/>
      <c r="B197" s="25"/>
      <c r="C197" s="173"/>
      <c r="D197" s="176"/>
      <c r="E197" s="25"/>
      <c r="F197" s="176"/>
      <c r="G197" s="25"/>
      <c r="H197" s="25"/>
      <c r="I197" s="176"/>
      <c r="J197" s="25"/>
    </row>
    <row r="198" spans="1:10">
      <c r="A198" s="25"/>
      <c r="B198" s="25"/>
      <c r="C198" s="173"/>
      <c r="D198" s="176"/>
      <c r="E198" s="25"/>
      <c r="F198" s="176"/>
      <c r="G198" s="25"/>
      <c r="H198" s="25"/>
      <c r="I198" s="176"/>
      <c r="J198" s="25"/>
    </row>
    <row r="199" spans="1:10">
      <c r="A199" s="25"/>
      <c r="B199" s="25"/>
      <c r="C199" s="173"/>
      <c r="D199" s="176"/>
      <c r="E199" s="25"/>
      <c r="F199" s="176"/>
      <c r="G199" s="25"/>
      <c r="H199" s="25"/>
      <c r="I199" s="176"/>
      <c r="J199" s="25"/>
    </row>
    <row r="200" spans="1:10">
      <c r="A200" s="25"/>
      <c r="B200" s="25"/>
      <c r="C200" s="173"/>
      <c r="D200" s="176"/>
      <c r="E200" s="25"/>
      <c r="F200" s="176"/>
      <c r="G200" s="25"/>
      <c r="H200" s="25"/>
      <c r="I200" s="176"/>
      <c r="J200" s="25"/>
    </row>
    <row r="201" spans="1:10">
      <c r="A201" s="25"/>
      <c r="B201" s="25"/>
      <c r="C201" s="173"/>
      <c r="D201" s="176"/>
      <c r="E201" s="25"/>
      <c r="F201" s="176"/>
      <c r="G201" s="25"/>
      <c r="H201" s="25"/>
      <c r="I201" s="176"/>
      <c r="J201" s="25"/>
    </row>
    <row r="202" spans="1:10">
      <c r="A202" s="25"/>
      <c r="B202" s="25"/>
      <c r="C202" s="173"/>
      <c r="D202" s="176"/>
      <c r="E202" s="25"/>
      <c r="F202" s="176"/>
      <c r="G202" s="25"/>
      <c r="H202" s="25"/>
      <c r="I202" s="176"/>
      <c r="J202" s="25"/>
    </row>
    <row r="203" spans="1:10">
      <c r="A203" s="25"/>
      <c r="B203" s="25"/>
      <c r="C203" s="173"/>
      <c r="D203" s="176"/>
      <c r="E203" s="25"/>
      <c r="F203" s="176"/>
      <c r="G203" s="25"/>
      <c r="H203" s="25"/>
      <c r="I203" s="176"/>
      <c r="J203" s="25"/>
    </row>
    <row r="204" spans="1:10">
      <c r="A204" s="25"/>
      <c r="B204" s="25"/>
      <c r="C204" s="173"/>
      <c r="D204" s="176"/>
      <c r="E204" s="25"/>
      <c r="F204" s="176"/>
      <c r="G204" s="25"/>
      <c r="H204" s="25"/>
      <c r="I204" s="176"/>
      <c r="J204" s="25"/>
    </row>
    <row r="205" spans="1:10">
      <c r="A205" s="25"/>
      <c r="B205" s="25"/>
      <c r="C205" s="173"/>
      <c r="D205" s="176"/>
      <c r="E205" s="25"/>
      <c r="F205" s="176"/>
      <c r="G205" s="25"/>
      <c r="H205" s="25"/>
      <c r="I205" s="176"/>
      <c r="J205" s="25"/>
    </row>
    <row r="206" spans="1:10">
      <c r="A206" s="25"/>
      <c r="B206" s="25"/>
      <c r="C206" s="173"/>
      <c r="D206" s="176"/>
      <c r="E206" s="25"/>
      <c r="F206" s="176"/>
      <c r="G206" s="25"/>
      <c r="H206" s="25"/>
      <c r="I206" s="176"/>
      <c r="J206" s="25"/>
    </row>
    <row r="207" spans="1:10">
      <c r="A207" s="25"/>
      <c r="B207" s="25"/>
      <c r="C207" s="173"/>
      <c r="D207" s="176"/>
      <c r="E207" s="25"/>
      <c r="F207" s="176"/>
      <c r="G207" s="25"/>
      <c r="H207" s="25"/>
      <c r="I207" s="176"/>
      <c r="J207" s="25"/>
    </row>
    <row r="208" spans="1:10">
      <c r="A208" s="25"/>
      <c r="B208" s="25"/>
      <c r="C208" s="173"/>
      <c r="D208" s="176"/>
      <c r="E208" s="25"/>
      <c r="F208" s="176"/>
      <c r="G208" s="25"/>
      <c r="H208" s="25"/>
      <c r="I208" s="176"/>
      <c r="J208" s="25"/>
    </row>
    <row r="209" spans="1:10">
      <c r="A209" s="25"/>
      <c r="B209" s="25"/>
      <c r="C209" s="173"/>
      <c r="D209" s="176"/>
      <c r="E209" s="25"/>
      <c r="F209" s="176"/>
      <c r="G209" s="25"/>
      <c r="H209" s="25"/>
      <c r="I209" s="176"/>
      <c r="J209" s="25"/>
    </row>
    <row r="210" spans="1:10">
      <c r="A210" s="25"/>
      <c r="B210" s="25"/>
      <c r="C210" s="173"/>
      <c r="D210" s="176"/>
      <c r="E210" s="25"/>
      <c r="F210" s="176"/>
      <c r="G210" s="25"/>
      <c r="H210" s="25"/>
      <c r="I210" s="176"/>
      <c r="J210" s="25"/>
    </row>
    <row r="211" spans="1:10">
      <c r="A211" s="25"/>
      <c r="B211" s="25"/>
      <c r="C211" s="173"/>
      <c r="D211" s="176"/>
      <c r="E211" s="25"/>
      <c r="F211" s="176"/>
      <c r="G211" s="25"/>
      <c r="H211" s="25"/>
      <c r="I211" s="176"/>
      <c r="J211" s="25"/>
    </row>
    <row r="212" spans="1:10">
      <c r="A212" s="25"/>
      <c r="B212" s="25"/>
      <c r="C212" s="173"/>
      <c r="D212" s="176"/>
      <c r="E212" s="25"/>
      <c r="F212" s="176"/>
      <c r="G212" s="25"/>
      <c r="H212" s="25"/>
      <c r="I212" s="176"/>
      <c r="J212" s="25"/>
    </row>
    <row r="213" spans="1:10">
      <c r="A213" s="25"/>
      <c r="B213" s="25"/>
      <c r="C213" s="173"/>
      <c r="D213" s="176"/>
      <c r="E213" s="25"/>
      <c r="F213" s="176"/>
      <c r="G213" s="25"/>
      <c r="H213" s="25"/>
      <c r="I213" s="176"/>
      <c r="J213" s="25"/>
    </row>
    <row r="214" spans="1:10">
      <c r="A214" s="25"/>
      <c r="B214" s="25"/>
      <c r="C214" s="173"/>
      <c r="D214" s="176"/>
      <c r="E214" s="25"/>
      <c r="F214" s="176"/>
      <c r="G214" s="25"/>
      <c r="H214" s="25"/>
      <c r="I214" s="176"/>
      <c r="J214" s="25"/>
    </row>
    <row r="215" spans="1:10">
      <c r="A215" s="25"/>
      <c r="B215" s="25"/>
      <c r="C215" s="173"/>
      <c r="D215" s="176"/>
      <c r="E215" s="25"/>
      <c r="F215" s="176"/>
      <c r="G215" s="25"/>
      <c r="H215" s="25"/>
      <c r="I215" s="176"/>
      <c r="J215" s="25"/>
    </row>
    <row r="216" spans="1:10">
      <c r="A216" s="25"/>
      <c r="B216" s="25"/>
      <c r="C216" s="173"/>
      <c r="D216" s="176"/>
      <c r="E216" s="25"/>
      <c r="F216" s="176"/>
      <c r="G216" s="25"/>
      <c r="H216" s="25"/>
      <c r="I216" s="176"/>
      <c r="J216" s="25"/>
    </row>
    <row r="217" spans="1:10">
      <c r="A217" s="25"/>
      <c r="B217" s="25"/>
      <c r="C217" s="173"/>
      <c r="D217" s="176"/>
      <c r="E217" s="25"/>
      <c r="F217" s="176"/>
      <c r="G217" s="25"/>
      <c r="H217" s="25"/>
      <c r="I217" s="176"/>
      <c r="J217" s="25"/>
    </row>
    <row r="218" spans="1:10">
      <c r="A218" s="25"/>
      <c r="B218" s="25"/>
      <c r="C218" s="173"/>
      <c r="D218" s="176"/>
      <c r="E218" s="25"/>
      <c r="F218" s="176"/>
      <c r="G218" s="25"/>
      <c r="H218" s="25"/>
      <c r="I218" s="176"/>
      <c r="J218" s="25"/>
    </row>
    <row r="219" spans="1:10">
      <c r="A219" s="25"/>
      <c r="B219" s="25"/>
      <c r="C219" s="173"/>
      <c r="D219" s="176"/>
      <c r="E219" s="25"/>
      <c r="F219" s="176"/>
      <c r="G219" s="25"/>
      <c r="H219" s="25"/>
      <c r="I219" s="176"/>
      <c r="J219" s="25"/>
    </row>
    <row r="220" spans="1:10">
      <c r="A220" s="25"/>
      <c r="B220" s="25"/>
      <c r="C220" s="173"/>
      <c r="D220" s="176"/>
      <c r="E220" s="25"/>
      <c r="F220" s="176"/>
      <c r="G220" s="25"/>
      <c r="H220" s="25"/>
      <c r="I220" s="176"/>
      <c r="J220" s="25"/>
    </row>
    <row r="221" spans="1:10">
      <c r="A221" s="25"/>
      <c r="B221" s="25"/>
      <c r="C221" s="173"/>
      <c r="D221" s="176"/>
      <c r="E221" s="25"/>
      <c r="F221" s="176"/>
      <c r="G221" s="25"/>
      <c r="H221" s="25"/>
      <c r="I221" s="176"/>
      <c r="J221" s="25"/>
    </row>
    <row r="222" spans="1:10">
      <c r="A222" s="25"/>
      <c r="B222" s="25"/>
      <c r="C222" s="173"/>
      <c r="D222" s="176"/>
      <c r="E222" s="25"/>
      <c r="F222" s="176"/>
      <c r="G222" s="25"/>
      <c r="H222" s="25"/>
      <c r="I222" s="176"/>
      <c r="J222" s="25"/>
    </row>
    <row r="223" spans="1:10">
      <c r="A223" s="25"/>
      <c r="B223" s="25"/>
      <c r="C223" s="173"/>
      <c r="D223" s="176"/>
      <c r="E223" s="25"/>
      <c r="F223" s="176"/>
      <c r="G223" s="25"/>
      <c r="H223" s="25"/>
      <c r="I223" s="176"/>
      <c r="J223" s="25"/>
    </row>
    <row r="224" spans="1:10">
      <c r="A224" s="25"/>
      <c r="B224" s="25"/>
      <c r="C224" s="173"/>
      <c r="D224" s="176"/>
      <c r="E224" s="25"/>
      <c r="F224" s="176"/>
      <c r="G224" s="25"/>
      <c r="H224" s="25"/>
      <c r="I224" s="176"/>
      <c r="J224" s="25"/>
    </row>
    <row r="225" spans="1:10">
      <c r="A225" s="25"/>
      <c r="B225" s="25"/>
      <c r="C225" s="173"/>
      <c r="D225" s="176"/>
      <c r="E225" s="25"/>
      <c r="F225" s="176"/>
      <c r="G225" s="25"/>
      <c r="H225" s="25"/>
      <c r="I225" s="176"/>
      <c r="J225" s="25"/>
    </row>
    <row r="226" spans="1:10">
      <c r="A226" s="25"/>
      <c r="B226" s="25"/>
      <c r="C226" s="173"/>
      <c r="D226" s="176"/>
      <c r="E226" s="25"/>
      <c r="F226" s="176"/>
      <c r="G226" s="25"/>
      <c r="H226" s="25"/>
      <c r="I226" s="176"/>
      <c r="J226" s="25"/>
    </row>
    <row r="227" spans="1:10">
      <c r="A227" s="25"/>
      <c r="B227" s="25"/>
      <c r="C227" s="173"/>
      <c r="D227" s="176"/>
      <c r="E227" s="25"/>
      <c r="F227" s="176"/>
      <c r="G227" s="25"/>
      <c r="H227" s="25"/>
      <c r="I227" s="176"/>
      <c r="J227" s="25"/>
    </row>
    <row r="228" spans="1:10">
      <c r="A228" s="25"/>
      <c r="B228" s="25"/>
      <c r="C228" s="173"/>
      <c r="D228" s="176"/>
      <c r="E228" s="25"/>
      <c r="F228" s="176"/>
      <c r="G228" s="25"/>
      <c r="H228" s="25"/>
      <c r="I228" s="176"/>
      <c r="J228" s="25"/>
    </row>
    <row r="229" spans="1:10">
      <c r="A229" s="25"/>
      <c r="B229" s="25"/>
      <c r="C229" s="173"/>
      <c r="D229" s="176"/>
      <c r="E229" s="25"/>
      <c r="F229" s="176"/>
      <c r="G229" s="25"/>
      <c r="H229" s="25"/>
      <c r="I229" s="176"/>
      <c r="J229" s="25"/>
    </row>
    <row r="230" spans="1:10">
      <c r="A230" s="25"/>
      <c r="B230" s="25"/>
      <c r="C230" s="173"/>
      <c r="D230" s="176"/>
      <c r="E230" s="25"/>
      <c r="F230" s="176"/>
      <c r="G230" s="25"/>
      <c r="H230" s="25"/>
      <c r="I230" s="176"/>
      <c r="J230" s="25"/>
    </row>
    <row r="231" spans="1:10">
      <c r="A231" s="25"/>
      <c r="B231" s="25"/>
      <c r="C231" s="173"/>
      <c r="D231" s="176"/>
      <c r="E231" s="25"/>
      <c r="F231" s="176"/>
      <c r="G231" s="25"/>
      <c r="H231" s="25"/>
      <c r="I231" s="176"/>
      <c r="J231" s="25"/>
    </row>
    <row r="232" spans="1:10">
      <c r="A232" s="25"/>
      <c r="B232" s="25"/>
      <c r="C232" s="173"/>
      <c r="D232" s="176"/>
      <c r="E232" s="25"/>
      <c r="F232" s="176"/>
      <c r="G232" s="25"/>
      <c r="H232" s="25"/>
      <c r="I232" s="176"/>
      <c r="J232" s="25"/>
    </row>
    <row r="233" spans="1:10">
      <c r="A233" s="25"/>
      <c r="B233" s="25"/>
      <c r="C233" s="173"/>
      <c r="D233" s="176"/>
      <c r="E233" s="25"/>
      <c r="F233" s="176"/>
      <c r="G233" s="25"/>
      <c r="H233" s="25"/>
      <c r="I233" s="176"/>
      <c r="J233" s="25"/>
    </row>
    <row r="234" spans="1:10">
      <c r="A234" s="25"/>
      <c r="B234" s="25"/>
      <c r="C234" s="173"/>
      <c r="D234" s="176"/>
      <c r="E234" s="25"/>
      <c r="F234" s="176"/>
      <c r="G234" s="25"/>
      <c r="H234" s="25"/>
      <c r="I234" s="176"/>
      <c r="J234" s="25"/>
    </row>
    <row r="235" spans="1:10">
      <c r="A235" s="25"/>
      <c r="B235" s="25"/>
      <c r="C235" s="173"/>
      <c r="D235" s="176"/>
      <c r="E235" s="25"/>
      <c r="F235" s="176"/>
      <c r="G235" s="25"/>
      <c r="H235" s="25"/>
      <c r="I235" s="176"/>
      <c r="J235" s="25"/>
    </row>
    <row r="236" spans="1:10">
      <c r="A236" s="25"/>
      <c r="B236" s="25"/>
      <c r="C236" s="173"/>
      <c r="D236" s="176"/>
      <c r="E236" s="25"/>
      <c r="F236" s="176"/>
      <c r="G236" s="25"/>
      <c r="H236" s="25"/>
      <c r="I236" s="176"/>
      <c r="J236" s="25"/>
    </row>
    <row r="237" spans="1:10">
      <c r="A237" s="25"/>
      <c r="B237" s="25"/>
      <c r="C237" s="173"/>
      <c r="D237" s="176"/>
      <c r="E237" s="25"/>
      <c r="F237" s="176"/>
      <c r="G237" s="25"/>
      <c r="H237" s="25"/>
      <c r="I237" s="176"/>
      <c r="J237" s="25"/>
    </row>
    <row r="238" spans="1:10">
      <c r="A238" s="25"/>
      <c r="B238" s="25"/>
      <c r="C238" s="173"/>
      <c r="D238" s="176"/>
      <c r="E238" s="25"/>
      <c r="F238" s="176"/>
      <c r="G238" s="25"/>
      <c r="H238" s="25"/>
      <c r="I238" s="176"/>
      <c r="J238" s="25"/>
    </row>
    <row r="239" spans="1:10">
      <c r="A239" s="25"/>
      <c r="B239" s="25"/>
      <c r="C239" s="173"/>
      <c r="D239" s="176"/>
      <c r="E239" s="25"/>
      <c r="F239" s="176"/>
      <c r="G239" s="25"/>
      <c r="H239" s="25"/>
      <c r="I239" s="176"/>
      <c r="J239" s="25"/>
    </row>
    <row r="240" spans="1:10">
      <c r="A240" s="25"/>
      <c r="B240" s="25"/>
      <c r="C240" s="173"/>
      <c r="D240" s="176"/>
      <c r="E240" s="25"/>
      <c r="F240" s="176"/>
      <c r="G240" s="25"/>
      <c r="H240" s="25"/>
      <c r="I240" s="176"/>
      <c r="J240" s="25"/>
    </row>
    <row r="241" spans="1:10">
      <c r="A241" s="25"/>
      <c r="B241" s="25"/>
      <c r="C241" s="173"/>
      <c r="D241" s="176"/>
      <c r="E241" s="25"/>
      <c r="F241" s="176"/>
      <c r="G241" s="25"/>
      <c r="H241" s="25"/>
      <c r="I241" s="176"/>
      <c r="J241" s="25"/>
    </row>
    <row r="242" spans="1:10">
      <c r="A242" s="25"/>
      <c r="B242" s="25"/>
      <c r="C242" s="173"/>
      <c r="D242" s="176"/>
      <c r="E242" s="25"/>
      <c r="F242" s="176"/>
      <c r="G242" s="25"/>
      <c r="H242" s="25"/>
      <c r="I242" s="176"/>
      <c r="J242" s="25"/>
    </row>
    <row r="243" spans="1:10">
      <c r="A243" s="25"/>
      <c r="B243" s="25"/>
      <c r="C243" s="173"/>
      <c r="D243" s="176"/>
      <c r="E243" s="25"/>
      <c r="F243" s="176"/>
      <c r="G243" s="25"/>
      <c r="H243" s="25"/>
      <c r="I243" s="176"/>
      <c r="J243" s="25"/>
    </row>
    <row r="244" spans="1:10">
      <c r="A244" s="25"/>
      <c r="B244" s="25"/>
      <c r="C244" s="173"/>
      <c r="D244" s="176"/>
      <c r="E244" s="25"/>
      <c r="F244" s="176"/>
      <c r="G244" s="25"/>
      <c r="H244" s="25"/>
      <c r="I244" s="176"/>
      <c r="J244" s="25"/>
    </row>
    <row r="245" spans="1:10">
      <c r="A245" s="25"/>
      <c r="B245" s="25"/>
      <c r="C245" s="173"/>
      <c r="D245" s="176"/>
      <c r="E245" s="25"/>
      <c r="F245" s="176"/>
      <c r="G245" s="25"/>
      <c r="H245" s="25"/>
      <c r="I245" s="176"/>
      <c r="J245" s="25"/>
    </row>
    <row r="246" spans="1:10">
      <c r="A246" s="25"/>
      <c r="B246" s="25"/>
      <c r="C246" s="173"/>
      <c r="D246" s="176"/>
      <c r="E246" s="25"/>
      <c r="F246" s="176"/>
      <c r="G246" s="25"/>
      <c r="H246" s="25"/>
      <c r="I246" s="176"/>
      <c r="J246" s="25"/>
    </row>
    <row r="247" spans="1:10">
      <c r="A247" s="25"/>
      <c r="B247" s="25"/>
      <c r="C247" s="173"/>
      <c r="D247" s="176"/>
      <c r="E247" s="25"/>
      <c r="F247" s="176"/>
      <c r="G247" s="25"/>
      <c r="H247" s="25"/>
      <c r="I247" s="176"/>
      <c r="J247" s="25"/>
    </row>
    <row r="248" spans="1:10">
      <c r="A248" s="25"/>
      <c r="B248" s="25"/>
      <c r="C248" s="173"/>
      <c r="D248" s="176"/>
      <c r="E248" s="25"/>
      <c r="F248" s="176"/>
      <c r="G248" s="25"/>
      <c r="H248" s="25"/>
      <c r="I248" s="176"/>
      <c r="J248" s="25"/>
    </row>
    <row r="249" spans="1:10">
      <c r="A249" s="25"/>
      <c r="B249" s="25"/>
      <c r="C249" s="173"/>
      <c r="D249" s="176"/>
      <c r="E249" s="25"/>
      <c r="F249" s="176"/>
      <c r="G249" s="25"/>
      <c r="H249" s="25"/>
      <c r="I249" s="176"/>
      <c r="J249" s="25"/>
    </row>
    <row r="250" spans="1:10">
      <c r="A250" s="25"/>
      <c r="B250" s="25"/>
      <c r="C250" s="173"/>
      <c r="D250" s="176"/>
      <c r="E250" s="25"/>
      <c r="F250" s="176"/>
      <c r="G250" s="25"/>
      <c r="H250" s="25"/>
      <c r="I250" s="176"/>
      <c r="J250" s="25"/>
    </row>
    <row r="251" spans="1:10">
      <c r="A251" s="25"/>
      <c r="B251" s="25"/>
      <c r="C251" s="173"/>
      <c r="D251" s="176"/>
      <c r="E251" s="25"/>
      <c r="F251" s="176"/>
      <c r="G251" s="25"/>
      <c r="H251" s="25"/>
      <c r="I251" s="176"/>
      <c r="J251" s="25"/>
    </row>
    <row r="252" spans="1:10">
      <c r="A252" s="25"/>
      <c r="B252" s="25"/>
      <c r="C252" s="173"/>
      <c r="D252" s="176"/>
      <c r="E252" s="25"/>
      <c r="F252" s="176"/>
      <c r="G252" s="25"/>
      <c r="H252" s="25"/>
      <c r="I252" s="176"/>
      <c r="J252" s="25"/>
    </row>
    <row r="253" spans="1:10">
      <c r="A253" s="25"/>
      <c r="B253" s="25"/>
      <c r="C253" s="173"/>
      <c r="D253" s="176"/>
      <c r="E253" s="25"/>
      <c r="F253" s="176"/>
      <c r="G253" s="25"/>
      <c r="H253" s="25"/>
      <c r="I253" s="176"/>
      <c r="J253" s="25"/>
    </row>
    <row r="254" spans="1:10">
      <c r="A254" s="25"/>
      <c r="B254" s="25"/>
      <c r="C254" s="173"/>
      <c r="D254" s="176"/>
      <c r="E254" s="25"/>
      <c r="F254" s="176"/>
      <c r="G254" s="25"/>
      <c r="H254" s="25"/>
      <c r="I254" s="176"/>
      <c r="J254" s="25"/>
    </row>
    <row r="255" spans="1:10">
      <c r="A255" s="25"/>
      <c r="B255" s="25"/>
      <c r="C255" s="173"/>
      <c r="D255" s="176"/>
      <c r="E255" s="25"/>
      <c r="F255" s="176"/>
      <c r="G255" s="25"/>
      <c r="H255" s="25"/>
      <c r="I255" s="176"/>
      <c r="J255" s="25"/>
    </row>
    <row r="256" spans="1:10">
      <c r="A256" s="25"/>
      <c r="B256" s="25"/>
      <c r="C256" s="173"/>
      <c r="D256" s="176"/>
      <c r="E256" s="25"/>
      <c r="F256" s="176"/>
      <c r="G256" s="25"/>
      <c r="H256" s="25"/>
      <c r="I256" s="176"/>
      <c r="J256" s="25"/>
    </row>
    <row r="257" spans="1:10">
      <c r="A257" s="25"/>
      <c r="B257" s="25"/>
      <c r="C257" s="173"/>
      <c r="D257" s="176"/>
      <c r="E257" s="25"/>
      <c r="F257" s="176"/>
      <c r="G257" s="25"/>
      <c r="H257" s="25"/>
      <c r="I257" s="176"/>
      <c r="J257" s="25"/>
    </row>
    <row r="258" spans="1:10">
      <c r="A258" s="25"/>
      <c r="B258" s="25"/>
      <c r="C258" s="173"/>
      <c r="D258" s="176"/>
      <c r="E258" s="25"/>
      <c r="F258" s="176"/>
      <c r="G258" s="25"/>
      <c r="H258" s="25"/>
      <c r="I258" s="176"/>
      <c r="J258" s="25"/>
    </row>
    <row r="259" spans="1:10">
      <c r="A259" s="25"/>
      <c r="B259" s="25"/>
      <c r="C259" s="173"/>
      <c r="D259" s="176"/>
      <c r="E259" s="25"/>
      <c r="F259" s="176"/>
      <c r="G259" s="25"/>
      <c r="H259" s="25"/>
      <c r="I259" s="176"/>
      <c r="J259" s="25"/>
    </row>
    <row r="260" spans="1:10">
      <c r="A260" s="25"/>
      <c r="B260" s="25"/>
      <c r="C260" s="173"/>
      <c r="D260" s="176"/>
      <c r="E260" s="25"/>
      <c r="F260" s="176"/>
      <c r="G260" s="25"/>
      <c r="H260" s="25"/>
      <c r="I260" s="176"/>
      <c r="J260" s="25"/>
    </row>
    <row r="261" spans="1:10">
      <c r="A261" s="25"/>
      <c r="B261" s="25"/>
      <c r="C261" s="173"/>
      <c r="D261" s="176"/>
      <c r="E261" s="25"/>
      <c r="F261" s="176"/>
      <c r="G261" s="25"/>
      <c r="H261" s="25"/>
      <c r="I261" s="176"/>
      <c r="J261" s="25"/>
    </row>
    <row r="262" spans="1:10">
      <c r="A262" s="25"/>
      <c r="B262" s="25"/>
      <c r="C262" s="173"/>
      <c r="D262" s="176"/>
      <c r="E262" s="25"/>
      <c r="F262" s="176"/>
      <c r="G262" s="25"/>
      <c r="H262" s="25"/>
      <c r="I262" s="176"/>
      <c r="J262" s="25"/>
    </row>
    <row r="263" spans="1:10">
      <c r="A263" s="25"/>
      <c r="B263" s="25"/>
      <c r="C263" s="173"/>
      <c r="D263" s="176"/>
      <c r="E263" s="25"/>
      <c r="F263" s="176"/>
      <c r="G263" s="25"/>
      <c r="H263" s="25"/>
      <c r="I263" s="176"/>
      <c r="J263" s="25"/>
    </row>
    <row r="264" spans="1:10">
      <c r="A264" s="25"/>
      <c r="B264" s="25"/>
      <c r="C264" s="173"/>
      <c r="D264" s="176"/>
      <c r="E264" s="25"/>
      <c r="F264" s="176"/>
      <c r="G264" s="25"/>
      <c r="H264" s="25"/>
      <c r="I264" s="176"/>
      <c r="J264" s="25"/>
    </row>
    <row r="265" spans="1:10">
      <c r="A265" s="25"/>
      <c r="B265" s="25"/>
      <c r="C265" s="173"/>
      <c r="D265" s="176"/>
      <c r="E265" s="25"/>
      <c r="F265" s="176"/>
      <c r="G265" s="25"/>
      <c r="H265" s="25"/>
      <c r="I265" s="176"/>
      <c r="J265" s="25"/>
    </row>
    <row r="266" spans="1:10">
      <c r="A266" s="25"/>
      <c r="B266" s="25"/>
      <c r="C266" s="173"/>
      <c r="D266" s="176"/>
      <c r="E266" s="25"/>
      <c r="F266" s="176"/>
      <c r="G266" s="25"/>
      <c r="H266" s="25"/>
      <c r="I266" s="176"/>
      <c r="J266" s="25"/>
    </row>
    <row r="267" spans="1:10">
      <c r="A267" s="25"/>
      <c r="B267" s="25"/>
      <c r="C267" s="173"/>
      <c r="D267" s="176"/>
      <c r="E267" s="25"/>
      <c r="F267" s="176"/>
      <c r="G267" s="25"/>
      <c r="H267" s="25"/>
      <c r="I267" s="176"/>
      <c r="J267" s="25"/>
    </row>
    <row r="268" spans="1:10">
      <c r="A268" s="25"/>
      <c r="B268" s="25"/>
      <c r="C268" s="173"/>
      <c r="D268" s="176"/>
      <c r="E268" s="25"/>
      <c r="F268" s="176"/>
      <c r="G268" s="25"/>
      <c r="H268" s="25"/>
      <c r="I268" s="176"/>
      <c r="J268" s="25"/>
    </row>
    <row r="269" spans="1:10">
      <c r="A269" s="25"/>
      <c r="B269" s="25"/>
      <c r="C269" s="173"/>
      <c r="D269" s="176"/>
      <c r="E269" s="25"/>
      <c r="F269" s="176"/>
      <c r="G269" s="25"/>
      <c r="H269" s="25"/>
      <c r="I269" s="176"/>
      <c r="J269" s="25"/>
    </row>
    <row r="270" spans="1:10">
      <c r="A270" s="25"/>
      <c r="B270" s="25"/>
      <c r="C270" s="173"/>
      <c r="D270" s="176"/>
      <c r="E270" s="25"/>
      <c r="F270" s="176"/>
      <c r="G270" s="25"/>
      <c r="H270" s="25"/>
      <c r="I270" s="176"/>
      <c r="J270" s="25"/>
    </row>
    <row r="271" spans="1:10">
      <c r="A271" s="25"/>
      <c r="B271" s="25"/>
      <c r="C271" s="173"/>
      <c r="D271" s="176"/>
      <c r="E271" s="25"/>
      <c r="F271" s="176"/>
      <c r="G271" s="25"/>
      <c r="H271" s="25"/>
      <c r="I271" s="176"/>
      <c r="J271" s="25"/>
    </row>
    <row r="272" spans="1:10">
      <c r="A272" s="25"/>
      <c r="B272" s="25"/>
      <c r="C272" s="173"/>
      <c r="D272" s="176"/>
      <c r="E272" s="25"/>
      <c r="F272" s="176"/>
      <c r="G272" s="25"/>
      <c r="H272" s="25"/>
      <c r="I272" s="176"/>
      <c r="J272" s="25"/>
    </row>
    <row r="273" spans="1:10">
      <c r="A273" s="25"/>
      <c r="B273" s="25"/>
      <c r="C273" s="173"/>
      <c r="D273" s="176"/>
      <c r="E273" s="25"/>
      <c r="F273" s="176"/>
      <c r="G273" s="25"/>
      <c r="H273" s="25"/>
      <c r="I273" s="176"/>
      <c r="J273" s="25"/>
    </row>
    <row r="274" spans="1:10">
      <c r="A274" s="25"/>
      <c r="B274" s="25"/>
      <c r="C274" s="173"/>
      <c r="D274" s="176"/>
      <c r="E274" s="25"/>
      <c r="F274" s="176"/>
      <c r="G274" s="25"/>
      <c r="H274" s="25"/>
      <c r="I274" s="176"/>
      <c r="J274" s="25"/>
    </row>
    <row r="275" spans="1:10">
      <c r="A275" s="25"/>
      <c r="B275" s="25"/>
      <c r="C275" s="173"/>
      <c r="D275" s="176"/>
      <c r="E275" s="25"/>
      <c r="F275" s="176"/>
      <c r="G275" s="25"/>
      <c r="H275" s="25"/>
      <c r="I275" s="176"/>
      <c r="J275" s="25"/>
    </row>
    <row r="276" spans="1:10">
      <c r="A276" s="25"/>
      <c r="B276" s="25"/>
      <c r="C276" s="173"/>
      <c r="D276" s="176"/>
      <c r="E276" s="25"/>
      <c r="F276" s="176"/>
      <c r="G276" s="25"/>
      <c r="H276" s="25"/>
      <c r="I276" s="176"/>
      <c r="J276" s="25"/>
    </row>
    <row r="277" spans="1:10">
      <c r="A277" s="25"/>
      <c r="B277" s="25"/>
      <c r="C277" s="173"/>
      <c r="D277" s="176"/>
      <c r="E277" s="25"/>
      <c r="F277" s="176"/>
      <c r="G277" s="25"/>
      <c r="H277" s="25"/>
      <c r="I277" s="176"/>
      <c r="J277" s="25"/>
    </row>
    <row r="278" spans="1:10">
      <c r="A278" s="25"/>
      <c r="B278" s="25"/>
      <c r="C278" s="173"/>
      <c r="D278" s="176"/>
      <c r="E278" s="25"/>
      <c r="F278" s="176"/>
      <c r="G278" s="25"/>
      <c r="H278" s="25"/>
      <c r="I278" s="176"/>
      <c r="J278" s="25"/>
    </row>
    <row r="279" spans="1:10">
      <c r="A279" s="25"/>
      <c r="B279" s="25"/>
      <c r="C279" s="173"/>
      <c r="D279" s="176"/>
      <c r="E279" s="25"/>
      <c r="F279" s="176"/>
      <c r="G279" s="25"/>
      <c r="H279" s="25"/>
      <c r="I279" s="176"/>
      <c r="J279" s="25"/>
    </row>
    <row r="280" spans="1:10">
      <c r="A280" s="25"/>
      <c r="B280" s="25"/>
      <c r="C280" s="173"/>
      <c r="D280" s="176"/>
      <c r="E280" s="25"/>
      <c r="F280" s="176"/>
      <c r="G280" s="25"/>
      <c r="H280" s="25"/>
      <c r="I280" s="176"/>
      <c r="J280" s="25"/>
    </row>
    <row r="281" spans="1:10">
      <c r="A281" s="25"/>
      <c r="B281" s="25"/>
      <c r="C281" s="173"/>
      <c r="D281" s="176"/>
      <c r="E281" s="25"/>
      <c r="F281" s="176"/>
      <c r="G281" s="25"/>
      <c r="H281" s="25"/>
      <c r="I281" s="176"/>
      <c r="J281" s="25"/>
    </row>
    <row r="282" spans="1:10">
      <c r="A282" s="25"/>
      <c r="B282" s="25"/>
      <c r="C282" s="173"/>
      <c r="D282" s="176"/>
      <c r="E282" s="25"/>
      <c r="F282" s="176"/>
      <c r="G282" s="25"/>
      <c r="H282" s="25"/>
      <c r="I282" s="176"/>
      <c r="J282" s="25"/>
    </row>
    <row r="283" spans="1:10">
      <c r="A283" s="25"/>
      <c r="B283" s="25"/>
      <c r="C283" s="173"/>
      <c r="D283" s="176"/>
      <c r="E283" s="25"/>
      <c r="F283" s="176"/>
      <c r="G283" s="25"/>
      <c r="H283" s="25"/>
      <c r="I283" s="176"/>
      <c r="J283" s="25"/>
    </row>
    <row r="284" spans="1:10">
      <c r="A284" s="25"/>
      <c r="B284" s="25"/>
      <c r="C284" s="173"/>
      <c r="D284" s="176"/>
      <c r="E284" s="25"/>
      <c r="F284" s="176"/>
      <c r="G284" s="25"/>
      <c r="H284" s="25"/>
      <c r="I284" s="176"/>
      <c r="J284" s="25"/>
    </row>
    <row r="285" spans="1:10">
      <c r="A285" s="25"/>
      <c r="B285" s="25"/>
      <c r="C285" s="173"/>
      <c r="D285" s="176"/>
      <c r="E285" s="25"/>
      <c r="F285" s="176"/>
      <c r="G285" s="25"/>
      <c r="H285" s="25"/>
      <c r="I285" s="176"/>
      <c r="J285" s="25"/>
    </row>
    <row r="286" spans="1:10">
      <c r="A286" s="25"/>
      <c r="B286" s="25"/>
      <c r="C286" s="173"/>
      <c r="D286" s="176"/>
      <c r="E286" s="25"/>
      <c r="F286" s="176"/>
      <c r="G286" s="25"/>
      <c r="H286" s="25"/>
      <c r="I286" s="176"/>
      <c r="J286" s="25"/>
    </row>
    <row r="287" spans="1:10">
      <c r="A287" s="25"/>
      <c r="B287" s="25"/>
      <c r="C287" s="173"/>
      <c r="D287" s="176"/>
      <c r="E287" s="25"/>
      <c r="F287" s="176"/>
      <c r="G287" s="25"/>
      <c r="H287" s="25"/>
      <c r="I287" s="176"/>
      <c r="J287" s="25"/>
    </row>
    <row r="288" spans="1:10">
      <c r="A288" s="25"/>
      <c r="B288" s="25"/>
      <c r="C288" s="173"/>
      <c r="D288" s="176"/>
      <c r="E288" s="25"/>
      <c r="F288" s="176"/>
      <c r="G288" s="25"/>
      <c r="H288" s="25"/>
      <c r="I288" s="176"/>
      <c r="J288" s="25"/>
    </row>
    <row r="289" spans="1:10">
      <c r="A289" s="25"/>
      <c r="B289" s="25"/>
      <c r="C289" s="173"/>
      <c r="D289" s="176"/>
      <c r="E289" s="25"/>
      <c r="F289" s="176"/>
      <c r="G289" s="25"/>
      <c r="H289" s="25"/>
      <c r="I289" s="176"/>
      <c r="J289" s="25"/>
    </row>
    <row r="290" spans="1:10">
      <c r="A290" s="25"/>
      <c r="B290" s="25"/>
      <c r="C290" s="173"/>
      <c r="D290" s="176"/>
      <c r="E290" s="25"/>
      <c r="F290" s="176"/>
      <c r="G290" s="25"/>
      <c r="H290" s="25"/>
      <c r="I290" s="176"/>
      <c r="J290" s="25"/>
    </row>
    <row r="291" spans="1:10">
      <c r="A291" s="25"/>
      <c r="B291" s="25"/>
      <c r="C291" s="173"/>
      <c r="D291" s="176"/>
      <c r="E291" s="25"/>
      <c r="F291" s="176"/>
      <c r="G291" s="25"/>
      <c r="H291" s="25"/>
      <c r="I291" s="176"/>
      <c r="J291" s="25"/>
    </row>
    <row r="292" spans="1:10">
      <c r="A292" s="25"/>
      <c r="B292" s="25"/>
      <c r="C292" s="173"/>
      <c r="D292" s="176"/>
      <c r="E292" s="25"/>
      <c r="F292" s="176"/>
      <c r="G292" s="25"/>
      <c r="H292" s="25"/>
      <c r="I292" s="176"/>
      <c r="J292" s="25"/>
    </row>
    <row r="293" spans="1:10">
      <c r="A293" s="25"/>
      <c r="B293" s="25"/>
      <c r="C293" s="173"/>
      <c r="D293" s="176"/>
      <c r="E293" s="25"/>
      <c r="F293" s="176"/>
      <c r="G293" s="25"/>
      <c r="H293" s="25"/>
      <c r="I293" s="176"/>
      <c r="J293" s="25"/>
    </row>
    <row r="294" spans="1:10">
      <c r="A294" s="25"/>
      <c r="B294" s="25"/>
      <c r="C294" s="173"/>
      <c r="D294" s="176"/>
      <c r="E294" s="25"/>
      <c r="F294" s="176"/>
      <c r="G294" s="25"/>
      <c r="H294" s="25"/>
      <c r="I294" s="176"/>
      <c r="J294" s="25"/>
    </row>
    <row r="295" spans="1:10">
      <c r="A295" s="25"/>
      <c r="B295" s="25"/>
      <c r="C295" s="173"/>
      <c r="D295" s="176"/>
      <c r="E295" s="25"/>
      <c r="F295" s="176"/>
      <c r="G295" s="25"/>
      <c r="H295" s="25"/>
      <c r="I295" s="176"/>
      <c r="J295" s="25"/>
    </row>
    <row r="296" spans="1:10">
      <c r="A296" s="25"/>
      <c r="B296" s="25"/>
      <c r="C296" s="173"/>
      <c r="D296" s="176"/>
      <c r="E296" s="25"/>
      <c r="F296" s="176"/>
      <c r="G296" s="25"/>
      <c r="H296" s="25"/>
      <c r="I296" s="176"/>
      <c r="J296" s="25"/>
    </row>
    <row r="297" spans="1:10">
      <c r="A297" s="25"/>
      <c r="B297" s="25"/>
      <c r="C297" s="173"/>
      <c r="D297" s="176"/>
      <c r="E297" s="25"/>
      <c r="F297" s="176"/>
      <c r="G297" s="25"/>
      <c r="H297" s="25"/>
      <c r="I297" s="176"/>
      <c r="J297" s="25"/>
    </row>
    <row r="298" spans="1:10">
      <c r="A298" s="25"/>
      <c r="B298" s="25"/>
      <c r="C298" s="173"/>
      <c r="D298" s="176"/>
      <c r="E298" s="25"/>
      <c r="F298" s="176"/>
      <c r="G298" s="25"/>
      <c r="H298" s="25"/>
      <c r="I298" s="176"/>
      <c r="J298" s="25"/>
    </row>
    <row r="299" spans="1:10">
      <c r="A299" s="25"/>
      <c r="B299" s="25"/>
      <c r="C299" s="173"/>
      <c r="D299" s="176"/>
      <c r="E299" s="25"/>
      <c r="F299" s="176"/>
      <c r="G299" s="25"/>
      <c r="H299" s="25"/>
      <c r="I299" s="176"/>
      <c r="J299" s="25"/>
    </row>
    <row r="300" spans="1:10">
      <c r="A300" s="25"/>
      <c r="B300" s="25"/>
      <c r="C300" s="173"/>
      <c r="D300" s="176"/>
      <c r="E300" s="25"/>
      <c r="F300" s="176"/>
      <c r="G300" s="25"/>
      <c r="H300" s="25"/>
      <c r="I300" s="176"/>
      <c r="J300" s="25"/>
    </row>
    <row r="301" spans="1:10">
      <c r="A301" s="25"/>
      <c r="B301" s="25"/>
      <c r="C301" s="173"/>
      <c r="D301" s="176"/>
      <c r="E301" s="25"/>
      <c r="F301" s="176"/>
      <c r="G301" s="25"/>
      <c r="H301" s="25"/>
      <c r="I301" s="176"/>
      <c r="J301" s="25"/>
    </row>
    <row r="302" spans="1:10">
      <c r="A302" s="25"/>
      <c r="B302" s="25"/>
      <c r="C302" s="173"/>
      <c r="D302" s="176"/>
      <c r="E302" s="25"/>
      <c r="F302" s="176"/>
      <c r="G302" s="25"/>
      <c r="H302" s="25"/>
      <c r="I302" s="176"/>
      <c r="J302" s="25"/>
    </row>
    <row r="303" spans="1:10">
      <c r="A303" s="25"/>
      <c r="B303" s="25"/>
      <c r="C303" s="173"/>
      <c r="D303" s="176"/>
      <c r="E303" s="25"/>
      <c r="F303" s="176"/>
      <c r="G303" s="25"/>
      <c r="H303" s="25"/>
      <c r="I303" s="176"/>
      <c r="J303" s="25"/>
    </row>
    <row r="304" spans="1:10">
      <c r="A304" s="25"/>
      <c r="B304" s="25"/>
      <c r="C304" s="173"/>
      <c r="D304" s="176"/>
      <c r="E304" s="25"/>
      <c r="F304" s="176"/>
      <c r="G304" s="25"/>
      <c r="H304" s="25"/>
      <c r="I304" s="176"/>
      <c r="J304" s="25"/>
    </row>
    <row r="305" spans="1:10">
      <c r="A305" s="25"/>
      <c r="B305" s="25"/>
      <c r="C305" s="173"/>
      <c r="D305" s="176"/>
      <c r="E305" s="25"/>
      <c r="F305" s="176"/>
      <c r="G305" s="25"/>
      <c r="H305" s="25"/>
      <c r="I305" s="176"/>
      <c r="J305" s="25"/>
    </row>
    <row r="306" spans="1:10">
      <c r="A306" s="25"/>
      <c r="B306" s="25"/>
      <c r="C306" s="173"/>
      <c r="D306" s="176"/>
      <c r="E306" s="25"/>
      <c r="F306" s="176"/>
      <c r="G306" s="25"/>
      <c r="H306" s="25"/>
      <c r="I306" s="176"/>
      <c r="J306" s="25"/>
    </row>
    <row r="307" spans="1:10">
      <c r="A307" s="25"/>
      <c r="B307" s="25"/>
      <c r="C307" s="173"/>
      <c r="D307" s="176"/>
      <c r="E307" s="25"/>
      <c r="F307" s="176"/>
      <c r="G307" s="25"/>
      <c r="H307" s="25"/>
      <c r="I307" s="176"/>
      <c r="J307" s="25"/>
    </row>
    <row r="308" spans="1:10">
      <c r="A308" s="25"/>
      <c r="B308" s="25"/>
      <c r="C308" s="173"/>
      <c r="D308" s="176"/>
      <c r="E308" s="25"/>
      <c r="F308" s="176"/>
      <c r="G308" s="25"/>
      <c r="H308" s="25"/>
      <c r="I308" s="176"/>
      <c r="J308" s="25"/>
    </row>
    <row r="309" spans="1:10">
      <c r="A309" s="25"/>
      <c r="B309" s="25"/>
      <c r="C309" s="173"/>
      <c r="D309" s="176"/>
      <c r="E309" s="25"/>
      <c r="F309" s="176"/>
      <c r="G309" s="25"/>
      <c r="H309" s="25"/>
      <c r="I309" s="176"/>
      <c r="J309" s="25"/>
    </row>
    <row r="310" spans="1:10">
      <c r="A310" s="25"/>
      <c r="B310" s="25"/>
      <c r="C310" s="173"/>
      <c r="D310" s="176"/>
      <c r="E310" s="25"/>
      <c r="F310" s="176"/>
      <c r="G310" s="25"/>
      <c r="H310" s="25"/>
      <c r="I310" s="176"/>
      <c r="J310" s="25"/>
    </row>
    <row r="311" spans="1:10">
      <c r="A311" s="25"/>
      <c r="B311" s="25"/>
      <c r="C311" s="173"/>
      <c r="D311" s="176"/>
      <c r="E311" s="25"/>
      <c r="F311" s="176"/>
      <c r="G311" s="25"/>
      <c r="H311" s="25"/>
      <c r="I311" s="176"/>
      <c r="J311" s="25"/>
    </row>
    <row r="312" spans="1:10">
      <c r="A312" s="25"/>
      <c r="B312" s="25"/>
      <c r="C312" s="173"/>
      <c r="D312" s="176"/>
      <c r="E312" s="25"/>
      <c r="F312" s="176"/>
      <c r="G312" s="25"/>
      <c r="H312" s="25"/>
      <c r="I312" s="176"/>
      <c r="J312" s="25"/>
    </row>
    <row r="313" spans="1:10">
      <c r="A313" s="25"/>
      <c r="B313" s="25"/>
      <c r="C313" s="173"/>
      <c r="D313" s="176"/>
      <c r="E313" s="25"/>
      <c r="F313" s="176"/>
      <c r="G313" s="25"/>
      <c r="H313" s="25"/>
      <c r="I313" s="176"/>
      <c r="J313" s="25"/>
    </row>
    <row r="314" spans="1:10">
      <c r="A314" s="25"/>
      <c r="B314" s="25"/>
      <c r="C314" s="173"/>
      <c r="D314" s="176"/>
      <c r="E314" s="25"/>
      <c r="F314" s="176"/>
      <c r="G314" s="25"/>
      <c r="H314" s="25"/>
      <c r="I314" s="176"/>
      <c r="J314" s="25"/>
    </row>
    <row r="315" spans="1:10">
      <c r="A315" s="25"/>
      <c r="B315" s="25"/>
      <c r="C315" s="173"/>
      <c r="D315" s="176"/>
      <c r="E315" s="25"/>
      <c r="F315" s="176"/>
      <c r="G315" s="25"/>
      <c r="H315" s="25"/>
      <c r="I315" s="176"/>
      <c r="J315" s="25"/>
    </row>
    <row r="316" spans="1:10">
      <c r="A316" s="25"/>
      <c r="B316" s="25"/>
      <c r="C316" s="173"/>
      <c r="D316" s="176"/>
      <c r="E316" s="25"/>
      <c r="F316" s="176"/>
      <c r="G316" s="25"/>
      <c r="H316" s="25"/>
      <c r="I316" s="176"/>
      <c r="J316" s="25"/>
    </row>
    <row r="317" spans="1:10">
      <c r="A317" s="25"/>
      <c r="B317" s="25"/>
      <c r="C317" s="173"/>
      <c r="D317" s="176"/>
      <c r="E317" s="25"/>
      <c r="F317" s="176"/>
      <c r="G317" s="25"/>
      <c r="H317" s="25"/>
      <c r="I317" s="176"/>
      <c r="J317" s="25"/>
    </row>
    <row r="318" spans="1:10">
      <c r="A318" s="25"/>
      <c r="B318" s="25"/>
      <c r="C318" s="173"/>
      <c r="D318" s="176"/>
      <c r="E318" s="25"/>
      <c r="F318" s="176"/>
      <c r="G318" s="25"/>
      <c r="H318" s="25"/>
      <c r="I318" s="176"/>
      <c r="J318" s="25"/>
    </row>
    <row r="319" spans="1:10">
      <c r="A319" s="25"/>
      <c r="B319" s="25"/>
      <c r="C319" s="173"/>
      <c r="D319" s="176"/>
      <c r="E319" s="25"/>
      <c r="F319" s="176"/>
      <c r="G319" s="25"/>
      <c r="H319" s="25"/>
      <c r="I319" s="176"/>
      <c r="J319" s="25"/>
    </row>
    <row r="320" spans="1:10">
      <c r="A320" s="25"/>
      <c r="B320" s="25"/>
      <c r="C320" s="173"/>
      <c r="D320" s="176"/>
      <c r="E320" s="25"/>
      <c r="F320" s="176"/>
      <c r="G320" s="25"/>
      <c r="H320" s="25"/>
      <c r="I320" s="176"/>
      <c r="J320" s="25"/>
    </row>
    <row r="321" spans="1:10">
      <c r="A321" s="25"/>
      <c r="B321" s="25"/>
      <c r="C321" s="173"/>
      <c r="D321" s="176"/>
      <c r="E321" s="25"/>
      <c r="F321" s="176"/>
      <c r="G321" s="25"/>
      <c r="H321" s="25"/>
      <c r="I321" s="176"/>
      <c r="J321" s="25"/>
    </row>
    <row r="322" spans="1:10">
      <c r="A322" s="25"/>
      <c r="B322" s="25"/>
      <c r="C322" s="173"/>
      <c r="D322" s="176"/>
      <c r="E322" s="25"/>
      <c r="F322" s="176"/>
      <c r="G322" s="25"/>
      <c r="H322" s="25"/>
      <c r="I322" s="176"/>
      <c r="J322" s="25"/>
    </row>
    <row r="323" spans="1:10">
      <c r="A323" s="25"/>
      <c r="B323" s="25"/>
      <c r="C323" s="173"/>
      <c r="D323" s="176"/>
      <c r="E323" s="25"/>
      <c r="F323" s="176"/>
      <c r="G323" s="25"/>
      <c r="H323" s="25"/>
      <c r="I323" s="176"/>
      <c r="J323" s="25"/>
    </row>
    <row r="324" spans="1:10">
      <c r="A324" s="25"/>
      <c r="B324" s="25"/>
      <c r="C324" s="173"/>
      <c r="D324" s="176"/>
      <c r="E324" s="25"/>
      <c r="F324" s="176"/>
      <c r="G324" s="25"/>
      <c r="H324" s="25"/>
      <c r="I324" s="176"/>
      <c r="J324" s="25"/>
    </row>
    <row r="325" spans="1:10">
      <c r="A325" s="25"/>
      <c r="B325" s="25"/>
      <c r="C325" s="173"/>
      <c r="D325" s="176"/>
      <c r="E325" s="25"/>
      <c r="F325" s="176"/>
      <c r="G325" s="25"/>
      <c r="H325" s="25"/>
      <c r="I325" s="176"/>
      <c r="J325" s="25"/>
    </row>
    <row r="326" spans="1:10">
      <c r="A326" s="25"/>
      <c r="B326" s="25"/>
      <c r="C326" s="173"/>
      <c r="D326" s="176"/>
      <c r="E326" s="25"/>
      <c r="F326" s="176"/>
      <c r="G326" s="25"/>
      <c r="H326" s="25"/>
      <c r="I326" s="176"/>
      <c r="J326" s="25"/>
    </row>
    <row r="327" spans="1:10">
      <c r="A327" s="25"/>
      <c r="B327" s="25"/>
      <c r="C327" s="173"/>
      <c r="D327" s="176"/>
      <c r="E327" s="25"/>
      <c r="F327" s="176"/>
      <c r="G327" s="25"/>
      <c r="H327" s="25"/>
      <c r="I327" s="176"/>
      <c r="J327" s="25"/>
    </row>
    <row r="328" spans="1:10">
      <c r="A328" s="25"/>
      <c r="B328" s="25"/>
      <c r="C328" s="173"/>
      <c r="D328" s="176"/>
      <c r="E328" s="25"/>
      <c r="F328" s="176"/>
      <c r="G328" s="25"/>
      <c r="H328" s="25"/>
      <c r="I328" s="176"/>
      <c r="J328" s="25"/>
    </row>
    <row r="329" spans="1:10">
      <c r="A329" s="25"/>
      <c r="B329" s="25"/>
      <c r="C329" s="173"/>
      <c r="D329" s="176"/>
      <c r="E329" s="25"/>
      <c r="F329" s="176"/>
      <c r="G329" s="25"/>
      <c r="H329" s="25"/>
      <c r="I329" s="176"/>
      <c r="J329" s="25"/>
    </row>
    <row r="330" spans="1:10">
      <c r="A330" s="25"/>
      <c r="B330" s="25"/>
      <c r="C330" s="173"/>
      <c r="D330" s="176"/>
      <c r="E330" s="25"/>
      <c r="F330" s="176"/>
      <c r="G330" s="25"/>
      <c r="H330" s="25"/>
      <c r="I330" s="176"/>
      <c r="J330" s="25"/>
    </row>
    <row r="331" spans="1:10">
      <c r="A331" s="25"/>
      <c r="B331" s="25"/>
      <c r="C331" s="173"/>
      <c r="D331" s="176"/>
      <c r="E331" s="25"/>
      <c r="F331" s="176"/>
      <c r="G331" s="25"/>
      <c r="H331" s="25"/>
      <c r="I331" s="176"/>
      <c r="J331" s="25"/>
    </row>
    <row r="332" spans="1:10">
      <c r="A332" s="25"/>
      <c r="B332" s="25"/>
      <c r="C332" s="173"/>
      <c r="D332" s="176"/>
      <c r="E332" s="25"/>
      <c r="F332" s="176"/>
      <c r="G332" s="25"/>
      <c r="H332" s="25"/>
      <c r="I332" s="176"/>
      <c r="J332" s="25"/>
    </row>
    <row r="333" spans="1:10">
      <c r="A333" s="25"/>
      <c r="B333" s="25"/>
      <c r="C333" s="173"/>
      <c r="D333" s="176"/>
      <c r="E333" s="25"/>
      <c r="F333" s="176"/>
      <c r="G333" s="25"/>
      <c r="H333" s="25"/>
      <c r="I333" s="176"/>
      <c r="J333" s="25"/>
    </row>
    <row r="334" spans="1:10">
      <c r="A334" s="25"/>
      <c r="B334" s="25"/>
      <c r="C334" s="173"/>
      <c r="D334" s="176"/>
      <c r="E334" s="25"/>
      <c r="F334" s="176"/>
      <c r="G334" s="25"/>
      <c r="H334" s="25"/>
      <c r="I334" s="176"/>
      <c r="J334" s="25"/>
    </row>
    <row r="335" spans="1:10">
      <c r="A335" s="25"/>
      <c r="B335" s="25"/>
      <c r="C335" s="173"/>
      <c r="D335" s="176"/>
      <c r="E335" s="25"/>
      <c r="F335" s="176"/>
      <c r="G335" s="25"/>
      <c r="H335" s="25"/>
      <c r="I335" s="176"/>
      <c r="J335" s="25"/>
    </row>
    <row r="336" spans="1:10">
      <c r="A336" s="25"/>
      <c r="B336" s="25"/>
      <c r="C336" s="173"/>
      <c r="D336" s="176"/>
      <c r="E336" s="25"/>
      <c r="F336" s="176"/>
      <c r="G336" s="25"/>
      <c r="H336" s="25"/>
      <c r="I336" s="176"/>
      <c r="J336" s="25"/>
    </row>
    <row r="337" spans="1:10">
      <c r="A337" s="25"/>
      <c r="B337" s="25"/>
      <c r="C337" s="173"/>
      <c r="D337" s="176"/>
      <c r="E337" s="25"/>
      <c r="F337" s="176"/>
      <c r="G337" s="25"/>
      <c r="H337" s="25"/>
      <c r="I337" s="176"/>
      <c r="J337" s="25"/>
    </row>
    <row r="338" spans="1:10">
      <c r="A338" s="25"/>
      <c r="B338" s="25"/>
      <c r="C338" s="173"/>
      <c r="D338" s="176"/>
      <c r="E338" s="25"/>
      <c r="F338" s="176"/>
      <c r="G338" s="25"/>
      <c r="H338" s="25"/>
      <c r="I338" s="176"/>
      <c r="J338" s="25"/>
    </row>
    <row r="339" spans="1:10">
      <c r="A339" s="25"/>
      <c r="B339" s="25"/>
      <c r="C339" s="173"/>
      <c r="D339" s="176"/>
      <c r="E339" s="25"/>
      <c r="F339" s="176"/>
      <c r="G339" s="25"/>
      <c r="H339" s="25"/>
      <c r="I339" s="176"/>
      <c r="J339" s="25"/>
    </row>
    <row r="340" spans="1:10">
      <c r="A340" s="25"/>
      <c r="B340" s="25"/>
      <c r="C340" s="173"/>
      <c r="D340" s="176"/>
      <c r="E340" s="25"/>
      <c r="F340" s="176"/>
      <c r="G340" s="25"/>
      <c r="H340" s="25"/>
      <c r="I340" s="176"/>
      <c r="J340" s="25"/>
    </row>
    <row r="341" spans="1:10">
      <c r="A341" s="25"/>
      <c r="B341" s="25"/>
      <c r="C341" s="173"/>
      <c r="D341" s="176"/>
      <c r="E341" s="25"/>
      <c r="F341" s="176"/>
      <c r="G341" s="25"/>
      <c r="H341" s="25"/>
      <c r="I341" s="176"/>
      <c r="J341" s="25"/>
    </row>
    <row r="342" spans="1:10">
      <c r="A342" s="25"/>
      <c r="B342" s="25"/>
      <c r="C342" s="173"/>
      <c r="D342" s="176"/>
      <c r="E342" s="25"/>
      <c r="F342" s="176"/>
      <c r="G342" s="25"/>
      <c r="H342" s="25"/>
      <c r="I342" s="176"/>
      <c r="J342" s="25"/>
    </row>
    <row r="343" spans="1:10">
      <c r="A343" s="25"/>
      <c r="B343" s="25"/>
      <c r="C343" s="173"/>
      <c r="D343" s="176"/>
      <c r="E343" s="25"/>
      <c r="F343" s="176"/>
      <c r="G343" s="25"/>
      <c r="H343" s="25"/>
      <c r="I343" s="176"/>
      <c r="J343" s="25"/>
    </row>
    <row r="344" spans="1:10">
      <c r="A344" s="25"/>
      <c r="B344" s="25"/>
      <c r="C344" s="173"/>
      <c r="D344" s="176"/>
      <c r="E344" s="25"/>
      <c r="F344" s="176"/>
      <c r="G344" s="25"/>
      <c r="H344" s="25"/>
      <c r="I344" s="176"/>
      <c r="J344" s="25"/>
    </row>
    <row r="345" spans="1:10">
      <c r="A345" s="25"/>
      <c r="B345" s="25"/>
      <c r="C345" s="173"/>
      <c r="D345" s="176"/>
      <c r="E345" s="25"/>
      <c r="F345" s="176"/>
      <c r="G345" s="25"/>
      <c r="H345" s="25"/>
      <c r="I345" s="176"/>
      <c r="J345" s="25"/>
    </row>
    <row r="346" spans="1:10">
      <c r="A346" s="25"/>
      <c r="B346" s="25"/>
      <c r="C346" s="173"/>
      <c r="D346" s="176"/>
      <c r="E346" s="25"/>
      <c r="F346" s="176"/>
      <c r="G346" s="25"/>
      <c r="H346" s="25"/>
      <c r="I346" s="176"/>
      <c r="J346" s="25"/>
    </row>
    <row r="347" spans="1:10">
      <c r="A347" s="25"/>
      <c r="B347" s="25"/>
      <c r="C347" s="173"/>
      <c r="D347" s="176"/>
      <c r="E347" s="25"/>
      <c r="F347" s="176"/>
      <c r="G347" s="25"/>
      <c r="H347" s="25"/>
      <c r="I347" s="176"/>
      <c r="J347" s="25"/>
    </row>
    <row r="348" spans="1:10">
      <c r="A348" s="25"/>
      <c r="B348" s="25"/>
      <c r="C348" s="173"/>
      <c r="D348" s="176"/>
      <c r="E348" s="25"/>
      <c r="F348" s="176"/>
      <c r="G348" s="25"/>
      <c r="H348" s="25"/>
      <c r="I348" s="176"/>
      <c r="J348" s="25"/>
    </row>
    <row r="349" spans="1:10">
      <c r="A349" s="25"/>
      <c r="B349" s="25"/>
      <c r="C349" s="173"/>
      <c r="D349" s="176"/>
      <c r="E349" s="25"/>
      <c r="F349" s="176"/>
      <c r="G349" s="25"/>
      <c r="H349" s="25"/>
      <c r="I349" s="176"/>
      <c r="J349" s="25"/>
    </row>
    <row r="350" spans="1:10">
      <c r="A350" s="25"/>
      <c r="B350" s="25"/>
      <c r="C350" s="173"/>
      <c r="D350" s="176"/>
      <c r="E350" s="25"/>
      <c r="F350" s="176"/>
      <c r="G350" s="25"/>
      <c r="H350" s="25"/>
      <c r="I350" s="176"/>
      <c r="J350" s="25"/>
    </row>
    <row r="351" spans="1:10">
      <c r="A351" s="25"/>
      <c r="B351" s="25"/>
      <c r="C351" s="173"/>
      <c r="D351" s="176"/>
      <c r="E351" s="25"/>
      <c r="F351" s="176"/>
      <c r="G351" s="25"/>
      <c r="H351" s="25"/>
      <c r="I351" s="176"/>
      <c r="J351" s="25"/>
    </row>
    <row r="352" spans="1:10">
      <c r="A352" s="25"/>
      <c r="B352" s="25"/>
      <c r="C352" s="173"/>
      <c r="D352" s="176"/>
      <c r="E352" s="25"/>
      <c r="F352" s="176"/>
      <c r="G352" s="25"/>
      <c r="H352" s="25"/>
      <c r="I352" s="176"/>
      <c r="J352" s="25"/>
    </row>
    <row r="353" spans="1:10">
      <c r="A353" s="25"/>
      <c r="B353" s="25"/>
      <c r="C353" s="173"/>
      <c r="D353" s="176"/>
      <c r="E353" s="25"/>
      <c r="F353" s="176"/>
      <c r="G353" s="25"/>
      <c r="H353" s="25"/>
      <c r="I353" s="176"/>
      <c r="J353" s="25"/>
    </row>
    <row r="354" spans="1:10">
      <c r="A354" s="25"/>
      <c r="B354" s="25"/>
      <c r="C354" s="173"/>
      <c r="D354" s="176"/>
      <c r="E354" s="25"/>
      <c r="F354" s="176"/>
      <c r="G354" s="25"/>
      <c r="H354" s="25"/>
      <c r="I354" s="176"/>
      <c r="J354" s="25"/>
    </row>
    <row r="355" spans="1:10">
      <c r="A355" s="25"/>
      <c r="B355" s="25"/>
      <c r="C355" s="173"/>
      <c r="D355" s="176"/>
      <c r="E355" s="25"/>
      <c r="F355" s="176"/>
      <c r="G355" s="25"/>
      <c r="H355" s="25"/>
      <c r="I355" s="176"/>
      <c r="J355" s="25"/>
    </row>
    <row r="356" spans="1:10">
      <c r="A356" s="25"/>
      <c r="B356" s="25"/>
      <c r="C356" s="173"/>
      <c r="D356" s="176"/>
      <c r="E356" s="25"/>
      <c r="F356" s="176"/>
      <c r="G356" s="25"/>
      <c r="H356" s="25"/>
      <c r="I356" s="176"/>
      <c r="J356" s="25"/>
    </row>
    <row r="357" spans="1:10">
      <c r="A357" s="25"/>
      <c r="B357" s="25"/>
      <c r="C357" s="173"/>
      <c r="D357" s="176"/>
      <c r="E357" s="25"/>
      <c r="F357" s="176"/>
      <c r="G357" s="25"/>
      <c r="H357" s="25"/>
      <c r="I357" s="176"/>
      <c r="J357" s="25"/>
    </row>
    <row r="358" spans="1:10">
      <c r="A358" s="25"/>
      <c r="B358" s="25"/>
      <c r="C358" s="173"/>
      <c r="D358" s="176"/>
      <c r="E358" s="25"/>
      <c r="F358" s="176"/>
      <c r="G358" s="25"/>
      <c r="H358" s="25"/>
      <c r="I358" s="176"/>
      <c r="J358" s="25"/>
    </row>
    <row r="359" spans="1:10">
      <c r="A359" s="25"/>
      <c r="B359" s="25"/>
      <c r="C359" s="173"/>
      <c r="D359" s="176"/>
      <c r="E359" s="25"/>
      <c r="F359" s="176"/>
      <c r="G359" s="25"/>
      <c r="H359" s="25"/>
      <c r="I359" s="176"/>
      <c r="J359" s="25"/>
    </row>
    <row r="360" spans="1:10">
      <c r="A360" s="25"/>
      <c r="B360" s="25"/>
      <c r="C360" s="173"/>
      <c r="D360" s="176"/>
      <c r="E360" s="25"/>
      <c r="F360" s="176"/>
      <c r="G360" s="25"/>
      <c r="H360" s="25"/>
      <c r="I360" s="176"/>
      <c r="J360" s="25"/>
    </row>
    <row r="361" spans="1:10">
      <c r="A361" s="25"/>
      <c r="B361" s="25"/>
      <c r="C361" s="173"/>
      <c r="D361" s="176"/>
      <c r="E361" s="25"/>
      <c r="F361" s="176"/>
      <c r="G361" s="25"/>
      <c r="H361" s="25"/>
      <c r="I361" s="176"/>
      <c r="J361" s="25"/>
    </row>
    <row r="362" spans="1:10">
      <c r="A362" s="25"/>
      <c r="B362" s="25"/>
      <c r="C362" s="173"/>
      <c r="D362" s="176"/>
      <c r="E362" s="25"/>
      <c r="F362" s="176"/>
      <c r="G362" s="25"/>
      <c r="H362" s="25"/>
      <c r="I362" s="176"/>
      <c r="J362" s="25"/>
    </row>
    <row r="363" spans="1:10">
      <c r="A363" s="25"/>
      <c r="B363" s="25"/>
      <c r="C363" s="173"/>
      <c r="D363" s="176"/>
      <c r="E363" s="25"/>
      <c r="F363" s="176"/>
      <c r="G363" s="25"/>
      <c r="H363" s="25"/>
      <c r="I363" s="176"/>
      <c r="J363" s="25"/>
    </row>
    <row r="364" spans="1:10">
      <c r="A364" s="25"/>
      <c r="B364" s="25"/>
      <c r="C364" s="173"/>
      <c r="D364" s="176"/>
      <c r="E364" s="25"/>
      <c r="F364" s="176"/>
      <c r="G364" s="25"/>
      <c r="H364" s="25"/>
      <c r="I364" s="176"/>
      <c r="J364" s="25"/>
    </row>
    <row r="365" spans="1:10">
      <c r="A365" s="25"/>
      <c r="B365" s="25"/>
      <c r="C365" s="173"/>
      <c r="D365" s="176"/>
      <c r="E365" s="25"/>
      <c r="F365" s="176"/>
      <c r="G365" s="25"/>
      <c r="H365" s="25"/>
      <c r="I365" s="176"/>
      <c r="J365" s="25"/>
    </row>
    <row r="366" spans="1:10">
      <c r="A366" s="25"/>
      <c r="B366" s="25"/>
      <c r="C366" s="173"/>
      <c r="D366" s="176"/>
      <c r="E366" s="25"/>
      <c r="F366" s="176"/>
      <c r="G366" s="25"/>
      <c r="H366" s="25"/>
      <c r="I366" s="176"/>
      <c r="J366" s="25"/>
    </row>
    <row r="367" spans="1:10">
      <c r="A367" s="25"/>
      <c r="B367" s="25"/>
      <c r="C367" s="173"/>
      <c r="D367" s="176"/>
      <c r="E367" s="25"/>
      <c r="F367" s="176"/>
      <c r="G367" s="25"/>
      <c r="H367" s="25"/>
      <c r="I367" s="176"/>
      <c r="J367" s="25"/>
    </row>
    <row r="368" spans="1:10">
      <c r="A368" s="25"/>
      <c r="B368" s="25"/>
      <c r="C368" s="173"/>
      <c r="D368" s="176"/>
      <c r="E368" s="25"/>
      <c r="F368" s="176"/>
      <c r="G368" s="25"/>
      <c r="H368" s="25"/>
      <c r="I368" s="176"/>
      <c r="J368" s="25"/>
    </row>
    <row r="369" spans="1:10">
      <c r="A369" s="25"/>
      <c r="B369" s="25"/>
      <c r="C369" s="173"/>
      <c r="D369" s="176"/>
      <c r="E369" s="25"/>
      <c r="F369" s="176"/>
      <c r="G369" s="25"/>
      <c r="H369" s="25"/>
      <c r="I369" s="176"/>
      <c r="J369" s="25"/>
    </row>
    <row r="370" spans="1:10">
      <c r="A370" s="25"/>
      <c r="B370" s="25"/>
      <c r="C370" s="173"/>
      <c r="D370" s="176"/>
      <c r="E370" s="25"/>
      <c r="F370" s="176"/>
      <c r="G370" s="25"/>
      <c r="H370" s="25"/>
      <c r="I370" s="176"/>
      <c r="J370" s="25"/>
    </row>
    <row r="371" spans="1:10">
      <c r="A371" s="25"/>
      <c r="B371" s="25"/>
      <c r="C371" s="173"/>
      <c r="D371" s="176"/>
      <c r="E371" s="25"/>
      <c r="F371" s="176"/>
      <c r="G371" s="25"/>
      <c r="H371" s="25"/>
      <c r="I371" s="176"/>
      <c r="J371" s="25"/>
    </row>
    <row r="372" spans="1:10">
      <c r="A372" s="25"/>
      <c r="B372" s="25"/>
      <c r="C372" s="173"/>
      <c r="D372" s="176"/>
      <c r="E372" s="25"/>
      <c r="F372" s="176"/>
      <c r="G372" s="25"/>
      <c r="H372" s="25"/>
      <c r="I372" s="176"/>
      <c r="J372" s="25"/>
    </row>
    <row r="373" spans="1:10">
      <c r="A373" s="25"/>
      <c r="B373" s="25"/>
      <c r="C373" s="173"/>
      <c r="D373" s="176"/>
      <c r="E373" s="25"/>
      <c r="F373" s="176"/>
      <c r="G373" s="25"/>
      <c r="H373" s="25"/>
      <c r="I373" s="176"/>
      <c r="J373" s="25"/>
    </row>
    <row r="374" spans="1:10">
      <c r="A374" s="25"/>
      <c r="B374" s="25"/>
      <c r="C374" s="173"/>
      <c r="D374" s="176"/>
      <c r="E374" s="25"/>
      <c r="F374" s="176"/>
      <c r="G374" s="25"/>
      <c r="H374" s="25"/>
      <c r="I374" s="176"/>
      <c r="J374" s="25"/>
    </row>
    <row r="375" spans="1:10">
      <c r="A375" s="25"/>
      <c r="B375" s="25"/>
      <c r="C375" s="173"/>
      <c r="D375" s="176"/>
      <c r="E375" s="25"/>
      <c r="F375" s="176"/>
      <c r="G375" s="25"/>
      <c r="H375" s="25"/>
      <c r="I375" s="176"/>
      <c r="J375" s="25"/>
    </row>
    <row r="376" spans="1:10">
      <c r="A376" s="25"/>
      <c r="B376" s="25"/>
      <c r="C376" s="173"/>
      <c r="D376" s="176"/>
      <c r="E376" s="25"/>
      <c r="F376" s="176"/>
      <c r="G376" s="25"/>
      <c r="H376" s="25"/>
      <c r="I376" s="176"/>
      <c r="J376" s="25"/>
    </row>
    <row r="377" spans="1:10">
      <c r="A377" s="25"/>
      <c r="B377" s="25"/>
      <c r="C377" s="173"/>
      <c r="D377" s="176"/>
      <c r="E377" s="25"/>
      <c r="F377" s="176"/>
      <c r="G377" s="25"/>
      <c r="H377" s="25"/>
      <c r="I377" s="176"/>
      <c r="J377" s="25"/>
    </row>
    <row r="378" spans="1:10">
      <c r="A378" s="25"/>
      <c r="B378" s="25"/>
      <c r="C378" s="173"/>
      <c r="D378" s="176"/>
      <c r="E378" s="25"/>
      <c r="F378" s="176"/>
      <c r="G378" s="25"/>
      <c r="H378" s="25"/>
      <c r="I378" s="176"/>
      <c r="J378" s="25"/>
    </row>
    <row r="379" spans="1:10">
      <c r="A379" s="25"/>
      <c r="B379" s="25"/>
      <c r="C379" s="173"/>
      <c r="D379" s="176"/>
      <c r="E379" s="25"/>
      <c r="F379" s="176"/>
      <c r="G379" s="25"/>
      <c r="H379" s="25"/>
      <c r="I379" s="176"/>
      <c r="J379" s="25"/>
    </row>
    <row r="380" spans="1:10">
      <c r="A380" s="25"/>
      <c r="B380" s="25"/>
      <c r="C380" s="173"/>
      <c r="D380" s="176"/>
      <c r="E380" s="25"/>
      <c r="F380" s="176"/>
      <c r="G380" s="25"/>
      <c r="H380" s="25"/>
      <c r="I380" s="176"/>
      <c r="J380" s="25"/>
    </row>
    <row r="381" spans="1:10">
      <c r="A381" s="25"/>
      <c r="B381" s="25"/>
      <c r="C381" s="173"/>
      <c r="D381" s="176"/>
      <c r="E381" s="25"/>
      <c r="F381" s="176"/>
      <c r="G381" s="25"/>
      <c r="H381" s="25"/>
      <c r="I381" s="176"/>
      <c r="J381" s="25"/>
    </row>
    <row r="382" spans="1:10">
      <c r="A382" s="25"/>
      <c r="B382" s="25"/>
      <c r="C382" s="173"/>
      <c r="D382" s="176"/>
      <c r="E382" s="25"/>
      <c r="F382" s="176"/>
      <c r="G382" s="25"/>
      <c r="H382" s="25"/>
      <c r="I382" s="176"/>
      <c r="J382" s="25"/>
    </row>
    <row r="383" spans="1:10">
      <c r="A383" s="25"/>
      <c r="B383" s="25"/>
      <c r="C383" s="173"/>
      <c r="D383" s="176"/>
      <c r="E383" s="25"/>
      <c r="F383" s="176"/>
      <c r="G383" s="25"/>
      <c r="H383" s="25"/>
      <c r="I383" s="176"/>
      <c r="J383" s="25"/>
    </row>
    <row r="384" spans="1:10">
      <c r="A384" s="25"/>
      <c r="B384" s="25"/>
      <c r="C384" s="173"/>
      <c r="D384" s="176"/>
      <c r="E384" s="25"/>
      <c r="F384" s="176"/>
      <c r="G384" s="25"/>
      <c r="H384" s="25"/>
      <c r="I384" s="176"/>
      <c r="J384" s="25"/>
    </row>
    <row r="385" spans="1:10">
      <c r="A385" s="25"/>
      <c r="B385" s="25"/>
      <c r="C385" s="173"/>
      <c r="D385" s="176"/>
      <c r="E385" s="25"/>
      <c r="F385" s="176"/>
      <c r="G385" s="25"/>
      <c r="H385" s="25"/>
      <c r="I385" s="176"/>
      <c r="J385" s="25"/>
    </row>
    <row r="386" spans="1:10">
      <c r="A386" s="25"/>
      <c r="B386" s="25"/>
      <c r="C386" s="173"/>
      <c r="D386" s="176"/>
      <c r="E386" s="25"/>
      <c r="F386" s="176"/>
      <c r="G386" s="25"/>
      <c r="H386" s="25"/>
      <c r="I386" s="176"/>
      <c r="J386" s="25"/>
    </row>
    <row r="387" spans="1:10">
      <c r="A387" s="25"/>
      <c r="B387" s="25"/>
      <c r="C387" s="173"/>
      <c r="D387" s="176"/>
      <c r="E387" s="25"/>
      <c r="F387" s="176"/>
      <c r="G387" s="25"/>
      <c r="H387" s="25"/>
      <c r="I387" s="176"/>
      <c r="J387" s="25"/>
    </row>
    <row r="388" spans="1:10">
      <c r="A388" s="25"/>
      <c r="B388" s="25"/>
      <c r="C388" s="173"/>
      <c r="D388" s="176"/>
      <c r="E388" s="25"/>
      <c r="F388" s="176"/>
      <c r="G388" s="25"/>
      <c r="H388" s="25"/>
      <c r="I388" s="176"/>
      <c r="J388" s="25"/>
    </row>
    <row r="389" spans="1:10">
      <c r="A389" s="25"/>
      <c r="B389" s="25"/>
      <c r="C389" s="173"/>
      <c r="D389" s="176"/>
      <c r="E389" s="25"/>
      <c r="F389" s="176"/>
      <c r="G389" s="25"/>
      <c r="H389" s="25"/>
      <c r="I389" s="176"/>
      <c r="J389" s="25"/>
    </row>
    <row r="390" spans="1:10">
      <c r="A390" s="25"/>
      <c r="B390" s="25"/>
      <c r="C390" s="173"/>
      <c r="D390" s="176"/>
      <c r="E390" s="25"/>
      <c r="F390" s="176"/>
      <c r="G390" s="25"/>
      <c r="H390" s="25"/>
      <c r="I390" s="176"/>
      <c r="J390" s="25"/>
    </row>
    <row r="391" spans="1:10">
      <c r="A391" s="25"/>
      <c r="B391" s="25"/>
      <c r="C391" s="173"/>
      <c r="D391" s="176"/>
      <c r="E391" s="25"/>
      <c r="F391" s="176"/>
      <c r="G391" s="25"/>
      <c r="H391" s="25"/>
      <c r="I391" s="176"/>
      <c r="J391" s="25"/>
    </row>
    <row r="392" spans="1:10">
      <c r="A392" s="25"/>
      <c r="B392" s="25"/>
      <c r="C392" s="173"/>
      <c r="D392" s="176"/>
      <c r="E392" s="25"/>
      <c r="F392" s="176"/>
      <c r="G392" s="25"/>
      <c r="H392" s="25"/>
      <c r="I392" s="176"/>
      <c r="J392" s="25"/>
    </row>
    <row r="393" spans="1:10">
      <c r="A393" s="25"/>
      <c r="B393" s="25"/>
      <c r="C393" s="173"/>
      <c r="D393" s="176"/>
      <c r="E393" s="25"/>
      <c r="F393" s="176"/>
      <c r="G393" s="25"/>
      <c r="H393" s="25"/>
      <c r="I393" s="176"/>
      <c r="J393" s="25"/>
    </row>
    <row r="394" spans="1:10">
      <c r="A394" s="25"/>
      <c r="B394" s="25"/>
      <c r="C394" s="173"/>
      <c r="D394" s="176"/>
      <c r="E394" s="25"/>
      <c r="F394" s="176"/>
      <c r="G394" s="25"/>
      <c r="H394" s="25"/>
      <c r="I394" s="176"/>
      <c r="J394" s="25"/>
    </row>
    <row r="395" spans="1:10">
      <c r="A395" s="25"/>
      <c r="B395" s="25"/>
      <c r="C395" s="173"/>
      <c r="D395" s="176"/>
      <c r="E395" s="25"/>
      <c r="F395" s="176"/>
      <c r="G395" s="25"/>
      <c r="H395" s="25"/>
      <c r="I395" s="176"/>
      <c r="J395" s="25"/>
    </row>
    <row r="396" spans="1:10">
      <c r="A396" s="25"/>
      <c r="B396" s="25"/>
      <c r="C396" s="173"/>
      <c r="D396" s="176"/>
      <c r="E396" s="25"/>
      <c r="F396" s="176"/>
      <c r="G396" s="25"/>
      <c r="H396" s="25"/>
      <c r="I396" s="176"/>
      <c r="J396" s="25"/>
    </row>
    <row r="397" spans="1:10">
      <c r="A397" s="25"/>
      <c r="B397" s="25"/>
      <c r="C397" s="173"/>
      <c r="D397" s="176"/>
      <c r="E397" s="25"/>
      <c r="F397" s="176"/>
      <c r="G397" s="25"/>
      <c r="H397" s="25"/>
      <c r="I397" s="176"/>
      <c r="J397" s="25"/>
    </row>
    <row r="398" spans="1:10">
      <c r="A398" s="25"/>
      <c r="B398" s="25"/>
      <c r="C398" s="173"/>
      <c r="D398" s="176"/>
      <c r="E398" s="25"/>
      <c r="F398" s="176"/>
      <c r="G398" s="25"/>
      <c r="H398" s="25"/>
      <c r="I398" s="176"/>
      <c r="J398" s="25"/>
    </row>
    <row r="399" spans="1:10">
      <c r="A399" s="25"/>
      <c r="B399" s="25"/>
      <c r="C399" s="173"/>
      <c r="D399" s="176"/>
      <c r="E399" s="25"/>
      <c r="F399" s="176"/>
      <c r="G399" s="25"/>
      <c r="H399" s="25"/>
      <c r="I399" s="176"/>
      <c r="J399" s="25"/>
    </row>
    <row r="400" spans="1:10">
      <c r="A400" s="25"/>
      <c r="B400" s="25"/>
      <c r="C400" s="173"/>
      <c r="D400" s="176"/>
      <c r="E400" s="25"/>
      <c r="F400" s="176"/>
      <c r="G400" s="25"/>
      <c r="H400" s="25"/>
      <c r="I400" s="176"/>
      <c r="J400" s="25"/>
    </row>
    <row r="401" spans="1:10">
      <c r="A401" s="25"/>
      <c r="B401" s="25"/>
      <c r="C401" s="173"/>
      <c r="D401" s="176"/>
      <c r="E401" s="25"/>
      <c r="F401" s="176"/>
      <c r="G401" s="25"/>
      <c r="H401" s="25"/>
      <c r="I401" s="176"/>
      <c r="J401" s="25"/>
    </row>
    <row r="402" spans="1:10">
      <c r="A402" s="25"/>
      <c r="B402" s="25"/>
      <c r="C402" s="173"/>
      <c r="D402" s="176"/>
      <c r="E402" s="25"/>
      <c r="F402" s="176"/>
      <c r="G402" s="25"/>
      <c r="H402" s="25"/>
      <c r="I402" s="176"/>
      <c r="J402" s="25"/>
    </row>
    <row r="403" spans="1:10">
      <c r="A403" s="25"/>
      <c r="B403" s="25"/>
      <c r="C403" s="173"/>
      <c r="D403" s="176"/>
      <c r="E403" s="25"/>
      <c r="F403" s="176"/>
      <c r="G403" s="25"/>
      <c r="H403" s="25"/>
      <c r="I403" s="176"/>
      <c r="J403" s="25"/>
    </row>
    <row r="404" spans="1:10">
      <c r="A404" s="25"/>
      <c r="B404" s="25"/>
      <c r="C404" s="173"/>
      <c r="D404" s="176"/>
      <c r="E404" s="25"/>
      <c r="F404" s="176"/>
      <c r="G404" s="25"/>
      <c r="H404" s="25"/>
      <c r="I404" s="176"/>
      <c r="J404" s="25"/>
    </row>
    <row r="405" spans="1:10">
      <c r="A405" s="25"/>
      <c r="B405" s="25"/>
      <c r="C405" s="173"/>
      <c r="D405" s="176"/>
      <c r="E405" s="25"/>
      <c r="F405" s="176"/>
      <c r="G405" s="25"/>
      <c r="H405" s="25"/>
      <c r="I405" s="176"/>
      <c r="J405" s="25"/>
    </row>
    <row r="406" spans="1:10">
      <c r="A406" s="25"/>
      <c r="B406" s="25"/>
      <c r="C406" s="173"/>
      <c r="D406" s="176"/>
      <c r="E406" s="25"/>
      <c r="F406" s="176"/>
      <c r="G406" s="25"/>
      <c r="H406" s="25"/>
      <c r="I406" s="176"/>
      <c r="J406" s="25"/>
    </row>
    <row r="407" spans="1:10">
      <c r="A407" s="25"/>
      <c r="B407" s="25"/>
      <c r="C407" s="173"/>
      <c r="D407" s="176"/>
      <c r="E407" s="25"/>
      <c r="F407" s="176"/>
      <c r="G407" s="25"/>
      <c r="H407" s="25"/>
      <c r="I407" s="176"/>
      <c r="J407" s="25"/>
    </row>
    <row r="408" spans="1:10">
      <c r="A408" s="25"/>
      <c r="B408" s="25"/>
      <c r="C408" s="173"/>
      <c r="D408" s="176"/>
      <c r="E408" s="25"/>
      <c r="F408" s="176"/>
      <c r="G408" s="25"/>
      <c r="H408" s="25"/>
      <c r="I408" s="176"/>
      <c r="J408" s="25"/>
    </row>
    <row r="409" spans="1:10">
      <c r="A409" s="25"/>
      <c r="B409" s="25"/>
      <c r="C409" s="173"/>
      <c r="D409" s="176"/>
      <c r="E409" s="25"/>
      <c r="F409" s="176"/>
      <c r="G409" s="25"/>
      <c r="H409" s="25"/>
      <c r="I409" s="176"/>
      <c r="J409" s="25"/>
    </row>
    <row r="410" spans="1:10">
      <c r="A410" s="25"/>
      <c r="B410" s="25"/>
      <c r="C410" s="173"/>
      <c r="D410" s="176"/>
      <c r="E410" s="25"/>
      <c r="F410" s="176"/>
      <c r="G410" s="25"/>
      <c r="H410" s="25"/>
      <c r="I410" s="176"/>
      <c r="J410" s="25"/>
    </row>
    <row r="411" spans="1:10">
      <c r="A411" s="25"/>
      <c r="B411" s="25"/>
      <c r="C411" s="173"/>
      <c r="D411" s="176"/>
      <c r="E411" s="25"/>
      <c r="F411" s="176"/>
      <c r="G411" s="25"/>
      <c r="H411" s="25"/>
      <c r="I411" s="176"/>
      <c r="J411" s="25"/>
    </row>
    <row r="412" spans="1:10">
      <c r="A412" s="25"/>
      <c r="B412" s="25"/>
      <c r="C412" s="173"/>
      <c r="D412" s="176"/>
      <c r="E412" s="25"/>
      <c r="F412" s="176"/>
      <c r="G412" s="25"/>
      <c r="H412" s="25"/>
      <c r="I412" s="176"/>
      <c r="J412" s="25"/>
    </row>
    <row r="413" spans="1:10">
      <c r="A413" s="25"/>
      <c r="B413" s="25"/>
      <c r="C413" s="173"/>
      <c r="D413" s="176"/>
      <c r="E413" s="25"/>
      <c r="F413" s="176"/>
      <c r="G413" s="25"/>
      <c r="H413" s="25"/>
      <c r="I413" s="176"/>
      <c r="J413" s="25"/>
    </row>
    <row r="414" spans="1:10">
      <c r="A414" s="25"/>
      <c r="B414" s="25"/>
      <c r="C414" s="173"/>
      <c r="D414" s="176"/>
      <c r="E414" s="25"/>
      <c r="F414" s="176"/>
      <c r="G414" s="25"/>
      <c r="H414" s="25"/>
      <c r="I414" s="176"/>
      <c r="J414" s="25"/>
    </row>
    <row r="415" spans="1:10">
      <c r="A415" s="25"/>
      <c r="B415" s="25"/>
      <c r="C415" s="173"/>
      <c r="D415" s="176"/>
      <c r="E415" s="25"/>
      <c r="F415" s="176"/>
      <c r="G415" s="25"/>
      <c r="H415" s="25"/>
      <c r="I415" s="176"/>
      <c r="J415" s="25"/>
    </row>
    <row r="416" spans="1:10">
      <c r="A416" s="25"/>
      <c r="B416" s="25"/>
      <c r="C416" s="173"/>
      <c r="D416" s="176"/>
      <c r="E416" s="25"/>
      <c r="F416" s="176"/>
      <c r="G416" s="25"/>
      <c r="H416" s="25"/>
      <c r="I416" s="176"/>
      <c r="J416" s="25"/>
    </row>
    <row r="417" spans="1:10">
      <c r="A417" s="25"/>
      <c r="B417" s="25"/>
      <c r="C417" s="173"/>
      <c r="D417" s="176"/>
      <c r="E417" s="25"/>
      <c r="F417" s="176"/>
      <c r="G417" s="25"/>
      <c r="H417" s="25"/>
      <c r="I417" s="176"/>
      <c r="J417" s="25"/>
    </row>
    <row r="418" spans="1:10">
      <c r="A418" s="25"/>
      <c r="B418" s="25"/>
      <c r="C418" s="173"/>
      <c r="D418" s="176"/>
      <c r="E418" s="25"/>
      <c r="F418" s="176"/>
      <c r="G418" s="25"/>
      <c r="H418" s="25"/>
      <c r="I418" s="176"/>
      <c r="J418" s="25"/>
    </row>
    <row r="419" spans="1:10">
      <c r="A419" s="25"/>
      <c r="B419" s="25"/>
      <c r="C419" s="173"/>
      <c r="D419" s="176"/>
      <c r="E419" s="25"/>
      <c r="F419" s="176"/>
      <c r="G419" s="25"/>
      <c r="H419" s="25"/>
      <c r="I419" s="176"/>
      <c r="J419" s="25"/>
    </row>
    <row r="420" spans="1:10">
      <c r="A420" s="25"/>
      <c r="B420" s="25"/>
      <c r="C420" s="173"/>
      <c r="D420" s="176"/>
      <c r="E420" s="25"/>
      <c r="F420" s="176"/>
      <c r="G420" s="25"/>
      <c r="H420" s="25"/>
      <c r="I420" s="176"/>
      <c r="J420" s="25"/>
    </row>
    <row r="421" spans="1:10">
      <c r="A421" s="25"/>
      <c r="B421" s="25"/>
      <c r="C421" s="173"/>
      <c r="D421" s="176"/>
      <c r="E421" s="25"/>
      <c r="F421" s="176"/>
      <c r="G421" s="25"/>
      <c r="H421" s="25"/>
      <c r="I421" s="176"/>
      <c r="J421" s="25"/>
    </row>
    <row r="422" spans="1:10">
      <c r="A422" s="25"/>
      <c r="B422" s="25"/>
      <c r="C422" s="173"/>
      <c r="D422" s="176"/>
      <c r="E422" s="25"/>
      <c r="F422" s="176"/>
      <c r="G422" s="25"/>
      <c r="H422" s="25"/>
      <c r="I422" s="176"/>
      <c r="J422" s="25"/>
    </row>
    <row r="423" spans="1:10">
      <c r="A423" s="25"/>
      <c r="B423" s="25"/>
      <c r="C423" s="173"/>
      <c r="D423" s="176"/>
      <c r="E423" s="25"/>
      <c r="F423" s="176"/>
      <c r="G423" s="25"/>
      <c r="H423" s="25"/>
      <c r="I423" s="176"/>
      <c r="J423" s="25"/>
    </row>
    <row r="424" spans="1:10">
      <c r="A424" s="25"/>
      <c r="B424" s="25"/>
      <c r="C424" s="173"/>
      <c r="D424" s="176"/>
      <c r="E424" s="25"/>
      <c r="F424" s="176"/>
      <c r="G424" s="25"/>
      <c r="H424" s="25"/>
      <c r="I424" s="176"/>
      <c r="J424" s="25"/>
    </row>
    <row r="425" spans="1:10">
      <c r="A425" s="25"/>
      <c r="B425" s="25"/>
      <c r="C425" s="173"/>
      <c r="D425" s="176"/>
      <c r="E425" s="25"/>
      <c r="F425" s="176"/>
      <c r="G425" s="25"/>
      <c r="H425" s="25"/>
      <c r="I425" s="176"/>
      <c r="J425" s="25"/>
    </row>
    <row r="426" spans="1:10">
      <c r="A426" s="25"/>
      <c r="B426" s="25"/>
      <c r="C426" s="173"/>
      <c r="D426" s="176"/>
      <c r="E426" s="25"/>
      <c r="F426" s="176"/>
      <c r="G426" s="25"/>
      <c r="H426" s="25"/>
      <c r="I426" s="176"/>
      <c r="J426" s="25"/>
    </row>
    <row r="427" spans="1:10">
      <c r="A427" s="25"/>
      <c r="B427" s="25"/>
      <c r="C427" s="173"/>
      <c r="D427" s="176"/>
      <c r="E427" s="25"/>
      <c r="F427" s="176"/>
      <c r="G427" s="25"/>
      <c r="H427" s="25"/>
      <c r="I427" s="176"/>
      <c r="J427" s="25"/>
    </row>
    <row r="428" spans="1:10">
      <c r="A428" s="25"/>
      <c r="B428" s="25"/>
      <c r="C428" s="173"/>
      <c r="D428" s="176"/>
      <c r="E428" s="25"/>
      <c r="F428" s="176"/>
      <c r="G428" s="25"/>
      <c r="H428" s="25"/>
      <c r="I428" s="176"/>
      <c r="J428" s="25"/>
    </row>
    <row r="429" spans="1:10">
      <c r="A429" s="25"/>
      <c r="B429" s="25"/>
      <c r="C429" s="173"/>
      <c r="D429" s="176"/>
      <c r="E429" s="25"/>
      <c r="F429" s="176"/>
      <c r="G429" s="25"/>
      <c r="H429" s="25"/>
      <c r="I429" s="176"/>
      <c r="J429" s="25"/>
    </row>
    <row r="430" spans="1:10">
      <c r="A430" s="25"/>
      <c r="B430" s="25"/>
      <c r="C430" s="173"/>
      <c r="D430" s="176"/>
      <c r="E430" s="25"/>
      <c r="F430" s="176"/>
      <c r="G430" s="25"/>
      <c r="H430" s="25"/>
      <c r="I430" s="176"/>
      <c r="J430" s="25"/>
    </row>
    <row r="431" spans="1:10">
      <c r="A431" s="25"/>
      <c r="B431" s="25"/>
      <c r="C431" s="173"/>
      <c r="D431" s="176"/>
      <c r="E431" s="25"/>
      <c r="F431" s="176"/>
      <c r="G431" s="25"/>
      <c r="H431" s="25"/>
      <c r="I431" s="176"/>
      <c r="J431" s="25"/>
    </row>
    <row r="432" spans="1:10">
      <c r="A432" s="25"/>
      <c r="B432" s="25"/>
      <c r="C432" s="173"/>
      <c r="D432" s="176"/>
      <c r="E432" s="25"/>
      <c r="F432" s="176"/>
      <c r="G432" s="25"/>
      <c r="H432" s="25"/>
      <c r="I432" s="176"/>
      <c r="J432" s="25"/>
    </row>
    <row r="433" spans="1:10">
      <c r="A433" s="25"/>
      <c r="B433" s="25"/>
      <c r="C433" s="173"/>
      <c r="D433" s="176"/>
      <c r="E433" s="25"/>
      <c r="F433" s="176"/>
      <c r="G433" s="25"/>
      <c r="H433" s="25"/>
      <c r="I433" s="176"/>
      <c r="J433" s="25"/>
    </row>
    <row r="434" spans="1:10">
      <c r="A434" s="25"/>
      <c r="B434" s="25"/>
      <c r="C434" s="173"/>
      <c r="D434" s="176"/>
      <c r="E434" s="25"/>
      <c r="F434" s="176"/>
      <c r="G434" s="25"/>
      <c r="H434" s="25"/>
      <c r="I434" s="176"/>
      <c r="J434" s="25"/>
    </row>
    <row r="435" spans="1:10">
      <c r="A435" s="25"/>
      <c r="B435" s="25"/>
      <c r="C435" s="173"/>
      <c r="D435" s="176"/>
      <c r="E435" s="25"/>
      <c r="F435" s="176"/>
      <c r="G435" s="25"/>
      <c r="H435" s="25"/>
      <c r="I435" s="176"/>
      <c r="J435" s="25"/>
    </row>
    <row r="436" spans="1:10">
      <c r="A436" s="25"/>
      <c r="B436" s="25"/>
      <c r="C436" s="173"/>
      <c r="D436" s="176"/>
      <c r="E436" s="25"/>
      <c r="F436" s="176"/>
      <c r="G436" s="25"/>
      <c r="H436" s="25"/>
      <c r="I436" s="176"/>
      <c r="J436" s="25"/>
    </row>
    <row r="437" spans="1:10">
      <c r="A437" s="25"/>
      <c r="B437" s="25"/>
      <c r="C437" s="173"/>
      <c r="D437" s="176"/>
      <c r="E437" s="25"/>
      <c r="F437" s="176"/>
      <c r="G437" s="25"/>
      <c r="H437" s="25"/>
      <c r="I437" s="176"/>
      <c r="J437" s="25"/>
    </row>
    <row r="438" spans="1:10">
      <c r="F438" s="13"/>
    </row>
    <row r="439" spans="1:10">
      <c r="F439" s="13"/>
    </row>
    <row r="440" spans="1:10">
      <c r="F440" s="13"/>
    </row>
    <row r="441" spans="1:10">
      <c r="F441" s="13"/>
    </row>
    <row r="442" spans="1:10">
      <c r="F442" s="13"/>
    </row>
    <row r="443" spans="1:10">
      <c r="F443" s="13"/>
    </row>
    <row r="444" spans="1:10">
      <c r="F444" s="13"/>
    </row>
    <row r="445" spans="1:10">
      <c r="F445" s="13"/>
    </row>
    <row r="446" spans="1:10">
      <c r="F446" s="13"/>
    </row>
    <row r="447" spans="1:10">
      <c r="F447" s="13"/>
    </row>
    <row r="448" spans="1:10">
      <c r="F448" s="13"/>
    </row>
    <row r="449" spans="6:6">
      <c r="F449" s="13"/>
    </row>
    <row r="450" spans="6:6">
      <c r="F450" s="13"/>
    </row>
    <row r="451" spans="6:6">
      <c r="F451" s="13"/>
    </row>
    <row r="452" spans="6:6">
      <c r="F452" s="13"/>
    </row>
    <row r="453" spans="6:6">
      <c r="F453" s="13"/>
    </row>
    <row r="454" spans="6:6">
      <c r="F454" s="13"/>
    </row>
    <row r="455" spans="6:6">
      <c r="F455" s="13"/>
    </row>
    <row r="456" spans="6:6">
      <c r="F456" s="13"/>
    </row>
    <row r="457" spans="6:6">
      <c r="F457" s="13"/>
    </row>
    <row r="458" spans="6:6">
      <c r="F458" s="13"/>
    </row>
    <row r="459" spans="6:6">
      <c r="F459" s="13"/>
    </row>
    <row r="460" spans="6:6">
      <c r="F460" s="13"/>
    </row>
    <row r="461" spans="6:6">
      <c r="F461" s="13"/>
    </row>
    <row r="462" spans="6:6">
      <c r="F462" s="13"/>
    </row>
    <row r="463" spans="6:6">
      <c r="F463" s="13"/>
    </row>
    <row r="464" spans="6:6">
      <c r="F464" s="13"/>
    </row>
    <row r="465" spans="6:6">
      <c r="F465" s="13"/>
    </row>
    <row r="466" spans="6:6">
      <c r="F466" s="13"/>
    </row>
    <row r="467" spans="6:6">
      <c r="F467" s="13"/>
    </row>
    <row r="468" spans="6:6">
      <c r="F468" s="13"/>
    </row>
    <row r="469" spans="6:6">
      <c r="F469" s="13"/>
    </row>
    <row r="470" spans="6:6">
      <c r="F470" s="13"/>
    </row>
    <row r="471" spans="6:6">
      <c r="F471" s="13"/>
    </row>
    <row r="472" spans="6:6">
      <c r="F472" s="13"/>
    </row>
    <row r="473" spans="6:6">
      <c r="F473" s="13"/>
    </row>
    <row r="474" spans="6:6">
      <c r="F474" s="13"/>
    </row>
    <row r="475" spans="6:6">
      <c r="F475" s="13"/>
    </row>
    <row r="476" spans="6:6">
      <c r="F476" s="13"/>
    </row>
    <row r="477" spans="6:6">
      <c r="F477" s="13"/>
    </row>
    <row r="478" spans="6:6">
      <c r="F478" s="13"/>
    </row>
    <row r="479" spans="6:6">
      <c r="F479" s="13"/>
    </row>
    <row r="480" spans="6:6">
      <c r="F480" s="13"/>
    </row>
    <row r="481" spans="6:6">
      <c r="F481" s="13"/>
    </row>
    <row r="482" spans="6:6">
      <c r="F482" s="13"/>
    </row>
    <row r="483" spans="6:6">
      <c r="F483" s="13"/>
    </row>
    <row r="484" spans="6:6">
      <c r="F484" s="13"/>
    </row>
    <row r="485" spans="6:6">
      <c r="F485" s="13"/>
    </row>
    <row r="486" spans="6:6">
      <c r="F486" s="13"/>
    </row>
    <row r="487" spans="6:6">
      <c r="F487" s="13"/>
    </row>
    <row r="488" spans="6:6">
      <c r="F488" s="13"/>
    </row>
    <row r="489" spans="6:6">
      <c r="F489" s="13"/>
    </row>
    <row r="490" spans="6:6">
      <c r="F490" s="13"/>
    </row>
    <row r="491" spans="6:6">
      <c r="F491" s="13"/>
    </row>
    <row r="492" spans="6:6">
      <c r="F492" s="13"/>
    </row>
    <row r="493" spans="6:6">
      <c r="F493" s="13"/>
    </row>
    <row r="494" spans="6:6">
      <c r="F494" s="13"/>
    </row>
    <row r="495" spans="6:6">
      <c r="F495" s="13"/>
    </row>
    <row r="496" spans="6:6">
      <c r="F496" s="13"/>
    </row>
    <row r="497" spans="6:6">
      <c r="F497" s="13"/>
    </row>
    <row r="498" spans="6:6">
      <c r="F498" s="13"/>
    </row>
    <row r="499" spans="6:6">
      <c r="F499" s="13"/>
    </row>
    <row r="500" spans="6:6">
      <c r="F500" s="13"/>
    </row>
    <row r="501" spans="6:6">
      <c r="F501" s="13"/>
    </row>
    <row r="502" spans="6:6">
      <c r="F502" s="13"/>
    </row>
    <row r="503" spans="6:6">
      <c r="F503" s="13"/>
    </row>
    <row r="504" spans="6:6">
      <c r="F504" s="13"/>
    </row>
    <row r="505" spans="6:6">
      <c r="F505" s="13"/>
    </row>
    <row r="506" spans="6:6">
      <c r="F506" s="13"/>
    </row>
    <row r="507" spans="6:6">
      <c r="F507" s="13"/>
    </row>
    <row r="508" spans="6:6">
      <c r="F508" s="13"/>
    </row>
    <row r="509" spans="6:6">
      <c r="F509" s="13"/>
    </row>
    <row r="510" spans="6:6">
      <c r="F510" s="13"/>
    </row>
    <row r="511" spans="6:6">
      <c r="F511" s="13"/>
    </row>
    <row r="512" spans="6:6">
      <c r="F512" s="13"/>
    </row>
    <row r="513" spans="6:6">
      <c r="F513" s="13"/>
    </row>
    <row r="514" spans="6:6">
      <c r="F514" s="13"/>
    </row>
    <row r="515" spans="6:6">
      <c r="F515" s="13"/>
    </row>
    <row r="516" spans="6:6">
      <c r="F516" s="13"/>
    </row>
    <row r="517" spans="6:6">
      <c r="F517" s="13"/>
    </row>
    <row r="518" spans="6:6">
      <c r="F518" s="13"/>
    </row>
    <row r="519" spans="6:6">
      <c r="F519" s="13"/>
    </row>
    <row r="520" spans="6:6">
      <c r="F520" s="13"/>
    </row>
    <row r="521" spans="6:6">
      <c r="F521" s="13"/>
    </row>
    <row r="522" spans="6:6">
      <c r="F522" s="13"/>
    </row>
    <row r="523" spans="6:6">
      <c r="F523" s="13"/>
    </row>
    <row r="524" spans="6:6">
      <c r="F524" s="13"/>
    </row>
    <row r="525" spans="6:6">
      <c r="F525" s="13"/>
    </row>
    <row r="526" spans="6:6">
      <c r="F526" s="13"/>
    </row>
    <row r="527" spans="6:6">
      <c r="F527" s="13"/>
    </row>
    <row r="528" spans="6:6">
      <c r="F528" s="13"/>
    </row>
    <row r="529" spans="6:6">
      <c r="F529" s="13"/>
    </row>
    <row r="530" spans="6:6">
      <c r="F530" s="13"/>
    </row>
    <row r="531" spans="6:6">
      <c r="F531" s="13"/>
    </row>
    <row r="532" spans="6:6">
      <c r="F532" s="13"/>
    </row>
    <row r="533" spans="6:6">
      <c r="F533" s="13"/>
    </row>
    <row r="534" spans="6:6">
      <c r="F534" s="13"/>
    </row>
    <row r="535" spans="6:6">
      <c r="F535" s="13"/>
    </row>
    <row r="536" spans="6:6">
      <c r="F536" s="13"/>
    </row>
    <row r="537" spans="6:6">
      <c r="F537" s="13"/>
    </row>
    <row r="538" spans="6:6">
      <c r="F538" s="13"/>
    </row>
    <row r="539" spans="6:6">
      <c r="F539" s="13"/>
    </row>
    <row r="540" spans="6:6">
      <c r="F540" s="13"/>
    </row>
    <row r="541" spans="6:6">
      <c r="F541" s="13"/>
    </row>
    <row r="542" spans="6:6">
      <c r="F542" s="13"/>
    </row>
    <row r="543" spans="6:6">
      <c r="F543" s="13"/>
    </row>
    <row r="544" spans="6:6">
      <c r="F544" s="13"/>
    </row>
    <row r="545" spans="6:6">
      <c r="F545" s="13"/>
    </row>
    <row r="546" spans="6:6">
      <c r="F546" s="13"/>
    </row>
    <row r="547" spans="6:6">
      <c r="F547" s="13"/>
    </row>
    <row r="548" spans="6:6">
      <c r="F548" s="13"/>
    </row>
    <row r="549" spans="6:6">
      <c r="F549" s="13"/>
    </row>
    <row r="550" spans="6:6">
      <c r="F550" s="13"/>
    </row>
    <row r="551" spans="6:6">
      <c r="F551" s="13"/>
    </row>
    <row r="552" spans="6:6">
      <c r="F552" s="13"/>
    </row>
    <row r="553" spans="6:6">
      <c r="F553" s="13"/>
    </row>
    <row r="554" spans="6:6">
      <c r="F554" s="13"/>
    </row>
    <row r="555" spans="6:6">
      <c r="F555" s="13"/>
    </row>
    <row r="556" spans="6:6">
      <c r="F556" s="13"/>
    </row>
    <row r="557" spans="6:6">
      <c r="F557" s="13"/>
    </row>
    <row r="558" spans="6:6">
      <c r="F558" s="13"/>
    </row>
    <row r="559" spans="6:6">
      <c r="F559" s="13"/>
    </row>
    <row r="560" spans="6:6">
      <c r="F560" s="13"/>
    </row>
    <row r="561" spans="6:6">
      <c r="F561" s="13"/>
    </row>
    <row r="562" spans="6:6">
      <c r="F562" s="13"/>
    </row>
    <row r="563" spans="6:6">
      <c r="F563" s="13"/>
    </row>
    <row r="564" spans="6:6">
      <c r="F564" s="13"/>
    </row>
    <row r="565" spans="6:6">
      <c r="F565" s="13"/>
    </row>
    <row r="566" spans="6:6">
      <c r="F566" s="13"/>
    </row>
    <row r="567" spans="6:6">
      <c r="F567" s="13"/>
    </row>
    <row r="568" spans="6:6">
      <c r="F568" s="13"/>
    </row>
    <row r="569" spans="6:6">
      <c r="F569" s="13"/>
    </row>
    <row r="570" spans="6:6">
      <c r="F570" s="13"/>
    </row>
    <row r="571" spans="6:6">
      <c r="F571" s="13"/>
    </row>
    <row r="572" spans="6:6">
      <c r="F572" s="13"/>
    </row>
    <row r="573" spans="6:6">
      <c r="F573" s="13"/>
    </row>
    <row r="574" spans="6:6">
      <c r="F574" s="13"/>
    </row>
    <row r="575" spans="6:6">
      <c r="F575" s="13"/>
    </row>
    <row r="576" spans="6:6">
      <c r="F576" s="13"/>
    </row>
    <row r="577" spans="6:6">
      <c r="F577" s="13"/>
    </row>
    <row r="578" spans="6:6">
      <c r="F578" s="13"/>
    </row>
    <row r="579" spans="6:6">
      <c r="F579" s="13"/>
    </row>
    <row r="580" spans="6:6">
      <c r="F580" s="13"/>
    </row>
    <row r="581" spans="6:6">
      <c r="F581" s="13"/>
    </row>
    <row r="582" spans="6:6">
      <c r="F582" s="13"/>
    </row>
    <row r="583" spans="6:6">
      <c r="F583" s="13"/>
    </row>
    <row r="584" spans="6:6">
      <c r="F584" s="13"/>
    </row>
    <row r="585" spans="6:6">
      <c r="F585" s="13"/>
    </row>
    <row r="586" spans="6:6">
      <c r="F586" s="13"/>
    </row>
    <row r="587" spans="6:6">
      <c r="F587" s="13"/>
    </row>
    <row r="588" spans="6:6">
      <c r="F588" s="13"/>
    </row>
    <row r="589" spans="6:6">
      <c r="F589" s="13"/>
    </row>
    <row r="590" spans="6:6">
      <c r="F590" s="13"/>
    </row>
    <row r="591" spans="6:6">
      <c r="F591" s="13"/>
    </row>
    <row r="592" spans="6:6">
      <c r="F592" s="13"/>
    </row>
    <row r="593" spans="6:6">
      <c r="F593" s="13"/>
    </row>
    <row r="594" spans="6:6">
      <c r="F594" s="13"/>
    </row>
    <row r="595" spans="6:6">
      <c r="F595" s="13"/>
    </row>
    <row r="596" spans="6:6">
      <c r="F596" s="13"/>
    </row>
    <row r="597" spans="6:6">
      <c r="F597" s="13"/>
    </row>
    <row r="598" spans="6:6">
      <c r="F598" s="13"/>
    </row>
    <row r="599" spans="6:6">
      <c r="F599" s="13"/>
    </row>
    <row r="600" spans="6:6">
      <c r="F600" s="13"/>
    </row>
    <row r="601" spans="6:6">
      <c r="F601" s="13"/>
    </row>
    <row r="602" spans="6:6">
      <c r="F602" s="13"/>
    </row>
    <row r="603" spans="6:6">
      <c r="F603" s="13"/>
    </row>
    <row r="604" spans="6:6">
      <c r="F604" s="13"/>
    </row>
    <row r="605" spans="6:6">
      <c r="F605" s="13"/>
    </row>
    <row r="606" spans="6:6">
      <c r="F606" s="13"/>
    </row>
    <row r="607" spans="6:6">
      <c r="F607" s="13"/>
    </row>
    <row r="608" spans="6:6">
      <c r="F608" s="13"/>
    </row>
    <row r="609" spans="6:6">
      <c r="F609" s="13"/>
    </row>
    <row r="610" spans="6:6">
      <c r="F610" s="13"/>
    </row>
    <row r="611" spans="6:6">
      <c r="F611" s="13"/>
    </row>
    <row r="612" spans="6:6">
      <c r="F612" s="13"/>
    </row>
    <row r="613" spans="6:6">
      <c r="F613" s="13"/>
    </row>
    <row r="614" spans="6:6">
      <c r="F614" s="13"/>
    </row>
    <row r="615" spans="6:6">
      <c r="F615" s="13"/>
    </row>
    <row r="616" spans="6:6">
      <c r="F616" s="13"/>
    </row>
    <row r="617" spans="6:6">
      <c r="F617" s="13"/>
    </row>
    <row r="618" spans="6:6">
      <c r="F618" s="13"/>
    </row>
    <row r="619" spans="6:6">
      <c r="F619" s="13"/>
    </row>
    <row r="620" spans="6:6">
      <c r="F620" s="13"/>
    </row>
    <row r="621" spans="6:6">
      <c r="F621" s="13"/>
    </row>
    <row r="622" spans="6:6">
      <c r="F622" s="13"/>
    </row>
    <row r="623" spans="6:6">
      <c r="F623" s="13"/>
    </row>
    <row r="624" spans="6:6">
      <c r="F624" s="13"/>
    </row>
    <row r="625" spans="6:6">
      <c r="F625" s="13"/>
    </row>
    <row r="626" spans="6:6">
      <c r="F626" s="13"/>
    </row>
    <row r="627" spans="6:6">
      <c r="F627" s="13"/>
    </row>
    <row r="628" spans="6:6">
      <c r="F628" s="13"/>
    </row>
    <row r="629" spans="6:6">
      <c r="F629" s="13"/>
    </row>
    <row r="630" spans="6:6">
      <c r="F630" s="13"/>
    </row>
    <row r="631" spans="6:6">
      <c r="F631" s="13"/>
    </row>
    <row r="632" spans="6:6">
      <c r="F632" s="13"/>
    </row>
    <row r="633" spans="6:6">
      <c r="F633" s="13"/>
    </row>
    <row r="634" spans="6:6">
      <c r="F634" s="13"/>
    </row>
    <row r="635" spans="6:6">
      <c r="F635" s="13"/>
    </row>
    <row r="636" spans="6:6">
      <c r="F636" s="13"/>
    </row>
    <row r="637" spans="6:6">
      <c r="F637" s="13"/>
    </row>
    <row r="638" spans="6:6">
      <c r="F638" s="13"/>
    </row>
    <row r="639" spans="6:6">
      <c r="F639" s="13"/>
    </row>
    <row r="640" spans="6:6">
      <c r="F640" s="13"/>
    </row>
    <row r="641" spans="6:6">
      <c r="F641" s="13"/>
    </row>
    <row r="642" spans="6:6">
      <c r="F642" s="13"/>
    </row>
    <row r="643" spans="6:6">
      <c r="F643" s="13"/>
    </row>
    <row r="644" spans="6:6">
      <c r="F644" s="13"/>
    </row>
    <row r="645" spans="6:6">
      <c r="F645" s="13"/>
    </row>
    <row r="646" spans="6:6">
      <c r="F646" s="13"/>
    </row>
    <row r="647" spans="6:6">
      <c r="F647" s="13"/>
    </row>
    <row r="648" spans="6:6">
      <c r="F648" s="13"/>
    </row>
    <row r="649" spans="6:6">
      <c r="F649" s="13"/>
    </row>
    <row r="650" spans="6:6">
      <c r="F650" s="13"/>
    </row>
    <row r="651" spans="6:6">
      <c r="F651" s="13"/>
    </row>
    <row r="652" spans="6:6">
      <c r="F652" s="13"/>
    </row>
    <row r="653" spans="6:6">
      <c r="F653" s="13"/>
    </row>
    <row r="654" spans="6:6">
      <c r="F654" s="13"/>
    </row>
    <row r="655" spans="6:6">
      <c r="F655" s="13"/>
    </row>
    <row r="656" spans="6:6">
      <c r="F656" s="13"/>
    </row>
    <row r="657" spans="6:6">
      <c r="F657" s="13"/>
    </row>
    <row r="658" spans="6:6">
      <c r="F658" s="13"/>
    </row>
    <row r="659" spans="6:6">
      <c r="F659" s="13"/>
    </row>
    <row r="660" spans="6:6">
      <c r="F660" s="13"/>
    </row>
    <row r="661" spans="6:6">
      <c r="F661" s="13"/>
    </row>
    <row r="662" spans="6:6">
      <c r="F662" s="13"/>
    </row>
    <row r="663" spans="6:6">
      <c r="F663" s="13"/>
    </row>
    <row r="664" spans="6:6">
      <c r="F664" s="13"/>
    </row>
    <row r="665" spans="6:6">
      <c r="F665" s="13"/>
    </row>
    <row r="666" spans="6:6">
      <c r="F666" s="13"/>
    </row>
    <row r="667" spans="6:6">
      <c r="F667" s="13"/>
    </row>
    <row r="668" spans="6:6">
      <c r="F668" s="13"/>
    </row>
    <row r="669" spans="6:6">
      <c r="F669" s="13"/>
    </row>
    <row r="670" spans="6:6">
      <c r="F670" s="13"/>
    </row>
    <row r="671" spans="6:6">
      <c r="F671" s="13"/>
    </row>
    <row r="672" spans="6:6">
      <c r="F672" s="13"/>
    </row>
    <row r="673" spans="6:6">
      <c r="F673" s="13"/>
    </row>
    <row r="674" spans="6:6">
      <c r="F674" s="13"/>
    </row>
    <row r="675" spans="6:6">
      <c r="F675" s="13"/>
    </row>
    <row r="676" spans="6:6">
      <c r="F676" s="13"/>
    </row>
    <row r="677" spans="6:6">
      <c r="F677" s="13"/>
    </row>
    <row r="678" spans="6:6">
      <c r="F678" s="13"/>
    </row>
    <row r="679" spans="6:6">
      <c r="F679" s="13"/>
    </row>
    <row r="680" spans="6:6">
      <c r="F680" s="13"/>
    </row>
    <row r="681" spans="6:6">
      <c r="F681" s="13"/>
    </row>
    <row r="682" spans="6:6">
      <c r="F682" s="13"/>
    </row>
    <row r="683" spans="6:6">
      <c r="F683" s="13"/>
    </row>
    <row r="684" spans="6:6">
      <c r="F684" s="13"/>
    </row>
    <row r="685" spans="6:6">
      <c r="F685" s="13"/>
    </row>
    <row r="686" spans="6:6">
      <c r="F686" s="13"/>
    </row>
    <row r="687" spans="6:6">
      <c r="F687" s="13"/>
    </row>
    <row r="688" spans="6:6">
      <c r="F688" s="13"/>
    </row>
    <row r="689" spans="6:6">
      <c r="F689" s="13"/>
    </row>
    <row r="690" spans="6:6">
      <c r="F690" s="13"/>
    </row>
    <row r="691" spans="6:6">
      <c r="F691" s="13"/>
    </row>
    <row r="692" spans="6:6">
      <c r="F692" s="13"/>
    </row>
    <row r="693" spans="6:6">
      <c r="F693" s="13"/>
    </row>
    <row r="694" spans="6:6">
      <c r="F694" s="13"/>
    </row>
    <row r="695" spans="6:6">
      <c r="F695" s="13"/>
    </row>
    <row r="696" spans="6:6">
      <c r="F696" s="13"/>
    </row>
    <row r="697" spans="6:6">
      <c r="F697" s="13"/>
    </row>
    <row r="698" spans="6:6">
      <c r="F698" s="13"/>
    </row>
    <row r="699" spans="6:6">
      <c r="F699" s="13"/>
    </row>
    <row r="700" spans="6:6">
      <c r="F700" s="13"/>
    </row>
    <row r="701" spans="6:6">
      <c r="F701" s="13"/>
    </row>
    <row r="702" spans="6:6">
      <c r="F702" s="13"/>
    </row>
    <row r="703" spans="6:6">
      <c r="F703" s="13"/>
    </row>
    <row r="704" spans="6:6">
      <c r="F704" s="13"/>
    </row>
    <row r="705" spans="6:6">
      <c r="F705" s="13"/>
    </row>
    <row r="706" spans="6:6">
      <c r="F706" s="13"/>
    </row>
    <row r="707" spans="6:6">
      <c r="F707" s="13"/>
    </row>
    <row r="708" spans="6:6">
      <c r="F708" s="13"/>
    </row>
    <row r="709" spans="6:6">
      <c r="F709" s="13"/>
    </row>
    <row r="710" spans="6:6">
      <c r="F710" s="13"/>
    </row>
    <row r="711" spans="6:6">
      <c r="F711" s="13"/>
    </row>
    <row r="712" spans="6:6">
      <c r="F712" s="13"/>
    </row>
    <row r="713" spans="6:6">
      <c r="F713" s="13"/>
    </row>
    <row r="714" spans="6:6">
      <c r="F714" s="13"/>
    </row>
    <row r="715" spans="6:6">
      <c r="F715" s="13"/>
    </row>
    <row r="716" spans="6:6">
      <c r="F716" s="13"/>
    </row>
    <row r="717" spans="6:6">
      <c r="F717" s="13"/>
    </row>
    <row r="718" spans="6:6">
      <c r="F718" s="13"/>
    </row>
    <row r="719" spans="6:6">
      <c r="F719" s="13"/>
    </row>
    <row r="720" spans="6:6">
      <c r="F720" s="13"/>
    </row>
    <row r="721" spans="6:6">
      <c r="F721" s="13"/>
    </row>
    <row r="722" spans="6:6">
      <c r="F722" s="13"/>
    </row>
    <row r="723" spans="6:6">
      <c r="F723" s="13"/>
    </row>
    <row r="724" spans="6:6">
      <c r="F724" s="13"/>
    </row>
    <row r="725" spans="6:6">
      <c r="F725" s="13"/>
    </row>
    <row r="726" spans="6:6">
      <c r="F726" s="13"/>
    </row>
    <row r="727" spans="6:6">
      <c r="F727" s="13"/>
    </row>
    <row r="728" spans="6:6">
      <c r="F728" s="13"/>
    </row>
    <row r="729" spans="6:6">
      <c r="F729" s="13"/>
    </row>
    <row r="730" spans="6:6">
      <c r="F730" s="13"/>
    </row>
    <row r="731" spans="6:6">
      <c r="F731" s="13"/>
    </row>
    <row r="732" spans="6:6">
      <c r="F732" s="13"/>
    </row>
    <row r="733" spans="6:6">
      <c r="F733" s="13"/>
    </row>
    <row r="734" spans="6:6">
      <c r="F734" s="13"/>
    </row>
    <row r="735" spans="6:6">
      <c r="F735" s="13"/>
    </row>
    <row r="736" spans="6:6">
      <c r="F736" s="13"/>
    </row>
    <row r="737" spans="6:6">
      <c r="F737" s="13"/>
    </row>
    <row r="738" spans="6:6">
      <c r="F738" s="13"/>
    </row>
    <row r="739" spans="6:6">
      <c r="F739" s="13"/>
    </row>
    <row r="740" spans="6:6">
      <c r="F740" s="13"/>
    </row>
    <row r="741" spans="6:6">
      <c r="F741" s="13"/>
    </row>
    <row r="742" spans="6:6">
      <c r="F742" s="13"/>
    </row>
    <row r="743" spans="6:6">
      <c r="F743" s="13"/>
    </row>
    <row r="744" spans="6:6">
      <c r="F744" s="13"/>
    </row>
    <row r="745" spans="6:6">
      <c r="F745" s="13"/>
    </row>
    <row r="746" spans="6:6">
      <c r="F746" s="13"/>
    </row>
    <row r="747" spans="6:6">
      <c r="F747" s="13"/>
    </row>
    <row r="748" spans="6:6">
      <c r="F748" s="13"/>
    </row>
    <row r="749" spans="6:6">
      <c r="F749" s="13"/>
    </row>
    <row r="750" spans="6:6">
      <c r="F750" s="13"/>
    </row>
    <row r="751" spans="6:6">
      <c r="F751" s="13"/>
    </row>
    <row r="752" spans="6:6">
      <c r="F752" s="13"/>
    </row>
    <row r="753" spans="6:6">
      <c r="F753" s="13"/>
    </row>
    <row r="754" spans="6:6">
      <c r="F754" s="13"/>
    </row>
    <row r="755" spans="6:6">
      <c r="F755" s="13"/>
    </row>
    <row r="756" spans="6:6">
      <c r="F756" s="13"/>
    </row>
    <row r="757" spans="6:6">
      <c r="F757" s="13"/>
    </row>
    <row r="758" spans="6:6">
      <c r="F758" s="13"/>
    </row>
    <row r="759" spans="6:6">
      <c r="F759" s="13"/>
    </row>
    <row r="760" spans="6:6">
      <c r="F760" s="13"/>
    </row>
    <row r="761" spans="6:6">
      <c r="F761" s="13"/>
    </row>
    <row r="762" spans="6:6">
      <c r="F762" s="13"/>
    </row>
    <row r="763" spans="6:6">
      <c r="F763" s="13"/>
    </row>
    <row r="764" spans="6:6">
      <c r="F764" s="13"/>
    </row>
    <row r="765" spans="6:6">
      <c r="F765" s="13"/>
    </row>
    <row r="766" spans="6:6">
      <c r="F766" s="13"/>
    </row>
    <row r="767" spans="6:6">
      <c r="F767" s="13"/>
    </row>
    <row r="768" spans="6:6">
      <c r="F768" s="13"/>
    </row>
    <row r="769" spans="6:6">
      <c r="F769" s="13"/>
    </row>
    <row r="770" spans="6:6">
      <c r="F770" s="13"/>
    </row>
    <row r="771" spans="6:6">
      <c r="F771" s="13"/>
    </row>
    <row r="772" spans="6:6">
      <c r="F772" s="13"/>
    </row>
    <row r="773" spans="6:6">
      <c r="F773" s="13"/>
    </row>
    <row r="774" spans="6:6">
      <c r="F774" s="13"/>
    </row>
    <row r="775" spans="6:6">
      <c r="F775" s="13"/>
    </row>
    <row r="776" spans="6:6">
      <c r="F776" s="13"/>
    </row>
    <row r="777" spans="6:6">
      <c r="F777" s="13"/>
    </row>
    <row r="778" spans="6:6">
      <c r="F778" s="13"/>
    </row>
    <row r="779" spans="6:6">
      <c r="F779" s="13"/>
    </row>
    <row r="780" spans="6:6">
      <c r="F780" s="13"/>
    </row>
    <row r="781" spans="6:6">
      <c r="F781" s="13"/>
    </row>
    <row r="782" spans="6:6">
      <c r="F782" s="13"/>
    </row>
    <row r="783" spans="6:6">
      <c r="F783" s="13"/>
    </row>
    <row r="784" spans="6:6">
      <c r="F784" s="13"/>
    </row>
    <row r="785" spans="6:6">
      <c r="F785" s="13"/>
    </row>
    <row r="786" spans="6:6">
      <c r="F786" s="13"/>
    </row>
    <row r="787" spans="6:6">
      <c r="F787" s="13"/>
    </row>
    <row r="788" spans="6:6">
      <c r="F788" s="13"/>
    </row>
    <row r="789" spans="6:6">
      <c r="F789" s="13"/>
    </row>
    <row r="790" spans="6:6">
      <c r="F790" s="13"/>
    </row>
    <row r="791" spans="6:6">
      <c r="F791" s="13"/>
    </row>
    <row r="792" spans="6:6">
      <c r="F792" s="13"/>
    </row>
    <row r="793" spans="6:6">
      <c r="F793" s="13"/>
    </row>
    <row r="794" spans="6:6">
      <c r="F794" s="13"/>
    </row>
    <row r="795" spans="6:6">
      <c r="F795" s="13"/>
    </row>
    <row r="796" spans="6:6">
      <c r="F796" s="13"/>
    </row>
    <row r="797" spans="6:6">
      <c r="F797" s="13"/>
    </row>
    <row r="798" spans="6:6">
      <c r="F798" s="13"/>
    </row>
    <row r="799" spans="6:6">
      <c r="F799" s="13"/>
    </row>
    <row r="800" spans="6:6">
      <c r="F800" s="13"/>
    </row>
    <row r="801" spans="6:6">
      <c r="F801" s="13"/>
    </row>
    <row r="802" spans="6:6">
      <c r="F802" s="13"/>
    </row>
    <row r="803" spans="6:6">
      <c r="F803" s="13"/>
    </row>
    <row r="804" spans="6:6">
      <c r="F804" s="13"/>
    </row>
    <row r="805" spans="6:6">
      <c r="F805" s="13"/>
    </row>
    <row r="806" spans="6:6">
      <c r="F806" s="13"/>
    </row>
    <row r="807" spans="6:6">
      <c r="F807" s="13"/>
    </row>
    <row r="808" spans="6:6">
      <c r="F808" s="13"/>
    </row>
    <row r="809" spans="6:6">
      <c r="F809" s="13"/>
    </row>
    <row r="810" spans="6:6">
      <c r="F810" s="13"/>
    </row>
    <row r="811" spans="6:6">
      <c r="F811" s="13"/>
    </row>
    <row r="812" spans="6:6">
      <c r="F812" s="13"/>
    </row>
    <row r="813" spans="6:6">
      <c r="F813" s="13"/>
    </row>
    <row r="814" spans="6:6">
      <c r="F814" s="13"/>
    </row>
    <row r="815" spans="6:6">
      <c r="F815" s="13"/>
    </row>
    <row r="816" spans="6:6">
      <c r="F816" s="13"/>
    </row>
    <row r="817" spans="6:6">
      <c r="F817" s="13"/>
    </row>
    <row r="818" spans="6:6">
      <c r="F818" s="13"/>
    </row>
    <row r="819" spans="6:6">
      <c r="F819" s="13"/>
    </row>
    <row r="820" spans="6:6">
      <c r="F820" s="13"/>
    </row>
    <row r="821" spans="6:6">
      <c r="F821" s="13"/>
    </row>
    <row r="822" spans="6:6">
      <c r="F822" s="13"/>
    </row>
    <row r="823" spans="6:6">
      <c r="F823" s="13"/>
    </row>
    <row r="824" spans="6:6">
      <c r="F824" s="13"/>
    </row>
    <row r="825" spans="6:6">
      <c r="F825" s="13"/>
    </row>
    <row r="826" spans="6:6">
      <c r="F826" s="13"/>
    </row>
    <row r="827" spans="6:6">
      <c r="F827" s="13"/>
    </row>
    <row r="828" spans="6:6">
      <c r="F828" s="13"/>
    </row>
    <row r="829" spans="6:6">
      <c r="F829" s="13"/>
    </row>
    <row r="830" spans="6:6">
      <c r="F830" s="13"/>
    </row>
    <row r="831" spans="6:6">
      <c r="F831" s="13"/>
    </row>
    <row r="832" spans="6:6">
      <c r="F832" s="13"/>
    </row>
    <row r="833" spans="6:6">
      <c r="F833" s="13"/>
    </row>
    <row r="834" spans="6:6">
      <c r="F834" s="13"/>
    </row>
    <row r="835" spans="6:6">
      <c r="F835" s="13"/>
    </row>
    <row r="836" spans="6:6">
      <c r="F836" s="13"/>
    </row>
    <row r="837" spans="6:6">
      <c r="F837" s="13"/>
    </row>
    <row r="838" spans="6:6">
      <c r="F838" s="13"/>
    </row>
    <row r="839" spans="6:6">
      <c r="F839" s="13"/>
    </row>
    <row r="840" spans="6:6">
      <c r="F840" s="13"/>
    </row>
    <row r="841" spans="6:6">
      <c r="F841" s="13"/>
    </row>
    <row r="842" spans="6:6">
      <c r="F842" s="13"/>
    </row>
    <row r="843" spans="6:6">
      <c r="F843" s="13"/>
    </row>
    <row r="844" spans="6:6">
      <c r="F844" s="13"/>
    </row>
    <row r="845" spans="6:6">
      <c r="F845" s="13"/>
    </row>
    <row r="846" spans="6:6">
      <c r="F846" s="13"/>
    </row>
    <row r="847" spans="6:6">
      <c r="F847" s="13"/>
    </row>
    <row r="848" spans="6:6">
      <c r="F848" s="13"/>
    </row>
    <row r="849" spans="6:6">
      <c r="F849" s="13"/>
    </row>
    <row r="850" spans="6:6">
      <c r="F850" s="13"/>
    </row>
    <row r="851" spans="6:6">
      <c r="F851" s="13"/>
    </row>
    <row r="852" spans="6:6">
      <c r="F852" s="13"/>
    </row>
    <row r="853" spans="6:6">
      <c r="F853" s="13"/>
    </row>
    <row r="854" spans="6:6">
      <c r="F854" s="13"/>
    </row>
    <row r="855" spans="6:6">
      <c r="F855" s="13"/>
    </row>
    <row r="856" spans="6:6">
      <c r="F856" s="13"/>
    </row>
    <row r="857" spans="6:6">
      <c r="F857" s="13"/>
    </row>
    <row r="858" spans="6:6">
      <c r="F858" s="13"/>
    </row>
    <row r="859" spans="6:6">
      <c r="F859" s="13"/>
    </row>
    <row r="860" spans="6:6">
      <c r="F860" s="13"/>
    </row>
    <row r="861" spans="6:6">
      <c r="F861" s="13"/>
    </row>
    <row r="862" spans="6:6">
      <c r="F862" s="13"/>
    </row>
    <row r="863" spans="6:6">
      <c r="F863" s="13"/>
    </row>
    <row r="864" spans="6:6">
      <c r="F864" s="13"/>
    </row>
    <row r="865" spans="6:6">
      <c r="F865" s="13"/>
    </row>
    <row r="866" spans="6:6">
      <c r="F866" s="13"/>
    </row>
    <row r="867" spans="6:6">
      <c r="F867" s="13"/>
    </row>
    <row r="868" spans="6:6">
      <c r="F868" s="13"/>
    </row>
    <row r="869" spans="6:6">
      <c r="F869" s="13"/>
    </row>
    <row r="870" spans="6:6">
      <c r="F870" s="13"/>
    </row>
    <row r="871" spans="6:6">
      <c r="F871" s="13"/>
    </row>
    <row r="872" spans="6:6">
      <c r="F872" s="13"/>
    </row>
    <row r="873" spans="6:6">
      <c r="F873" s="13"/>
    </row>
    <row r="874" spans="6:6">
      <c r="F874" s="13"/>
    </row>
    <row r="875" spans="6:6">
      <c r="F875" s="13"/>
    </row>
    <row r="876" spans="6:6">
      <c r="F876" s="13"/>
    </row>
    <row r="877" spans="6:6">
      <c r="F877" s="13"/>
    </row>
    <row r="878" spans="6:6">
      <c r="F878" s="13"/>
    </row>
    <row r="879" spans="6:6">
      <c r="F879" s="13"/>
    </row>
    <row r="880" spans="6:6">
      <c r="F880" s="13"/>
    </row>
    <row r="881" spans="6:6">
      <c r="F881" s="13"/>
    </row>
    <row r="882" spans="6:6">
      <c r="F882" s="13"/>
    </row>
    <row r="883" spans="6:6">
      <c r="F883" s="13"/>
    </row>
    <row r="884" spans="6:6">
      <c r="F884" s="13"/>
    </row>
    <row r="885" spans="6:6">
      <c r="F885" s="13"/>
    </row>
    <row r="886" spans="6:6">
      <c r="F886" s="13"/>
    </row>
    <row r="887" spans="6:6">
      <c r="F887" s="13"/>
    </row>
    <row r="888" spans="6:6">
      <c r="F888" s="13"/>
    </row>
    <row r="889" spans="6:6">
      <c r="F889" s="13"/>
    </row>
    <row r="890" spans="6:6">
      <c r="F890" s="13"/>
    </row>
    <row r="891" spans="6:6">
      <c r="F891" s="13"/>
    </row>
    <row r="892" spans="6:6">
      <c r="F892" s="13"/>
    </row>
    <row r="893" spans="6:6">
      <c r="F893" s="13"/>
    </row>
    <row r="894" spans="6:6">
      <c r="F894" s="13"/>
    </row>
    <row r="895" spans="6:6">
      <c r="F895" s="13"/>
    </row>
    <row r="896" spans="6:6">
      <c r="F896" s="13"/>
    </row>
    <row r="897" spans="6:6">
      <c r="F897" s="13"/>
    </row>
    <row r="898" spans="6:6">
      <c r="F898" s="13"/>
    </row>
    <row r="899" spans="6:6">
      <c r="F899" s="13"/>
    </row>
    <row r="900" spans="6:6">
      <c r="F900" s="13"/>
    </row>
    <row r="901" spans="6:6">
      <c r="F901" s="13"/>
    </row>
    <row r="902" spans="6:6">
      <c r="F902" s="13"/>
    </row>
    <row r="903" spans="6:6">
      <c r="F903" s="13"/>
    </row>
    <row r="904" spans="6:6">
      <c r="F904" s="13"/>
    </row>
    <row r="905" spans="6:6">
      <c r="F905" s="13"/>
    </row>
    <row r="906" spans="6:6">
      <c r="F906" s="13"/>
    </row>
    <row r="907" spans="6:6">
      <c r="F907" s="13"/>
    </row>
    <row r="908" spans="6:6">
      <c r="F908" s="13"/>
    </row>
    <row r="909" spans="6:6">
      <c r="F909" s="13"/>
    </row>
    <row r="910" spans="6:6">
      <c r="F910" s="13"/>
    </row>
    <row r="911" spans="6:6">
      <c r="F911" s="13"/>
    </row>
    <row r="912" spans="6:6">
      <c r="F912" s="13"/>
    </row>
    <row r="913" spans="6:6">
      <c r="F913" s="13"/>
    </row>
    <row r="914" spans="6:6">
      <c r="F914" s="13"/>
    </row>
    <row r="915" spans="6:6">
      <c r="F915" s="13"/>
    </row>
    <row r="916" spans="6:6">
      <c r="F916" s="13"/>
    </row>
    <row r="917" spans="6:6">
      <c r="F917" s="13"/>
    </row>
    <row r="918" spans="6:6">
      <c r="F918" s="13"/>
    </row>
    <row r="919" spans="6:6">
      <c r="F919" s="13"/>
    </row>
    <row r="920" spans="6:6">
      <c r="F920" s="13"/>
    </row>
    <row r="921" spans="6:6">
      <c r="F921" s="13"/>
    </row>
  </sheetData>
  <mergeCells count="39">
    <mergeCell ref="A89:F89"/>
    <mergeCell ref="F6:F7"/>
    <mergeCell ref="D8:D9"/>
    <mergeCell ref="D12:D16"/>
    <mergeCell ref="D17:D23"/>
    <mergeCell ref="D31:D35"/>
    <mergeCell ref="A74:F74"/>
    <mergeCell ref="A75:F75"/>
    <mergeCell ref="A76:F76"/>
    <mergeCell ref="A77:F77"/>
    <mergeCell ref="A78:F78"/>
    <mergeCell ref="A79:F79"/>
    <mergeCell ref="A80:F80"/>
    <mergeCell ref="A86:D86"/>
    <mergeCell ref="A81:F81"/>
    <mergeCell ref="A82:F82"/>
    <mergeCell ref="A1:J1"/>
    <mergeCell ref="A72:E72"/>
    <mergeCell ref="D70:D71"/>
    <mergeCell ref="F8:F9"/>
    <mergeCell ref="F12:F16"/>
    <mergeCell ref="F17:F23"/>
    <mergeCell ref="F24:F30"/>
    <mergeCell ref="F31:F35"/>
    <mergeCell ref="F37:F48"/>
    <mergeCell ref="F49:F58"/>
    <mergeCell ref="F63:F69"/>
    <mergeCell ref="F70:F71"/>
    <mergeCell ref="D24:D30"/>
    <mergeCell ref="D37:D48"/>
    <mergeCell ref="D49:D58"/>
    <mergeCell ref="D63:D69"/>
    <mergeCell ref="F86:H86"/>
    <mergeCell ref="F87:H87"/>
    <mergeCell ref="A83:F83"/>
    <mergeCell ref="A3:I3"/>
    <mergeCell ref="G72:I72"/>
    <mergeCell ref="D6:D7"/>
    <mergeCell ref="F85:I85"/>
  </mergeCells>
  <phoneticPr fontId="10" type="noConversion"/>
  <pageMargins left="0.7" right="0.7" top="0.75" bottom="0.75" header="0.3" footer="0.3"/>
  <pageSetup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B6BDF-292C-419E-A491-7945FA83D9C1}">
  <sheetPr>
    <pageSetUpPr fitToPage="1"/>
  </sheetPr>
  <dimension ref="A1:N53"/>
  <sheetViews>
    <sheetView topLeftCell="A25" workbookViewId="0">
      <selection activeCell="G35" sqref="G35"/>
    </sheetView>
  </sheetViews>
  <sheetFormatPr defaultRowHeight="15" customHeight="1"/>
  <cols>
    <col min="1" max="1" width="14.5703125" style="1" bestFit="1" customWidth="1"/>
    <col min="2" max="5" width="12.28515625" style="1" customWidth="1"/>
    <col min="6" max="6" width="11.7109375" style="1" customWidth="1"/>
    <col min="7" max="7" width="12.85546875" style="1" customWidth="1"/>
    <col min="8" max="8" width="13.5703125" customWidth="1"/>
    <col min="9" max="9" width="14.85546875" customWidth="1"/>
    <col min="10" max="10" width="15.140625" customWidth="1"/>
    <col min="11" max="11" width="14.5703125" customWidth="1"/>
    <col min="12" max="12" width="15.42578125" customWidth="1"/>
    <col min="13" max="13" width="22.42578125" customWidth="1"/>
    <col min="14" max="14" width="12.7109375" customWidth="1"/>
    <col min="15" max="15" width="13.7109375" customWidth="1"/>
    <col min="16" max="16" width="16.28515625" customWidth="1"/>
    <col min="17" max="17" width="11.28515625" customWidth="1"/>
    <col min="18" max="18" width="11.7109375" customWidth="1"/>
    <col min="19" max="19" width="15" customWidth="1"/>
  </cols>
  <sheetData>
    <row r="1" spans="1:14" ht="27">
      <c r="A1" s="471" t="s">
        <v>167</v>
      </c>
      <c r="B1" s="471"/>
      <c r="C1" s="471"/>
      <c r="D1" s="471"/>
      <c r="E1" s="471"/>
      <c r="F1" s="471"/>
      <c r="G1" s="471"/>
      <c r="H1" s="471"/>
      <c r="I1" s="471"/>
      <c r="J1" s="471"/>
      <c r="K1" s="471"/>
      <c r="L1" s="471"/>
    </row>
    <row r="2" spans="1:14" ht="18.75">
      <c r="A2" s="212"/>
      <c r="B2" s="212"/>
      <c r="C2" s="212"/>
      <c r="D2" s="212"/>
      <c r="E2" s="212"/>
      <c r="F2" s="213"/>
      <c r="G2" s="211"/>
      <c r="H2" s="211"/>
      <c r="I2" s="211"/>
      <c r="J2" s="213"/>
      <c r="K2" s="213"/>
      <c r="L2" s="213"/>
      <c r="M2" s="1"/>
    </row>
    <row r="3" spans="1:14" ht="14.45" customHeight="1">
      <c r="A3" s="481" t="s">
        <v>168</v>
      </c>
      <c r="B3" s="482"/>
      <c r="C3" s="482"/>
      <c r="D3" s="482"/>
      <c r="E3" s="482"/>
      <c r="F3" s="482"/>
      <c r="G3" s="482"/>
      <c r="H3" s="482"/>
      <c r="I3" s="482"/>
      <c r="J3" s="482"/>
      <c r="K3" s="483"/>
      <c r="L3" s="213"/>
      <c r="M3" s="1"/>
      <c r="N3" s="1"/>
    </row>
    <row r="4" spans="1:14" ht="14.45" customHeight="1">
      <c r="A4" s="214" t="s">
        <v>169</v>
      </c>
      <c r="B4" s="478">
        <v>2025</v>
      </c>
      <c r="C4" s="479"/>
      <c r="D4" s="472" t="s">
        <v>45</v>
      </c>
      <c r="E4" s="480"/>
      <c r="F4" s="479" t="s">
        <v>46</v>
      </c>
      <c r="G4" s="479"/>
      <c r="H4" s="462">
        <v>2030</v>
      </c>
      <c r="I4" s="463"/>
      <c r="J4" s="464" t="s">
        <v>47</v>
      </c>
      <c r="K4" s="465"/>
      <c r="L4" s="211"/>
    </row>
    <row r="5" spans="1:14" ht="14.45" customHeight="1">
      <c r="A5" s="215" t="s">
        <v>170</v>
      </c>
      <c r="B5" s="216" t="s">
        <v>48</v>
      </c>
      <c r="C5" s="217" t="s">
        <v>49</v>
      </c>
      <c r="D5" s="218" t="s">
        <v>48</v>
      </c>
      <c r="E5" s="219" t="s">
        <v>49</v>
      </c>
      <c r="F5" s="216" t="s">
        <v>48</v>
      </c>
      <c r="G5" s="217" t="s">
        <v>49</v>
      </c>
      <c r="H5" s="218" t="s">
        <v>48</v>
      </c>
      <c r="I5" s="219" t="s">
        <v>49</v>
      </c>
      <c r="J5" s="218" t="s">
        <v>48</v>
      </c>
      <c r="K5" s="219" t="s">
        <v>49</v>
      </c>
      <c r="L5" s="211"/>
    </row>
    <row r="6" spans="1:14" ht="14.45" customHeight="1">
      <c r="A6" s="215" t="s">
        <v>171</v>
      </c>
      <c r="B6" s="220">
        <f>'Pump Station Energy Reductions'!A39</f>
        <v>6.8996656049066862</v>
      </c>
      <c r="C6" s="221">
        <f>'Pump Station Energy Reductions'!B39</f>
        <v>16.458876374940928</v>
      </c>
      <c r="D6" s="222">
        <f>'Pump Station Energy Reductions'!C39</f>
        <v>6.2840416225030946</v>
      </c>
      <c r="E6" s="223">
        <f>'Pump Station Energy Reductions'!D39</f>
        <v>14.990329984428348</v>
      </c>
      <c r="F6" s="220">
        <f>'Pump Station Energy Reductions'!E39</f>
        <v>5.2139945762027118</v>
      </c>
      <c r="G6" s="221">
        <f>'Pump Station Energy Reductions'!F39</f>
        <v>12.437775547891002</v>
      </c>
      <c r="H6" s="222">
        <f>'Pump Station Energy Reductions'!G39</f>
        <v>4.4824019479119563</v>
      </c>
      <c r="I6" s="223">
        <f>'Pump Station Energy Reductions'!H39</f>
        <v>10.692590590334135</v>
      </c>
      <c r="J6" s="224">
        <f>'Pump Station Energy Reductions'!I39</f>
        <v>34.378139950230256</v>
      </c>
      <c r="K6" s="225">
        <f>'Pump Station Energy Reductions'!J39</f>
        <v>98.466554404854691</v>
      </c>
      <c r="L6" s="211"/>
    </row>
    <row r="7" spans="1:14" ht="14.45" customHeight="1">
      <c r="A7" s="226" t="s">
        <v>172</v>
      </c>
      <c r="B7" s="227">
        <f>'Tank Truck Reduction Calcs'!$G$83</f>
        <v>50.138726875000003</v>
      </c>
      <c r="C7" s="228">
        <f>'Tank Truck Reduction Calcs'!$G$83</f>
        <v>50.138726875000003</v>
      </c>
      <c r="D7" s="229">
        <f>'Tank Truck Reduction Calcs'!$G$83</f>
        <v>50.138726875000003</v>
      </c>
      <c r="E7" s="230">
        <f>'Tank Truck Reduction Calcs'!$G$83</f>
        <v>50.138726875000003</v>
      </c>
      <c r="F7" s="227">
        <f>'Tank Truck Reduction Calcs'!$G$83</f>
        <v>50.138726875000003</v>
      </c>
      <c r="G7" s="228">
        <f>'Tank Truck Reduction Calcs'!$G$83</f>
        <v>50.138726875000003</v>
      </c>
      <c r="H7" s="229">
        <f>'Tank Truck Reduction Calcs'!$G$83</f>
        <v>50.138726875000003</v>
      </c>
      <c r="I7" s="230">
        <f>'Tank Truck Reduction Calcs'!$G$83</f>
        <v>50.138726875000003</v>
      </c>
      <c r="J7" s="231">
        <f>C7*6</f>
        <v>300.83236125000002</v>
      </c>
      <c r="K7" s="232">
        <f>D7*6</f>
        <v>300.83236125000002</v>
      </c>
      <c r="L7" s="211"/>
    </row>
    <row r="8" spans="1:14" ht="14.45" customHeight="1">
      <c r="A8" s="233" t="s">
        <v>38</v>
      </c>
      <c r="B8" s="234">
        <f>B7+B6</f>
        <v>57.03839247990669</v>
      </c>
      <c r="C8" s="235">
        <f t="shared" ref="C8:I8" si="0">C7+C6</f>
        <v>66.597603249940931</v>
      </c>
      <c r="D8" s="236">
        <f t="shared" si="0"/>
        <v>56.4227684975031</v>
      </c>
      <c r="E8" s="237">
        <f t="shared" si="0"/>
        <v>65.129056859428346</v>
      </c>
      <c r="F8" s="234">
        <f t="shared" si="0"/>
        <v>55.352721451202711</v>
      </c>
      <c r="G8" s="235">
        <f t="shared" si="0"/>
        <v>62.576502422891004</v>
      </c>
      <c r="H8" s="236">
        <f t="shared" si="0"/>
        <v>54.621128822911956</v>
      </c>
      <c r="I8" s="237">
        <f t="shared" si="0"/>
        <v>60.831317465334138</v>
      </c>
      <c r="J8" s="238">
        <f>J7+J6</f>
        <v>335.21050120023028</v>
      </c>
      <c r="K8" s="239">
        <f>K7+K6</f>
        <v>399.29891565485468</v>
      </c>
      <c r="L8" s="240"/>
    </row>
    <row r="9" spans="1:14" ht="14.45" customHeight="1">
      <c r="A9" s="212"/>
      <c r="B9" s="212"/>
      <c r="C9" s="212"/>
      <c r="D9" s="212"/>
      <c r="E9" s="212"/>
      <c r="F9" s="213"/>
      <c r="G9" s="211"/>
      <c r="H9" s="211"/>
      <c r="I9" s="211"/>
      <c r="J9" s="211"/>
      <c r="K9" s="211"/>
      <c r="L9" s="211"/>
    </row>
    <row r="10" spans="1:14" ht="14.45" customHeight="1">
      <c r="A10" s="474" t="s">
        <v>168</v>
      </c>
      <c r="B10" s="475"/>
      <c r="C10" s="475"/>
      <c r="D10" s="476"/>
      <c r="E10" s="476"/>
      <c r="F10" s="475"/>
      <c r="G10" s="475"/>
      <c r="H10" s="476"/>
      <c r="I10" s="476"/>
      <c r="J10" s="476"/>
      <c r="K10" s="477"/>
      <c r="L10" s="213"/>
    </row>
    <row r="11" spans="1:14" ht="14.45" customHeight="1">
      <c r="A11" s="241" t="s">
        <v>169</v>
      </c>
      <c r="B11" s="478">
        <v>2031</v>
      </c>
      <c r="C11" s="479"/>
      <c r="D11" s="472" t="s">
        <v>50</v>
      </c>
      <c r="E11" s="480"/>
      <c r="F11" s="479" t="s">
        <v>51</v>
      </c>
      <c r="G11" s="479"/>
      <c r="H11" s="472" t="s">
        <v>52</v>
      </c>
      <c r="I11" s="480"/>
      <c r="J11" s="472" t="s">
        <v>53</v>
      </c>
      <c r="K11" s="480"/>
      <c r="L11" s="211"/>
    </row>
    <row r="12" spans="1:14" ht="14.45" customHeight="1">
      <c r="A12" s="242" t="s">
        <v>170</v>
      </c>
      <c r="B12" s="216" t="s">
        <v>48</v>
      </c>
      <c r="C12" s="217" t="s">
        <v>49</v>
      </c>
      <c r="D12" s="218" t="s">
        <v>48</v>
      </c>
      <c r="E12" s="219" t="s">
        <v>49</v>
      </c>
      <c r="F12" s="216" t="s">
        <v>48</v>
      </c>
      <c r="G12" s="217" t="s">
        <v>49</v>
      </c>
      <c r="H12" s="218" t="s">
        <v>48</v>
      </c>
      <c r="I12" s="219" t="s">
        <v>49</v>
      </c>
      <c r="J12" s="218" t="s">
        <v>48</v>
      </c>
      <c r="K12" s="219" t="s">
        <v>49</v>
      </c>
      <c r="L12" s="211"/>
    </row>
    <row r="13" spans="1:14" ht="14.45" customHeight="1">
      <c r="A13" s="242" t="s">
        <v>171</v>
      </c>
      <c r="B13" s="220">
        <f>'Pump Station Energy Reductions'!A42</f>
        <v>4.4824019479119563</v>
      </c>
      <c r="C13" s="243">
        <f>'Pump Station Energy Reductions'!B42</f>
        <v>10.692590590334135</v>
      </c>
      <c r="D13" s="222">
        <f>'Pump Station Energy Reductions'!C42</f>
        <v>4.5339539866480196</v>
      </c>
      <c r="E13" s="244">
        <f>'Pump Station Energy Reductions'!D42</f>
        <v>10.815565917113686</v>
      </c>
      <c r="F13" s="220">
        <f>'Pump Station Energy Reductions'!E42</f>
        <v>3.7815080054745787</v>
      </c>
      <c r="G13" s="243">
        <f>'Pump Station Energy Reductions'!F42</f>
        <v>9.02063612020474</v>
      </c>
      <c r="H13" s="222">
        <f>'Pump Station Energy Reductions'!G42</f>
        <v>3.6870678210166625</v>
      </c>
      <c r="I13" s="244">
        <f>'Pump Station Energy Reductions'!H42</f>
        <v>8.795352836951988</v>
      </c>
      <c r="J13" s="222">
        <f>'Pump Station Energy Reductions'!I42</f>
        <v>3.5166966780857303</v>
      </c>
      <c r="K13" s="244">
        <f>'Pump Station Energy Reductions'!J42</f>
        <v>8.3889392888282277</v>
      </c>
      <c r="L13" s="211"/>
    </row>
    <row r="14" spans="1:14" ht="14.45" customHeight="1">
      <c r="A14" s="245" t="s">
        <v>172</v>
      </c>
      <c r="B14" s="227">
        <f>'Tank Truck Reduction Calcs'!$G$83</f>
        <v>50.138726875000003</v>
      </c>
      <c r="C14" s="228">
        <f>'Tank Truck Reduction Calcs'!$G$83</f>
        <v>50.138726875000003</v>
      </c>
      <c r="D14" s="229">
        <f>'Tank Truck Reduction Calcs'!$G$83</f>
        <v>50.138726875000003</v>
      </c>
      <c r="E14" s="230">
        <f>'Tank Truck Reduction Calcs'!$G$83</f>
        <v>50.138726875000003</v>
      </c>
      <c r="F14" s="227">
        <f>'Tank Truck Reduction Calcs'!$G$83</f>
        <v>50.138726875000003</v>
      </c>
      <c r="G14" s="228">
        <f>'Tank Truck Reduction Calcs'!$G$83</f>
        <v>50.138726875000003</v>
      </c>
      <c r="H14" s="229">
        <f>'Tank Truck Reduction Calcs'!$G$83</f>
        <v>50.138726875000003</v>
      </c>
      <c r="I14" s="230">
        <f>'Tank Truck Reduction Calcs'!$G$83</f>
        <v>50.138726875000003</v>
      </c>
      <c r="J14" s="229">
        <f>'Tank Truck Reduction Calcs'!$G$83</f>
        <v>50.138726875000003</v>
      </c>
      <c r="K14" s="230">
        <f>'Tank Truck Reduction Calcs'!$G$83</f>
        <v>50.138726875000003</v>
      </c>
      <c r="L14" s="211"/>
    </row>
    <row r="15" spans="1:14" ht="14.45" customHeight="1">
      <c r="A15" s="246" t="s">
        <v>38</v>
      </c>
      <c r="B15" s="247">
        <f>B14+B13</f>
        <v>54.621128822911956</v>
      </c>
      <c r="C15" s="248">
        <f t="shared" ref="C15:I15" si="1">C14+C13</f>
        <v>60.831317465334138</v>
      </c>
      <c r="D15" s="249">
        <f t="shared" si="1"/>
        <v>54.672680861648026</v>
      </c>
      <c r="E15" s="250">
        <f t="shared" si="1"/>
        <v>60.954292792113691</v>
      </c>
      <c r="F15" s="247">
        <f t="shared" si="1"/>
        <v>53.920234880474581</v>
      </c>
      <c r="G15" s="248">
        <f t="shared" si="1"/>
        <v>59.159362995204745</v>
      </c>
      <c r="H15" s="249">
        <f>H14+H13</f>
        <v>53.825794696016665</v>
      </c>
      <c r="I15" s="250">
        <f t="shared" si="1"/>
        <v>58.934079711951995</v>
      </c>
      <c r="J15" s="249">
        <f t="shared" ref="J15:K15" si="2">J14+J13</f>
        <v>53.655423553085733</v>
      </c>
      <c r="K15" s="250">
        <f t="shared" si="2"/>
        <v>58.527666163828229</v>
      </c>
      <c r="L15" s="211"/>
    </row>
    <row r="16" spans="1:14" ht="14.45" customHeight="1">
      <c r="A16" s="251" t="s">
        <v>169</v>
      </c>
      <c r="B16" s="472" t="s">
        <v>54</v>
      </c>
      <c r="C16" s="473"/>
      <c r="D16" s="472" t="s">
        <v>55</v>
      </c>
      <c r="E16" s="480"/>
      <c r="F16" s="473" t="s">
        <v>56</v>
      </c>
      <c r="G16" s="473"/>
      <c r="H16" s="472" t="s">
        <v>57</v>
      </c>
      <c r="I16" s="480"/>
      <c r="J16" s="472" t="s">
        <v>58</v>
      </c>
      <c r="K16" s="480"/>
      <c r="L16" s="211"/>
    </row>
    <row r="17" spans="1:13" ht="14.45" customHeight="1">
      <c r="A17" s="252" t="s">
        <v>170</v>
      </c>
      <c r="B17" s="218" t="s">
        <v>48</v>
      </c>
      <c r="C17" s="217" t="s">
        <v>49</v>
      </c>
      <c r="D17" s="218" t="s">
        <v>48</v>
      </c>
      <c r="E17" s="219" t="s">
        <v>49</v>
      </c>
      <c r="F17" s="216" t="s">
        <v>48</v>
      </c>
      <c r="G17" s="217" t="s">
        <v>49</v>
      </c>
      <c r="H17" s="218" t="s">
        <v>48</v>
      </c>
      <c r="I17" s="219" t="s">
        <v>49</v>
      </c>
      <c r="J17" s="218" t="s">
        <v>48</v>
      </c>
      <c r="K17" s="219" t="s">
        <v>49</v>
      </c>
      <c r="L17" s="211"/>
    </row>
    <row r="18" spans="1:13" ht="14.45" customHeight="1">
      <c r="A18" s="252" t="s">
        <v>171</v>
      </c>
      <c r="B18" s="222">
        <f>'Pump Station Energy Reductions'!A45</f>
        <v>3.5663546622883837</v>
      </c>
      <c r="C18" s="243">
        <f>'Pump Station Energy Reductions'!B45</f>
        <v>8.5073964242637494</v>
      </c>
      <c r="D18" s="222">
        <f>'Pump Station Energy Reductions'!C45</f>
        <v>3.2879098928620243</v>
      </c>
      <c r="E18" s="244">
        <f>'Pump Station Energy Reductions'!D45</f>
        <v>7.8431775621237829</v>
      </c>
      <c r="F18" s="220">
        <f>'Pump Station Energy Reductions'!E45</f>
        <v>3.2572674660541936</v>
      </c>
      <c r="G18" s="243">
        <f>'Pump Station Energy Reductions'!F45</f>
        <v>7.7700812783995969</v>
      </c>
      <c r="H18" s="222">
        <f>'Pump Station Energy Reductions'!G45</f>
        <v>3.1766295007704284</v>
      </c>
      <c r="I18" s="244">
        <f>'Pump Station Energy Reductions'!H45</f>
        <v>7.5777226370201616</v>
      </c>
      <c r="J18" s="222">
        <f>'Pump Station Energy Reductions'!I45</f>
        <v>2.9854237579719936</v>
      </c>
      <c r="K18" s="244">
        <f>'Pump Station Energy Reductions'!J45</f>
        <v>7.1216089841120871</v>
      </c>
      <c r="L18" s="211"/>
    </row>
    <row r="19" spans="1:13" ht="14.45" customHeight="1">
      <c r="A19" s="253" t="s">
        <v>172</v>
      </c>
      <c r="B19" s="229">
        <f>'Tank Truck Reduction Calcs'!$G$83</f>
        <v>50.138726875000003</v>
      </c>
      <c r="C19" s="228">
        <f>'Tank Truck Reduction Calcs'!$G$83</f>
        <v>50.138726875000003</v>
      </c>
      <c r="D19" s="229">
        <f>'Tank Truck Reduction Calcs'!$G$83</f>
        <v>50.138726875000003</v>
      </c>
      <c r="E19" s="230">
        <f>'Tank Truck Reduction Calcs'!$G$83</f>
        <v>50.138726875000003</v>
      </c>
      <c r="F19" s="227">
        <f>'Tank Truck Reduction Calcs'!$G$83</f>
        <v>50.138726875000003</v>
      </c>
      <c r="G19" s="228">
        <f>'Tank Truck Reduction Calcs'!$G$83</f>
        <v>50.138726875000003</v>
      </c>
      <c r="H19" s="229">
        <f>'Tank Truck Reduction Calcs'!$G$83</f>
        <v>50.138726875000003</v>
      </c>
      <c r="I19" s="230">
        <f>'Tank Truck Reduction Calcs'!$G$83</f>
        <v>50.138726875000003</v>
      </c>
      <c r="J19" s="229">
        <f>'Tank Truck Reduction Calcs'!$G$83</f>
        <v>50.138726875000003</v>
      </c>
      <c r="K19" s="230">
        <f>'Tank Truck Reduction Calcs'!$G$83</f>
        <v>50.138726875000003</v>
      </c>
      <c r="L19" s="211"/>
    </row>
    <row r="20" spans="1:13" ht="14.45" customHeight="1">
      <c r="A20" s="254" t="s">
        <v>38</v>
      </c>
      <c r="B20" s="236">
        <f>B19+B18</f>
        <v>53.705081537288386</v>
      </c>
      <c r="C20" s="255">
        <f t="shared" ref="C20:K20" si="3">C19+C18</f>
        <v>58.646123299263749</v>
      </c>
      <c r="D20" s="236">
        <f t="shared" si="3"/>
        <v>53.426636767862028</v>
      </c>
      <c r="E20" s="237">
        <f t="shared" si="3"/>
        <v>57.981904437123788</v>
      </c>
      <c r="F20" s="256">
        <f t="shared" si="3"/>
        <v>53.395994341054198</v>
      </c>
      <c r="G20" s="255">
        <f t="shared" si="3"/>
        <v>57.908808153399598</v>
      </c>
      <c r="H20" s="236">
        <f t="shared" si="3"/>
        <v>53.315356375770435</v>
      </c>
      <c r="I20" s="237">
        <f t="shared" si="3"/>
        <v>57.716449512020162</v>
      </c>
      <c r="J20" s="236">
        <f t="shared" si="3"/>
        <v>53.124150632971997</v>
      </c>
      <c r="K20" s="237">
        <f t="shared" si="3"/>
        <v>57.260335859112089</v>
      </c>
      <c r="L20" s="211"/>
    </row>
    <row r="21" spans="1:13" ht="14.45" customHeight="1">
      <c r="A21" s="257"/>
      <c r="B21" s="258"/>
      <c r="C21" s="258"/>
      <c r="D21" s="258"/>
      <c r="E21" s="258"/>
      <c r="F21" s="258"/>
      <c r="G21" s="258"/>
      <c r="H21" s="466">
        <v>2050</v>
      </c>
      <c r="I21" s="467"/>
      <c r="J21" s="464" t="s">
        <v>59</v>
      </c>
      <c r="K21" s="465"/>
      <c r="L21" s="211"/>
    </row>
    <row r="22" spans="1:13" ht="14.45" customHeight="1">
      <c r="A22" s="257"/>
      <c r="B22" s="258"/>
      <c r="C22" s="258"/>
      <c r="D22" s="258"/>
      <c r="E22" s="258"/>
      <c r="F22" s="258"/>
      <c r="G22" s="258"/>
      <c r="H22" s="218" t="s">
        <v>48</v>
      </c>
      <c r="I22" s="217" t="s">
        <v>49</v>
      </c>
      <c r="J22" s="218" t="s">
        <v>48</v>
      </c>
      <c r="K22" s="219" t="s">
        <v>49</v>
      </c>
      <c r="L22" s="211"/>
    </row>
    <row r="23" spans="1:13" ht="14.45" customHeight="1">
      <c r="A23" s="257"/>
      <c r="B23" s="258"/>
      <c r="C23" s="258"/>
      <c r="D23" s="258"/>
      <c r="E23" s="258"/>
      <c r="F23" s="258"/>
      <c r="G23" s="258"/>
      <c r="H23" s="259">
        <f>'Pump Station Energy Reductions'!G48</f>
        <v>2.9198257108644095</v>
      </c>
      <c r="I23" s="260">
        <f>'Pump Station Energy Reductions'!H48</f>
        <v>6.9651274660783047</v>
      </c>
      <c r="J23" s="259">
        <f>'Pump Station Energy Reductions'!I48</f>
        <v>105.36599115135067</v>
      </c>
      <c r="K23" s="225">
        <f>'Pump Station Energy Reductions'!J48</f>
        <v>267.80523455930319</v>
      </c>
      <c r="L23" s="211"/>
    </row>
    <row r="24" spans="1:13" ht="14.45" customHeight="1">
      <c r="A24" s="257"/>
      <c r="B24" s="258"/>
      <c r="C24" s="258"/>
      <c r="D24" s="258"/>
      <c r="E24" s="258"/>
      <c r="F24" s="258"/>
      <c r="G24" s="258"/>
      <c r="H24" s="261">
        <f>'Tank Truck Reduction Calcs'!$G$83</f>
        <v>50.138726875000003</v>
      </c>
      <c r="I24" s="262">
        <f>'Tank Truck Reduction Calcs'!$G$83</f>
        <v>50.138726875000003</v>
      </c>
      <c r="J24" s="261">
        <f>'Tank Truck Reduction Calcs'!$G$83*26</f>
        <v>1303.60689875</v>
      </c>
      <c r="K24" s="263">
        <f>'Tank Truck Reduction Calcs'!$G$83*26</f>
        <v>1303.60689875</v>
      </c>
      <c r="L24" s="211"/>
    </row>
    <row r="25" spans="1:13" ht="14.45" customHeight="1">
      <c r="A25" s="257"/>
      <c r="B25" s="258"/>
      <c r="C25" s="258"/>
      <c r="D25" s="258"/>
      <c r="E25" s="258"/>
      <c r="F25" s="258"/>
      <c r="G25" s="258"/>
      <c r="H25" s="264">
        <f t="shared" ref="H25:K25" si="4">H24+H23</f>
        <v>53.058552585864412</v>
      </c>
      <c r="I25" s="265">
        <f t="shared" si="4"/>
        <v>57.103854341078311</v>
      </c>
      <c r="J25" s="266">
        <f t="shared" si="4"/>
        <v>1408.9728899013508</v>
      </c>
      <c r="K25" s="267">
        <f t="shared" si="4"/>
        <v>1571.4121333093033</v>
      </c>
      <c r="L25" s="240"/>
    </row>
    <row r="26" spans="1:13" ht="18.75">
      <c r="A26" s="212"/>
      <c r="B26" s="212"/>
      <c r="C26" s="212"/>
      <c r="D26" s="212"/>
      <c r="E26" s="212"/>
      <c r="F26" s="213"/>
      <c r="G26" s="211"/>
      <c r="H26" s="211"/>
      <c r="I26" s="211"/>
      <c r="J26" s="211"/>
      <c r="K26" s="211"/>
      <c r="L26" s="211"/>
    </row>
    <row r="27" spans="1:13" ht="14.45" customHeight="1">
      <c r="A27" s="469" t="s">
        <v>173</v>
      </c>
      <c r="B27" s="469"/>
      <c r="C27" s="469"/>
      <c r="D27" s="469"/>
      <c r="E27" s="469"/>
      <c r="F27" s="469"/>
      <c r="G27" s="469"/>
      <c r="H27" s="469"/>
      <c r="I27" s="469"/>
      <c r="J27" s="469"/>
      <c r="K27" s="469"/>
      <c r="L27" s="469"/>
    </row>
    <row r="28" spans="1:13" ht="49.9" customHeight="1">
      <c r="A28" s="460" t="s">
        <v>174</v>
      </c>
      <c r="B28" s="461"/>
      <c r="C28" s="468" t="s">
        <v>175</v>
      </c>
      <c r="D28" s="470"/>
      <c r="E28" s="460" t="s">
        <v>176</v>
      </c>
      <c r="F28" s="461"/>
      <c r="G28" s="468" t="s">
        <v>177</v>
      </c>
      <c r="H28" s="470"/>
      <c r="I28" s="460" t="s">
        <v>178</v>
      </c>
      <c r="J28" s="461"/>
      <c r="K28" s="468" t="s">
        <v>179</v>
      </c>
      <c r="L28" s="461"/>
    </row>
    <row r="29" spans="1:13" ht="17.25">
      <c r="A29" s="218" t="s">
        <v>48</v>
      </c>
      <c r="B29" s="219" t="s">
        <v>49</v>
      </c>
      <c r="C29" s="216" t="s">
        <v>48</v>
      </c>
      <c r="D29" s="217" t="s">
        <v>49</v>
      </c>
      <c r="E29" s="218" t="s">
        <v>48</v>
      </c>
      <c r="F29" s="219" t="s">
        <v>49</v>
      </c>
      <c r="G29" s="216" t="s">
        <v>48</v>
      </c>
      <c r="H29" s="217" t="s">
        <v>49</v>
      </c>
      <c r="I29" s="218" t="s">
        <v>48</v>
      </c>
      <c r="J29" s="219" t="s">
        <v>49</v>
      </c>
      <c r="K29" s="216" t="s">
        <v>48</v>
      </c>
      <c r="L29" s="219" t="s">
        <v>49</v>
      </c>
    </row>
    <row r="30" spans="1:13" ht="18.75">
      <c r="A30" s="268">
        <f>'Pump Station Energy Reductions'!G28</f>
        <v>2507.3370546095634</v>
      </c>
      <c r="B30" s="269">
        <f>'Pump Station Energy Reductions'!H28</f>
        <v>5981.1522724782035</v>
      </c>
      <c r="C30" s="270">
        <f>'Tank Truck Reduction Calcs'!G80</f>
        <v>20932.1796875</v>
      </c>
      <c r="D30" s="271">
        <f>C30</f>
        <v>20932.1796875</v>
      </c>
      <c r="E30" s="272">
        <f>A30+C30</f>
        <v>23439.516742109565</v>
      </c>
      <c r="F30" s="273">
        <f>B30+D30</f>
        <v>26913.331959978204</v>
      </c>
      <c r="G30" s="270">
        <f>E30*6</f>
        <v>140637.10045265738</v>
      </c>
      <c r="H30" s="271">
        <f>F30*6</f>
        <v>161479.99175986921</v>
      </c>
      <c r="I30" s="268">
        <f>9947404</f>
        <v>9947404</v>
      </c>
      <c r="J30" s="269">
        <f>I30</f>
        <v>9947404</v>
      </c>
      <c r="K30" s="274">
        <f>I30-G30</f>
        <v>9806766.8995473422</v>
      </c>
      <c r="L30" s="269">
        <f>J30-H30</f>
        <v>9785924.0082401317</v>
      </c>
      <c r="M30" s="4"/>
    </row>
    <row r="31" spans="1:13" ht="18.75">
      <c r="A31" s="213"/>
      <c r="B31" s="213"/>
      <c r="C31" s="213"/>
      <c r="D31" s="213"/>
      <c r="E31" s="213"/>
      <c r="F31" s="211"/>
      <c r="G31" s="212"/>
      <c r="H31" s="212"/>
      <c r="I31" s="212"/>
      <c r="J31" s="212"/>
      <c r="K31" s="211"/>
      <c r="L31" s="211"/>
    </row>
    <row r="32" spans="1:13" ht="18.75">
      <c r="A32" s="459" t="s">
        <v>180</v>
      </c>
      <c r="B32" s="459"/>
      <c r="C32" s="459"/>
      <c r="D32" s="459"/>
      <c r="E32" s="459"/>
      <c r="F32" s="459"/>
      <c r="G32" s="211"/>
      <c r="H32" s="211"/>
      <c r="I32" s="211"/>
      <c r="J32" s="211"/>
      <c r="K32" s="211"/>
      <c r="L32" s="211"/>
    </row>
    <row r="33" spans="1:13" ht="42.6" customHeight="1">
      <c r="A33" s="453" t="s">
        <v>181</v>
      </c>
      <c r="B33" s="454"/>
      <c r="C33" s="455" t="s">
        <v>182</v>
      </c>
      <c r="D33" s="456"/>
      <c r="E33" s="457" t="s">
        <v>183</v>
      </c>
      <c r="F33" s="458"/>
      <c r="G33" s="211"/>
      <c r="H33" s="211"/>
      <c r="I33" s="211"/>
      <c r="J33" s="211"/>
      <c r="K33" s="211"/>
      <c r="L33" s="211"/>
    </row>
    <row r="34" spans="1:13" ht="18.75">
      <c r="A34" s="275" t="s">
        <v>48</v>
      </c>
      <c r="B34" s="219" t="s">
        <v>49</v>
      </c>
      <c r="C34" s="275" t="s">
        <v>48</v>
      </c>
      <c r="D34" s="219" t="s">
        <v>49</v>
      </c>
      <c r="E34" s="275" t="s">
        <v>48</v>
      </c>
      <c r="F34" s="219" t="s">
        <v>49</v>
      </c>
      <c r="G34" s="211"/>
      <c r="H34" s="211"/>
      <c r="I34" s="211"/>
      <c r="J34" s="211"/>
      <c r="K34" s="211"/>
      <c r="L34" s="211"/>
    </row>
    <row r="35" spans="1:13" ht="43.9" customHeight="1">
      <c r="A35" s="276">
        <f>J8</f>
        <v>335.21050120023028</v>
      </c>
      <c r="B35" s="277">
        <f>K8</f>
        <v>399.29891565485468</v>
      </c>
      <c r="C35" s="276">
        <f>J25</f>
        <v>1408.9728899013508</v>
      </c>
      <c r="D35" s="277">
        <f>K25</f>
        <v>1571.4121333093033</v>
      </c>
      <c r="E35" s="278">
        <f>K30/A35</f>
        <v>29255.547974881298</v>
      </c>
      <c r="F35" s="279">
        <f>L30/B35</f>
        <v>24507.765046622044</v>
      </c>
      <c r="G35" s="213"/>
      <c r="H35" s="211"/>
      <c r="I35" s="211"/>
      <c r="J35" s="211"/>
      <c r="K35" s="211"/>
      <c r="L35" s="211"/>
    </row>
    <row r="36" spans="1:13" ht="14.45">
      <c r="A36" s="26"/>
      <c r="B36" s="26"/>
      <c r="C36" s="26"/>
      <c r="D36" s="26"/>
      <c r="E36" s="26"/>
      <c r="F36" s="26"/>
      <c r="G36" s="26"/>
      <c r="H36" s="25"/>
      <c r="I36" s="25"/>
      <c r="J36" s="25"/>
      <c r="K36" s="25"/>
    </row>
    <row r="37" spans="1:13" ht="14.4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</row>
    <row r="38" spans="1:13" ht="14.4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</row>
    <row r="39" spans="1:13" ht="15" customHeight="1">
      <c r="A39" s="26"/>
      <c r="B39" s="26"/>
      <c r="C39" s="26"/>
      <c r="D39" s="26"/>
      <c r="E39" s="26"/>
      <c r="F39" s="26"/>
      <c r="G39" s="26"/>
      <c r="H39" s="25"/>
      <c r="I39" s="25"/>
      <c r="J39" s="25"/>
      <c r="K39" s="25"/>
    </row>
    <row r="40" spans="1:13" ht="15" customHeight="1">
      <c r="A40" s="26"/>
      <c r="B40" s="26"/>
      <c r="C40" s="26"/>
      <c r="D40" s="26"/>
      <c r="E40" s="26"/>
      <c r="F40" s="26"/>
      <c r="G40" s="26"/>
      <c r="H40" s="25"/>
      <c r="I40" s="25"/>
      <c r="J40" s="25"/>
      <c r="K40" s="25"/>
    </row>
    <row r="41" spans="1:13" ht="15" customHeight="1">
      <c r="A41" s="26"/>
      <c r="B41" s="26"/>
      <c r="C41" s="26"/>
      <c r="D41" s="26"/>
      <c r="E41" s="26"/>
      <c r="F41" s="26"/>
      <c r="G41" s="26"/>
      <c r="H41" s="25"/>
      <c r="I41" s="25"/>
      <c r="J41" s="25"/>
      <c r="K41" s="25"/>
    </row>
    <row r="42" spans="1:13" ht="15" customHeight="1">
      <c r="A42" s="26"/>
      <c r="B42" s="26"/>
      <c r="C42" s="26"/>
      <c r="D42" s="26"/>
      <c r="E42" s="26"/>
      <c r="F42" s="26"/>
      <c r="G42" s="26"/>
      <c r="H42" s="25"/>
      <c r="I42" s="25"/>
      <c r="J42" s="25"/>
      <c r="K42" s="25"/>
    </row>
    <row r="43" spans="1:13" ht="15" customHeight="1">
      <c r="A43" s="26"/>
      <c r="B43" s="26"/>
      <c r="C43" s="26"/>
      <c r="D43" s="26"/>
      <c r="E43" s="26"/>
      <c r="F43" s="26"/>
      <c r="G43" s="26"/>
      <c r="H43" s="25"/>
      <c r="I43" s="25"/>
      <c r="J43" s="25"/>
      <c r="K43" s="25"/>
    </row>
    <row r="44" spans="1:13" ht="15" customHeight="1">
      <c r="A44" s="26"/>
      <c r="B44" s="26"/>
      <c r="C44" s="26"/>
      <c r="D44" s="26"/>
      <c r="E44" s="26"/>
      <c r="F44" s="26"/>
      <c r="G44" s="26"/>
      <c r="H44" s="25"/>
      <c r="I44" s="25"/>
      <c r="J44" s="25"/>
      <c r="K44" s="25"/>
    </row>
    <row r="45" spans="1:13" s="1" customFormat="1" ht="22.5" customHeight="1">
      <c r="A45" s="26"/>
      <c r="B45" s="26"/>
      <c r="C45" s="26"/>
      <c r="D45" s="26"/>
      <c r="E45" s="26"/>
      <c r="F45" s="26"/>
      <c r="G45" s="26"/>
      <c r="H45" s="25"/>
      <c r="I45" s="25"/>
      <c r="J45" s="25"/>
      <c r="K45" s="25"/>
      <c r="L45"/>
      <c r="M45"/>
    </row>
    <row r="46" spans="1:13" s="1" customFormat="1" ht="14.25" customHeight="1">
      <c r="A46" s="26"/>
      <c r="B46" s="26"/>
      <c r="C46" s="26"/>
      <c r="D46" s="26"/>
      <c r="E46" s="26"/>
      <c r="F46" s="26"/>
      <c r="G46" s="26"/>
      <c r="H46" s="25"/>
      <c r="I46" s="25"/>
      <c r="J46" s="25"/>
      <c r="K46" s="25"/>
      <c r="L46"/>
      <c r="M46"/>
    </row>
    <row r="47" spans="1:13" s="1" customFormat="1" ht="14.45" customHeight="1">
      <c r="A47" s="26"/>
      <c r="B47" s="26"/>
      <c r="C47" s="26"/>
      <c r="D47" s="26"/>
      <c r="E47" s="26"/>
      <c r="F47" s="26"/>
      <c r="G47" s="26"/>
      <c r="H47" s="25"/>
      <c r="I47" s="25"/>
      <c r="J47" s="25"/>
      <c r="K47" s="25"/>
      <c r="L47"/>
      <c r="M47"/>
    </row>
    <row r="48" spans="1:13" ht="15" customHeight="1">
      <c r="A48" s="26"/>
      <c r="B48" s="26"/>
      <c r="C48" s="26"/>
      <c r="D48" s="26"/>
      <c r="E48" s="26"/>
      <c r="F48" s="26"/>
      <c r="G48" s="26"/>
      <c r="H48" s="25"/>
      <c r="I48" s="25"/>
      <c r="J48" s="25"/>
      <c r="K48" s="25"/>
    </row>
    <row r="49" spans="1:11" ht="15" customHeight="1">
      <c r="A49" s="26"/>
      <c r="B49" s="26"/>
      <c r="C49" s="26"/>
      <c r="D49" s="26"/>
      <c r="E49" s="26"/>
      <c r="F49" s="26"/>
      <c r="G49" s="26"/>
      <c r="H49" s="25"/>
      <c r="I49" s="25"/>
      <c r="J49" s="25"/>
      <c r="K49" s="25"/>
    </row>
    <row r="50" spans="1:11" ht="15" customHeight="1">
      <c r="A50" s="26"/>
      <c r="B50" s="26"/>
      <c r="C50" s="26"/>
      <c r="D50" s="26"/>
      <c r="E50" s="26"/>
      <c r="F50" s="26"/>
      <c r="G50" s="26"/>
      <c r="H50" s="25"/>
      <c r="I50" s="25"/>
      <c r="J50" s="25"/>
      <c r="K50" s="25"/>
    </row>
    <row r="51" spans="1:11" ht="15" customHeight="1">
      <c r="A51" s="26"/>
      <c r="B51" s="26"/>
      <c r="C51" s="26"/>
      <c r="D51" s="26"/>
      <c r="E51" s="26"/>
      <c r="F51" s="26"/>
      <c r="G51" s="26"/>
      <c r="H51" s="25"/>
      <c r="I51" s="25"/>
      <c r="J51" s="25"/>
      <c r="K51" s="25"/>
    </row>
    <row r="52" spans="1:11" ht="15" customHeight="1">
      <c r="A52" s="26"/>
      <c r="B52" s="26"/>
      <c r="C52" s="26"/>
      <c r="D52" s="26"/>
      <c r="E52" s="26"/>
      <c r="F52" s="26"/>
      <c r="G52" s="26"/>
      <c r="H52" s="25"/>
      <c r="I52" s="25"/>
      <c r="J52" s="25"/>
      <c r="K52" s="25"/>
    </row>
    <row r="53" spans="1:11" ht="26.25" customHeight="1"/>
  </sheetData>
  <mergeCells count="31">
    <mergeCell ref="A1:L1"/>
    <mergeCell ref="B16:C16"/>
    <mergeCell ref="A10:K10"/>
    <mergeCell ref="B11:C11"/>
    <mergeCell ref="D11:E11"/>
    <mergeCell ref="F11:G11"/>
    <mergeCell ref="H11:I11"/>
    <mergeCell ref="J11:K11"/>
    <mergeCell ref="D16:E16"/>
    <mergeCell ref="F16:G16"/>
    <mergeCell ref="H16:I16"/>
    <mergeCell ref="J16:K16"/>
    <mergeCell ref="A3:K3"/>
    <mergeCell ref="B4:C4"/>
    <mergeCell ref="D4:E4"/>
    <mergeCell ref="F4:G4"/>
    <mergeCell ref="H4:I4"/>
    <mergeCell ref="J4:K4"/>
    <mergeCell ref="H21:I21"/>
    <mergeCell ref="J21:K21"/>
    <mergeCell ref="K28:L28"/>
    <mergeCell ref="A27:L27"/>
    <mergeCell ref="A28:B28"/>
    <mergeCell ref="C28:D28"/>
    <mergeCell ref="E28:F28"/>
    <mergeCell ref="G28:H28"/>
    <mergeCell ref="A33:B33"/>
    <mergeCell ref="C33:D33"/>
    <mergeCell ref="E33:F33"/>
    <mergeCell ref="A32:F32"/>
    <mergeCell ref="I28:J28"/>
  </mergeCells>
  <pageMargins left="0.25" right="0.25" top="0.75" bottom="0.75" header="0.3" footer="0.3"/>
  <pageSetup scale="28" fitToHeight="0" orientation="portrait" r:id="rId1"/>
  <headerFooter>
    <oddHeader>&amp;C&amp;20City of Palm Coast Wastewater Efficiency Calcs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38D50-219A-4D2E-948E-A4364885A4A5}">
  <dimension ref="A1:C17"/>
  <sheetViews>
    <sheetView topLeftCell="A7" workbookViewId="0">
      <selection activeCell="L12" sqref="L12"/>
    </sheetView>
  </sheetViews>
  <sheetFormatPr defaultRowHeight="14.45"/>
  <cols>
    <col min="2" max="2" width="15.7109375" customWidth="1"/>
    <col min="3" max="3" width="14.42578125" customWidth="1"/>
  </cols>
  <sheetData>
    <row r="1" spans="1:3" ht="15" thickBot="1">
      <c r="A1" s="27" t="s">
        <v>42</v>
      </c>
      <c r="B1" s="28" t="s">
        <v>184</v>
      </c>
      <c r="C1" s="29" t="s">
        <v>43</v>
      </c>
    </row>
    <row r="2" spans="1:3">
      <c r="A2" s="30">
        <v>2024</v>
      </c>
      <c r="B2" s="31">
        <v>0.36792265000000002</v>
      </c>
      <c r="C2" s="32">
        <v>3.6792299999999998E-4</v>
      </c>
    </row>
    <row r="3" spans="1:3">
      <c r="A3" s="33">
        <v>2026</v>
      </c>
      <c r="B3" s="34">
        <v>0.33509451000000001</v>
      </c>
      <c r="C3" s="35">
        <v>3.3509499999999999E-4</v>
      </c>
    </row>
    <row r="4" spans="1:3">
      <c r="A4" s="33">
        <v>2028</v>
      </c>
      <c r="B4" s="34">
        <v>0.27803485999999999</v>
      </c>
      <c r="C4" s="35">
        <v>2.7803499999999999E-4</v>
      </c>
    </row>
    <row r="5" spans="1:3">
      <c r="A5" s="33">
        <v>2030</v>
      </c>
      <c r="B5" s="34">
        <v>0.23902312000000001</v>
      </c>
      <c r="C5" s="35">
        <v>2.3902299999999999E-4</v>
      </c>
    </row>
    <row r="6" spans="1:3">
      <c r="A6" s="33">
        <v>2032</v>
      </c>
      <c r="B6" s="34">
        <v>0.24177249000000001</v>
      </c>
      <c r="C6" s="35">
        <v>2.4177199999999999E-4</v>
      </c>
    </row>
    <row r="7" spans="1:3">
      <c r="A7" s="33">
        <v>2034</v>
      </c>
      <c r="B7" s="34">
        <v>0.20164810999999999</v>
      </c>
      <c r="C7" s="35">
        <v>2.0164799999999999E-4</v>
      </c>
    </row>
    <row r="8" spans="1:3">
      <c r="A8" s="33">
        <v>2036</v>
      </c>
      <c r="B8" s="34">
        <v>0.19661165999999999</v>
      </c>
      <c r="C8" s="35">
        <v>1.9661200000000001E-4</v>
      </c>
    </row>
    <row r="9" spans="1:3">
      <c r="A9" s="33">
        <v>2038</v>
      </c>
      <c r="B9" s="34">
        <v>0.18752730000000001</v>
      </c>
      <c r="C9" s="35">
        <v>1.87527E-4</v>
      </c>
    </row>
    <row r="10" spans="1:3">
      <c r="A10" s="33">
        <v>2040</v>
      </c>
      <c r="B10" s="34">
        <v>0.19017459</v>
      </c>
      <c r="C10" s="35">
        <v>1.90175E-4</v>
      </c>
    </row>
    <row r="11" spans="1:3">
      <c r="A11" s="33">
        <v>2042</v>
      </c>
      <c r="B11" s="34">
        <v>0.17532671999999999</v>
      </c>
      <c r="C11" s="35">
        <v>1.75327E-4</v>
      </c>
    </row>
    <row r="12" spans="1:3">
      <c r="A12" s="33">
        <v>2044</v>
      </c>
      <c r="B12" s="34">
        <v>0.17369258000000001</v>
      </c>
      <c r="C12" s="35">
        <v>1.7369299999999999E-4</v>
      </c>
    </row>
    <row r="13" spans="1:3">
      <c r="A13" s="33">
        <v>2046</v>
      </c>
      <c r="B13" s="34">
        <v>0.16939309</v>
      </c>
      <c r="C13" s="35">
        <v>1.69393E-4</v>
      </c>
    </row>
    <row r="14" spans="1:3">
      <c r="A14" s="33">
        <v>2048</v>
      </c>
      <c r="B14" s="34">
        <v>0.15919730000000001</v>
      </c>
      <c r="C14" s="35">
        <v>1.59197E-4</v>
      </c>
    </row>
    <row r="15" spans="1:3" ht="15" thickBot="1">
      <c r="A15" s="36">
        <v>2050</v>
      </c>
      <c r="B15" s="37">
        <v>0.15569891999999999</v>
      </c>
      <c r="C15" s="38">
        <v>1.55699E-4</v>
      </c>
    </row>
    <row r="16" spans="1:3">
      <c r="A16" s="39" t="s">
        <v>185</v>
      </c>
      <c r="B16" s="40">
        <v>0.30501878500000001</v>
      </c>
      <c r="C16" s="41">
        <v>3.0501900000000001E-4</v>
      </c>
    </row>
    <row r="17" spans="1:3" ht="15" thickBot="1">
      <c r="A17" s="42" t="s">
        <v>186</v>
      </c>
      <c r="B17" s="43">
        <v>0.21936556400000001</v>
      </c>
      <c r="C17" s="44">
        <v>2.19366E-4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49A8B-3991-458D-95A8-D6B597D6602F}">
  <sheetPr>
    <pageSetUpPr fitToPage="1"/>
  </sheetPr>
  <dimension ref="A1:V374"/>
  <sheetViews>
    <sheetView tabSelected="1" zoomScale="115" zoomScaleNormal="115" workbookViewId="0">
      <selection activeCell="C8" sqref="C8"/>
    </sheetView>
  </sheetViews>
  <sheetFormatPr defaultRowHeight="14.45"/>
  <cols>
    <col min="1" max="1" width="12.7109375" style="2" customWidth="1"/>
    <col min="2" max="2" width="14.7109375" style="2" customWidth="1"/>
    <col min="3" max="3" width="11.28515625" style="2" bestFit="1" customWidth="1"/>
    <col min="4" max="4" width="15" style="2" customWidth="1"/>
    <col min="5" max="5" width="15.5703125" style="7" customWidth="1"/>
    <col min="6" max="6" width="12.140625" style="2" customWidth="1"/>
    <col min="7" max="7" width="12.42578125" style="2" customWidth="1"/>
    <col min="8" max="8" width="15.5703125" style="2" customWidth="1"/>
    <col min="10" max="11" width="9.140625" style="15"/>
    <col min="12" max="12" width="8.42578125" style="15" bestFit="1" customWidth="1"/>
    <col min="13" max="13" width="11.28515625" style="15" bestFit="1" customWidth="1"/>
    <col min="14" max="14" width="9.140625" style="15"/>
  </cols>
  <sheetData>
    <row r="1" spans="1:16">
      <c r="A1" s="50" t="s">
        <v>187</v>
      </c>
    </row>
    <row r="2" spans="1:16" ht="15">
      <c r="A2" s="8"/>
    </row>
    <row r="3" spans="1:16" ht="49.15" customHeight="1">
      <c r="A3" s="282" t="s">
        <v>188</v>
      </c>
      <c r="B3" s="280" t="s">
        <v>189</v>
      </c>
      <c r="C3" s="280" t="s">
        <v>62</v>
      </c>
      <c r="D3" s="280" t="s">
        <v>190</v>
      </c>
      <c r="E3" s="281" t="s">
        <v>191</v>
      </c>
      <c r="F3" s="280" t="s">
        <v>192</v>
      </c>
      <c r="G3" s="280" t="s">
        <v>193</v>
      </c>
      <c r="H3" s="283" t="s">
        <v>194</v>
      </c>
      <c r="I3" s="6"/>
    </row>
    <row r="4" spans="1:16" ht="15">
      <c r="A4" s="284" t="s">
        <v>195</v>
      </c>
      <c r="B4" s="285" t="s">
        <v>196</v>
      </c>
      <c r="C4" s="285" t="s">
        <v>197</v>
      </c>
      <c r="D4" s="285">
        <v>99.9</v>
      </c>
      <c r="E4" s="286">
        <v>12.4</v>
      </c>
      <c r="F4" s="285">
        <v>79</v>
      </c>
      <c r="G4" s="285">
        <v>58</v>
      </c>
      <c r="H4" s="287">
        <v>0.04</v>
      </c>
      <c r="P4" s="22">
        <f>Table3[[#This Row],[Estimated Cost ($/day)]]/Table3[[#This Row],[Consumption Recorded (kWh/day)]]</f>
        <v>0.12412412412412412</v>
      </c>
    </row>
    <row r="5" spans="1:16" ht="15">
      <c r="A5" s="284" t="s">
        <v>195</v>
      </c>
      <c r="B5" s="285" t="s">
        <v>196</v>
      </c>
      <c r="C5" s="285" t="s">
        <v>198</v>
      </c>
      <c r="D5" s="285">
        <v>99.45</v>
      </c>
      <c r="E5" s="286">
        <v>12.35</v>
      </c>
      <c r="F5" s="285">
        <v>78</v>
      </c>
      <c r="G5" s="285">
        <v>53</v>
      </c>
      <c r="H5" s="287">
        <v>0</v>
      </c>
      <c r="P5" s="22">
        <f>Table3[[#This Row],[Estimated Cost ($/day)]]/Table3[[#This Row],[Consumption Recorded (kWh/day)]]</f>
        <v>0.1241830065359477</v>
      </c>
    </row>
    <row r="6" spans="1:16" ht="15">
      <c r="A6" s="284" t="s">
        <v>195</v>
      </c>
      <c r="B6" s="285" t="s">
        <v>196</v>
      </c>
      <c r="C6" s="285" t="s">
        <v>199</v>
      </c>
      <c r="D6" s="285">
        <v>94.58</v>
      </c>
      <c r="E6" s="286">
        <v>11.77</v>
      </c>
      <c r="F6" s="285">
        <v>81</v>
      </c>
      <c r="G6" s="285">
        <v>51</v>
      </c>
      <c r="H6" s="287">
        <v>0</v>
      </c>
      <c r="P6" s="22">
        <f>Table3[[#This Row],[Estimated Cost ($/day)]]/Table3[[#This Row],[Consumption Recorded (kWh/day)]]</f>
        <v>0.12444491435821527</v>
      </c>
    </row>
    <row r="7" spans="1:16" ht="15">
      <c r="A7" s="284" t="s">
        <v>195</v>
      </c>
      <c r="B7" s="285" t="s">
        <v>196</v>
      </c>
      <c r="C7" s="285" t="s">
        <v>200</v>
      </c>
      <c r="D7" s="285">
        <v>92.19</v>
      </c>
      <c r="E7" s="286">
        <v>11.48</v>
      </c>
      <c r="F7" s="285">
        <v>83</v>
      </c>
      <c r="G7" s="285">
        <v>57</v>
      </c>
      <c r="H7" s="287">
        <v>0</v>
      </c>
      <c r="P7" s="22">
        <f>Table3[[#This Row],[Estimated Cost ($/day)]]/Table3[[#This Row],[Consumption Recorded (kWh/day)]]</f>
        <v>0.12452543659832954</v>
      </c>
    </row>
    <row r="8" spans="1:16" ht="15">
      <c r="A8" s="284" t="s">
        <v>195</v>
      </c>
      <c r="B8" s="285" t="s">
        <v>196</v>
      </c>
      <c r="C8" s="285" t="s">
        <v>201</v>
      </c>
      <c r="D8" s="285">
        <v>93.34</v>
      </c>
      <c r="E8" s="286">
        <v>11.62</v>
      </c>
      <c r="F8" s="285">
        <v>77</v>
      </c>
      <c r="G8" s="285">
        <v>46</v>
      </c>
      <c r="H8" s="287">
        <v>0.04</v>
      </c>
      <c r="P8" s="22">
        <f>Table3[[#This Row],[Estimated Cost ($/day)]]/Table3[[#This Row],[Consumption Recorded (kWh/day)]]</f>
        <v>0.12449110777801585</v>
      </c>
    </row>
    <row r="9" spans="1:16" ht="15">
      <c r="A9" s="284" t="s">
        <v>195</v>
      </c>
      <c r="B9" s="285" t="s">
        <v>196</v>
      </c>
      <c r="C9" s="285" t="s">
        <v>202</v>
      </c>
      <c r="D9" s="285">
        <v>94.08</v>
      </c>
      <c r="E9" s="286">
        <v>11.71</v>
      </c>
      <c r="F9" s="285">
        <v>68</v>
      </c>
      <c r="G9" s="285">
        <v>41</v>
      </c>
      <c r="H9" s="287">
        <v>0</v>
      </c>
      <c r="P9" s="22">
        <f>Table3[[#This Row],[Estimated Cost ($/day)]]/Table3[[#This Row],[Consumption Recorded (kWh/day)]]</f>
        <v>0.124468537414966</v>
      </c>
    </row>
    <row r="10" spans="1:16" ht="15">
      <c r="A10" s="284" t="s">
        <v>195</v>
      </c>
      <c r="B10" s="285" t="s">
        <v>196</v>
      </c>
      <c r="C10" s="285" t="s">
        <v>203</v>
      </c>
      <c r="D10" s="285">
        <v>98.04</v>
      </c>
      <c r="E10" s="286">
        <v>12.18</v>
      </c>
      <c r="F10" s="285">
        <v>70</v>
      </c>
      <c r="G10" s="285">
        <v>38</v>
      </c>
      <c r="H10" s="287">
        <v>0</v>
      </c>
      <c r="P10" s="22">
        <f>Table3[[#This Row],[Estimated Cost ($/day)]]/Table3[[#This Row],[Consumption Recorded (kWh/day)]]</f>
        <v>0.12423500611995103</v>
      </c>
    </row>
    <row r="11" spans="1:16" ht="15">
      <c r="A11" s="284" t="s">
        <v>195</v>
      </c>
      <c r="B11" s="285" t="s">
        <v>196</v>
      </c>
      <c r="C11" s="285" t="s">
        <v>204</v>
      </c>
      <c r="D11" s="285">
        <v>121.02</v>
      </c>
      <c r="E11" s="286">
        <v>14.94</v>
      </c>
      <c r="F11" s="285">
        <v>76</v>
      </c>
      <c r="G11" s="285">
        <v>42</v>
      </c>
      <c r="H11" s="287">
        <v>0</v>
      </c>
      <c r="P11" s="22">
        <f>Table3[[#This Row],[Estimated Cost ($/day)]]/Table3[[#This Row],[Consumption Recorded (kWh/day)]]</f>
        <v>0.12345066931085771</v>
      </c>
    </row>
    <row r="12" spans="1:16" ht="15">
      <c r="A12" s="284" t="s">
        <v>195</v>
      </c>
      <c r="B12" s="285" t="s">
        <v>196</v>
      </c>
      <c r="C12" s="285" t="s">
        <v>205</v>
      </c>
      <c r="D12" s="285">
        <v>97.04</v>
      </c>
      <c r="E12" s="286">
        <v>12.06</v>
      </c>
      <c r="F12" s="285">
        <v>74</v>
      </c>
      <c r="G12" s="285">
        <v>47</v>
      </c>
      <c r="H12" s="287">
        <v>0</v>
      </c>
      <c r="P12" s="22">
        <f>Table3[[#This Row],[Estimated Cost ($/day)]]/Table3[[#This Row],[Consumption Recorded (kWh/day)]]</f>
        <v>0.12427864798021435</v>
      </c>
    </row>
    <row r="13" spans="1:16" ht="15">
      <c r="A13" s="284" t="s">
        <v>195</v>
      </c>
      <c r="B13" s="285" t="s">
        <v>196</v>
      </c>
      <c r="C13" s="285" t="s">
        <v>206</v>
      </c>
      <c r="D13" s="285">
        <v>95.73</v>
      </c>
      <c r="E13" s="286">
        <v>12.34</v>
      </c>
      <c r="F13" s="285">
        <v>71</v>
      </c>
      <c r="G13" s="285">
        <v>42</v>
      </c>
      <c r="H13" s="287">
        <v>0</v>
      </c>
      <c r="P13" s="22">
        <f>Table3[[#This Row],[Estimated Cost ($/day)]]/Table3[[#This Row],[Consumption Recorded (kWh/day)]]</f>
        <v>0.12890420975660713</v>
      </c>
    </row>
    <row r="14" spans="1:16" ht="15">
      <c r="A14" s="284" t="s">
        <v>195</v>
      </c>
      <c r="B14" s="285" t="s">
        <v>196</v>
      </c>
      <c r="C14" s="285" t="s">
        <v>207</v>
      </c>
      <c r="D14" s="285">
        <v>96.27</v>
      </c>
      <c r="E14" s="286">
        <v>12.4</v>
      </c>
      <c r="F14" s="285">
        <v>73</v>
      </c>
      <c r="G14" s="285">
        <v>38</v>
      </c>
      <c r="H14" s="287">
        <v>0</v>
      </c>
      <c r="P14" s="22">
        <f>Table3[[#This Row],[Estimated Cost ($/day)]]/Table3[[#This Row],[Consumption Recorded (kWh/day)]]</f>
        <v>0.12880440427963022</v>
      </c>
    </row>
    <row r="15" spans="1:16" ht="15">
      <c r="A15" s="284" t="s">
        <v>195</v>
      </c>
      <c r="B15" s="285" t="s">
        <v>196</v>
      </c>
      <c r="C15" s="285" t="s">
        <v>208</v>
      </c>
      <c r="D15" s="285">
        <v>94.09</v>
      </c>
      <c r="E15" s="286">
        <v>12.13</v>
      </c>
      <c r="F15" s="285">
        <v>80</v>
      </c>
      <c r="G15" s="285">
        <v>44</v>
      </c>
      <c r="H15" s="287">
        <v>0</v>
      </c>
      <c r="P15" s="22">
        <f>Table3[[#This Row],[Estimated Cost ($/day)]]/Table3[[#This Row],[Consumption Recorded (kWh/day)]]</f>
        <v>0.12891911999149749</v>
      </c>
    </row>
    <row r="16" spans="1:16" ht="15">
      <c r="A16" s="284" t="s">
        <v>195</v>
      </c>
      <c r="B16" s="285" t="s">
        <v>196</v>
      </c>
      <c r="C16" s="285" t="s">
        <v>209</v>
      </c>
      <c r="D16" s="285">
        <v>95.57</v>
      </c>
      <c r="E16" s="286">
        <v>12.31</v>
      </c>
      <c r="F16" s="285">
        <v>71</v>
      </c>
      <c r="G16" s="285">
        <v>35</v>
      </c>
      <c r="H16" s="287">
        <v>0.12</v>
      </c>
      <c r="P16" s="22">
        <f>Table3[[#This Row],[Estimated Cost ($/day)]]/Table3[[#This Row],[Consumption Recorded (kWh/day)]]</f>
        <v>0.1288061107041959</v>
      </c>
    </row>
    <row r="17" spans="1:16" ht="15">
      <c r="A17" s="284" t="s">
        <v>195</v>
      </c>
      <c r="B17" s="285" t="s">
        <v>196</v>
      </c>
      <c r="C17" s="285" t="s">
        <v>210</v>
      </c>
      <c r="D17" s="285">
        <v>100.84</v>
      </c>
      <c r="E17" s="286">
        <v>12.97</v>
      </c>
      <c r="F17" s="285">
        <v>61</v>
      </c>
      <c r="G17" s="285">
        <v>30</v>
      </c>
      <c r="H17" s="287">
        <v>0</v>
      </c>
      <c r="P17" s="22">
        <f>Table3[[#This Row],[Estimated Cost ($/day)]]/Table3[[#This Row],[Consumption Recorded (kWh/day)]]</f>
        <v>0.12861959539865134</v>
      </c>
    </row>
    <row r="18" spans="1:16" ht="15">
      <c r="A18" s="284" t="s">
        <v>195</v>
      </c>
      <c r="B18" s="285" t="s">
        <v>196</v>
      </c>
      <c r="C18" s="285" t="s">
        <v>211</v>
      </c>
      <c r="D18" s="285">
        <v>99.46</v>
      </c>
      <c r="E18" s="286">
        <v>12.8</v>
      </c>
      <c r="F18" s="285">
        <v>63</v>
      </c>
      <c r="G18" s="285">
        <v>30</v>
      </c>
      <c r="H18" s="287">
        <v>0</v>
      </c>
      <c r="P18" s="22">
        <f>Table3[[#This Row],[Estimated Cost ($/day)]]/Table3[[#This Row],[Consumption Recorded (kWh/day)]]</f>
        <v>0.12869495274482207</v>
      </c>
    </row>
    <row r="19" spans="1:16" ht="15">
      <c r="A19" s="284" t="s">
        <v>195</v>
      </c>
      <c r="B19" s="285" t="s">
        <v>196</v>
      </c>
      <c r="C19" s="285" t="s">
        <v>212</v>
      </c>
      <c r="D19" s="285">
        <v>96.23</v>
      </c>
      <c r="E19" s="286">
        <v>12.4</v>
      </c>
      <c r="F19" s="285">
        <v>71</v>
      </c>
      <c r="G19" s="285">
        <v>30</v>
      </c>
      <c r="H19" s="287">
        <v>0</v>
      </c>
      <c r="P19" s="22">
        <f>Table3[[#This Row],[Estimated Cost ($/day)]]/Table3[[#This Row],[Consumption Recorded (kWh/day)]]</f>
        <v>0.12885794450794971</v>
      </c>
    </row>
    <row r="20" spans="1:16" ht="15">
      <c r="A20" s="284" t="s">
        <v>195</v>
      </c>
      <c r="B20" s="285" t="s">
        <v>196</v>
      </c>
      <c r="C20" s="285" t="s">
        <v>213</v>
      </c>
      <c r="D20" s="285">
        <v>91.92</v>
      </c>
      <c r="E20" s="286">
        <v>11.86</v>
      </c>
      <c r="F20" s="285">
        <v>75</v>
      </c>
      <c r="G20" s="285">
        <v>34</v>
      </c>
      <c r="H20" s="287">
        <v>0</v>
      </c>
      <c r="P20" s="22">
        <f>Table3[[#This Row],[Estimated Cost ($/day)]]/Table3[[#This Row],[Consumption Recorded (kWh/day)]]</f>
        <v>0.12902523933855525</v>
      </c>
    </row>
    <row r="21" spans="1:16" ht="15">
      <c r="A21" s="284" t="s">
        <v>195</v>
      </c>
      <c r="B21" s="285" t="s">
        <v>196</v>
      </c>
      <c r="C21" s="285" t="s">
        <v>214</v>
      </c>
      <c r="D21" s="285">
        <v>88.6</v>
      </c>
      <c r="E21" s="286">
        <v>11.45</v>
      </c>
      <c r="F21" s="285">
        <v>79</v>
      </c>
      <c r="G21" s="285">
        <v>46</v>
      </c>
      <c r="H21" s="287" t="s">
        <v>13</v>
      </c>
      <c r="P21" s="22">
        <f>Table3[[#This Row],[Estimated Cost ($/day)]]/Table3[[#This Row],[Consumption Recorded (kWh/day)]]</f>
        <v>0.12923250564334085</v>
      </c>
    </row>
    <row r="22" spans="1:16" ht="15">
      <c r="A22" s="284" t="s">
        <v>195</v>
      </c>
      <c r="B22" s="285" t="s">
        <v>196</v>
      </c>
      <c r="C22" s="285" t="s">
        <v>215</v>
      </c>
      <c r="D22" s="285">
        <v>86.52</v>
      </c>
      <c r="E22" s="286">
        <v>11.19</v>
      </c>
      <c r="F22" s="285">
        <v>82</v>
      </c>
      <c r="G22" s="285">
        <v>54</v>
      </c>
      <c r="H22" s="287">
        <v>0</v>
      </c>
      <c r="P22" s="22">
        <f>Table3[[#This Row],[Estimated Cost ($/day)]]/Table3[[#This Row],[Consumption Recorded (kWh/day)]]</f>
        <v>0.12933425797503467</v>
      </c>
    </row>
    <row r="23" spans="1:16" ht="15">
      <c r="A23" s="284" t="s">
        <v>195</v>
      </c>
      <c r="B23" s="285" t="s">
        <v>196</v>
      </c>
      <c r="C23" s="285" t="s">
        <v>216</v>
      </c>
      <c r="D23" s="285">
        <v>85.6</v>
      </c>
      <c r="E23" s="286">
        <v>11.07</v>
      </c>
      <c r="F23" s="285">
        <v>76</v>
      </c>
      <c r="G23" s="285">
        <v>49</v>
      </c>
      <c r="H23" s="287">
        <v>0</v>
      </c>
      <c r="P23" s="22">
        <f>Table3[[#This Row],[Estimated Cost ($/day)]]/Table3[[#This Row],[Consumption Recorded (kWh/day)]]</f>
        <v>0.12932242990654208</v>
      </c>
    </row>
    <row r="24" spans="1:16" ht="15">
      <c r="A24" s="284" t="s">
        <v>195</v>
      </c>
      <c r="B24" s="285" t="s">
        <v>196</v>
      </c>
      <c r="C24" s="285" t="s">
        <v>217</v>
      </c>
      <c r="D24" s="285">
        <v>93.46</v>
      </c>
      <c r="E24" s="286">
        <v>12.05</v>
      </c>
      <c r="F24" s="285">
        <v>76</v>
      </c>
      <c r="G24" s="285">
        <v>47</v>
      </c>
      <c r="H24" s="287" t="s">
        <v>218</v>
      </c>
      <c r="P24" s="22">
        <f>Table3[[#This Row],[Estimated Cost ($/day)]]/Table3[[#This Row],[Consumption Recorded (kWh/day)]]</f>
        <v>0.12893216349240319</v>
      </c>
    </row>
    <row r="25" spans="1:16" ht="15">
      <c r="A25" s="284" t="s">
        <v>195</v>
      </c>
      <c r="B25" s="285" t="s">
        <v>196</v>
      </c>
      <c r="C25" s="285" t="s">
        <v>219</v>
      </c>
      <c r="D25" s="285">
        <v>106.52</v>
      </c>
      <c r="E25" s="286">
        <v>13.68</v>
      </c>
      <c r="F25" s="285">
        <v>82</v>
      </c>
      <c r="G25" s="285">
        <v>54</v>
      </c>
      <c r="H25" s="287">
        <v>0.33</v>
      </c>
      <c r="P25" s="22">
        <f>Table3[[#This Row],[Estimated Cost ($/day)]]/Table3[[#This Row],[Consumption Recorded (kWh/day)]]</f>
        <v>0.1284265865565152</v>
      </c>
    </row>
    <row r="26" spans="1:16" ht="15">
      <c r="A26" s="284" t="s">
        <v>195</v>
      </c>
      <c r="B26" s="285" t="s">
        <v>196</v>
      </c>
      <c r="C26" s="285" t="s">
        <v>220</v>
      </c>
      <c r="D26" s="285">
        <v>99.44</v>
      </c>
      <c r="E26" s="286">
        <v>12.8</v>
      </c>
      <c r="F26" s="285">
        <v>75</v>
      </c>
      <c r="G26" s="285">
        <v>44</v>
      </c>
      <c r="H26" s="287">
        <v>0.05</v>
      </c>
      <c r="P26" s="22">
        <f>Table3[[#This Row],[Estimated Cost ($/day)]]/Table3[[#This Row],[Consumption Recorded (kWh/day)]]</f>
        <v>0.12872083668543846</v>
      </c>
    </row>
    <row r="27" spans="1:16" ht="15">
      <c r="A27" s="284" t="s">
        <v>195</v>
      </c>
      <c r="B27" s="285" t="s">
        <v>196</v>
      </c>
      <c r="C27" s="285" t="s">
        <v>221</v>
      </c>
      <c r="D27" s="285">
        <v>95.46</v>
      </c>
      <c r="E27" s="286">
        <v>12.3</v>
      </c>
      <c r="F27" s="285">
        <v>76</v>
      </c>
      <c r="G27" s="285">
        <v>41</v>
      </c>
      <c r="H27" s="287">
        <v>0</v>
      </c>
      <c r="P27" s="22">
        <f>Table3[[#This Row],[Estimated Cost ($/day)]]/Table3[[#This Row],[Consumption Recorded (kWh/day)]]</f>
        <v>0.12884978001257072</v>
      </c>
    </row>
    <row r="28" spans="1:16" ht="15">
      <c r="A28" s="284" t="s">
        <v>195</v>
      </c>
      <c r="B28" s="285" t="s">
        <v>196</v>
      </c>
      <c r="C28" s="285" t="s">
        <v>222</v>
      </c>
      <c r="D28" s="285">
        <v>90.81</v>
      </c>
      <c r="E28" s="286">
        <v>11.72</v>
      </c>
      <c r="F28" s="285">
        <v>85</v>
      </c>
      <c r="G28" s="285">
        <v>43</v>
      </c>
      <c r="H28" s="287">
        <v>0</v>
      </c>
      <c r="P28" s="22">
        <f>Table3[[#This Row],[Estimated Cost ($/day)]]/Table3[[#This Row],[Consumption Recorded (kWh/day)]]</f>
        <v>0.12906067613698932</v>
      </c>
    </row>
    <row r="29" spans="1:16" ht="15">
      <c r="A29" s="284" t="s">
        <v>195</v>
      </c>
      <c r="B29" s="285" t="s">
        <v>196</v>
      </c>
      <c r="C29" s="285" t="s">
        <v>223</v>
      </c>
      <c r="D29" s="285">
        <v>92.14</v>
      </c>
      <c r="E29" s="286">
        <v>11.89</v>
      </c>
      <c r="F29" s="285">
        <v>72</v>
      </c>
      <c r="G29" s="285">
        <v>38</v>
      </c>
      <c r="H29" s="287">
        <v>0.09</v>
      </c>
      <c r="P29" s="22">
        <f>Table3[[#This Row],[Estimated Cost ($/day)]]/Table3[[#This Row],[Consumption Recorded (kWh/day)]]</f>
        <v>0.12904276101584547</v>
      </c>
    </row>
    <row r="30" spans="1:16" ht="15">
      <c r="A30" s="284" t="s">
        <v>195</v>
      </c>
      <c r="B30" s="285" t="s">
        <v>196</v>
      </c>
      <c r="C30" s="285" t="s">
        <v>224</v>
      </c>
      <c r="D30" s="285">
        <v>92.65</v>
      </c>
      <c r="E30" s="286">
        <v>11.95</v>
      </c>
      <c r="F30" s="285">
        <v>62</v>
      </c>
      <c r="G30" s="285">
        <v>37</v>
      </c>
      <c r="H30" s="287">
        <v>0</v>
      </c>
      <c r="P30" s="22">
        <f>Table3[[#This Row],[Estimated Cost ($/day)]]/Table3[[#This Row],[Consumption Recorded (kWh/day)]]</f>
        <v>0.12898003237992442</v>
      </c>
    </row>
    <row r="31" spans="1:16" ht="15">
      <c r="A31" s="284" t="s">
        <v>195</v>
      </c>
      <c r="B31" s="285" t="s">
        <v>196</v>
      </c>
      <c r="C31" s="285" t="s">
        <v>225</v>
      </c>
      <c r="D31" s="285">
        <v>92.6</v>
      </c>
      <c r="E31" s="286">
        <v>11.95</v>
      </c>
      <c r="F31" s="285">
        <v>69</v>
      </c>
      <c r="G31" s="285">
        <v>35</v>
      </c>
      <c r="H31" s="287">
        <v>0</v>
      </c>
      <c r="P31" s="22">
        <f>Table3[[#This Row],[Estimated Cost ($/day)]]/Table3[[#This Row],[Consumption Recorded (kWh/day)]]</f>
        <v>0.12904967602591794</v>
      </c>
    </row>
    <row r="32" spans="1:16" ht="15">
      <c r="A32" s="284" t="s">
        <v>195</v>
      </c>
      <c r="B32" s="285" t="s">
        <v>196</v>
      </c>
      <c r="C32" s="285" t="s">
        <v>226</v>
      </c>
      <c r="D32" s="285">
        <v>94.4</v>
      </c>
      <c r="E32" s="286">
        <v>12.17</v>
      </c>
      <c r="F32" s="285">
        <v>78</v>
      </c>
      <c r="G32" s="285">
        <v>55</v>
      </c>
      <c r="H32" s="287">
        <v>0</v>
      </c>
      <c r="P32" s="22">
        <f>Table3[[#This Row],[Estimated Cost ($/day)]]/Table3[[#This Row],[Consumption Recorded (kWh/day)]]</f>
        <v>0.12891949152542373</v>
      </c>
    </row>
    <row r="33" spans="1:16" ht="15">
      <c r="A33" s="284" t="s">
        <v>195</v>
      </c>
      <c r="B33" s="285" t="s">
        <v>196</v>
      </c>
      <c r="C33" s="285" t="s">
        <v>227</v>
      </c>
      <c r="D33" s="285">
        <v>89.22</v>
      </c>
      <c r="E33" s="286">
        <v>11.52</v>
      </c>
      <c r="F33" s="285">
        <v>86</v>
      </c>
      <c r="G33" s="285">
        <v>58</v>
      </c>
      <c r="H33" s="287">
        <v>0</v>
      </c>
      <c r="M33" s="16" t="s">
        <v>228</v>
      </c>
      <c r="N33" s="16" t="s">
        <v>229</v>
      </c>
      <c r="P33" s="22">
        <f>Table3[[#This Row],[Estimated Cost ($/day)]]/Table3[[#This Row],[Consumption Recorded (kWh/day)]]</f>
        <v>0.12911903160726293</v>
      </c>
    </row>
    <row r="34" spans="1:16" ht="15">
      <c r="A34" s="284" t="s">
        <v>195</v>
      </c>
      <c r="B34" s="285" t="s">
        <v>196</v>
      </c>
      <c r="C34" s="285" t="s">
        <v>230</v>
      </c>
      <c r="D34" s="285">
        <v>87.76</v>
      </c>
      <c r="E34" s="286">
        <v>11.34</v>
      </c>
      <c r="F34" s="285">
        <v>83</v>
      </c>
      <c r="G34" s="285">
        <v>59</v>
      </c>
      <c r="H34" s="287">
        <v>0</v>
      </c>
      <c r="J34" s="15" t="s">
        <v>231</v>
      </c>
      <c r="M34" s="17">
        <f>AVERAGE(D4:D34)</f>
        <v>95.320322580645154</v>
      </c>
      <c r="N34" s="18">
        <f>AVERAGE(E4:E34)</f>
        <v>12.154838709677419</v>
      </c>
      <c r="P34" s="22">
        <f>Table3[[#This Row],[Estimated Cost ($/day)]]/Table3[[#This Row],[Consumption Recorded (kWh/day)]]</f>
        <v>0.12921604375569734</v>
      </c>
    </row>
    <row r="35" spans="1:16" ht="15">
      <c r="A35" s="284" t="s">
        <v>195</v>
      </c>
      <c r="B35" s="285" t="s">
        <v>196</v>
      </c>
      <c r="C35" s="285" t="s">
        <v>232</v>
      </c>
      <c r="D35" s="285">
        <v>87.26</v>
      </c>
      <c r="E35" s="286">
        <v>11.28</v>
      </c>
      <c r="F35" s="285">
        <v>82</v>
      </c>
      <c r="G35" s="285">
        <v>58</v>
      </c>
      <c r="H35" s="287">
        <v>0</v>
      </c>
      <c r="P35" s="22">
        <f>Table3[[#This Row],[Estimated Cost ($/day)]]/Table3[[#This Row],[Consumption Recorded (kWh/day)]]</f>
        <v>0.12926885170754066</v>
      </c>
    </row>
    <row r="36" spans="1:16" ht="15">
      <c r="A36" s="284" t="s">
        <v>195</v>
      </c>
      <c r="B36" s="285" t="s">
        <v>196</v>
      </c>
      <c r="C36" s="285" t="s">
        <v>233</v>
      </c>
      <c r="D36" s="285">
        <v>85.48</v>
      </c>
      <c r="E36" s="286">
        <v>11.06</v>
      </c>
      <c r="F36" s="285">
        <v>82</v>
      </c>
      <c r="G36" s="285">
        <v>57</v>
      </c>
      <c r="H36" s="287">
        <v>0</v>
      </c>
      <c r="P36" s="22">
        <f>Table3[[#This Row],[Estimated Cost ($/day)]]/Table3[[#This Row],[Consumption Recorded (kWh/day)]]</f>
        <v>0.12938699110903135</v>
      </c>
    </row>
    <row r="37" spans="1:16" ht="15">
      <c r="A37" s="284" t="s">
        <v>195</v>
      </c>
      <c r="B37" s="285" t="s">
        <v>196</v>
      </c>
      <c r="C37" s="285" t="s">
        <v>234</v>
      </c>
      <c r="D37" s="285">
        <v>94.76</v>
      </c>
      <c r="E37" s="286">
        <v>12.21</v>
      </c>
      <c r="F37" s="285">
        <v>78</v>
      </c>
      <c r="G37" s="285">
        <v>50</v>
      </c>
      <c r="H37" s="287">
        <v>0</v>
      </c>
      <c r="P37" s="22">
        <f>Table3[[#This Row],[Estimated Cost ($/day)]]/Table3[[#This Row],[Consumption Recorded (kWh/day)]]</f>
        <v>0.12885183621781343</v>
      </c>
    </row>
    <row r="38" spans="1:16" ht="15">
      <c r="A38" s="284" t="s">
        <v>195</v>
      </c>
      <c r="B38" s="285" t="s">
        <v>196</v>
      </c>
      <c r="C38" s="285" t="s">
        <v>235</v>
      </c>
      <c r="D38" s="285">
        <v>96.34</v>
      </c>
      <c r="E38" s="286">
        <v>12.41</v>
      </c>
      <c r="F38" s="285">
        <v>70</v>
      </c>
      <c r="G38" s="285">
        <v>47</v>
      </c>
      <c r="H38" s="287">
        <v>0.17</v>
      </c>
      <c r="P38" s="22">
        <f>Table3[[#This Row],[Estimated Cost ($/day)]]/Table3[[#This Row],[Consumption Recorded (kWh/day)]]</f>
        <v>0.12881461490554286</v>
      </c>
    </row>
    <row r="39" spans="1:16" ht="15">
      <c r="A39" s="284" t="s">
        <v>195</v>
      </c>
      <c r="B39" s="285" t="s">
        <v>196</v>
      </c>
      <c r="C39" s="285" t="s">
        <v>236</v>
      </c>
      <c r="D39" s="285">
        <v>96</v>
      </c>
      <c r="E39" s="286">
        <v>12.37</v>
      </c>
      <c r="F39" s="285">
        <v>73</v>
      </c>
      <c r="G39" s="285">
        <v>48</v>
      </c>
      <c r="H39" s="287">
        <v>0</v>
      </c>
      <c r="P39" s="22">
        <f>Table3[[#This Row],[Estimated Cost ($/day)]]/Table3[[#This Row],[Consumption Recorded (kWh/day)]]</f>
        <v>0.12885416666666666</v>
      </c>
    </row>
    <row r="40" spans="1:16" ht="15">
      <c r="A40" s="284" t="s">
        <v>195</v>
      </c>
      <c r="B40" s="285" t="s">
        <v>196</v>
      </c>
      <c r="C40" s="285" t="s">
        <v>237</v>
      </c>
      <c r="D40" s="285">
        <v>95.39</v>
      </c>
      <c r="E40" s="286">
        <v>12.29</v>
      </c>
      <c r="F40" s="285">
        <v>71</v>
      </c>
      <c r="G40" s="285">
        <v>46</v>
      </c>
      <c r="H40" s="287">
        <v>0.01</v>
      </c>
      <c r="P40" s="22">
        <f>Table3[[#This Row],[Estimated Cost ($/day)]]/Table3[[#This Row],[Consumption Recorded (kWh/day)]]</f>
        <v>0.12883950099591152</v>
      </c>
    </row>
    <row r="41" spans="1:16" ht="15">
      <c r="A41" s="284" t="s">
        <v>195</v>
      </c>
      <c r="B41" s="285" t="s">
        <v>196</v>
      </c>
      <c r="C41" s="285" t="s">
        <v>238</v>
      </c>
      <c r="D41" s="285">
        <v>108.02</v>
      </c>
      <c r="E41" s="286">
        <v>13.86</v>
      </c>
      <c r="F41" s="285">
        <v>76</v>
      </c>
      <c r="G41" s="285">
        <v>44</v>
      </c>
      <c r="H41" s="287"/>
      <c r="P41" s="22">
        <f>Table3[[#This Row],[Estimated Cost ($/day)]]/Table3[[#This Row],[Consumption Recorded (kWh/day)]]</f>
        <v>0.12830957230142567</v>
      </c>
    </row>
    <row r="42" spans="1:16" ht="15">
      <c r="A42" s="284" t="s">
        <v>195</v>
      </c>
      <c r="B42" s="285" t="s">
        <v>196</v>
      </c>
      <c r="C42" s="285" t="s">
        <v>239</v>
      </c>
      <c r="D42" s="285">
        <v>86.95</v>
      </c>
      <c r="E42" s="286">
        <v>11.24</v>
      </c>
      <c r="F42" s="285">
        <v>79</v>
      </c>
      <c r="G42" s="285">
        <v>49</v>
      </c>
      <c r="H42" s="287">
        <v>0</v>
      </c>
      <c r="P42" s="22">
        <f>Table3[[#This Row],[Estimated Cost ($/day)]]/Table3[[#This Row],[Consumption Recorded (kWh/day)]]</f>
        <v>0.12926969522714205</v>
      </c>
    </row>
    <row r="43" spans="1:16" ht="15">
      <c r="A43" s="284" t="s">
        <v>195</v>
      </c>
      <c r="B43" s="285" t="s">
        <v>196</v>
      </c>
      <c r="C43" s="285" t="s">
        <v>240</v>
      </c>
      <c r="D43" s="285">
        <v>84.62</v>
      </c>
      <c r="E43" s="286">
        <v>10.97</v>
      </c>
      <c r="F43" s="285">
        <v>83</v>
      </c>
      <c r="G43" s="285">
        <v>58</v>
      </c>
      <c r="H43" s="287">
        <v>0</v>
      </c>
      <c r="P43" s="22">
        <f>Table3[[#This Row],[Estimated Cost ($/day)]]/Table3[[#This Row],[Consumption Recorded (kWh/day)]]</f>
        <v>0.12963838336090758</v>
      </c>
    </row>
    <row r="44" spans="1:16" ht="15">
      <c r="A44" s="284" t="s">
        <v>195</v>
      </c>
      <c r="B44" s="285" t="s">
        <v>196</v>
      </c>
      <c r="C44" s="285" t="s">
        <v>241</v>
      </c>
      <c r="D44" s="285">
        <v>83.99</v>
      </c>
      <c r="E44" s="286">
        <v>10.89</v>
      </c>
      <c r="F44" s="285">
        <v>85</v>
      </c>
      <c r="G44" s="285">
        <v>46</v>
      </c>
      <c r="H44" s="287">
        <v>0.16</v>
      </c>
      <c r="P44" s="22">
        <f>Table3[[#This Row],[Estimated Cost ($/day)]]/Table3[[#This Row],[Consumption Recorded (kWh/day)]]</f>
        <v>0.12965829265388737</v>
      </c>
    </row>
    <row r="45" spans="1:16" ht="15">
      <c r="A45" s="284" t="s">
        <v>195</v>
      </c>
      <c r="B45" s="285" t="s">
        <v>196</v>
      </c>
      <c r="C45" s="285" t="s">
        <v>242</v>
      </c>
      <c r="D45" s="285">
        <v>87.25</v>
      </c>
      <c r="E45" s="286">
        <v>11.29</v>
      </c>
      <c r="F45" s="285">
        <v>79</v>
      </c>
      <c r="G45" s="285">
        <v>40</v>
      </c>
      <c r="H45" s="287">
        <v>0.56999999999999995</v>
      </c>
      <c r="P45" s="22">
        <f>Table3[[#This Row],[Estimated Cost ($/day)]]/Table3[[#This Row],[Consumption Recorded (kWh/day)]]</f>
        <v>0.12939828080229226</v>
      </c>
    </row>
    <row r="46" spans="1:16" ht="15">
      <c r="A46" s="284" t="s">
        <v>195</v>
      </c>
      <c r="B46" s="285" t="s">
        <v>196</v>
      </c>
      <c r="C46" s="285" t="s">
        <v>243</v>
      </c>
      <c r="D46" s="285">
        <v>96.69</v>
      </c>
      <c r="E46" s="286">
        <v>12.47</v>
      </c>
      <c r="F46" s="285">
        <v>71</v>
      </c>
      <c r="G46" s="285">
        <v>40</v>
      </c>
      <c r="H46" s="287">
        <v>0.12</v>
      </c>
      <c r="P46" s="22">
        <f>Table3[[#This Row],[Estimated Cost ($/day)]]/Table3[[#This Row],[Consumption Recorded (kWh/day)]]</f>
        <v>0.12896886958320405</v>
      </c>
    </row>
    <row r="47" spans="1:16" ht="15">
      <c r="A47" s="284" t="s">
        <v>195</v>
      </c>
      <c r="B47" s="285" t="s">
        <v>196</v>
      </c>
      <c r="C47" s="285" t="s">
        <v>244</v>
      </c>
      <c r="D47" s="285">
        <v>87.66</v>
      </c>
      <c r="E47" s="286">
        <v>11.35</v>
      </c>
      <c r="F47" s="285">
        <v>71</v>
      </c>
      <c r="G47" s="285">
        <v>40</v>
      </c>
      <c r="H47" s="287" t="s">
        <v>149</v>
      </c>
      <c r="P47" s="22">
        <f>Table3[[#This Row],[Estimated Cost ($/day)]]/Table3[[#This Row],[Consumption Recorded (kWh/day)]]</f>
        <v>0.1294775268081223</v>
      </c>
    </row>
    <row r="48" spans="1:16" ht="15">
      <c r="A48" s="284" t="s">
        <v>195</v>
      </c>
      <c r="B48" s="285" t="s">
        <v>196</v>
      </c>
      <c r="C48" s="285" t="s">
        <v>245</v>
      </c>
      <c r="D48" s="285">
        <v>86.77</v>
      </c>
      <c r="E48" s="286">
        <v>11.23</v>
      </c>
      <c r="F48" s="285">
        <v>75</v>
      </c>
      <c r="G48" s="285">
        <v>39</v>
      </c>
      <c r="H48" s="287">
        <v>0</v>
      </c>
      <c r="P48" s="22">
        <f>Table3[[#This Row],[Estimated Cost ($/day)]]/Table3[[#This Row],[Consumption Recorded (kWh/day)]]</f>
        <v>0.12942261150167109</v>
      </c>
    </row>
    <row r="49" spans="1:16" ht="15">
      <c r="A49" s="284" t="s">
        <v>195</v>
      </c>
      <c r="B49" s="285" t="s">
        <v>196</v>
      </c>
      <c r="C49" s="285" t="s">
        <v>246</v>
      </c>
      <c r="D49" s="285">
        <v>84.14</v>
      </c>
      <c r="E49" s="286">
        <v>10.91</v>
      </c>
      <c r="F49" s="285">
        <v>82</v>
      </c>
      <c r="G49" s="285">
        <v>50</v>
      </c>
      <c r="H49" s="287">
        <v>0</v>
      </c>
      <c r="P49" s="22">
        <f>Table3[[#This Row],[Estimated Cost ($/day)]]/Table3[[#This Row],[Consumption Recorded (kWh/day)]]</f>
        <v>0.1296648443071072</v>
      </c>
    </row>
    <row r="50" spans="1:16" ht="15">
      <c r="A50" s="284" t="s">
        <v>195</v>
      </c>
      <c r="B50" s="285" t="s">
        <v>196</v>
      </c>
      <c r="C50" s="285" t="s">
        <v>247</v>
      </c>
      <c r="D50" s="285">
        <v>84.16</v>
      </c>
      <c r="E50" s="286">
        <v>10.91</v>
      </c>
      <c r="F50" s="285">
        <v>85</v>
      </c>
      <c r="G50" s="285">
        <v>57</v>
      </c>
      <c r="H50" s="287">
        <v>0</v>
      </c>
      <c r="P50" s="22">
        <f>Table3[[#This Row],[Estimated Cost ($/day)]]/Table3[[#This Row],[Consumption Recorded (kWh/day)]]</f>
        <v>0.12963403041825095</v>
      </c>
    </row>
    <row r="51" spans="1:16" ht="15">
      <c r="A51" s="284" t="s">
        <v>195</v>
      </c>
      <c r="B51" s="285" t="s">
        <v>196</v>
      </c>
      <c r="C51" s="285" t="s">
        <v>248</v>
      </c>
      <c r="D51" s="285">
        <v>84.3</v>
      </c>
      <c r="E51" s="286">
        <v>10.93</v>
      </c>
      <c r="F51" s="285">
        <v>89</v>
      </c>
      <c r="G51" s="285">
        <v>45</v>
      </c>
      <c r="H51" s="287"/>
      <c r="P51" s="22">
        <f>Table3[[#This Row],[Estimated Cost ($/day)]]/Table3[[#This Row],[Consumption Recorded (kWh/day)]]</f>
        <v>0.12965599051008303</v>
      </c>
    </row>
    <row r="52" spans="1:16" ht="15">
      <c r="A52" s="284" t="s">
        <v>195</v>
      </c>
      <c r="B52" s="285" t="s">
        <v>196</v>
      </c>
      <c r="C52" s="285" t="s">
        <v>249</v>
      </c>
      <c r="D52" s="285">
        <v>79.819999999999993</v>
      </c>
      <c r="E52" s="286">
        <v>10.37</v>
      </c>
      <c r="F52" s="285">
        <v>67</v>
      </c>
      <c r="G52" s="285">
        <v>46</v>
      </c>
      <c r="H52" s="287">
        <v>0.04</v>
      </c>
      <c r="P52" s="22">
        <f>Table3[[#This Row],[Estimated Cost ($/day)]]/Table3[[#This Row],[Consumption Recorded (kWh/day)]]</f>
        <v>0.12991731395640191</v>
      </c>
    </row>
    <row r="53" spans="1:16" ht="15">
      <c r="A53" s="284" t="s">
        <v>195</v>
      </c>
      <c r="B53" s="285" t="s">
        <v>196</v>
      </c>
      <c r="C53" s="285" t="s">
        <v>250</v>
      </c>
      <c r="D53" s="285">
        <v>80.91</v>
      </c>
      <c r="E53" s="286">
        <v>10.51</v>
      </c>
      <c r="F53" s="285">
        <v>80</v>
      </c>
      <c r="G53" s="285">
        <v>48</v>
      </c>
      <c r="H53" s="287">
        <v>0</v>
      </c>
      <c r="P53" s="22">
        <f>Table3[[#This Row],[Estimated Cost ($/day)]]/Table3[[#This Row],[Consumption Recorded (kWh/day)]]</f>
        <v>0.12989741688295636</v>
      </c>
    </row>
    <row r="54" spans="1:16" ht="15">
      <c r="A54" s="284" t="s">
        <v>195</v>
      </c>
      <c r="B54" s="285" t="s">
        <v>196</v>
      </c>
      <c r="C54" s="285" t="s">
        <v>251</v>
      </c>
      <c r="D54" s="285">
        <v>80.44</v>
      </c>
      <c r="E54" s="286">
        <v>10.45</v>
      </c>
      <c r="F54" s="285">
        <v>82</v>
      </c>
      <c r="G54" s="285">
        <v>53</v>
      </c>
      <c r="H54" s="287">
        <v>0</v>
      </c>
      <c r="P54" s="22">
        <f>Table3[[#This Row],[Estimated Cost ($/day)]]/Table3[[#This Row],[Consumption Recorded (kWh/day)]]</f>
        <v>0.12991049229239185</v>
      </c>
    </row>
    <row r="55" spans="1:16" ht="15">
      <c r="A55" s="284" t="s">
        <v>195</v>
      </c>
      <c r="B55" s="285" t="s">
        <v>196</v>
      </c>
      <c r="C55" s="285" t="s">
        <v>252</v>
      </c>
      <c r="D55" s="285">
        <v>84.61</v>
      </c>
      <c r="E55" s="286">
        <v>10.97</v>
      </c>
      <c r="F55" s="285">
        <v>85</v>
      </c>
      <c r="G55" s="285">
        <v>57</v>
      </c>
      <c r="H55" s="287">
        <v>0</v>
      </c>
      <c r="P55" s="22">
        <f>Table3[[#This Row],[Estimated Cost ($/day)]]/Table3[[#This Row],[Consumption Recorded (kWh/day)]]</f>
        <v>0.12965370523578773</v>
      </c>
    </row>
    <row r="56" spans="1:16" ht="15">
      <c r="A56" s="284" t="s">
        <v>195</v>
      </c>
      <c r="B56" s="285" t="s">
        <v>196</v>
      </c>
      <c r="C56" s="285" t="s">
        <v>253</v>
      </c>
      <c r="D56" s="285">
        <v>84.64</v>
      </c>
      <c r="E56" s="286">
        <v>10.97</v>
      </c>
      <c r="F56" s="285">
        <v>87</v>
      </c>
      <c r="G56" s="285">
        <v>58</v>
      </c>
      <c r="H56" s="287">
        <v>0</v>
      </c>
      <c r="P56" s="22">
        <f>Table3[[#This Row],[Estimated Cost ($/day)]]/Table3[[#This Row],[Consumption Recorded (kWh/day)]]</f>
        <v>0.12960775047258979</v>
      </c>
    </row>
    <row r="57" spans="1:16" ht="15">
      <c r="A57" s="284" t="s">
        <v>195</v>
      </c>
      <c r="B57" s="285" t="s">
        <v>196</v>
      </c>
      <c r="C57" s="285" t="s">
        <v>254</v>
      </c>
      <c r="D57" s="285">
        <v>87.14</v>
      </c>
      <c r="E57" s="286">
        <v>11.28</v>
      </c>
      <c r="F57" s="285">
        <v>89</v>
      </c>
      <c r="G57" s="285">
        <v>60</v>
      </c>
      <c r="H57" s="287">
        <v>0</v>
      </c>
      <c r="P57" s="22">
        <f>Table3[[#This Row],[Estimated Cost ($/day)]]/Table3[[#This Row],[Consumption Recorded (kWh/day)]]</f>
        <v>0.12944686711039705</v>
      </c>
    </row>
    <row r="58" spans="1:16" ht="15">
      <c r="A58" s="284" t="s">
        <v>195</v>
      </c>
      <c r="B58" s="285" t="s">
        <v>196</v>
      </c>
      <c r="C58" s="285" t="s">
        <v>255</v>
      </c>
      <c r="D58" s="285">
        <v>86.86</v>
      </c>
      <c r="E58" s="286">
        <v>11.25</v>
      </c>
      <c r="F58" s="285">
        <v>87</v>
      </c>
      <c r="G58" s="285">
        <v>58</v>
      </c>
      <c r="H58" s="287">
        <v>0</v>
      </c>
      <c r="P58" s="22">
        <f>Table3[[#This Row],[Estimated Cost ($/day)]]/Table3[[#This Row],[Consumption Recorded (kWh/day)]]</f>
        <v>0.12951876583007138</v>
      </c>
    </row>
    <row r="59" spans="1:16" ht="15">
      <c r="A59" s="284" t="s">
        <v>195</v>
      </c>
      <c r="B59" s="285" t="s">
        <v>196</v>
      </c>
      <c r="C59" s="285" t="s">
        <v>256</v>
      </c>
      <c r="D59" s="285">
        <v>88.51</v>
      </c>
      <c r="E59" s="286">
        <v>11.45</v>
      </c>
      <c r="F59" s="285">
        <v>87</v>
      </c>
      <c r="G59" s="285">
        <v>58</v>
      </c>
      <c r="H59" s="287"/>
      <c r="P59" s="22">
        <f>Table3[[#This Row],[Estimated Cost ($/day)]]/Table3[[#This Row],[Consumption Recorded (kWh/day)]]</f>
        <v>0.12936391368206981</v>
      </c>
    </row>
    <row r="60" spans="1:16" ht="15">
      <c r="A60" s="284" t="s">
        <v>195</v>
      </c>
      <c r="B60" s="285" t="s">
        <v>196</v>
      </c>
      <c r="C60" s="285" t="s">
        <v>257</v>
      </c>
      <c r="D60" s="285">
        <v>92.52</v>
      </c>
      <c r="E60" s="286">
        <v>11.95</v>
      </c>
      <c r="F60" s="285">
        <v>87</v>
      </c>
      <c r="G60" s="285">
        <v>56</v>
      </c>
      <c r="H60" s="287">
        <v>0</v>
      </c>
      <c r="P60" s="22">
        <f>Table3[[#This Row],[Estimated Cost ($/day)]]/Table3[[#This Row],[Consumption Recorded (kWh/day)]]</f>
        <v>0.12916126242974491</v>
      </c>
    </row>
    <row r="61" spans="1:16" ht="15">
      <c r="A61" s="284" t="s">
        <v>195</v>
      </c>
      <c r="B61" s="285" t="s">
        <v>196</v>
      </c>
      <c r="C61" s="285" t="s">
        <v>258</v>
      </c>
      <c r="D61" s="285">
        <v>84.23</v>
      </c>
      <c r="E61" s="286">
        <v>10.92</v>
      </c>
      <c r="F61" s="285">
        <v>87</v>
      </c>
      <c r="G61" s="285">
        <v>57</v>
      </c>
      <c r="H61" s="287">
        <v>0</v>
      </c>
      <c r="M61" s="16" t="s">
        <v>228</v>
      </c>
      <c r="N61" s="16" t="s">
        <v>229</v>
      </c>
      <c r="P61" s="22">
        <f>Table3[[#This Row],[Estimated Cost ($/day)]]/Table3[[#This Row],[Consumption Recorded (kWh/day)]]</f>
        <v>0.12964501958921998</v>
      </c>
    </row>
    <row r="62" spans="1:16" ht="15">
      <c r="A62" s="284" t="s">
        <v>195</v>
      </c>
      <c r="B62" s="285" t="s">
        <v>196</v>
      </c>
      <c r="C62" s="285" t="s">
        <v>259</v>
      </c>
      <c r="D62" s="285">
        <v>87.47</v>
      </c>
      <c r="E62" s="286">
        <v>11.32</v>
      </c>
      <c r="F62" s="285">
        <v>87</v>
      </c>
      <c r="G62" s="285">
        <v>57</v>
      </c>
      <c r="H62" s="287">
        <v>0</v>
      </c>
      <c r="J62" s="15" t="s">
        <v>260</v>
      </c>
      <c r="M62" s="17">
        <f>AVERAGE(D35:D62)</f>
        <v>88.104642857142863</v>
      </c>
      <c r="N62" s="18">
        <f>AVERAGE(E35:E62)</f>
        <v>11.396785714285711</v>
      </c>
      <c r="P62" s="22">
        <f>Table3[[#This Row],[Estimated Cost ($/day)]]/Table3[[#This Row],[Consumption Recorded (kWh/day)]]</f>
        <v>0.12941579970275524</v>
      </c>
    </row>
    <row r="63" spans="1:16" ht="15">
      <c r="A63" s="284" t="s">
        <v>195</v>
      </c>
      <c r="B63" s="285" t="s">
        <v>196</v>
      </c>
      <c r="C63" s="285" t="s">
        <v>261</v>
      </c>
      <c r="D63" s="285">
        <v>86.37</v>
      </c>
      <c r="E63" s="286">
        <v>11.18</v>
      </c>
      <c r="F63" s="285">
        <v>86</v>
      </c>
      <c r="G63" s="285">
        <v>58</v>
      </c>
      <c r="H63" s="287">
        <v>0</v>
      </c>
      <c r="P63" s="22">
        <f>Table3[[#This Row],[Estimated Cost ($/day)]]/Table3[[#This Row],[Consumption Recorded (kWh/day)]]</f>
        <v>0.12944309366678244</v>
      </c>
    </row>
    <row r="64" spans="1:16" ht="15">
      <c r="A64" s="284" t="s">
        <v>195</v>
      </c>
      <c r="B64" s="285" t="s">
        <v>196</v>
      </c>
      <c r="C64" s="285" t="s">
        <v>262</v>
      </c>
      <c r="D64" s="285">
        <v>85.34</v>
      </c>
      <c r="E64" s="286">
        <v>11.06</v>
      </c>
      <c r="F64" s="285">
        <v>87</v>
      </c>
      <c r="G64" s="285">
        <v>56</v>
      </c>
      <c r="H64" s="287">
        <v>0</v>
      </c>
      <c r="P64" s="22">
        <f>Table3[[#This Row],[Estimated Cost ($/day)]]/Table3[[#This Row],[Consumption Recorded (kWh/day)]]</f>
        <v>0.12959925005858916</v>
      </c>
    </row>
    <row r="65" spans="1:16" ht="15">
      <c r="A65" s="284" t="s">
        <v>195</v>
      </c>
      <c r="B65" s="285" t="s">
        <v>196</v>
      </c>
      <c r="C65" s="285" t="s">
        <v>263</v>
      </c>
      <c r="D65" s="285">
        <v>83.52</v>
      </c>
      <c r="E65" s="286">
        <v>10.83</v>
      </c>
      <c r="F65" s="285">
        <v>90</v>
      </c>
      <c r="G65" s="285">
        <v>55</v>
      </c>
      <c r="H65" s="287">
        <v>0</v>
      </c>
      <c r="P65" s="22">
        <f>Table3[[#This Row],[Estimated Cost ($/day)]]/Table3[[#This Row],[Consumption Recorded (kWh/day)]]</f>
        <v>0.12966954022988506</v>
      </c>
    </row>
    <row r="66" spans="1:16" ht="15">
      <c r="A66" s="284" t="s">
        <v>195</v>
      </c>
      <c r="B66" s="285" t="s">
        <v>196</v>
      </c>
      <c r="C66" s="285" t="s">
        <v>264</v>
      </c>
      <c r="D66" s="285">
        <v>90.2</v>
      </c>
      <c r="E66" s="286">
        <v>11.66</v>
      </c>
      <c r="F66" s="285">
        <v>88</v>
      </c>
      <c r="G66" s="285">
        <v>52</v>
      </c>
      <c r="H66" s="287">
        <v>0</v>
      </c>
      <c r="P66" s="22">
        <f>Table3[[#This Row],[Estimated Cost ($/day)]]/Table3[[#This Row],[Consumption Recorded (kWh/day)]]</f>
        <v>0.12926829268292683</v>
      </c>
    </row>
    <row r="67" spans="1:16" ht="15">
      <c r="A67" s="284" t="s">
        <v>195</v>
      </c>
      <c r="B67" s="285" t="s">
        <v>196</v>
      </c>
      <c r="C67" s="285" t="s">
        <v>265</v>
      </c>
      <c r="D67" s="285">
        <v>95.65</v>
      </c>
      <c r="E67" s="286">
        <v>12.34</v>
      </c>
      <c r="F67" s="285">
        <v>81</v>
      </c>
      <c r="G67" s="285">
        <v>54</v>
      </c>
      <c r="H67" s="287">
        <v>0.05</v>
      </c>
      <c r="P67" s="22">
        <f>Table3[[#This Row],[Estimated Cost ($/day)]]/Table3[[#This Row],[Consumption Recorded (kWh/day)]]</f>
        <v>0.12901202300052272</v>
      </c>
    </row>
    <row r="68" spans="1:16" ht="15">
      <c r="A68" s="284" t="s">
        <v>195</v>
      </c>
      <c r="B68" s="285" t="s">
        <v>196</v>
      </c>
      <c r="C68" s="285" t="s">
        <v>266</v>
      </c>
      <c r="D68" s="285">
        <v>87.32</v>
      </c>
      <c r="E68" s="286">
        <v>11.3</v>
      </c>
      <c r="F68" s="285">
        <v>84</v>
      </c>
      <c r="G68" s="285">
        <v>56</v>
      </c>
      <c r="H68" s="287">
        <v>0</v>
      </c>
      <c r="P68" s="22">
        <f>Table3[[#This Row],[Estimated Cost ($/day)]]/Table3[[#This Row],[Consumption Recorded (kWh/day)]]</f>
        <v>0.1294090700870362</v>
      </c>
    </row>
    <row r="69" spans="1:16" ht="15">
      <c r="A69" s="284" t="s">
        <v>195</v>
      </c>
      <c r="B69" s="285" t="s">
        <v>196</v>
      </c>
      <c r="C69" s="285" t="s">
        <v>267</v>
      </c>
      <c r="D69" s="285">
        <v>90.02</v>
      </c>
      <c r="E69" s="286">
        <v>11.64</v>
      </c>
      <c r="F69" s="285">
        <v>87</v>
      </c>
      <c r="G69" s="285">
        <v>56</v>
      </c>
      <c r="H69" s="287"/>
      <c r="P69" s="22">
        <f>Table3[[#This Row],[Estimated Cost ($/day)]]/Table3[[#This Row],[Consumption Recorded (kWh/day)]]</f>
        <v>0.12930459897800489</v>
      </c>
    </row>
    <row r="70" spans="1:16" ht="15">
      <c r="A70" s="284" t="s">
        <v>195</v>
      </c>
      <c r="B70" s="285" t="s">
        <v>196</v>
      </c>
      <c r="C70" s="285" t="s">
        <v>268</v>
      </c>
      <c r="D70" s="285">
        <v>107.94</v>
      </c>
      <c r="E70" s="286">
        <v>13.87</v>
      </c>
      <c r="F70" s="285">
        <v>85</v>
      </c>
      <c r="G70" s="285">
        <v>58</v>
      </c>
      <c r="H70" s="287">
        <v>0</v>
      </c>
      <c r="P70" s="22">
        <f>Table3[[#This Row],[Estimated Cost ($/day)]]/Table3[[#This Row],[Consumption Recorded (kWh/day)]]</f>
        <v>0.12849731332221603</v>
      </c>
    </row>
    <row r="71" spans="1:16" ht="15">
      <c r="A71" s="284" t="s">
        <v>195</v>
      </c>
      <c r="B71" s="285" t="s">
        <v>196</v>
      </c>
      <c r="C71" s="285" t="s">
        <v>269</v>
      </c>
      <c r="D71" s="285">
        <v>89.38</v>
      </c>
      <c r="E71" s="286">
        <v>11.56</v>
      </c>
      <c r="F71" s="285">
        <v>80</v>
      </c>
      <c r="G71" s="285">
        <v>51</v>
      </c>
      <c r="H71" s="287">
        <v>0</v>
      </c>
      <c r="P71" s="22">
        <f>Table3[[#This Row],[Estimated Cost ($/day)]]/Table3[[#This Row],[Consumption Recorded (kWh/day)]]</f>
        <v>0.12933542179458493</v>
      </c>
    </row>
    <row r="72" spans="1:16" ht="15">
      <c r="A72" s="284" t="s">
        <v>195</v>
      </c>
      <c r="B72" s="285" t="s">
        <v>196</v>
      </c>
      <c r="C72" s="285" t="s">
        <v>270</v>
      </c>
      <c r="D72" s="285">
        <v>92.2</v>
      </c>
      <c r="E72" s="286">
        <v>13.13</v>
      </c>
      <c r="F72" s="285">
        <v>85</v>
      </c>
      <c r="G72" s="285">
        <v>54</v>
      </c>
      <c r="H72" s="287"/>
      <c r="P72" s="22">
        <f>Table3[[#This Row],[Estimated Cost ($/day)]]/Table3[[#This Row],[Consumption Recorded (kWh/day)]]</f>
        <v>0.14240780911062906</v>
      </c>
    </row>
    <row r="73" spans="1:16" ht="15">
      <c r="A73" s="284" t="s">
        <v>195</v>
      </c>
      <c r="B73" s="285" t="s">
        <v>196</v>
      </c>
      <c r="C73" s="285" t="s">
        <v>271</v>
      </c>
      <c r="D73" s="285">
        <v>94.85</v>
      </c>
      <c r="E73" s="286">
        <v>13.5</v>
      </c>
      <c r="F73" s="285">
        <v>81</v>
      </c>
      <c r="G73" s="285">
        <v>51</v>
      </c>
      <c r="H73" s="287">
        <v>1.3</v>
      </c>
      <c r="P73" s="22">
        <f>Table3[[#This Row],[Estimated Cost ($/day)]]/Table3[[#This Row],[Consumption Recorded (kWh/day)]]</f>
        <v>0.14232999472851873</v>
      </c>
    </row>
    <row r="74" spans="1:16" ht="15">
      <c r="A74" s="284" t="s">
        <v>195</v>
      </c>
      <c r="B74" s="285" t="s">
        <v>196</v>
      </c>
      <c r="C74" s="285" t="s">
        <v>272</v>
      </c>
      <c r="D74" s="285">
        <v>89.43</v>
      </c>
      <c r="E74" s="286">
        <v>12.75</v>
      </c>
      <c r="F74" s="285">
        <v>86</v>
      </c>
      <c r="G74" s="285">
        <v>48</v>
      </c>
      <c r="H74" s="287">
        <v>0</v>
      </c>
      <c r="P74" s="22">
        <f>Table3[[#This Row],[Estimated Cost ($/day)]]/Table3[[#This Row],[Consumption Recorded (kWh/day)]]</f>
        <v>0.14256960751425696</v>
      </c>
    </row>
    <row r="75" spans="1:16" ht="15">
      <c r="A75" s="288" t="s">
        <v>195</v>
      </c>
      <c r="B75" s="289" t="s">
        <v>196</v>
      </c>
      <c r="C75" s="289" t="s">
        <v>105</v>
      </c>
      <c r="D75" s="289">
        <v>127.76</v>
      </c>
      <c r="E75" s="290">
        <v>18.03</v>
      </c>
      <c r="F75" s="289">
        <v>81</v>
      </c>
      <c r="G75" s="289">
        <v>46</v>
      </c>
      <c r="H75" s="291">
        <v>1.17</v>
      </c>
      <c r="P75" s="22">
        <f>Table3[[#This Row],[Estimated Cost ($/day)]]/Table3[[#This Row],[Consumption Recorded (kWh/day)]]</f>
        <v>0.14112398246712587</v>
      </c>
    </row>
    <row r="76" spans="1:16" ht="15">
      <c r="A76" s="288" t="s">
        <v>195</v>
      </c>
      <c r="B76" s="289" t="s">
        <v>196</v>
      </c>
      <c r="C76" s="289" t="s">
        <v>106</v>
      </c>
      <c r="D76" s="289">
        <v>122.77</v>
      </c>
      <c r="E76" s="290">
        <v>17.34</v>
      </c>
      <c r="F76" s="289">
        <v>70</v>
      </c>
      <c r="G76" s="289">
        <v>43</v>
      </c>
      <c r="H76" s="291">
        <v>0.6</v>
      </c>
      <c r="P76" s="22">
        <f>Table3[[#This Row],[Estimated Cost ($/day)]]/Table3[[#This Row],[Consumption Recorded (kWh/day)]]</f>
        <v>0.14123971654312945</v>
      </c>
    </row>
    <row r="77" spans="1:16" ht="15">
      <c r="A77" s="284" t="s">
        <v>195</v>
      </c>
      <c r="B77" s="285" t="s">
        <v>196</v>
      </c>
      <c r="C77" s="285" t="s">
        <v>273</v>
      </c>
      <c r="D77" s="285">
        <v>113.73</v>
      </c>
      <c r="E77" s="286">
        <v>16.100000000000001</v>
      </c>
      <c r="F77" s="285">
        <v>68</v>
      </c>
      <c r="G77" s="285">
        <v>43</v>
      </c>
      <c r="H77" s="287">
        <v>0</v>
      </c>
      <c r="P77" s="22">
        <f>Table3[[#This Row],[Estimated Cost ($/day)]]/Table3[[#This Row],[Consumption Recorded (kWh/day)]]</f>
        <v>0.14156335179811835</v>
      </c>
    </row>
    <row r="78" spans="1:16" ht="15">
      <c r="A78" s="284" t="s">
        <v>195</v>
      </c>
      <c r="B78" s="285" t="s">
        <v>196</v>
      </c>
      <c r="C78" s="285" t="s">
        <v>274</v>
      </c>
      <c r="D78" s="285">
        <v>120.41</v>
      </c>
      <c r="E78" s="286">
        <v>17.010000000000002</v>
      </c>
      <c r="F78" s="285">
        <v>77</v>
      </c>
      <c r="G78" s="285">
        <v>37</v>
      </c>
      <c r="H78" s="287">
        <v>0</v>
      </c>
      <c r="P78" s="22">
        <f>Table3[[#This Row],[Estimated Cost ($/day)]]/Table3[[#This Row],[Consumption Recorded (kWh/day)]]</f>
        <v>0.14126733659995019</v>
      </c>
    </row>
    <row r="79" spans="1:16" ht="15">
      <c r="A79" s="284" t="s">
        <v>195</v>
      </c>
      <c r="B79" s="285" t="s">
        <v>196</v>
      </c>
      <c r="C79" s="285" t="s">
        <v>275</v>
      </c>
      <c r="D79" s="285">
        <v>113.94</v>
      </c>
      <c r="E79" s="286">
        <v>16.12</v>
      </c>
      <c r="F79" s="285">
        <v>84</v>
      </c>
      <c r="G79" s="285">
        <v>48</v>
      </c>
      <c r="H79" s="287"/>
      <c r="P79" s="22">
        <f>Table3[[#This Row],[Estimated Cost ($/day)]]/Table3[[#This Row],[Consumption Recorded (kWh/day)]]</f>
        <v>0.14147797086185712</v>
      </c>
    </row>
    <row r="80" spans="1:16" ht="15">
      <c r="A80" s="284" t="s">
        <v>195</v>
      </c>
      <c r="B80" s="285" t="s">
        <v>196</v>
      </c>
      <c r="C80" s="285" t="s">
        <v>276</v>
      </c>
      <c r="D80" s="285">
        <v>109.34</v>
      </c>
      <c r="E80" s="286">
        <v>15.49</v>
      </c>
      <c r="F80" s="285">
        <v>80</v>
      </c>
      <c r="G80" s="285">
        <v>45</v>
      </c>
      <c r="H80" s="287">
        <v>0</v>
      </c>
      <c r="P80" s="22">
        <f>Table3[[#This Row],[Estimated Cost ($/day)]]/Table3[[#This Row],[Consumption Recorded (kWh/day)]]</f>
        <v>0.1416681909639656</v>
      </c>
    </row>
    <row r="81" spans="1:16" ht="15">
      <c r="A81" s="284" t="s">
        <v>195</v>
      </c>
      <c r="B81" s="285" t="s">
        <v>196</v>
      </c>
      <c r="C81" s="285" t="s">
        <v>277</v>
      </c>
      <c r="D81" s="285">
        <v>109.22</v>
      </c>
      <c r="E81" s="286">
        <v>15.47</v>
      </c>
      <c r="F81" s="285">
        <v>68</v>
      </c>
      <c r="G81" s="285">
        <v>43</v>
      </c>
      <c r="H81" s="287">
        <v>0.02</v>
      </c>
      <c r="P81" s="22">
        <f>Table3[[#This Row],[Estimated Cost ($/day)]]/Table3[[#This Row],[Consumption Recorded (kWh/day)]]</f>
        <v>0.14164072514191542</v>
      </c>
    </row>
    <row r="82" spans="1:16" ht="15">
      <c r="A82" s="284" t="s">
        <v>195</v>
      </c>
      <c r="B82" s="285" t="s">
        <v>196</v>
      </c>
      <c r="C82" s="285" t="s">
        <v>278</v>
      </c>
      <c r="D82" s="285">
        <v>96.66</v>
      </c>
      <c r="E82" s="286">
        <v>13.75</v>
      </c>
      <c r="F82" s="285">
        <v>69</v>
      </c>
      <c r="G82" s="285">
        <v>42</v>
      </c>
      <c r="H82" s="287">
        <v>0.02</v>
      </c>
      <c r="P82" s="22">
        <f>Table3[[#This Row],[Estimated Cost ($/day)]]/Table3[[#This Row],[Consumption Recorded (kWh/day)]]</f>
        <v>0.14225118973722325</v>
      </c>
    </row>
    <row r="83" spans="1:16" ht="15">
      <c r="A83" s="284" t="s">
        <v>195</v>
      </c>
      <c r="B83" s="285" t="s">
        <v>196</v>
      </c>
      <c r="C83" s="285" t="s">
        <v>279</v>
      </c>
      <c r="D83" s="285">
        <v>92.49</v>
      </c>
      <c r="E83" s="286">
        <v>13.17</v>
      </c>
      <c r="F83" s="285">
        <v>77</v>
      </c>
      <c r="G83" s="285">
        <v>42</v>
      </c>
      <c r="H83" s="287">
        <v>0</v>
      </c>
      <c r="P83" s="22">
        <f>Table3[[#This Row],[Estimated Cost ($/day)]]/Table3[[#This Row],[Consumption Recorded (kWh/day)]]</f>
        <v>0.14239377229970809</v>
      </c>
    </row>
    <row r="84" spans="1:16" ht="15">
      <c r="A84" s="284" t="s">
        <v>195</v>
      </c>
      <c r="B84" s="285" t="s">
        <v>196</v>
      </c>
      <c r="C84" s="285" t="s">
        <v>280</v>
      </c>
      <c r="D84" s="285">
        <v>90.43</v>
      </c>
      <c r="E84" s="286">
        <v>12.89</v>
      </c>
      <c r="F84" s="285">
        <v>80</v>
      </c>
      <c r="G84" s="285">
        <v>53</v>
      </c>
      <c r="H84" s="287">
        <v>0.08</v>
      </c>
      <c r="P84" s="22">
        <f>Table3[[#This Row],[Estimated Cost ($/day)]]/Table3[[#This Row],[Consumption Recorded (kWh/day)]]</f>
        <v>0.14254119208227359</v>
      </c>
    </row>
    <row r="85" spans="1:16" ht="15">
      <c r="A85" s="284" t="s">
        <v>195</v>
      </c>
      <c r="B85" s="285" t="s">
        <v>196</v>
      </c>
      <c r="C85" s="285" t="s">
        <v>281</v>
      </c>
      <c r="D85" s="285">
        <v>87.98</v>
      </c>
      <c r="E85" s="286">
        <v>12.55</v>
      </c>
      <c r="F85" s="285">
        <v>83</v>
      </c>
      <c r="G85" s="285">
        <v>53</v>
      </c>
      <c r="H85" s="287"/>
      <c r="P85" s="22">
        <f>Table3[[#This Row],[Estimated Cost ($/day)]]/Table3[[#This Row],[Consumption Recorded (kWh/day)]]</f>
        <v>0.14264605592180041</v>
      </c>
    </row>
    <row r="86" spans="1:16" ht="15">
      <c r="A86" s="284" t="s">
        <v>195</v>
      </c>
      <c r="B86" s="285" t="s">
        <v>196</v>
      </c>
      <c r="C86" s="285" t="s">
        <v>282</v>
      </c>
      <c r="D86" s="285">
        <v>87.67</v>
      </c>
      <c r="E86" s="286">
        <v>12.51</v>
      </c>
      <c r="F86" s="285">
        <v>86</v>
      </c>
      <c r="G86" s="285">
        <v>53</v>
      </c>
      <c r="H86" s="287">
        <v>0</v>
      </c>
      <c r="P86" s="22">
        <f>Table3[[#This Row],[Estimated Cost ($/day)]]/Table3[[#This Row],[Consumption Recorded (kWh/day)]]</f>
        <v>0.14269419413710505</v>
      </c>
    </row>
    <row r="87" spans="1:16" ht="15">
      <c r="A87" s="284" t="s">
        <v>195</v>
      </c>
      <c r="B87" s="285" t="s">
        <v>196</v>
      </c>
      <c r="C87" s="285" t="s">
        <v>283</v>
      </c>
      <c r="D87" s="285">
        <v>88.17</v>
      </c>
      <c r="E87" s="286">
        <v>12.58</v>
      </c>
      <c r="F87" s="285">
        <v>91</v>
      </c>
      <c r="G87" s="285">
        <v>60</v>
      </c>
      <c r="H87" s="287">
        <v>0</v>
      </c>
      <c r="P87" s="22">
        <f>Table3[[#This Row],[Estimated Cost ($/day)]]/Table3[[#This Row],[Consumption Recorded (kWh/day)]]</f>
        <v>0.14267891573097424</v>
      </c>
    </row>
    <row r="88" spans="1:16" ht="15">
      <c r="A88" s="284" t="s">
        <v>195</v>
      </c>
      <c r="B88" s="285" t="s">
        <v>196</v>
      </c>
      <c r="C88" s="285" t="s">
        <v>284</v>
      </c>
      <c r="D88" s="285">
        <v>93.25</v>
      </c>
      <c r="E88" s="286">
        <v>13.28</v>
      </c>
      <c r="F88" s="285">
        <v>91</v>
      </c>
      <c r="G88" s="285">
        <v>63</v>
      </c>
      <c r="H88" s="287">
        <v>0.68</v>
      </c>
      <c r="P88" s="22">
        <f>Table3[[#This Row],[Estimated Cost ($/day)]]/Table3[[#This Row],[Consumption Recorded (kWh/day)]]</f>
        <v>0.14241286863270777</v>
      </c>
    </row>
    <row r="89" spans="1:16" ht="15">
      <c r="A89" s="284" t="s">
        <v>195</v>
      </c>
      <c r="B89" s="285" t="s">
        <v>196</v>
      </c>
      <c r="C89" s="285" t="s">
        <v>285</v>
      </c>
      <c r="D89" s="285">
        <v>84.7</v>
      </c>
      <c r="E89" s="286">
        <v>12.1</v>
      </c>
      <c r="F89" s="285">
        <v>92</v>
      </c>
      <c r="G89" s="285">
        <v>62</v>
      </c>
      <c r="H89" s="287">
        <v>0</v>
      </c>
      <c r="P89" s="22">
        <f>Table3[[#This Row],[Estimated Cost ($/day)]]/Table3[[#This Row],[Consumption Recorded (kWh/day)]]</f>
        <v>0.14285714285714285</v>
      </c>
    </row>
    <row r="90" spans="1:16" ht="15">
      <c r="A90" s="284" t="s">
        <v>195</v>
      </c>
      <c r="B90" s="285" t="s">
        <v>196</v>
      </c>
      <c r="C90" s="285" t="s">
        <v>286</v>
      </c>
      <c r="D90" s="285">
        <v>88.8</v>
      </c>
      <c r="E90" s="286">
        <v>12.67</v>
      </c>
      <c r="F90" s="285">
        <v>88</v>
      </c>
      <c r="G90" s="285">
        <v>55</v>
      </c>
      <c r="H90" s="287" t="s">
        <v>164</v>
      </c>
      <c r="P90" s="22">
        <f>Table3[[#This Row],[Estimated Cost ($/day)]]/Table3[[#This Row],[Consumption Recorded (kWh/day)]]</f>
        <v>0.14268018018018019</v>
      </c>
    </row>
    <row r="91" spans="1:16" ht="15">
      <c r="A91" s="284" t="s">
        <v>195</v>
      </c>
      <c r="B91" s="285" t="s">
        <v>196</v>
      </c>
      <c r="C91" s="285" t="s">
        <v>287</v>
      </c>
      <c r="D91" s="285">
        <v>90.03</v>
      </c>
      <c r="E91" s="286">
        <v>12.83</v>
      </c>
      <c r="F91" s="285">
        <v>75</v>
      </c>
      <c r="G91" s="285">
        <v>55</v>
      </c>
      <c r="H91" s="287">
        <v>0</v>
      </c>
      <c r="P91" s="22">
        <f>Table3[[#This Row],[Estimated Cost ($/day)]]/Table3[[#This Row],[Consumption Recorded (kWh/day)]]</f>
        <v>0.14250805287126514</v>
      </c>
    </row>
    <row r="92" spans="1:16" ht="15">
      <c r="A92" s="284" t="s">
        <v>195</v>
      </c>
      <c r="B92" s="285" t="s">
        <v>196</v>
      </c>
      <c r="C92" s="285" t="s">
        <v>288</v>
      </c>
      <c r="D92" s="285">
        <v>87.43</v>
      </c>
      <c r="E92" s="286">
        <v>12.48</v>
      </c>
      <c r="F92" s="285">
        <v>79</v>
      </c>
      <c r="G92" s="285">
        <v>51</v>
      </c>
      <c r="H92" s="287">
        <v>0</v>
      </c>
      <c r="M92" s="16" t="s">
        <v>228</v>
      </c>
      <c r="N92" s="16" t="s">
        <v>229</v>
      </c>
      <c r="P92" s="22">
        <f>Table3[[#This Row],[Estimated Cost ($/day)]]/Table3[[#This Row],[Consumption Recorded (kWh/day)]]</f>
        <v>0.14274276564108429</v>
      </c>
    </row>
    <row r="93" spans="1:16" ht="15">
      <c r="A93" s="284" t="s">
        <v>195</v>
      </c>
      <c r="B93" s="285" t="s">
        <v>196</v>
      </c>
      <c r="C93" s="285" t="s">
        <v>289</v>
      </c>
      <c r="D93" s="285">
        <v>83.84</v>
      </c>
      <c r="E93" s="286">
        <v>11.98</v>
      </c>
      <c r="F93" s="285">
        <v>85</v>
      </c>
      <c r="G93" s="285">
        <v>55</v>
      </c>
      <c r="H93" s="287">
        <v>0</v>
      </c>
      <c r="J93" s="15" t="s">
        <v>260</v>
      </c>
      <c r="M93" s="17">
        <f>AVERAGE(D63:D93)</f>
        <v>96.156129032258079</v>
      </c>
      <c r="N93" s="18">
        <f>AVERAGE(E63:E93)</f>
        <v>13.328064516129032</v>
      </c>
      <c r="P93" s="22">
        <f>Table3[[#This Row],[Estimated Cost ($/day)]]/Table3[[#This Row],[Consumption Recorded (kWh/day)]]</f>
        <v>0.14289122137404581</v>
      </c>
    </row>
    <row r="94" spans="1:16" ht="15">
      <c r="A94" s="284" t="s">
        <v>195</v>
      </c>
      <c r="B94" s="285" t="s">
        <v>196</v>
      </c>
      <c r="C94" s="285" t="s">
        <v>290</v>
      </c>
      <c r="D94" s="285">
        <v>83.26</v>
      </c>
      <c r="E94" s="286">
        <v>11.9</v>
      </c>
      <c r="F94" s="285">
        <v>90</v>
      </c>
      <c r="G94" s="285">
        <v>60</v>
      </c>
      <c r="H94" s="287">
        <v>0</v>
      </c>
      <c r="P94" s="22">
        <f>Table3[[#This Row],[Estimated Cost ($/day)]]/Table3[[#This Row],[Consumption Recorded (kWh/day)]]</f>
        <v>0.14292577468171991</v>
      </c>
    </row>
    <row r="95" spans="1:16" ht="15">
      <c r="A95" s="284" t="s">
        <v>195</v>
      </c>
      <c r="B95" s="285" t="s">
        <v>196</v>
      </c>
      <c r="C95" s="285" t="s">
        <v>291</v>
      </c>
      <c r="D95" s="285">
        <v>88</v>
      </c>
      <c r="E95" s="286">
        <v>12.56</v>
      </c>
      <c r="F95" s="285">
        <v>85</v>
      </c>
      <c r="G95" s="285">
        <v>60</v>
      </c>
      <c r="H95" s="287"/>
      <c r="P95" s="22">
        <f>Table3[[#This Row],[Estimated Cost ($/day)]]/Table3[[#This Row],[Consumption Recorded (kWh/day)]]</f>
        <v>0.14272727272727273</v>
      </c>
    </row>
    <row r="96" spans="1:16" ht="15">
      <c r="A96" s="284" t="s">
        <v>195</v>
      </c>
      <c r="B96" s="285" t="s">
        <v>196</v>
      </c>
      <c r="C96" s="285" t="s">
        <v>292</v>
      </c>
      <c r="D96" s="285">
        <v>81.2</v>
      </c>
      <c r="E96" s="286">
        <v>11.62</v>
      </c>
      <c r="F96" s="285">
        <v>86</v>
      </c>
      <c r="G96" s="285">
        <v>61</v>
      </c>
      <c r="H96" s="287">
        <v>0</v>
      </c>
      <c r="P96" s="22">
        <f>Table3[[#This Row],[Estimated Cost ($/day)]]/Table3[[#This Row],[Consumption Recorded (kWh/day)]]</f>
        <v>0.14310344827586205</v>
      </c>
    </row>
    <row r="97" spans="1:16" ht="15">
      <c r="A97" s="284" t="s">
        <v>195</v>
      </c>
      <c r="B97" s="285" t="s">
        <v>196</v>
      </c>
      <c r="C97" s="285" t="s">
        <v>293</v>
      </c>
      <c r="D97" s="285">
        <v>81.77</v>
      </c>
      <c r="E97" s="286">
        <v>11.7</v>
      </c>
      <c r="F97" s="285">
        <v>88</v>
      </c>
      <c r="G97" s="285">
        <v>60</v>
      </c>
      <c r="H97" s="287" t="s">
        <v>164</v>
      </c>
      <c r="P97" s="22">
        <f>Table3[[#This Row],[Estimated Cost ($/day)]]/Table3[[#This Row],[Consumption Recorded (kWh/day)]]</f>
        <v>0.14308426073131955</v>
      </c>
    </row>
    <row r="98" spans="1:16" ht="15">
      <c r="A98" s="284" t="s">
        <v>195</v>
      </c>
      <c r="B98" s="285" t="s">
        <v>196</v>
      </c>
      <c r="C98" s="285" t="s">
        <v>294</v>
      </c>
      <c r="D98" s="285">
        <v>80.2</v>
      </c>
      <c r="E98" s="286">
        <v>11.48</v>
      </c>
      <c r="F98" s="285">
        <v>87</v>
      </c>
      <c r="G98" s="285">
        <v>63</v>
      </c>
      <c r="H98" s="287">
        <v>0</v>
      </c>
      <c r="P98" s="22">
        <f>Table3[[#This Row],[Estimated Cost ($/day)]]/Table3[[#This Row],[Consumption Recorded (kWh/day)]]</f>
        <v>0.143142144638404</v>
      </c>
    </row>
    <row r="99" spans="1:16" ht="15">
      <c r="A99" s="284" t="s">
        <v>195</v>
      </c>
      <c r="B99" s="285" t="s">
        <v>196</v>
      </c>
      <c r="C99" s="285" t="s">
        <v>295</v>
      </c>
      <c r="D99" s="285">
        <v>78.48</v>
      </c>
      <c r="E99" s="286">
        <v>11.25</v>
      </c>
      <c r="F99" s="285">
        <v>87</v>
      </c>
      <c r="G99" s="285">
        <v>64</v>
      </c>
      <c r="H99" s="287">
        <v>0</v>
      </c>
      <c r="P99" s="22">
        <f>Table3[[#This Row],[Estimated Cost ($/day)]]/Table3[[#This Row],[Consumption Recorded (kWh/day)]]</f>
        <v>0.14334862385321101</v>
      </c>
    </row>
    <row r="100" spans="1:16" ht="15">
      <c r="A100" s="284" t="s">
        <v>195</v>
      </c>
      <c r="B100" s="285" t="s">
        <v>196</v>
      </c>
      <c r="C100" s="285" t="s">
        <v>296</v>
      </c>
      <c r="D100" s="285">
        <v>81.7</v>
      </c>
      <c r="E100" s="286">
        <v>11.69</v>
      </c>
      <c r="F100" s="285">
        <v>85</v>
      </c>
      <c r="G100" s="285">
        <v>64</v>
      </c>
      <c r="H100" s="287"/>
      <c r="P100" s="22">
        <f>Table3[[#This Row],[Estimated Cost ($/day)]]/Table3[[#This Row],[Consumption Recorded (kWh/day)]]</f>
        <v>0.1430844553243574</v>
      </c>
    </row>
    <row r="101" spans="1:16" ht="15">
      <c r="A101" s="284" t="s">
        <v>195</v>
      </c>
      <c r="B101" s="285" t="s">
        <v>196</v>
      </c>
      <c r="C101" s="285" t="s">
        <v>297</v>
      </c>
      <c r="D101" s="285">
        <v>82.72</v>
      </c>
      <c r="E101" s="286">
        <v>11.83</v>
      </c>
      <c r="F101" s="285">
        <v>86</v>
      </c>
      <c r="G101" s="285">
        <v>62</v>
      </c>
      <c r="H101" s="287"/>
      <c r="P101" s="22">
        <f>Table3[[#This Row],[Estimated Cost ($/day)]]/Table3[[#This Row],[Consumption Recorded (kWh/day)]]</f>
        <v>0.14301257253384914</v>
      </c>
    </row>
    <row r="102" spans="1:16" ht="15">
      <c r="A102" s="288" t="s">
        <v>195</v>
      </c>
      <c r="B102" s="289" t="s">
        <v>196</v>
      </c>
      <c r="C102" s="289" t="s">
        <v>107</v>
      </c>
      <c r="D102" s="289">
        <v>106.37</v>
      </c>
      <c r="E102" s="290">
        <v>15.08</v>
      </c>
      <c r="F102" s="289">
        <v>80</v>
      </c>
      <c r="G102" s="289">
        <v>60</v>
      </c>
      <c r="H102" s="291">
        <v>0.01</v>
      </c>
      <c r="P102" s="22">
        <f>Table3[[#This Row],[Estimated Cost ($/day)]]/Table3[[#This Row],[Consumption Recorded (kWh/day)]]</f>
        <v>0.1417692958540942</v>
      </c>
    </row>
    <row r="103" spans="1:16" ht="15">
      <c r="A103" s="288" t="s">
        <v>195</v>
      </c>
      <c r="B103" s="289" t="s">
        <v>196</v>
      </c>
      <c r="C103" s="289" t="s">
        <v>108</v>
      </c>
      <c r="D103" s="289">
        <v>105.56</v>
      </c>
      <c r="E103" s="290">
        <v>14.97</v>
      </c>
      <c r="F103" s="289">
        <v>79</v>
      </c>
      <c r="G103" s="289">
        <v>58</v>
      </c>
      <c r="H103" s="291">
        <v>0.68</v>
      </c>
      <c r="P103" s="22">
        <f>Table3[[#This Row],[Estimated Cost ($/day)]]/Table3[[#This Row],[Consumption Recorded (kWh/day)]]</f>
        <v>0.1418150814702539</v>
      </c>
    </row>
    <row r="104" spans="1:16" ht="15">
      <c r="A104" s="288" t="s">
        <v>195</v>
      </c>
      <c r="B104" s="289" t="s">
        <v>196</v>
      </c>
      <c r="C104" s="289" t="s">
        <v>109</v>
      </c>
      <c r="D104" s="289">
        <v>109.35</v>
      </c>
      <c r="E104" s="290">
        <v>15.07</v>
      </c>
      <c r="F104" s="289">
        <v>78</v>
      </c>
      <c r="G104" s="289">
        <v>58</v>
      </c>
      <c r="H104" s="291">
        <v>1.38</v>
      </c>
      <c r="P104" s="22">
        <f>Table3[[#This Row],[Estimated Cost ($/day)]]/Table3[[#This Row],[Consumption Recorded (kWh/day)]]</f>
        <v>0.13781435756744401</v>
      </c>
    </row>
    <row r="105" spans="1:16" ht="15">
      <c r="A105" s="284" t="s">
        <v>195</v>
      </c>
      <c r="B105" s="285" t="s">
        <v>196</v>
      </c>
      <c r="C105" s="285" t="s">
        <v>298</v>
      </c>
      <c r="D105" s="285">
        <v>100.79</v>
      </c>
      <c r="E105" s="286">
        <v>13.93</v>
      </c>
      <c r="F105" s="285">
        <v>79</v>
      </c>
      <c r="G105" s="285">
        <v>59</v>
      </c>
      <c r="H105" s="287">
        <v>0.03</v>
      </c>
      <c r="P105" s="22">
        <f>Table3[[#This Row],[Estimated Cost ($/day)]]/Table3[[#This Row],[Consumption Recorded (kWh/day)]]</f>
        <v>0.13820815557098917</v>
      </c>
    </row>
    <row r="106" spans="1:16" ht="15">
      <c r="A106" s="288" t="s">
        <v>195</v>
      </c>
      <c r="B106" s="289" t="s">
        <v>196</v>
      </c>
      <c r="C106" s="289" t="s">
        <v>110</v>
      </c>
      <c r="D106" s="289">
        <v>138.83000000000001</v>
      </c>
      <c r="E106" s="290">
        <v>19</v>
      </c>
      <c r="F106" s="289">
        <v>87</v>
      </c>
      <c r="G106" s="289">
        <v>61</v>
      </c>
      <c r="H106" s="291">
        <v>7.0000000000000007E-2</v>
      </c>
      <c r="P106" s="22">
        <f>Table3[[#This Row],[Estimated Cost ($/day)]]/Table3[[#This Row],[Consumption Recorded (kWh/day)]]</f>
        <v>0.13685802780378881</v>
      </c>
    </row>
    <row r="107" spans="1:16" ht="15">
      <c r="A107" s="288" t="s">
        <v>195</v>
      </c>
      <c r="B107" s="289" t="s">
        <v>196</v>
      </c>
      <c r="C107" s="289" t="s">
        <v>111</v>
      </c>
      <c r="D107" s="289">
        <v>186.5</v>
      </c>
      <c r="E107" s="290">
        <v>25.36</v>
      </c>
      <c r="F107" s="289">
        <v>86</v>
      </c>
      <c r="G107" s="289">
        <v>59</v>
      </c>
      <c r="H107" s="291">
        <v>0.56999999999999995</v>
      </c>
      <c r="P107" s="22">
        <f>Table3[[#This Row],[Estimated Cost ($/day)]]/Table3[[#This Row],[Consumption Recorded (kWh/day)]]</f>
        <v>0.13597855227882039</v>
      </c>
    </row>
    <row r="108" spans="1:16" ht="15">
      <c r="A108" s="288" t="s">
        <v>195</v>
      </c>
      <c r="B108" s="289" t="s">
        <v>196</v>
      </c>
      <c r="C108" s="289" t="s">
        <v>112</v>
      </c>
      <c r="D108" s="289">
        <v>158.74</v>
      </c>
      <c r="E108" s="290">
        <v>21.66</v>
      </c>
      <c r="F108" s="289">
        <v>87</v>
      </c>
      <c r="G108" s="289">
        <v>60</v>
      </c>
      <c r="H108" s="291">
        <v>0.02</v>
      </c>
      <c r="P108" s="22">
        <f>Table3[[#This Row],[Estimated Cost ($/day)]]/Table3[[#This Row],[Consumption Recorded (kWh/day)]]</f>
        <v>0.13644954012851201</v>
      </c>
    </row>
    <row r="109" spans="1:16" ht="15">
      <c r="A109" s="288" t="s">
        <v>195</v>
      </c>
      <c r="B109" s="289" t="s">
        <v>196</v>
      </c>
      <c r="C109" s="289" t="s">
        <v>113</v>
      </c>
      <c r="D109" s="289">
        <v>141.46</v>
      </c>
      <c r="E109" s="290">
        <v>19.350000000000001</v>
      </c>
      <c r="F109" s="289">
        <v>88</v>
      </c>
      <c r="G109" s="289">
        <v>59</v>
      </c>
      <c r="H109" s="291">
        <v>0</v>
      </c>
      <c r="P109" s="22">
        <f>Table3[[#This Row],[Estimated Cost ($/day)]]/Table3[[#This Row],[Consumption Recorded (kWh/day)]]</f>
        <v>0.13678778453273011</v>
      </c>
    </row>
    <row r="110" spans="1:16" ht="15">
      <c r="A110" s="284" t="s">
        <v>195</v>
      </c>
      <c r="B110" s="285" t="s">
        <v>196</v>
      </c>
      <c r="C110" s="285" t="s">
        <v>299</v>
      </c>
      <c r="D110" s="285">
        <v>127.33</v>
      </c>
      <c r="E110" s="286">
        <v>17.47</v>
      </c>
      <c r="F110" s="285">
        <v>81</v>
      </c>
      <c r="G110" s="285">
        <v>50</v>
      </c>
      <c r="H110" s="287">
        <v>0.04</v>
      </c>
      <c r="P110" s="22">
        <f>Table3[[#This Row],[Estimated Cost ($/day)]]/Table3[[#This Row],[Consumption Recorded (kWh/day)]]</f>
        <v>0.13720254456922956</v>
      </c>
    </row>
    <row r="111" spans="1:16" ht="15">
      <c r="A111" s="284" t="s">
        <v>195</v>
      </c>
      <c r="B111" s="285" t="s">
        <v>196</v>
      </c>
      <c r="C111" s="285" t="s">
        <v>300</v>
      </c>
      <c r="D111" s="285">
        <v>123.12</v>
      </c>
      <c r="E111" s="286">
        <v>16.91</v>
      </c>
      <c r="F111" s="285">
        <v>81</v>
      </c>
      <c r="G111" s="285">
        <v>46</v>
      </c>
      <c r="H111" s="287">
        <v>0.02</v>
      </c>
      <c r="P111" s="22">
        <f>Table3[[#This Row],[Estimated Cost ($/day)]]/Table3[[#This Row],[Consumption Recorded (kWh/day)]]</f>
        <v>0.13734567901234568</v>
      </c>
    </row>
    <row r="112" spans="1:16" ht="15">
      <c r="A112" s="284" t="s">
        <v>195</v>
      </c>
      <c r="B112" s="285" t="s">
        <v>196</v>
      </c>
      <c r="C112" s="285" t="s">
        <v>301</v>
      </c>
      <c r="D112" s="285">
        <v>119.44</v>
      </c>
      <c r="E112" s="286">
        <v>16.420000000000002</v>
      </c>
      <c r="F112" s="285">
        <v>82</v>
      </c>
      <c r="G112" s="285">
        <v>50</v>
      </c>
      <c r="H112" s="287">
        <v>0</v>
      </c>
      <c r="P112" s="22">
        <f>Table3[[#This Row],[Estimated Cost ($/day)]]/Table3[[#This Row],[Consumption Recorded (kWh/day)]]</f>
        <v>0.13747488278633624</v>
      </c>
    </row>
    <row r="113" spans="1:16" ht="15">
      <c r="A113" s="284" t="s">
        <v>195</v>
      </c>
      <c r="B113" s="285" t="s">
        <v>196</v>
      </c>
      <c r="C113" s="285" t="s">
        <v>302</v>
      </c>
      <c r="D113" s="285">
        <v>112.56</v>
      </c>
      <c r="E113" s="286">
        <v>15.5</v>
      </c>
      <c r="F113" s="285">
        <v>84</v>
      </c>
      <c r="G113" s="285">
        <v>55</v>
      </c>
      <c r="H113" s="287">
        <v>0</v>
      </c>
      <c r="P113" s="22">
        <f>Table3[[#This Row],[Estimated Cost ($/day)]]/Table3[[#This Row],[Consumption Recorded (kWh/day)]]</f>
        <v>0.13770433546552949</v>
      </c>
    </row>
    <row r="114" spans="1:16" ht="15">
      <c r="A114" s="284" t="s">
        <v>195</v>
      </c>
      <c r="B114" s="285" t="s">
        <v>196</v>
      </c>
      <c r="C114" s="285" t="s">
        <v>303</v>
      </c>
      <c r="D114" s="285">
        <v>110.85</v>
      </c>
      <c r="E114" s="286">
        <v>15.27</v>
      </c>
      <c r="F114" s="285">
        <v>87</v>
      </c>
      <c r="G114" s="285">
        <v>59</v>
      </c>
      <c r="H114" s="287"/>
      <c r="P114" s="22">
        <f>Table3[[#This Row],[Estimated Cost ($/day)]]/Table3[[#This Row],[Consumption Recorded (kWh/day)]]</f>
        <v>0.13775372124492558</v>
      </c>
    </row>
    <row r="115" spans="1:16" ht="15">
      <c r="A115" s="284" t="s">
        <v>195</v>
      </c>
      <c r="B115" s="285" t="s">
        <v>196</v>
      </c>
      <c r="C115" s="285" t="s">
        <v>304</v>
      </c>
      <c r="D115" s="285">
        <v>108.97</v>
      </c>
      <c r="E115" s="286">
        <v>15.02</v>
      </c>
      <c r="F115" s="285">
        <v>89</v>
      </c>
      <c r="G115" s="285">
        <v>57</v>
      </c>
      <c r="H115" s="287">
        <v>0.3</v>
      </c>
      <c r="P115" s="22">
        <f>Table3[[#This Row],[Estimated Cost ($/day)]]/Table3[[#This Row],[Consumption Recorded (kWh/day)]]</f>
        <v>0.13783610167936128</v>
      </c>
    </row>
    <row r="116" spans="1:16" ht="15">
      <c r="A116" s="284" t="s">
        <v>195</v>
      </c>
      <c r="B116" s="285" t="s">
        <v>196</v>
      </c>
      <c r="C116" s="285" t="s">
        <v>305</v>
      </c>
      <c r="D116" s="285">
        <v>116.02</v>
      </c>
      <c r="E116" s="286">
        <v>15.96</v>
      </c>
      <c r="F116" s="285">
        <v>84</v>
      </c>
      <c r="G116" s="285">
        <v>53</v>
      </c>
      <c r="H116" s="287">
        <v>0.42</v>
      </c>
      <c r="P116" s="22">
        <f>Table3[[#This Row],[Estimated Cost ($/day)]]/Table3[[#This Row],[Consumption Recorded (kWh/day)]]</f>
        <v>0.13756248922599554</v>
      </c>
    </row>
    <row r="117" spans="1:16" ht="15">
      <c r="A117" s="284" t="s">
        <v>195</v>
      </c>
      <c r="B117" s="285" t="s">
        <v>196</v>
      </c>
      <c r="C117" s="285" t="s">
        <v>306</v>
      </c>
      <c r="D117" s="285">
        <v>120.33</v>
      </c>
      <c r="E117" s="286">
        <v>16.53</v>
      </c>
      <c r="F117" s="285">
        <v>80</v>
      </c>
      <c r="G117" s="285">
        <v>55</v>
      </c>
      <c r="H117" s="287">
        <v>0</v>
      </c>
      <c r="P117" s="22">
        <f>Table3[[#This Row],[Estimated Cost ($/day)]]/Table3[[#This Row],[Consumption Recorded (kWh/day)]]</f>
        <v>0.13737222637746199</v>
      </c>
    </row>
    <row r="118" spans="1:16" ht="15">
      <c r="A118" s="284" t="s">
        <v>195</v>
      </c>
      <c r="B118" s="285" t="s">
        <v>196</v>
      </c>
      <c r="C118" s="285" t="s">
        <v>307</v>
      </c>
      <c r="D118" s="285">
        <v>124.91</v>
      </c>
      <c r="E118" s="286">
        <v>17.14</v>
      </c>
      <c r="F118" s="285">
        <v>82</v>
      </c>
      <c r="G118" s="285">
        <v>61</v>
      </c>
      <c r="H118" s="287">
        <v>0.25</v>
      </c>
      <c r="P118" s="22">
        <f>Table3[[#This Row],[Estimated Cost ($/day)]]/Table3[[#This Row],[Consumption Recorded (kWh/day)]]</f>
        <v>0.13721879753422464</v>
      </c>
    </row>
    <row r="119" spans="1:16" ht="15">
      <c r="A119" s="284" t="s">
        <v>195</v>
      </c>
      <c r="B119" s="285" t="s">
        <v>196</v>
      </c>
      <c r="C119" s="285" t="s">
        <v>308</v>
      </c>
      <c r="D119" s="285">
        <v>125.56</v>
      </c>
      <c r="E119" s="286">
        <v>17.23</v>
      </c>
      <c r="F119" s="285">
        <v>84</v>
      </c>
      <c r="G119" s="285">
        <v>62</v>
      </c>
      <c r="H119" s="287">
        <v>7.0000000000000007E-2</v>
      </c>
      <c r="P119" s="22">
        <f>Table3[[#This Row],[Estimated Cost ($/day)]]/Table3[[#This Row],[Consumption Recorded (kWh/day)]]</f>
        <v>0.13722523096527556</v>
      </c>
    </row>
    <row r="120" spans="1:16" ht="15">
      <c r="A120" s="284" t="s">
        <v>195</v>
      </c>
      <c r="B120" s="285" t="s">
        <v>196</v>
      </c>
      <c r="C120" s="285" t="s">
        <v>309</v>
      </c>
      <c r="D120" s="285">
        <v>141.63</v>
      </c>
      <c r="E120" s="286">
        <v>19.37</v>
      </c>
      <c r="F120" s="285">
        <v>86</v>
      </c>
      <c r="G120" s="285">
        <v>63</v>
      </c>
      <c r="H120" s="287">
        <v>0</v>
      </c>
      <c r="P120" s="22">
        <f>Table3[[#This Row],[Estimated Cost ($/day)]]/Table3[[#This Row],[Consumption Recorded (kWh/day)]]</f>
        <v>0.13676480971545577</v>
      </c>
    </row>
    <row r="121" spans="1:16" ht="15">
      <c r="A121" s="288" t="s">
        <v>195</v>
      </c>
      <c r="B121" s="289" t="s">
        <v>196</v>
      </c>
      <c r="C121" s="289" t="s">
        <v>114</v>
      </c>
      <c r="D121" s="289">
        <v>197.24</v>
      </c>
      <c r="E121" s="290">
        <v>26.79</v>
      </c>
      <c r="F121" s="289">
        <v>87</v>
      </c>
      <c r="G121" s="289">
        <v>62</v>
      </c>
      <c r="H121" s="291">
        <v>1.62</v>
      </c>
      <c r="P121" s="22">
        <f>Table3[[#This Row],[Estimated Cost ($/day)]]/Table3[[#This Row],[Consumption Recorded (kWh/day)]]</f>
        <v>0.1358243763942405</v>
      </c>
    </row>
    <row r="122" spans="1:16" ht="15">
      <c r="A122" s="288" t="s">
        <v>195</v>
      </c>
      <c r="B122" s="289" t="s">
        <v>196</v>
      </c>
      <c r="C122" s="289" t="s">
        <v>115</v>
      </c>
      <c r="D122" s="289">
        <v>162.32</v>
      </c>
      <c r="E122" s="290">
        <v>22.13</v>
      </c>
      <c r="F122" s="289">
        <v>88</v>
      </c>
      <c r="G122" s="289">
        <v>62</v>
      </c>
      <c r="H122" s="291">
        <v>0</v>
      </c>
      <c r="M122" s="16" t="s">
        <v>228</v>
      </c>
      <c r="N122" s="16" t="s">
        <v>229</v>
      </c>
      <c r="P122" s="22">
        <f>Table3[[#This Row],[Estimated Cost ($/day)]]/Table3[[#This Row],[Consumption Recorded (kWh/day)]]</f>
        <v>0.13633563331690488</v>
      </c>
    </row>
    <row r="123" spans="1:16" ht="15">
      <c r="A123" s="288" t="s">
        <v>195</v>
      </c>
      <c r="B123" s="289" t="s">
        <v>196</v>
      </c>
      <c r="C123" s="289" t="s">
        <v>116</v>
      </c>
      <c r="D123" s="289">
        <v>162.69</v>
      </c>
      <c r="E123" s="290">
        <v>22.18</v>
      </c>
      <c r="F123" s="289">
        <v>85</v>
      </c>
      <c r="G123" s="289">
        <v>57</v>
      </c>
      <c r="H123" s="291">
        <v>0.52</v>
      </c>
      <c r="J123" s="15" t="s">
        <v>260</v>
      </c>
      <c r="M123" s="17">
        <f>AVERAGE(D94:D123)</f>
        <v>118.59666666666665</v>
      </c>
      <c r="N123" s="18">
        <f>AVERAGE(E94:E123)</f>
        <v>16.412333333333333</v>
      </c>
      <c r="P123" s="22">
        <f>Table3[[#This Row],[Estimated Cost ($/day)]]/Table3[[#This Row],[Consumption Recorded (kWh/day)]]</f>
        <v>0.13633290306718299</v>
      </c>
    </row>
    <row r="124" spans="1:16" ht="15">
      <c r="A124" s="284" t="s">
        <v>195</v>
      </c>
      <c r="B124" s="285" t="s">
        <v>196</v>
      </c>
      <c r="C124" s="285" t="s">
        <v>310</v>
      </c>
      <c r="D124" s="285">
        <v>144.02000000000001</v>
      </c>
      <c r="E124" s="286">
        <v>19.690000000000001</v>
      </c>
      <c r="F124" s="285">
        <v>85</v>
      </c>
      <c r="G124" s="285">
        <v>56</v>
      </c>
      <c r="H124" s="287">
        <v>0</v>
      </c>
      <c r="P124" s="22">
        <f>Table3[[#This Row],[Estimated Cost ($/day)]]/Table3[[#This Row],[Consumption Recorded (kWh/day)]]</f>
        <v>0.13671712262185806</v>
      </c>
    </row>
    <row r="125" spans="1:16" ht="15">
      <c r="A125" s="284" t="s">
        <v>195</v>
      </c>
      <c r="B125" s="285" t="s">
        <v>196</v>
      </c>
      <c r="C125" s="285" t="s">
        <v>311</v>
      </c>
      <c r="D125" s="285">
        <v>132.84</v>
      </c>
      <c r="E125" s="286">
        <v>18.2</v>
      </c>
      <c r="F125" s="285">
        <v>87</v>
      </c>
      <c r="G125" s="285">
        <v>56</v>
      </c>
      <c r="H125" s="287">
        <v>0</v>
      </c>
      <c r="P125" s="22">
        <f>Table3[[#This Row],[Estimated Cost ($/day)]]/Table3[[#This Row],[Consumption Recorded (kWh/day)]]</f>
        <v>0.13700692562481179</v>
      </c>
    </row>
    <row r="126" spans="1:16" ht="15">
      <c r="A126" s="284" t="s">
        <v>195</v>
      </c>
      <c r="B126" s="285" t="s">
        <v>196</v>
      </c>
      <c r="C126" s="285" t="s">
        <v>312</v>
      </c>
      <c r="D126" s="285">
        <v>125.82</v>
      </c>
      <c r="E126" s="286">
        <v>17.27</v>
      </c>
      <c r="F126" s="285">
        <v>86</v>
      </c>
      <c r="G126" s="285">
        <v>53</v>
      </c>
      <c r="H126" s="287">
        <v>0</v>
      </c>
      <c r="P126" s="22">
        <f>Table3[[#This Row],[Estimated Cost ($/day)]]/Table3[[#This Row],[Consumption Recorded (kWh/day)]]</f>
        <v>0.13725957717374027</v>
      </c>
    </row>
    <row r="127" spans="1:16" ht="15">
      <c r="A127" s="284" t="s">
        <v>195</v>
      </c>
      <c r="B127" s="285" t="s">
        <v>196</v>
      </c>
      <c r="C127" s="285" t="s">
        <v>313</v>
      </c>
      <c r="D127" s="285">
        <v>124.92</v>
      </c>
      <c r="E127" s="286">
        <v>17.149999999999999</v>
      </c>
      <c r="F127" s="285">
        <v>84</v>
      </c>
      <c r="G127" s="285">
        <v>53</v>
      </c>
      <c r="H127" s="287">
        <v>0</v>
      </c>
      <c r="P127" s="22">
        <f>Table3[[#This Row],[Estimated Cost ($/day)]]/Table3[[#This Row],[Consumption Recorded (kWh/day)]]</f>
        <v>0.13728786423310918</v>
      </c>
    </row>
    <row r="128" spans="1:16" ht="15">
      <c r="A128" s="284" t="s">
        <v>195</v>
      </c>
      <c r="B128" s="285" t="s">
        <v>196</v>
      </c>
      <c r="C128" s="285" t="s">
        <v>314</v>
      </c>
      <c r="D128" s="285">
        <v>122.66</v>
      </c>
      <c r="E128" s="286">
        <v>16.84</v>
      </c>
      <c r="F128" s="285">
        <v>87</v>
      </c>
      <c r="G128" s="285">
        <v>57</v>
      </c>
      <c r="H128" s="287">
        <v>0</v>
      </c>
      <c r="P128" s="22">
        <f>Table3[[#This Row],[Estimated Cost ($/day)]]/Table3[[#This Row],[Consumption Recorded (kWh/day)]]</f>
        <v>0.13729007011250613</v>
      </c>
    </row>
    <row r="129" spans="1:16" ht="15">
      <c r="A129" s="284" t="s">
        <v>195</v>
      </c>
      <c r="B129" s="285" t="s">
        <v>196</v>
      </c>
      <c r="C129" s="285" t="s">
        <v>315</v>
      </c>
      <c r="D129" s="285">
        <v>115.95</v>
      </c>
      <c r="E129" s="286">
        <v>15.95</v>
      </c>
      <c r="F129" s="285">
        <v>86</v>
      </c>
      <c r="G129" s="285">
        <v>65</v>
      </c>
      <c r="H129" s="287">
        <v>0</v>
      </c>
      <c r="P129" s="22">
        <f>Table3[[#This Row],[Estimated Cost ($/day)]]/Table3[[#This Row],[Consumption Recorded (kWh/day)]]</f>
        <v>0.13755929279862009</v>
      </c>
    </row>
    <row r="130" spans="1:16" ht="15">
      <c r="A130" s="284" t="s">
        <v>195</v>
      </c>
      <c r="B130" s="285" t="s">
        <v>196</v>
      </c>
      <c r="C130" s="285" t="s">
        <v>316</v>
      </c>
      <c r="D130" s="285">
        <v>114.55</v>
      </c>
      <c r="E130" s="286">
        <v>15.76</v>
      </c>
      <c r="F130" s="285">
        <v>88</v>
      </c>
      <c r="G130" s="285">
        <v>61</v>
      </c>
      <c r="H130" s="287">
        <v>0.02</v>
      </c>
      <c r="P130" s="22">
        <f>Table3[[#This Row],[Estimated Cost ($/day)]]/Table3[[#This Row],[Consumption Recorded (kWh/day)]]</f>
        <v>0.13758184199039722</v>
      </c>
    </row>
    <row r="131" spans="1:16" ht="15">
      <c r="A131" s="284" t="s">
        <v>195</v>
      </c>
      <c r="B131" s="285" t="s">
        <v>196</v>
      </c>
      <c r="C131" s="285" t="s">
        <v>317</v>
      </c>
      <c r="D131" s="285">
        <v>129.02000000000001</v>
      </c>
      <c r="E131" s="286">
        <v>17.690000000000001</v>
      </c>
      <c r="F131" s="285">
        <v>87</v>
      </c>
      <c r="G131" s="285">
        <v>55</v>
      </c>
      <c r="H131" s="287">
        <v>0</v>
      </c>
      <c r="P131" s="22">
        <f>Table3[[#This Row],[Estimated Cost ($/day)]]/Table3[[#This Row],[Consumption Recorded (kWh/day)]]</f>
        <v>0.1371105254999225</v>
      </c>
    </row>
    <row r="132" spans="1:16" ht="15">
      <c r="A132" s="284" t="s">
        <v>195</v>
      </c>
      <c r="B132" s="285" t="s">
        <v>196</v>
      </c>
      <c r="C132" s="285" t="s">
        <v>318</v>
      </c>
      <c r="D132" s="285">
        <v>104.89</v>
      </c>
      <c r="E132" s="286">
        <v>14.48</v>
      </c>
      <c r="F132" s="285">
        <v>91</v>
      </c>
      <c r="G132" s="285">
        <v>63</v>
      </c>
      <c r="H132" s="287">
        <v>0</v>
      </c>
      <c r="P132" s="22">
        <f>Table3[[#This Row],[Estimated Cost ($/day)]]/Table3[[#This Row],[Consumption Recorded (kWh/day)]]</f>
        <v>0.13804938507007342</v>
      </c>
    </row>
    <row r="133" spans="1:16" ht="15">
      <c r="A133" s="284" t="s">
        <v>195</v>
      </c>
      <c r="B133" s="285" t="s">
        <v>196</v>
      </c>
      <c r="C133" s="285" t="s">
        <v>319</v>
      </c>
      <c r="D133" s="285">
        <v>101.38</v>
      </c>
      <c r="E133" s="286">
        <v>13.97</v>
      </c>
      <c r="F133" s="285">
        <v>92</v>
      </c>
      <c r="G133" s="285">
        <v>66</v>
      </c>
      <c r="H133" s="287">
        <v>0</v>
      </c>
      <c r="P133" s="22">
        <f>Table3[[#This Row],[Estimated Cost ($/day)]]/Table3[[#This Row],[Consumption Recorded (kWh/day)]]</f>
        <v>0.13779838232392977</v>
      </c>
    </row>
    <row r="134" spans="1:16" ht="15">
      <c r="A134" s="284" t="s">
        <v>195</v>
      </c>
      <c r="B134" s="285" t="s">
        <v>196</v>
      </c>
      <c r="C134" s="285" t="s">
        <v>320</v>
      </c>
      <c r="D134" s="285">
        <v>97.84</v>
      </c>
      <c r="E134" s="286">
        <v>13.5</v>
      </c>
      <c r="F134" s="285">
        <v>88</v>
      </c>
      <c r="G134" s="285">
        <v>67</v>
      </c>
      <c r="H134" s="287">
        <v>0.04</v>
      </c>
      <c r="P134" s="22">
        <f>Table3[[#This Row],[Estimated Cost ($/day)]]/Table3[[#This Row],[Consumption Recorded (kWh/day)]]</f>
        <v>0.13798037612428454</v>
      </c>
    </row>
    <row r="135" spans="1:16" ht="15">
      <c r="A135" s="284" t="s">
        <v>195</v>
      </c>
      <c r="B135" s="285" t="s">
        <v>196</v>
      </c>
      <c r="C135" s="285" t="s">
        <v>321</v>
      </c>
      <c r="D135" s="285">
        <v>100.94</v>
      </c>
      <c r="E135" s="286">
        <v>13.92</v>
      </c>
      <c r="F135" s="285">
        <v>86</v>
      </c>
      <c r="G135" s="285">
        <v>66</v>
      </c>
      <c r="H135" s="287">
        <v>0</v>
      </c>
      <c r="P135" s="22">
        <f>Table3[[#This Row],[Estimated Cost ($/day)]]/Table3[[#This Row],[Consumption Recorded (kWh/day)]]</f>
        <v>0.13790370517138895</v>
      </c>
    </row>
    <row r="136" spans="1:16" ht="15">
      <c r="A136" s="284" t="s">
        <v>195</v>
      </c>
      <c r="B136" s="285" t="s">
        <v>196</v>
      </c>
      <c r="C136" s="285" t="s">
        <v>322</v>
      </c>
      <c r="D136" s="285">
        <v>103.45</v>
      </c>
      <c r="E136" s="286">
        <v>14.25</v>
      </c>
      <c r="F136" s="285">
        <v>85</v>
      </c>
      <c r="G136" s="285">
        <v>64</v>
      </c>
      <c r="H136" s="287">
        <v>0</v>
      </c>
      <c r="P136" s="22">
        <f>Table3[[#This Row],[Estimated Cost ($/day)]]/Table3[[#This Row],[Consumption Recorded (kWh/day)]]</f>
        <v>0.1377477042049299</v>
      </c>
    </row>
    <row r="137" spans="1:16" ht="15">
      <c r="A137" s="284" t="s">
        <v>195</v>
      </c>
      <c r="B137" s="285" t="s">
        <v>196</v>
      </c>
      <c r="C137" s="285" t="s">
        <v>323</v>
      </c>
      <c r="D137" s="285">
        <v>96.88</v>
      </c>
      <c r="E137" s="286">
        <v>13.38</v>
      </c>
      <c r="F137" s="285">
        <v>86</v>
      </c>
      <c r="G137" s="285">
        <v>63</v>
      </c>
      <c r="H137" s="287">
        <v>0</v>
      </c>
      <c r="P137" s="22">
        <f>Table3[[#This Row],[Estimated Cost ($/day)]]/Table3[[#This Row],[Consumption Recorded (kWh/day)]]</f>
        <v>0.13810900082576386</v>
      </c>
    </row>
    <row r="138" spans="1:16" ht="15">
      <c r="A138" s="284" t="s">
        <v>195</v>
      </c>
      <c r="B138" s="285" t="s">
        <v>196</v>
      </c>
      <c r="C138" s="285" t="s">
        <v>324</v>
      </c>
      <c r="D138" s="285">
        <v>94.33</v>
      </c>
      <c r="E138" s="286">
        <v>13.04</v>
      </c>
      <c r="F138" s="285">
        <v>89</v>
      </c>
      <c r="G138" s="285">
        <v>62</v>
      </c>
      <c r="H138" s="287">
        <v>0</v>
      </c>
      <c r="P138" s="22">
        <f>Table3[[#This Row],[Estimated Cost ($/day)]]/Table3[[#This Row],[Consumption Recorded (kWh/day)]]</f>
        <v>0.13823810028622918</v>
      </c>
    </row>
    <row r="139" spans="1:16" ht="15">
      <c r="A139" s="284" t="s">
        <v>195</v>
      </c>
      <c r="B139" s="285" t="s">
        <v>196</v>
      </c>
      <c r="C139" s="285" t="s">
        <v>325</v>
      </c>
      <c r="D139" s="285">
        <v>88.21</v>
      </c>
      <c r="E139" s="286">
        <v>12.22</v>
      </c>
      <c r="F139" s="285">
        <v>88</v>
      </c>
      <c r="G139" s="285">
        <v>64</v>
      </c>
      <c r="H139" s="287">
        <v>0</v>
      </c>
      <c r="P139" s="22">
        <f>Table3[[#This Row],[Estimated Cost ($/day)]]/Table3[[#This Row],[Consumption Recorded (kWh/day)]]</f>
        <v>0.13853304613989345</v>
      </c>
    </row>
    <row r="140" spans="1:16" ht="15">
      <c r="A140" s="284" t="s">
        <v>195</v>
      </c>
      <c r="B140" s="285" t="s">
        <v>196</v>
      </c>
      <c r="C140" s="285" t="s">
        <v>326</v>
      </c>
      <c r="D140" s="285">
        <v>84.67</v>
      </c>
      <c r="E140" s="286">
        <v>11.75</v>
      </c>
      <c r="F140" s="285">
        <v>92</v>
      </c>
      <c r="G140" s="285">
        <v>67</v>
      </c>
      <c r="H140" s="287">
        <v>0</v>
      </c>
      <c r="P140" s="22">
        <f>Table3[[#This Row],[Estimated Cost ($/day)]]/Table3[[#This Row],[Consumption Recorded (kWh/day)]]</f>
        <v>0.13877406401322781</v>
      </c>
    </row>
    <row r="141" spans="1:16" ht="15">
      <c r="A141" s="288" t="s">
        <v>195</v>
      </c>
      <c r="B141" s="289" t="s">
        <v>196</v>
      </c>
      <c r="C141" s="289" t="s">
        <v>117</v>
      </c>
      <c r="D141" s="289">
        <v>83.77</v>
      </c>
      <c r="E141" s="290">
        <v>11.63</v>
      </c>
      <c r="F141" s="289">
        <v>89</v>
      </c>
      <c r="G141" s="289">
        <v>65</v>
      </c>
      <c r="H141" s="291">
        <v>1.24</v>
      </c>
      <c r="P141" s="22">
        <f>Table3[[#This Row],[Estimated Cost ($/day)]]/Table3[[#This Row],[Consumption Recorded (kWh/day)]]</f>
        <v>0.13883251760773549</v>
      </c>
    </row>
    <row r="142" spans="1:16" ht="15">
      <c r="A142" s="284" t="s">
        <v>195</v>
      </c>
      <c r="B142" s="285" t="s">
        <v>196</v>
      </c>
      <c r="C142" s="285" t="s">
        <v>327</v>
      </c>
      <c r="D142" s="285">
        <v>81.540000000000006</v>
      </c>
      <c r="E142" s="286">
        <v>11.33</v>
      </c>
      <c r="F142" s="285">
        <v>88</v>
      </c>
      <c r="G142" s="285">
        <v>66</v>
      </c>
      <c r="H142" s="287">
        <v>0.02</v>
      </c>
      <c r="P142" s="22">
        <f>Table3[[#This Row],[Estimated Cost ($/day)]]/Table3[[#This Row],[Consumption Recorded (kWh/day)]]</f>
        <v>0.13895020848663231</v>
      </c>
    </row>
    <row r="143" spans="1:16" ht="15">
      <c r="A143" s="284" t="s">
        <v>195</v>
      </c>
      <c r="B143" s="285" t="s">
        <v>196</v>
      </c>
      <c r="C143" s="285" t="s">
        <v>328</v>
      </c>
      <c r="D143" s="285">
        <v>82.21</v>
      </c>
      <c r="E143" s="286">
        <v>11.42</v>
      </c>
      <c r="F143" s="285">
        <v>88</v>
      </c>
      <c r="G143" s="285">
        <v>66</v>
      </c>
      <c r="H143" s="287">
        <v>0</v>
      </c>
      <c r="P143" s="22">
        <f>Table3[[#This Row],[Estimated Cost ($/day)]]/Table3[[#This Row],[Consumption Recorded (kWh/day)]]</f>
        <v>0.13891254105339984</v>
      </c>
    </row>
    <row r="144" spans="1:16" ht="15">
      <c r="A144" s="284" t="s">
        <v>195</v>
      </c>
      <c r="B144" s="285" t="s">
        <v>196</v>
      </c>
      <c r="C144" s="285" t="s">
        <v>329</v>
      </c>
      <c r="D144" s="285">
        <v>83.21</v>
      </c>
      <c r="E144" s="286">
        <v>11.56</v>
      </c>
      <c r="F144" s="285">
        <v>88</v>
      </c>
      <c r="G144" s="285">
        <v>67</v>
      </c>
      <c r="H144" s="287"/>
      <c r="P144" s="22">
        <f>Table3[[#This Row],[Estimated Cost ($/day)]]/Table3[[#This Row],[Consumption Recorded (kWh/day)]]</f>
        <v>0.13892560990265596</v>
      </c>
    </row>
    <row r="145" spans="1:16" ht="15">
      <c r="A145" s="288" t="s">
        <v>195</v>
      </c>
      <c r="B145" s="289" t="s">
        <v>196</v>
      </c>
      <c r="C145" s="289" t="s">
        <v>118</v>
      </c>
      <c r="D145" s="289">
        <v>103.91</v>
      </c>
      <c r="E145" s="290">
        <v>14.31</v>
      </c>
      <c r="F145" s="289">
        <v>88</v>
      </c>
      <c r="G145" s="289">
        <v>67</v>
      </c>
      <c r="H145" s="291">
        <v>0.65</v>
      </c>
      <c r="P145" s="22">
        <f>Table3[[#This Row],[Estimated Cost ($/day)]]/Table3[[#This Row],[Consumption Recorded (kWh/day)]]</f>
        <v>0.13771533057453567</v>
      </c>
    </row>
    <row r="146" spans="1:16" ht="15">
      <c r="A146" s="288" t="s">
        <v>195</v>
      </c>
      <c r="B146" s="289" t="s">
        <v>196</v>
      </c>
      <c r="C146" s="289" t="s">
        <v>119</v>
      </c>
      <c r="D146" s="289">
        <v>131.41</v>
      </c>
      <c r="E146" s="290">
        <v>17.97</v>
      </c>
      <c r="F146" s="289">
        <v>85</v>
      </c>
      <c r="G146" s="289">
        <v>67</v>
      </c>
      <c r="H146" s="291">
        <v>0.56000000000000005</v>
      </c>
      <c r="P146" s="22">
        <f>Table3[[#This Row],[Estimated Cost ($/day)]]/Table3[[#This Row],[Consumption Recorded (kWh/day)]]</f>
        <v>0.13674758389772468</v>
      </c>
    </row>
    <row r="147" spans="1:16" ht="15">
      <c r="A147" s="288" t="s">
        <v>195</v>
      </c>
      <c r="B147" s="289" t="s">
        <v>196</v>
      </c>
      <c r="C147" s="289" t="s">
        <v>120</v>
      </c>
      <c r="D147" s="289">
        <v>131.06</v>
      </c>
      <c r="E147" s="290">
        <v>17.93</v>
      </c>
      <c r="F147" s="289">
        <v>83</v>
      </c>
      <c r="G147" s="289">
        <v>66</v>
      </c>
      <c r="H147" s="291">
        <v>0.12</v>
      </c>
      <c r="P147" s="22">
        <f>Table3[[#This Row],[Estimated Cost ($/day)]]/Table3[[#This Row],[Consumption Recorded (kWh/day)]]</f>
        <v>0.13680756905234243</v>
      </c>
    </row>
    <row r="148" spans="1:16" ht="15">
      <c r="A148" s="284" t="s">
        <v>195</v>
      </c>
      <c r="B148" s="285" t="s">
        <v>196</v>
      </c>
      <c r="C148" s="285" t="s">
        <v>330</v>
      </c>
      <c r="D148" s="285">
        <v>115.24</v>
      </c>
      <c r="E148" s="286">
        <v>15.82</v>
      </c>
      <c r="F148" s="285">
        <v>83</v>
      </c>
      <c r="G148" s="285">
        <v>66</v>
      </c>
      <c r="H148" s="287">
        <v>0.16</v>
      </c>
      <c r="P148" s="22">
        <f>Table3[[#This Row],[Estimated Cost ($/day)]]/Table3[[#This Row],[Consumption Recorded (kWh/day)]]</f>
        <v>0.13727872266574107</v>
      </c>
    </row>
    <row r="149" spans="1:16" ht="15">
      <c r="A149" s="284" t="s">
        <v>195</v>
      </c>
      <c r="B149" s="285" t="s">
        <v>196</v>
      </c>
      <c r="C149" s="285" t="s">
        <v>331</v>
      </c>
      <c r="D149" s="285">
        <v>111.34</v>
      </c>
      <c r="E149" s="286">
        <v>15.3</v>
      </c>
      <c r="F149" s="285">
        <v>82</v>
      </c>
      <c r="G149" s="285">
        <v>62</v>
      </c>
      <c r="H149" s="287">
        <v>0.05</v>
      </c>
      <c r="P149" s="22">
        <f>Table3[[#This Row],[Estimated Cost ($/day)]]/Table3[[#This Row],[Consumption Recorded (kWh/day)]]</f>
        <v>0.13741692114244655</v>
      </c>
    </row>
    <row r="150" spans="1:16" ht="15">
      <c r="A150" s="284" t="s">
        <v>195</v>
      </c>
      <c r="B150" s="285" t="s">
        <v>196</v>
      </c>
      <c r="C150" s="285" t="s">
        <v>332</v>
      </c>
      <c r="D150" s="285">
        <v>109.89</v>
      </c>
      <c r="E150" s="286">
        <v>15.11</v>
      </c>
      <c r="F150" s="285">
        <v>81</v>
      </c>
      <c r="G150" s="285">
        <v>56</v>
      </c>
      <c r="H150" s="287" t="s">
        <v>149</v>
      </c>
      <c r="P150" s="22">
        <f>Table3[[#This Row],[Estimated Cost ($/day)]]/Table3[[#This Row],[Consumption Recorded (kWh/day)]]</f>
        <v>0.13750113750113749</v>
      </c>
    </row>
    <row r="151" spans="1:16" ht="15">
      <c r="A151" s="284" t="s">
        <v>195</v>
      </c>
      <c r="B151" s="285" t="s">
        <v>196</v>
      </c>
      <c r="C151" s="285" t="s">
        <v>333</v>
      </c>
      <c r="D151" s="285">
        <v>109.61</v>
      </c>
      <c r="E151" s="286">
        <v>15.07</v>
      </c>
      <c r="F151" s="285">
        <v>85</v>
      </c>
      <c r="G151" s="285">
        <v>55</v>
      </c>
      <c r="H151" s="287">
        <v>0</v>
      </c>
      <c r="P151" s="22">
        <f>Table3[[#This Row],[Estimated Cost ($/day)]]/Table3[[#This Row],[Consumption Recorded (kWh/day)]]</f>
        <v>0.13748745552413102</v>
      </c>
    </row>
    <row r="152" spans="1:16" ht="15">
      <c r="A152" s="284" t="s">
        <v>195</v>
      </c>
      <c r="B152" s="285" t="s">
        <v>196</v>
      </c>
      <c r="C152" s="285" t="s">
        <v>334</v>
      </c>
      <c r="D152" s="285">
        <v>103.43</v>
      </c>
      <c r="E152" s="286">
        <v>14.25</v>
      </c>
      <c r="F152" s="285">
        <v>87</v>
      </c>
      <c r="G152" s="285">
        <v>60</v>
      </c>
      <c r="H152" s="287">
        <v>0</v>
      </c>
      <c r="P152" s="22">
        <f>Table3[[#This Row],[Estimated Cost ($/day)]]/Table3[[#This Row],[Consumption Recorded (kWh/day)]]</f>
        <v>0.13777434013342357</v>
      </c>
    </row>
    <row r="153" spans="1:16" ht="15">
      <c r="A153" s="284" t="s">
        <v>195</v>
      </c>
      <c r="B153" s="285" t="s">
        <v>196</v>
      </c>
      <c r="C153" s="285" t="s">
        <v>335</v>
      </c>
      <c r="D153" s="285">
        <v>100.74</v>
      </c>
      <c r="E153" s="286">
        <v>13.89</v>
      </c>
      <c r="F153" s="285">
        <v>88</v>
      </c>
      <c r="G153" s="285">
        <v>62</v>
      </c>
      <c r="H153" s="287">
        <v>0</v>
      </c>
      <c r="M153" s="16" t="s">
        <v>228</v>
      </c>
      <c r="N153" s="16" t="s">
        <v>229</v>
      </c>
      <c r="P153" s="22">
        <f>Table3[[#This Row],[Estimated Cost ($/day)]]/Table3[[#This Row],[Consumption Recorded (kWh/day)]]</f>
        <v>0.13787969029184038</v>
      </c>
    </row>
    <row r="154" spans="1:16" ht="15">
      <c r="A154" s="284" t="s">
        <v>195</v>
      </c>
      <c r="B154" s="285" t="s">
        <v>196</v>
      </c>
      <c r="C154" s="285" t="s">
        <v>336</v>
      </c>
      <c r="D154" s="285">
        <v>97.65</v>
      </c>
      <c r="E154" s="286">
        <v>13.48</v>
      </c>
      <c r="F154" s="285">
        <v>87</v>
      </c>
      <c r="G154" s="285">
        <v>68</v>
      </c>
      <c r="H154" s="287">
        <v>0</v>
      </c>
      <c r="J154" s="15" t="s">
        <v>260</v>
      </c>
      <c r="M154" s="17">
        <f>AVERAGE(D124:D154)</f>
        <v>107.33483870967741</v>
      </c>
      <c r="N154" s="18">
        <f>AVERAGE(E124:E154)</f>
        <v>14.778387096774193</v>
      </c>
      <c r="P154" s="22">
        <f>Table3[[#This Row],[Estimated Cost ($/day)]]/Table3[[#This Row],[Consumption Recorded (kWh/day)]]</f>
        <v>0.13804403481822836</v>
      </c>
    </row>
    <row r="155" spans="1:16" ht="15">
      <c r="A155" s="284" t="s">
        <v>195</v>
      </c>
      <c r="B155" s="285" t="s">
        <v>196</v>
      </c>
      <c r="C155" s="285" t="s">
        <v>337</v>
      </c>
      <c r="D155" s="285">
        <v>94.63</v>
      </c>
      <c r="E155" s="286">
        <v>13.08</v>
      </c>
      <c r="F155" s="285">
        <v>85</v>
      </c>
      <c r="G155" s="285">
        <v>68</v>
      </c>
      <c r="H155" s="287">
        <v>0</v>
      </c>
      <c r="P155" s="22">
        <f>Table3[[#This Row],[Estimated Cost ($/day)]]/Table3[[#This Row],[Consumption Recorded (kWh/day)]]</f>
        <v>0.13822255098805877</v>
      </c>
    </row>
    <row r="156" spans="1:16" ht="15">
      <c r="A156" s="284" t="s">
        <v>195</v>
      </c>
      <c r="B156" s="285" t="s">
        <v>196</v>
      </c>
      <c r="C156" s="285" t="s">
        <v>338</v>
      </c>
      <c r="D156" s="285">
        <v>92.78</v>
      </c>
      <c r="E156" s="286">
        <v>12.83</v>
      </c>
      <c r="F156" s="285">
        <v>85</v>
      </c>
      <c r="G156" s="285">
        <v>67</v>
      </c>
      <c r="H156" s="287">
        <v>0</v>
      </c>
      <c r="P156" s="22">
        <f>Table3[[#This Row],[Estimated Cost ($/day)]]/Table3[[#This Row],[Consumption Recorded (kWh/day)]]</f>
        <v>0.13828411295537832</v>
      </c>
    </row>
    <row r="157" spans="1:16" ht="15">
      <c r="A157" s="284" t="s">
        <v>195</v>
      </c>
      <c r="B157" s="285" t="s">
        <v>196</v>
      </c>
      <c r="C157" s="285" t="s">
        <v>339</v>
      </c>
      <c r="D157" s="285">
        <v>95.72</v>
      </c>
      <c r="E157" s="286">
        <v>13.22</v>
      </c>
      <c r="F157" s="285">
        <v>84</v>
      </c>
      <c r="G157" s="285">
        <v>67</v>
      </c>
      <c r="H157" s="287">
        <v>0</v>
      </c>
      <c r="P157" s="22">
        <f>Table3[[#This Row],[Estimated Cost ($/day)]]/Table3[[#This Row],[Consumption Recorded (kWh/day)]]</f>
        <v>0.13811115754283326</v>
      </c>
    </row>
    <row r="158" spans="1:16" ht="15">
      <c r="A158" s="284" t="s">
        <v>195</v>
      </c>
      <c r="B158" s="285" t="s">
        <v>196</v>
      </c>
      <c r="C158" s="285" t="s">
        <v>340</v>
      </c>
      <c r="D158" s="285">
        <v>98.58</v>
      </c>
      <c r="E158" s="286">
        <v>13.6</v>
      </c>
      <c r="F158" s="285">
        <v>84</v>
      </c>
      <c r="G158" s="285">
        <v>66</v>
      </c>
      <c r="H158" s="287">
        <v>0</v>
      </c>
      <c r="P158" s="22">
        <f>Table3[[#This Row],[Estimated Cost ($/day)]]/Table3[[#This Row],[Consumption Recorded (kWh/day)]]</f>
        <v>0.1379590180564009</v>
      </c>
    </row>
    <row r="159" spans="1:16" ht="15">
      <c r="A159" s="284" t="s">
        <v>195</v>
      </c>
      <c r="B159" s="285" t="s">
        <v>196</v>
      </c>
      <c r="C159" s="285" t="s">
        <v>341</v>
      </c>
      <c r="D159" s="285">
        <v>86.76</v>
      </c>
      <c r="E159" s="286">
        <v>12.03</v>
      </c>
      <c r="F159" s="285">
        <v>84</v>
      </c>
      <c r="G159" s="285">
        <v>64</v>
      </c>
      <c r="H159" s="287">
        <v>0.3</v>
      </c>
      <c r="P159" s="22">
        <f>Table3[[#This Row],[Estimated Cost ($/day)]]/Table3[[#This Row],[Consumption Recorded (kWh/day)]]</f>
        <v>0.13865836791147992</v>
      </c>
    </row>
    <row r="160" spans="1:16" ht="15">
      <c r="A160" s="284" t="s">
        <v>195</v>
      </c>
      <c r="B160" s="285" t="s">
        <v>196</v>
      </c>
      <c r="C160" s="285" t="s">
        <v>342</v>
      </c>
      <c r="D160" s="285">
        <v>87.94</v>
      </c>
      <c r="E160" s="286">
        <v>12.19</v>
      </c>
      <c r="F160" s="285">
        <v>88</v>
      </c>
      <c r="G160" s="285">
        <v>62</v>
      </c>
      <c r="H160" s="287"/>
      <c r="P160" s="22">
        <f>Table3[[#This Row],[Estimated Cost ($/day)]]/Table3[[#This Row],[Consumption Recorded (kWh/day)]]</f>
        <v>0.13861723902660905</v>
      </c>
    </row>
    <row r="161" spans="1:16" ht="15">
      <c r="A161" s="288" t="s">
        <v>195</v>
      </c>
      <c r="B161" s="289" t="s">
        <v>196</v>
      </c>
      <c r="C161" s="289" t="s">
        <v>121</v>
      </c>
      <c r="D161" s="289">
        <v>124.73</v>
      </c>
      <c r="E161" s="290">
        <v>17.079999999999998</v>
      </c>
      <c r="F161" s="289">
        <v>91</v>
      </c>
      <c r="G161" s="289">
        <v>68</v>
      </c>
      <c r="H161" s="291">
        <v>0</v>
      </c>
      <c r="P161" s="22">
        <f>Table3[[#This Row],[Estimated Cost ($/day)]]/Table3[[#This Row],[Consumption Recorded (kWh/day)]]</f>
        <v>0.13693578128758116</v>
      </c>
    </row>
    <row r="162" spans="1:16" ht="15">
      <c r="A162" s="288" t="s">
        <v>195</v>
      </c>
      <c r="B162" s="289" t="s">
        <v>196</v>
      </c>
      <c r="C162" s="289" t="s">
        <v>122</v>
      </c>
      <c r="D162" s="289">
        <v>96.99</v>
      </c>
      <c r="E162" s="290">
        <v>13.39</v>
      </c>
      <c r="F162" s="289">
        <v>92</v>
      </c>
      <c r="G162" s="289">
        <v>68</v>
      </c>
      <c r="H162" s="291">
        <v>1.64</v>
      </c>
      <c r="P162" s="22">
        <f>Table3[[#This Row],[Estimated Cost ($/day)]]/Table3[[#This Row],[Consumption Recorded (kWh/day)]]</f>
        <v>0.13805546963604495</v>
      </c>
    </row>
    <row r="163" spans="1:16" ht="15">
      <c r="A163" s="288" t="s">
        <v>195</v>
      </c>
      <c r="B163" s="289" t="s">
        <v>196</v>
      </c>
      <c r="C163" s="289" t="s">
        <v>123</v>
      </c>
      <c r="D163" s="289">
        <v>98.73</v>
      </c>
      <c r="E163" s="290">
        <v>13.22</v>
      </c>
      <c r="F163" s="289">
        <v>92</v>
      </c>
      <c r="G163" s="289">
        <v>68</v>
      </c>
      <c r="H163" s="291">
        <v>0</v>
      </c>
      <c r="P163" s="22">
        <f>Table3[[#This Row],[Estimated Cost ($/day)]]/Table3[[#This Row],[Consumption Recorded (kWh/day)]]</f>
        <v>0.13390053681758332</v>
      </c>
    </row>
    <row r="164" spans="1:16" ht="15">
      <c r="A164" s="288" t="s">
        <v>195</v>
      </c>
      <c r="B164" s="289" t="s">
        <v>196</v>
      </c>
      <c r="C164" s="289" t="s">
        <v>124</v>
      </c>
      <c r="D164" s="289">
        <v>100.35</v>
      </c>
      <c r="E164" s="290">
        <v>13.43</v>
      </c>
      <c r="F164" s="289">
        <v>88</v>
      </c>
      <c r="G164" s="289">
        <v>67</v>
      </c>
      <c r="H164" s="291">
        <v>0.54</v>
      </c>
      <c r="P164" s="22">
        <f>Table3[[#This Row],[Estimated Cost ($/day)]]/Table3[[#This Row],[Consumption Recorded (kWh/day)]]</f>
        <v>0.1338315894369706</v>
      </c>
    </row>
    <row r="165" spans="1:16" ht="15">
      <c r="A165" s="288" t="s">
        <v>195</v>
      </c>
      <c r="B165" s="289" t="s">
        <v>196</v>
      </c>
      <c r="C165" s="289" t="s">
        <v>125</v>
      </c>
      <c r="D165" s="289">
        <v>104.67</v>
      </c>
      <c r="E165" s="290">
        <v>13.99</v>
      </c>
      <c r="F165" s="289">
        <v>91</v>
      </c>
      <c r="G165" s="289">
        <v>69</v>
      </c>
      <c r="H165" s="291">
        <v>0.09</v>
      </c>
      <c r="P165" s="22">
        <f>Table3[[#This Row],[Estimated Cost ($/day)]]/Table3[[#This Row],[Consumption Recorded (kWh/day)]]</f>
        <v>0.13365816375274672</v>
      </c>
    </row>
    <row r="166" spans="1:16" ht="15">
      <c r="A166" s="288" t="s">
        <v>195</v>
      </c>
      <c r="B166" s="289" t="s">
        <v>196</v>
      </c>
      <c r="C166" s="289" t="s">
        <v>126</v>
      </c>
      <c r="D166" s="289">
        <v>102.99</v>
      </c>
      <c r="E166" s="290">
        <v>13.77</v>
      </c>
      <c r="F166" s="289">
        <v>94</v>
      </c>
      <c r="G166" s="289">
        <v>69</v>
      </c>
      <c r="H166" s="291">
        <v>0</v>
      </c>
      <c r="P166" s="22">
        <f>Table3[[#This Row],[Estimated Cost ($/day)]]/Table3[[#This Row],[Consumption Recorded (kWh/day)]]</f>
        <v>0.13370230119429072</v>
      </c>
    </row>
    <row r="167" spans="1:16" ht="15">
      <c r="A167" s="284" t="s">
        <v>195</v>
      </c>
      <c r="B167" s="285" t="s">
        <v>196</v>
      </c>
      <c r="C167" s="285" t="s">
        <v>343</v>
      </c>
      <c r="D167" s="285">
        <v>97.41</v>
      </c>
      <c r="E167" s="286">
        <v>13.05</v>
      </c>
      <c r="F167" s="285">
        <v>95</v>
      </c>
      <c r="G167" s="285">
        <v>71</v>
      </c>
      <c r="H167" s="287"/>
      <c r="P167" s="22">
        <f>Table3[[#This Row],[Estimated Cost ($/day)]]/Table3[[#This Row],[Consumption Recorded (kWh/day)]]</f>
        <v>0.13396981829380969</v>
      </c>
    </row>
    <row r="168" spans="1:16" ht="15">
      <c r="A168" s="284" t="s">
        <v>195</v>
      </c>
      <c r="B168" s="285" t="s">
        <v>196</v>
      </c>
      <c r="C168" s="285" t="s">
        <v>344</v>
      </c>
      <c r="D168" s="285">
        <v>92.8</v>
      </c>
      <c r="E168" s="286">
        <v>12.45</v>
      </c>
      <c r="F168" s="285">
        <v>95</v>
      </c>
      <c r="G168" s="285">
        <v>71</v>
      </c>
      <c r="H168" s="287">
        <v>0</v>
      </c>
      <c r="P168" s="22">
        <f>Table3[[#This Row],[Estimated Cost ($/day)]]/Table3[[#This Row],[Consumption Recorded (kWh/day)]]</f>
        <v>0.13415948275862069</v>
      </c>
    </row>
    <row r="169" spans="1:16" ht="15">
      <c r="A169" s="284" t="s">
        <v>195</v>
      </c>
      <c r="B169" s="285" t="s">
        <v>196</v>
      </c>
      <c r="C169" s="285" t="s">
        <v>345</v>
      </c>
      <c r="D169" s="285">
        <v>99.19</v>
      </c>
      <c r="E169" s="286">
        <v>13.28</v>
      </c>
      <c r="F169" s="285">
        <v>95</v>
      </c>
      <c r="G169" s="285">
        <v>66</v>
      </c>
      <c r="H169" s="287">
        <v>0.44</v>
      </c>
      <c r="P169" s="22">
        <f>Table3[[#This Row],[Estimated Cost ($/day)]]/Table3[[#This Row],[Consumption Recorded (kWh/day)]]</f>
        <v>0.13388446415969352</v>
      </c>
    </row>
    <row r="170" spans="1:16" ht="15">
      <c r="A170" s="288" t="s">
        <v>195</v>
      </c>
      <c r="B170" s="289" t="s">
        <v>196</v>
      </c>
      <c r="C170" s="289" t="s">
        <v>127</v>
      </c>
      <c r="D170" s="289">
        <v>114.42</v>
      </c>
      <c r="E170" s="290">
        <v>15.25</v>
      </c>
      <c r="F170" s="289">
        <v>95</v>
      </c>
      <c r="G170" s="289">
        <v>68</v>
      </c>
      <c r="H170" s="291">
        <v>0.45</v>
      </c>
      <c r="P170" s="22">
        <f>Table3[[#This Row],[Estimated Cost ($/day)]]/Table3[[#This Row],[Consumption Recorded (kWh/day)]]</f>
        <v>0.13328089494843559</v>
      </c>
    </row>
    <row r="171" spans="1:16" ht="15">
      <c r="A171" s="288" t="s">
        <v>195</v>
      </c>
      <c r="B171" s="289" t="s">
        <v>196</v>
      </c>
      <c r="C171" s="289" t="s">
        <v>128</v>
      </c>
      <c r="D171" s="289">
        <v>131.94</v>
      </c>
      <c r="E171" s="290">
        <v>17.510000000000002</v>
      </c>
      <c r="F171" s="289">
        <v>93</v>
      </c>
      <c r="G171" s="289">
        <v>68</v>
      </c>
      <c r="H171" s="291">
        <v>0.91</v>
      </c>
      <c r="P171" s="22">
        <f>Table3[[#This Row],[Estimated Cost ($/day)]]/Table3[[#This Row],[Consumption Recorded (kWh/day)]]</f>
        <v>0.13271183871456724</v>
      </c>
    </row>
    <row r="172" spans="1:16" ht="15">
      <c r="A172" s="288" t="s">
        <v>195</v>
      </c>
      <c r="B172" s="289" t="s">
        <v>196</v>
      </c>
      <c r="C172" s="289" t="s">
        <v>129</v>
      </c>
      <c r="D172" s="289">
        <v>146.34</v>
      </c>
      <c r="E172" s="290">
        <v>19.37</v>
      </c>
      <c r="F172" s="289">
        <v>94</v>
      </c>
      <c r="G172" s="289">
        <v>68</v>
      </c>
      <c r="H172" s="291">
        <v>0.28000000000000003</v>
      </c>
      <c r="P172" s="22">
        <f>Table3[[#This Row],[Estimated Cost ($/day)]]/Table3[[#This Row],[Consumption Recorded (kWh/day)]]</f>
        <v>0.13236299029656964</v>
      </c>
    </row>
    <row r="173" spans="1:16" ht="15">
      <c r="A173" s="288" t="s">
        <v>195</v>
      </c>
      <c r="B173" s="289" t="s">
        <v>196</v>
      </c>
      <c r="C173" s="289" t="s">
        <v>130</v>
      </c>
      <c r="D173" s="289">
        <v>161.41999999999999</v>
      </c>
      <c r="E173" s="290">
        <v>21.32</v>
      </c>
      <c r="F173" s="289">
        <v>93</v>
      </c>
      <c r="G173" s="289">
        <v>70</v>
      </c>
      <c r="H173" s="291">
        <v>0.63</v>
      </c>
      <c r="P173" s="22">
        <f>Table3[[#This Row],[Estimated Cost ($/day)]]/Table3[[#This Row],[Consumption Recorded (kWh/day)]]</f>
        <v>0.13207780944120928</v>
      </c>
    </row>
    <row r="174" spans="1:16" ht="15">
      <c r="A174" s="288" t="s">
        <v>195</v>
      </c>
      <c r="B174" s="289" t="s">
        <v>196</v>
      </c>
      <c r="C174" s="289" t="s">
        <v>131</v>
      </c>
      <c r="D174" s="289">
        <v>185.92</v>
      </c>
      <c r="E174" s="290">
        <v>24.49</v>
      </c>
      <c r="F174" s="289">
        <v>91</v>
      </c>
      <c r="G174" s="289">
        <v>69</v>
      </c>
      <c r="H174" s="291">
        <v>0.46</v>
      </c>
      <c r="P174" s="22">
        <f>Table3[[#This Row],[Estimated Cost ($/day)]]/Table3[[#This Row],[Consumption Recorded (kWh/day)]]</f>
        <v>0.13172332185886404</v>
      </c>
    </row>
    <row r="175" spans="1:16" ht="15">
      <c r="A175" s="288" t="s">
        <v>195</v>
      </c>
      <c r="B175" s="289" t="s">
        <v>196</v>
      </c>
      <c r="C175" s="289" t="s">
        <v>132</v>
      </c>
      <c r="D175" s="289">
        <v>146.5</v>
      </c>
      <c r="E175" s="290">
        <v>19.39</v>
      </c>
      <c r="F175" s="289">
        <v>91</v>
      </c>
      <c r="G175" s="289">
        <v>71</v>
      </c>
      <c r="H175" s="291">
        <v>0.24</v>
      </c>
      <c r="P175" s="22">
        <f>Table3[[#This Row],[Estimated Cost ($/day)]]/Table3[[#This Row],[Consumption Recorded (kWh/day)]]</f>
        <v>0.13235494880546075</v>
      </c>
    </row>
    <row r="176" spans="1:16" ht="15">
      <c r="A176" s="288" t="s">
        <v>195</v>
      </c>
      <c r="B176" s="289" t="s">
        <v>196</v>
      </c>
      <c r="C176" s="289" t="s">
        <v>133</v>
      </c>
      <c r="D176" s="289">
        <v>136.38999999999999</v>
      </c>
      <c r="E176" s="290">
        <v>18.09</v>
      </c>
      <c r="F176" s="289">
        <v>93</v>
      </c>
      <c r="G176" s="289">
        <v>66</v>
      </c>
      <c r="H176" s="291">
        <v>0.04</v>
      </c>
      <c r="P176" s="22">
        <f>Table3[[#This Row],[Estimated Cost ($/day)]]/Table3[[#This Row],[Consumption Recorded (kWh/day)]]</f>
        <v>0.13263435735757756</v>
      </c>
    </row>
    <row r="177" spans="1:16" ht="15">
      <c r="A177" s="288" t="s">
        <v>195</v>
      </c>
      <c r="B177" s="289" t="s">
        <v>196</v>
      </c>
      <c r="C177" s="289" t="s">
        <v>134</v>
      </c>
      <c r="D177" s="289">
        <v>145.21</v>
      </c>
      <c r="E177" s="290">
        <v>19.23</v>
      </c>
      <c r="F177" s="289">
        <v>91</v>
      </c>
      <c r="G177" s="289">
        <v>69</v>
      </c>
      <c r="H177" s="291">
        <v>0.35</v>
      </c>
      <c r="P177" s="22">
        <f>Table3[[#This Row],[Estimated Cost ($/day)]]/Table3[[#This Row],[Consumption Recorded (kWh/day)]]</f>
        <v>0.13242889608153707</v>
      </c>
    </row>
    <row r="178" spans="1:16" ht="15">
      <c r="A178" s="288" t="s">
        <v>195</v>
      </c>
      <c r="B178" s="289" t="s">
        <v>196</v>
      </c>
      <c r="C178" s="289" t="s">
        <v>135</v>
      </c>
      <c r="D178" s="289">
        <v>139.38</v>
      </c>
      <c r="E178" s="290">
        <v>18.47</v>
      </c>
      <c r="F178" s="289">
        <v>92</v>
      </c>
      <c r="G178" s="289">
        <v>70</v>
      </c>
      <c r="H178" s="291">
        <v>0.24</v>
      </c>
      <c r="P178" s="22">
        <f>Table3[[#This Row],[Estimated Cost ($/day)]]/Table3[[#This Row],[Consumption Recorded (kWh/day)]]</f>
        <v>0.13251542545558903</v>
      </c>
    </row>
    <row r="179" spans="1:16" ht="15">
      <c r="A179" s="288" t="s">
        <v>195</v>
      </c>
      <c r="B179" s="289" t="s">
        <v>196</v>
      </c>
      <c r="C179" s="289" t="s">
        <v>136</v>
      </c>
      <c r="D179" s="289">
        <v>131.47</v>
      </c>
      <c r="E179" s="290">
        <v>17.45</v>
      </c>
      <c r="F179" s="289">
        <v>91</v>
      </c>
      <c r="G179" s="289">
        <v>70</v>
      </c>
      <c r="H179" s="291">
        <v>0.15</v>
      </c>
      <c r="P179" s="22">
        <f>Table3[[#This Row],[Estimated Cost ($/day)]]/Table3[[#This Row],[Consumption Recorded (kWh/day)]]</f>
        <v>0.13272990035749599</v>
      </c>
    </row>
    <row r="180" spans="1:16" ht="15">
      <c r="A180" s="284" t="s">
        <v>195</v>
      </c>
      <c r="B180" s="285" t="s">
        <v>196</v>
      </c>
      <c r="C180" s="285" t="s">
        <v>346</v>
      </c>
      <c r="D180" s="285">
        <v>114.76</v>
      </c>
      <c r="E180" s="286">
        <v>15.29</v>
      </c>
      <c r="F180" s="285">
        <v>94</v>
      </c>
      <c r="G180" s="285">
        <v>70</v>
      </c>
      <c r="H180" s="287">
        <v>0</v>
      </c>
      <c r="P180" s="22">
        <f>Table3[[#This Row],[Estimated Cost ($/day)]]/Table3[[#This Row],[Consumption Recorded (kWh/day)]]</f>
        <v>0.13323457650749387</v>
      </c>
    </row>
    <row r="181" spans="1:16" ht="15">
      <c r="A181" s="284" t="s">
        <v>195</v>
      </c>
      <c r="B181" s="285" t="s">
        <v>196</v>
      </c>
      <c r="C181" s="285" t="s">
        <v>347</v>
      </c>
      <c r="D181" s="285">
        <v>110.88</v>
      </c>
      <c r="E181" s="286">
        <v>14.79</v>
      </c>
      <c r="F181" s="285">
        <v>97</v>
      </c>
      <c r="G181" s="285">
        <v>71</v>
      </c>
      <c r="H181" s="287">
        <v>0</v>
      </c>
      <c r="P181" s="22">
        <f>Table3[[#This Row],[Estimated Cost ($/day)]]/Table3[[#This Row],[Consumption Recorded (kWh/day)]]</f>
        <v>0.13338744588744589</v>
      </c>
    </row>
    <row r="182" spans="1:16" ht="15">
      <c r="A182" s="284" t="s">
        <v>195</v>
      </c>
      <c r="B182" s="285" t="s">
        <v>196</v>
      </c>
      <c r="C182" s="285" t="s">
        <v>348</v>
      </c>
      <c r="D182" s="285">
        <v>106.54</v>
      </c>
      <c r="E182" s="286">
        <v>14.23</v>
      </c>
      <c r="F182" s="285">
        <v>95</v>
      </c>
      <c r="G182" s="285">
        <v>72</v>
      </c>
      <c r="H182" s="287">
        <v>0</v>
      </c>
      <c r="P182" s="22">
        <f>Table3[[#This Row],[Estimated Cost ($/day)]]/Table3[[#This Row],[Consumption Recorded (kWh/day)]]</f>
        <v>0.13356485826919468</v>
      </c>
    </row>
    <row r="183" spans="1:16" ht="15">
      <c r="A183" s="288" t="s">
        <v>195</v>
      </c>
      <c r="B183" s="289" t="s">
        <v>196</v>
      </c>
      <c r="C183" s="289" t="s">
        <v>137</v>
      </c>
      <c r="D183" s="289">
        <v>102.35</v>
      </c>
      <c r="E183" s="290">
        <v>13.69</v>
      </c>
      <c r="F183" s="289">
        <v>95</v>
      </c>
      <c r="G183" s="289">
        <v>71</v>
      </c>
      <c r="H183" s="291">
        <v>0.88</v>
      </c>
      <c r="M183" s="16" t="s">
        <v>228</v>
      </c>
      <c r="N183" s="16" t="s">
        <v>229</v>
      </c>
      <c r="P183" s="22">
        <f>Table3[[#This Row],[Estimated Cost ($/day)]]/Table3[[#This Row],[Consumption Recorded (kWh/day)]]</f>
        <v>0.13375671714704446</v>
      </c>
    </row>
    <row r="184" spans="1:16" ht="15">
      <c r="A184" s="284" t="s">
        <v>195</v>
      </c>
      <c r="B184" s="285" t="s">
        <v>196</v>
      </c>
      <c r="C184" s="285" t="s">
        <v>349</v>
      </c>
      <c r="D184" s="285">
        <v>99.32</v>
      </c>
      <c r="E184" s="286">
        <v>13.3</v>
      </c>
      <c r="F184" s="285">
        <v>94</v>
      </c>
      <c r="G184" s="285">
        <v>71</v>
      </c>
      <c r="H184" s="287">
        <v>0</v>
      </c>
      <c r="J184" s="15" t="s">
        <v>260</v>
      </c>
      <c r="M184" s="17">
        <f>AVERAGE(D155:D184)</f>
        <v>114.90366666666668</v>
      </c>
      <c r="N184" s="18">
        <f>AVERAGE(E155:E184)</f>
        <v>15.416000000000002</v>
      </c>
      <c r="P184" s="22">
        <f>Table3[[#This Row],[Estimated Cost ($/day)]]/Table3[[#This Row],[Consumption Recorded (kWh/day)]]</f>
        <v>0.13391059202577529</v>
      </c>
    </row>
    <row r="185" spans="1:16" ht="15">
      <c r="A185" s="284" t="s">
        <v>195</v>
      </c>
      <c r="B185" s="285" t="s">
        <v>196</v>
      </c>
      <c r="C185" s="285" t="s">
        <v>350</v>
      </c>
      <c r="D185" s="285">
        <v>98.91</v>
      </c>
      <c r="E185" s="286">
        <v>13.24</v>
      </c>
      <c r="F185" s="285">
        <v>94</v>
      </c>
      <c r="G185" s="285">
        <v>71</v>
      </c>
      <c r="H185" s="287">
        <v>0</v>
      </c>
      <c r="P185" s="22">
        <f>Table3[[#This Row],[Estimated Cost ($/day)]]/Table3[[#This Row],[Consumption Recorded (kWh/day)]]</f>
        <v>0.13385906379536955</v>
      </c>
    </row>
    <row r="186" spans="1:16" ht="15">
      <c r="A186" s="284" t="s">
        <v>195</v>
      </c>
      <c r="B186" s="285" t="s">
        <v>196</v>
      </c>
      <c r="C186" s="285" t="s">
        <v>351</v>
      </c>
      <c r="D186" s="285">
        <v>97.62</v>
      </c>
      <c r="E186" s="286">
        <v>13.08</v>
      </c>
      <c r="F186" s="285">
        <v>95</v>
      </c>
      <c r="G186" s="285">
        <v>71</v>
      </c>
      <c r="H186" s="287">
        <v>0</v>
      </c>
      <c r="P186" s="22">
        <f>Table3[[#This Row],[Estimated Cost ($/day)]]/Table3[[#This Row],[Consumption Recorded (kWh/day)]]</f>
        <v>0.13398893669330056</v>
      </c>
    </row>
    <row r="187" spans="1:16" ht="15">
      <c r="A187" s="284" t="s">
        <v>195</v>
      </c>
      <c r="B187" s="285" t="s">
        <v>196</v>
      </c>
      <c r="C187" s="285" t="s">
        <v>352</v>
      </c>
      <c r="D187" s="285">
        <v>88.91</v>
      </c>
      <c r="E187" s="286">
        <v>11.95</v>
      </c>
      <c r="F187" s="285">
        <v>97</v>
      </c>
      <c r="G187" s="285">
        <v>72</v>
      </c>
      <c r="H187" s="287">
        <v>0</v>
      </c>
      <c r="P187" s="22">
        <f>Table3[[#This Row],[Estimated Cost ($/day)]]/Table3[[#This Row],[Consumption Recorded (kWh/day)]]</f>
        <v>0.13440557867506467</v>
      </c>
    </row>
    <row r="188" spans="1:16" ht="15">
      <c r="A188" s="284" t="s">
        <v>195</v>
      </c>
      <c r="B188" s="285" t="s">
        <v>196</v>
      </c>
      <c r="C188" s="285" t="s">
        <v>353</v>
      </c>
      <c r="D188" s="285">
        <v>95.38</v>
      </c>
      <c r="E188" s="286">
        <v>12.79</v>
      </c>
      <c r="F188" s="285">
        <v>95</v>
      </c>
      <c r="G188" s="285">
        <v>73</v>
      </c>
      <c r="H188" s="287">
        <v>0</v>
      </c>
      <c r="P188" s="22">
        <f>Table3[[#This Row],[Estimated Cost ($/day)]]/Table3[[#This Row],[Consumption Recorded (kWh/day)]]</f>
        <v>0.13409519815474943</v>
      </c>
    </row>
    <row r="189" spans="1:16" ht="15">
      <c r="A189" s="284" t="s">
        <v>195</v>
      </c>
      <c r="B189" s="285" t="s">
        <v>196</v>
      </c>
      <c r="C189" s="285" t="s">
        <v>354</v>
      </c>
      <c r="D189" s="285">
        <v>95.06</v>
      </c>
      <c r="E189" s="286">
        <v>12.75</v>
      </c>
      <c r="F189" s="285">
        <v>95</v>
      </c>
      <c r="G189" s="285">
        <v>74</v>
      </c>
      <c r="H189" s="287">
        <v>0</v>
      </c>
      <c r="P189" s="22">
        <f>Table3[[#This Row],[Estimated Cost ($/day)]]/Table3[[#This Row],[Consumption Recorded (kWh/day)]]</f>
        <v>0.13412581527456344</v>
      </c>
    </row>
    <row r="190" spans="1:16" ht="15">
      <c r="A190" s="284" t="s">
        <v>195</v>
      </c>
      <c r="B190" s="285" t="s">
        <v>196</v>
      </c>
      <c r="C190" s="285" t="s">
        <v>355</v>
      </c>
      <c r="D190" s="285">
        <v>94.53</v>
      </c>
      <c r="E190" s="286">
        <v>12.68</v>
      </c>
      <c r="F190" s="285">
        <v>96</v>
      </c>
      <c r="G190" s="285">
        <v>73</v>
      </c>
      <c r="H190" s="287">
        <v>0.04</v>
      </c>
      <c r="P190" s="22">
        <f>Table3[[#This Row],[Estimated Cost ($/day)]]/Table3[[#This Row],[Consumption Recorded (kWh/day)]]</f>
        <v>0.13413731090659051</v>
      </c>
    </row>
    <row r="191" spans="1:16" ht="15">
      <c r="A191" s="284" t="s">
        <v>195</v>
      </c>
      <c r="B191" s="285" t="s">
        <v>196</v>
      </c>
      <c r="C191" s="285" t="s">
        <v>356</v>
      </c>
      <c r="D191" s="285">
        <v>93.68</v>
      </c>
      <c r="E191" s="286">
        <v>12.57</v>
      </c>
      <c r="F191" s="285">
        <v>95</v>
      </c>
      <c r="G191" s="285">
        <v>73</v>
      </c>
      <c r="H191" s="287">
        <v>0.03</v>
      </c>
      <c r="P191" s="22">
        <f>Table3[[#This Row],[Estimated Cost ($/day)]]/Table3[[#This Row],[Consumption Recorded (kWh/day)]]</f>
        <v>0.1341801878736123</v>
      </c>
    </row>
    <row r="192" spans="1:16" ht="15">
      <c r="A192" s="284" t="s">
        <v>195</v>
      </c>
      <c r="B192" s="285" t="s">
        <v>196</v>
      </c>
      <c r="C192" s="285" t="s">
        <v>357</v>
      </c>
      <c r="D192" s="285">
        <v>92.82</v>
      </c>
      <c r="E192" s="286">
        <v>12.46</v>
      </c>
      <c r="F192" s="285">
        <v>94</v>
      </c>
      <c r="G192" s="285">
        <v>74</v>
      </c>
      <c r="H192" s="287">
        <v>0.31</v>
      </c>
      <c r="P192" s="22">
        <f>Table3[[#This Row],[Estimated Cost ($/day)]]/Table3[[#This Row],[Consumption Recorded (kWh/day)]]</f>
        <v>0.13423831070889897</v>
      </c>
    </row>
    <row r="193" spans="1:16" ht="15">
      <c r="A193" s="284" t="s">
        <v>195</v>
      </c>
      <c r="B193" s="285" t="s">
        <v>196</v>
      </c>
      <c r="C193" s="285" t="s">
        <v>358</v>
      </c>
      <c r="D193" s="285">
        <v>115.54</v>
      </c>
      <c r="E193" s="286">
        <v>15.39</v>
      </c>
      <c r="F193" s="285">
        <v>96</v>
      </c>
      <c r="G193" s="285">
        <v>74</v>
      </c>
      <c r="H193" s="287">
        <v>0.2</v>
      </c>
      <c r="P193" s="22">
        <f>Table3[[#This Row],[Estimated Cost ($/day)]]/Table3[[#This Row],[Consumption Recorded (kWh/day)]]</f>
        <v>0.13320062316081011</v>
      </c>
    </row>
    <row r="194" spans="1:16" ht="15">
      <c r="A194" s="284" t="s">
        <v>195</v>
      </c>
      <c r="B194" s="285" t="s">
        <v>196</v>
      </c>
      <c r="C194" s="285" t="s">
        <v>359</v>
      </c>
      <c r="D194" s="285">
        <v>88.59</v>
      </c>
      <c r="E194" s="286">
        <v>11.91</v>
      </c>
      <c r="F194" s="285">
        <v>96</v>
      </c>
      <c r="G194" s="285">
        <v>74</v>
      </c>
      <c r="H194" s="287">
        <v>0</v>
      </c>
      <c r="P194" s="22">
        <f>Table3[[#This Row],[Estimated Cost ($/day)]]/Table3[[#This Row],[Consumption Recorded (kWh/day)]]</f>
        <v>0.13443955299695226</v>
      </c>
    </row>
    <row r="195" spans="1:16" ht="15">
      <c r="A195" s="288" t="s">
        <v>195</v>
      </c>
      <c r="B195" s="289" t="s">
        <v>196</v>
      </c>
      <c r="C195" s="289" t="s">
        <v>138</v>
      </c>
      <c r="D195" s="289">
        <v>93.67</v>
      </c>
      <c r="E195" s="290">
        <v>12.59</v>
      </c>
      <c r="F195" s="289">
        <v>94</v>
      </c>
      <c r="G195" s="289">
        <v>73</v>
      </c>
      <c r="H195" s="291">
        <v>0.78</v>
      </c>
      <c r="P195" s="22">
        <f>Table3[[#This Row],[Estimated Cost ($/day)]]/Table3[[#This Row],[Consumption Recorded (kWh/day)]]</f>
        <v>0.1344080281840504</v>
      </c>
    </row>
    <row r="196" spans="1:16" ht="15">
      <c r="A196" s="284" t="s">
        <v>195</v>
      </c>
      <c r="B196" s="285" t="s">
        <v>196</v>
      </c>
      <c r="C196" s="285" t="s">
        <v>360</v>
      </c>
      <c r="D196" s="285">
        <v>98.76</v>
      </c>
      <c r="E196" s="286">
        <v>13.25</v>
      </c>
      <c r="F196" s="285">
        <v>94</v>
      </c>
      <c r="G196" s="285">
        <v>73</v>
      </c>
      <c r="H196" s="287">
        <v>0.1</v>
      </c>
      <c r="P196" s="22">
        <f>Table3[[#This Row],[Estimated Cost ($/day)]]/Table3[[#This Row],[Consumption Recorded (kWh/day)]]</f>
        <v>0.13416362899959497</v>
      </c>
    </row>
    <row r="197" spans="1:16" ht="15">
      <c r="A197" s="284" t="s">
        <v>195</v>
      </c>
      <c r="B197" s="285" t="s">
        <v>196</v>
      </c>
      <c r="C197" s="285" t="s">
        <v>361</v>
      </c>
      <c r="D197" s="285">
        <v>92.63</v>
      </c>
      <c r="E197" s="286">
        <v>12.46</v>
      </c>
      <c r="F197" s="285">
        <v>94</v>
      </c>
      <c r="G197" s="285">
        <v>72</v>
      </c>
      <c r="H197" s="287" t="s">
        <v>149</v>
      </c>
      <c r="P197" s="22">
        <f>Table3[[#This Row],[Estimated Cost ($/day)]]/Table3[[#This Row],[Consumption Recorded (kWh/day)]]</f>
        <v>0.13451365648278096</v>
      </c>
    </row>
    <row r="198" spans="1:16" ht="15">
      <c r="A198" s="284" t="s">
        <v>195</v>
      </c>
      <c r="B198" s="285" t="s">
        <v>196</v>
      </c>
      <c r="C198" s="285" t="s">
        <v>362</v>
      </c>
      <c r="D198" s="285">
        <v>98.21</v>
      </c>
      <c r="E198" s="286">
        <v>13.18</v>
      </c>
      <c r="F198" s="285">
        <v>95</v>
      </c>
      <c r="G198" s="285">
        <v>73</v>
      </c>
      <c r="H198" s="287">
        <v>0.33</v>
      </c>
      <c r="P198" s="22">
        <f>Table3[[#This Row],[Estimated Cost ($/day)]]/Table3[[#This Row],[Consumption Recorded (kWh/day)]]</f>
        <v>0.13420221973322471</v>
      </c>
    </row>
    <row r="199" spans="1:16" ht="15">
      <c r="A199" s="288" t="s">
        <v>195</v>
      </c>
      <c r="B199" s="289" t="s">
        <v>196</v>
      </c>
      <c r="C199" s="289" t="s">
        <v>139</v>
      </c>
      <c r="D199" s="289">
        <v>109.69</v>
      </c>
      <c r="E199" s="290">
        <v>14.66</v>
      </c>
      <c r="F199" s="289">
        <v>96</v>
      </c>
      <c r="G199" s="289">
        <v>73</v>
      </c>
      <c r="H199" s="291">
        <v>0.12</v>
      </c>
      <c r="P199" s="22">
        <f>Table3[[#This Row],[Estimated Cost ($/day)]]/Table3[[#This Row],[Consumption Recorded (kWh/day)]]</f>
        <v>0.13364937551280884</v>
      </c>
    </row>
    <row r="200" spans="1:16" ht="15">
      <c r="A200" s="288" t="s">
        <v>195</v>
      </c>
      <c r="B200" s="289" t="s">
        <v>196</v>
      </c>
      <c r="C200" s="289" t="s">
        <v>140</v>
      </c>
      <c r="D200" s="289">
        <v>113.57</v>
      </c>
      <c r="E200" s="290">
        <v>15.16</v>
      </c>
      <c r="F200" s="289">
        <v>96</v>
      </c>
      <c r="G200" s="289">
        <v>74</v>
      </c>
      <c r="H200" s="291">
        <v>0.15</v>
      </c>
      <c r="P200" s="22">
        <f>Table3[[#This Row],[Estimated Cost ($/day)]]/Table3[[#This Row],[Consumption Recorded (kWh/day)]]</f>
        <v>0.13348595579818615</v>
      </c>
    </row>
    <row r="201" spans="1:16" ht="15">
      <c r="A201" s="288" t="s">
        <v>195</v>
      </c>
      <c r="B201" s="289" t="s">
        <v>196</v>
      </c>
      <c r="C201" s="289" t="s">
        <v>141</v>
      </c>
      <c r="D201" s="289">
        <v>107.39</v>
      </c>
      <c r="E201" s="290">
        <v>14.37</v>
      </c>
      <c r="F201" s="289">
        <v>95</v>
      </c>
      <c r="G201" s="289">
        <v>74</v>
      </c>
      <c r="H201" s="291">
        <v>2.8</v>
      </c>
      <c r="P201" s="22">
        <f>Table3[[#This Row],[Estimated Cost ($/day)]]/Table3[[#This Row],[Consumption Recorded (kWh/day)]]</f>
        <v>0.13381134183815996</v>
      </c>
    </row>
    <row r="202" spans="1:16" ht="15">
      <c r="A202" s="288" t="s">
        <v>195</v>
      </c>
      <c r="B202" s="289" t="s">
        <v>196</v>
      </c>
      <c r="C202" s="289" t="s">
        <v>142</v>
      </c>
      <c r="D202" s="289">
        <v>104.17</v>
      </c>
      <c r="E202" s="290">
        <v>13.95</v>
      </c>
      <c r="F202" s="289">
        <v>95</v>
      </c>
      <c r="G202" s="289">
        <v>72</v>
      </c>
      <c r="H202" s="291">
        <v>0.22</v>
      </c>
      <c r="P202" s="22">
        <f>Table3[[#This Row],[Estimated Cost ($/day)]]/Table3[[#This Row],[Consumption Recorded (kWh/day)]]</f>
        <v>0.13391571469712968</v>
      </c>
    </row>
    <row r="203" spans="1:16" ht="15">
      <c r="A203" s="288" t="s">
        <v>195</v>
      </c>
      <c r="B203" s="289" t="s">
        <v>196</v>
      </c>
      <c r="C203" s="289" t="s">
        <v>143</v>
      </c>
      <c r="D203" s="289">
        <v>102.28</v>
      </c>
      <c r="E203" s="290">
        <v>13.7</v>
      </c>
      <c r="F203" s="289">
        <v>95</v>
      </c>
      <c r="G203" s="289">
        <v>71</v>
      </c>
      <c r="H203" s="291">
        <v>0.14000000000000001</v>
      </c>
      <c r="P203" s="22">
        <f>Table3[[#This Row],[Estimated Cost ($/day)]]/Table3[[#This Row],[Consumption Recorded (kWh/day)]]</f>
        <v>0.13394603050449744</v>
      </c>
    </row>
    <row r="204" spans="1:16" ht="15">
      <c r="A204" s="284" t="s">
        <v>195</v>
      </c>
      <c r="B204" s="285" t="s">
        <v>196</v>
      </c>
      <c r="C204" s="285" t="s">
        <v>363</v>
      </c>
      <c r="D204" s="285">
        <v>93.98</v>
      </c>
      <c r="E204" s="286">
        <v>12.63</v>
      </c>
      <c r="F204" s="285">
        <v>96</v>
      </c>
      <c r="G204" s="285">
        <v>73</v>
      </c>
      <c r="H204" s="287">
        <v>0</v>
      </c>
      <c r="P204" s="22">
        <f>Table3[[#This Row],[Estimated Cost ($/day)]]/Table3[[#This Row],[Consumption Recorded (kWh/day)]]</f>
        <v>0.13439029580761863</v>
      </c>
    </row>
    <row r="205" spans="1:16" ht="15">
      <c r="A205" s="284" t="s">
        <v>195</v>
      </c>
      <c r="B205" s="285" t="s">
        <v>196</v>
      </c>
      <c r="C205" s="285" t="s">
        <v>364</v>
      </c>
      <c r="D205" s="285">
        <v>88.6</v>
      </c>
      <c r="E205" s="286">
        <v>11.94</v>
      </c>
      <c r="F205" s="285">
        <v>99</v>
      </c>
      <c r="G205" s="285">
        <v>74</v>
      </c>
      <c r="H205" s="287">
        <v>0</v>
      </c>
      <c r="P205" s="22">
        <f>Table3[[#This Row],[Estimated Cost ($/day)]]/Table3[[#This Row],[Consumption Recorded (kWh/day)]]</f>
        <v>0.13476297968397291</v>
      </c>
    </row>
    <row r="206" spans="1:16" ht="15">
      <c r="A206" s="284" t="s">
        <v>195</v>
      </c>
      <c r="B206" s="285" t="s">
        <v>196</v>
      </c>
      <c r="C206" s="285" t="s">
        <v>365</v>
      </c>
      <c r="D206" s="285">
        <v>106.33</v>
      </c>
      <c r="E206" s="286">
        <v>14.23</v>
      </c>
      <c r="F206" s="285">
        <v>97</v>
      </c>
      <c r="G206" s="285">
        <v>75</v>
      </c>
      <c r="H206" s="287">
        <v>0</v>
      </c>
      <c r="P206" s="22">
        <f>Table3[[#This Row],[Estimated Cost ($/day)]]/Table3[[#This Row],[Consumption Recorded (kWh/day)]]</f>
        <v>0.13382864666603969</v>
      </c>
    </row>
    <row r="207" spans="1:16" ht="15">
      <c r="A207" s="288" t="s">
        <v>195</v>
      </c>
      <c r="B207" s="289" t="s">
        <v>196</v>
      </c>
      <c r="C207" s="289" t="s">
        <v>144</v>
      </c>
      <c r="D207" s="289">
        <v>135.16999999999999</v>
      </c>
      <c r="E207" s="290">
        <v>17.95</v>
      </c>
      <c r="F207" s="289">
        <v>94</v>
      </c>
      <c r="G207" s="289">
        <v>71</v>
      </c>
      <c r="H207" s="291">
        <v>0.7</v>
      </c>
      <c r="P207" s="22">
        <f>Table3[[#This Row],[Estimated Cost ($/day)]]/Table3[[#This Row],[Consumption Recorded (kWh/day)]]</f>
        <v>0.13279573869941555</v>
      </c>
    </row>
    <row r="208" spans="1:16" ht="15">
      <c r="A208" s="288" t="s">
        <v>195</v>
      </c>
      <c r="B208" s="289" t="s">
        <v>196</v>
      </c>
      <c r="C208" s="289" t="s">
        <v>145</v>
      </c>
      <c r="D208" s="289">
        <v>128.06</v>
      </c>
      <c r="E208" s="290">
        <v>17.04</v>
      </c>
      <c r="F208" s="289">
        <v>93</v>
      </c>
      <c r="G208" s="289">
        <v>73</v>
      </c>
      <c r="H208" s="291">
        <v>1.1200000000000001</v>
      </c>
      <c r="P208" s="22">
        <f>Table3[[#This Row],[Estimated Cost ($/day)]]/Table3[[#This Row],[Consumption Recorded (kWh/day)]]</f>
        <v>0.13306262689364359</v>
      </c>
    </row>
    <row r="209" spans="1:16" ht="15">
      <c r="A209" s="288" t="s">
        <v>195</v>
      </c>
      <c r="B209" s="289" t="s">
        <v>196</v>
      </c>
      <c r="C209" s="289" t="s">
        <v>146</v>
      </c>
      <c r="D209" s="289">
        <v>122.92</v>
      </c>
      <c r="E209" s="290">
        <v>16.37</v>
      </c>
      <c r="F209" s="289">
        <v>93</v>
      </c>
      <c r="G209" s="289">
        <v>73</v>
      </c>
      <c r="H209" s="291">
        <v>0.3</v>
      </c>
      <c r="P209" s="22">
        <f>Table3[[#This Row],[Estimated Cost ($/day)]]/Table3[[#This Row],[Consumption Recorded (kWh/day)]]</f>
        <v>0.13317604946306541</v>
      </c>
    </row>
    <row r="210" spans="1:16" ht="15">
      <c r="A210" s="284" t="s">
        <v>195</v>
      </c>
      <c r="B210" s="285" t="s">
        <v>196</v>
      </c>
      <c r="C210" s="285" t="s">
        <v>366</v>
      </c>
      <c r="D210" s="285">
        <v>109.11</v>
      </c>
      <c r="E210" s="286">
        <v>14.59</v>
      </c>
      <c r="F210" s="285">
        <v>92</v>
      </c>
      <c r="G210" s="285">
        <v>73</v>
      </c>
      <c r="H210" s="287">
        <v>0</v>
      </c>
      <c r="P210" s="22">
        <f>Table3[[#This Row],[Estimated Cost ($/day)]]/Table3[[#This Row],[Consumption Recorded (kWh/day)]]</f>
        <v>0.1337182659701219</v>
      </c>
    </row>
    <row r="211" spans="1:16" ht="15">
      <c r="A211" s="284" t="s">
        <v>195</v>
      </c>
      <c r="B211" s="285" t="s">
        <v>196</v>
      </c>
      <c r="C211" s="285" t="s">
        <v>367</v>
      </c>
      <c r="D211" s="285">
        <v>109.25</v>
      </c>
      <c r="E211" s="286">
        <v>14.61</v>
      </c>
      <c r="F211" s="285">
        <v>91</v>
      </c>
      <c r="G211" s="285">
        <v>73</v>
      </c>
      <c r="H211" s="287">
        <v>0</v>
      </c>
      <c r="P211" s="22">
        <f>Table3[[#This Row],[Estimated Cost ($/day)]]/Table3[[#This Row],[Consumption Recorded (kWh/day)]]</f>
        <v>0.13372997711670481</v>
      </c>
    </row>
    <row r="212" spans="1:16" ht="15">
      <c r="A212" s="288" t="s">
        <v>195</v>
      </c>
      <c r="B212" s="289" t="s">
        <v>196</v>
      </c>
      <c r="C212" s="289" t="s">
        <v>147</v>
      </c>
      <c r="D212" s="289">
        <v>112.5</v>
      </c>
      <c r="E212" s="290">
        <v>15.03</v>
      </c>
      <c r="F212" s="289">
        <v>92</v>
      </c>
      <c r="G212" s="289">
        <v>73</v>
      </c>
      <c r="H212" s="291">
        <v>1</v>
      </c>
      <c r="P212" s="22">
        <f>Table3[[#This Row],[Estimated Cost ($/day)]]/Table3[[#This Row],[Consumption Recorded (kWh/day)]]</f>
        <v>0.1336</v>
      </c>
    </row>
    <row r="213" spans="1:16" ht="15">
      <c r="A213" s="284" t="s">
        <v>195</v>
      </c>
      <c r="B213" s="285" t="s">
        <v>196</v>
      </c>
      <c r="C213" s="285" t="s">
        <v>368</v>
      </c>
      <c r="D213" s="285">
        <v>110.7</v>
      </c>
      <c r="E213" s="286">
        <v>14.79</v>
      </c>
      <c r="F213" s="285">
        <v>93</v>
      </c>
      <c r="G213" s="285">
        <v>73</v>
      </c>
      <c r="H213" s="287">
        <v>0.05</v>
      </c>
      <c r="P213" s="22">
        <f>Table3[[#This Row],[Estimated Cost ($/day)]]/Table3[[#This Row],[Consumption Recorded (kWh/day)]]</f>
        <v>0.13360433604336042</v>
      </c>
    </row>
    <row r="214" spans="1:16" ht="15">
      <c r="A214" s="288" t="s">
        <v>195</v>
      </c>
      <c r="B214" s="289" t="s">
        <v>196</v>
      </c>
      <c r="C214" s="289" t="s">
        <v>148</v>
      </c>
      <c r="D214" s="289">
        <v>123.68</v>
      </c>
      <c r="E214" s="290">
        <v>16.47</v>
      </c>
      <c r="F214" s="289">
        <v>95</v>
      </c>
      <c r="G214" s="289">
        <v>74</v>
      </c>
      <c r="H214" s="291" t="s">
        <v>149</v>
      </c>
      <c r="M214" s="16" t="s">
        <v>228</v>
      </c>
      <c r="N214" s="16" t="s">
        <v>229</v>
      </c>
      <c r="P214" s="22">
        <f>Table3[[#This Row],[Estimated Cost ($/day)]]/Table3[[#This Row],[Consumption Recorded (kWh/day)]]</f>
        <v>0.13316623544631304</v>
      </c>
    </row>
    <row r="215" spans="1:16" ht="15">
      <c r="A215" s="288" t="s">
        <v>195</v>
      </c>
      <c r="B215" s="289" t="s">
        <v>196</v>
      </c>
      <c r="C215" s="289" t="s">
        <v>150</v>
      </c>
      <c r="D215" s="289">
        <v>146.22999999999999</v>
      </c>
      <c r="E215" s="290">
        <v>19.38</v>
      </c>
      <c r="F215" s="289">
        <v>95</v>
      </c>
      <c r="G215" s="289">
        <v>71</v>
      </c>
      <c r="H215" s="291">
        <v>0.74</v>
      </c>
      <c r="J215" s="15" t="s">
        <v>260</v>
      </c>
      <c r="M215" s="17">
        <f>AVERAGE(D185:D215)</f>
        <v>105.41741935483871</v>
      </c>
      <c r="N215" s="18">
        <f>AVERAGE(E185:E215)</f>
        <v>14.102258064516132</v>
      </c>
      <c r="P215" s="22">
        <f>Table3[[#This Row],[Estimated Cost ($/day)]]/Table3[[#This Row],[Consumption Recorded (kWh/day)]]</f>
        <v>0.13253094440265337</v>
      </c>
    </row>
    <row r="216" spans="1:16" ht="15">
      <c r="A216" s="288" t="s">
        <v>195</v>
      </c>
      <c r="B216" s="289" t="s">
        <v>196</v>
      </c>
      <c r="C216" s="289" t="s">
        <v>151</v>
      </c>
      <c r="D216" s="289">
        <v>129.31</v>
      </c>
      <c r="E216" s="290">
        <v>17.2</v>
      </c>
      <c r="F216" s="289">
        <v>95</v>
      </c>
      <c r="G216" s="289">
        <v>71</v>
      </c>
      <c r="H216" s="291">
        <v>0.08</v>
      </c>
      <c r="P216" s="22">
        <f>Table3[[#This Row],[Estimated Cost ($/day)]]/Table3[[#This Row],[Consumption Recorded (kWh/day)]]</f>
        <v>0.13301368803650143</v>
      </c>
    </row>
    <row r="217" spans="1:16" ht="15">
      <c r="A217" s="284" t="s">
        <v>195</v>
      </c>
      <c r="B217" s="285" t="s">
        <v>196</v>
      </c>
      <c r="C217" s="285" t="s">
        <v>369</v>
      </c>
      <c r="D217" s="285">
        <v>116.92</v>
      </c>
      <c r="E217" s="286">
        <v>15.6</v>
      </c>
      <c r="F217" s="285">
        <v>93</v>
      </c>
      <c r="G217" s="285">
        <v>74</v>
      </c>
      <c r="H217" s="287">
        <v>0</v>
      </c>
      <c r="P217" s="22">
        <f>Table3[[#This Row],[Estimated Cost ($/day)]]/Table3[[#This Row],[Consumption Recorded (kWh/day)]]</f>
        <v>0.13342456380431064</v>
      </c>
    </row>
    <row r="218" spans="1:16" ht="15">
      <c r="A218" s="284" t="s">
        <v>195</v>
      </c>
      <c r="B218" s="285" t="s">
        <v>196</v>
      </c>
      <c r="C218" s="285" t="s">
        <v>370</v>
      </c>
      <c r="D218" s="285">
        <v>112.7</v>
      </c>
      <c r="E218" s="286">
        <v>15.05</v>
      </c>
      <c r="F218" s="285">
        <v>91</v>
      </c>
      <c r="G218" s="285">
        <v>73</v>
      </c>
      <c r="H218" s="287">
        <v>0</v>
      </c>
      <c r="P218" s="22">
        <f>Table3[[#This Row],[Estimated Cost ($/day)]]/Table3[[#This Row],[Consumption Recorded (kWh/day)]]</f>
        <v>0.13354037267080746</v>
      </c>
    </row>
    <row r="219" spans="1:16" ht="15">
      <c r="A219" s="284" t="s">
        <v>195</v>
      </c>
      <c r="B219" s="285" t="s">
        <v>196</v>
      </c>
      <c r="C219" s="285" t="s">
        <v>371</v>
      </c>
      <c r="D219" s="285">
        <v>129.18</v>
      </c>
      <c r="E219" s="286">
        <v>17.18</v>
      </c>
      <c r="F219" s="285">
        <v>94</v>
      </c>
      <c r="G219" s="285">
        <v>73</v>
      </c>
      <c r="H219" s="287">
        <v>0</v>
      </c>
      <c r="P219" s="22">
        <f>Table3[[#This Row],[Estimated Cost ($/day)]]/Table3[[#This Row],[Consumption Recorded (kWh/day)]]</f>
        <v>0.13299272333178511</v>
      </c>
    </row>
    <row r="220" spans="1:16" ht="15">
      <c r="A220" s="288" t="s">
        <v>195</v>
      </c>
      <c r="B220" s="289" t="s">
        <v>196</v>
      </c>
      <c r="C220" s="289" t="s">
        <v>152</v>
      </c>
      <c r="D220" s="289">
        <v>147.44</v>
      </c>
      <c r="E220" s="290">
        <v>19.54</v>
      </c>
      <c r="F220" s="289">
        <v>94</v>
      </c>
      <c r="G220" s="289">
        <v>73</v>
      </c>
      <c r="H220" s="291">
        <v>0.17</v>
      </c>
      <c r="P220" s="22">
        <f>Table3[[#This Row],[Estimated Cost ($/day)]]/Table3[[#This Row],[Consumption Recorded (kWh/day)]]</f>
        <v>0.13252848616386326</v>
      </c>
    </row>
    <row r="221" spans="1:16" ht="15">
      <c r="A221" s="288" t="s">
        <v>195</v>
      </c>
      <c r="B221" s="289" t="s">
        <v>196</v>
      </c>
      <c r="C221" s="289" t="s">
        <v>153</v>
      </c>
      <c r="D221" s="289">
        <v>145.08000000000001</v>
      </c>
      <c r="E221" s="290">
        <v>19.23</v>
      </c>
      <c r="F221" s="289">
        <v>95</v>
      </c>
      <c r="G221" s="289">
        <v>74</v>
      </c>
      <c r="H221" s="291">
        <v>0.66</v>
      </c>
      <c r="P221" s="22">
        <f>Table3[[#This Row],[Estimated Cost ($/day)]]/Table3[[#This Row],[Consumption Recorded (kWh/day)]]</f>
        <v>0.13254755996691481</v>
      </c>
    </row>
    <row r="222" spans="1:16" ht="15">
      <c r="A222" s="288" t="s">
        <v>195</v>
      </c>
      <c r="B222" s="289" t="s">
        <v>196</v>
      </c>
      <c r="C222" s="289" t="s">
        <v>154</v>
      </c>
      <c r="D222" s="289">
        <v>143.6</v>
      </c>
      <c r="E222" s="290">
        <v>19.04</v>
      </c>
      <c r="F222" s="289">
        <v>97</v>
      </c>
      <c r="G222" s="289">
        <v>75</v>
      </c>
      <c r="H222" s="291">
        <v>0.03</v>
      </c>
      <c r="P222" s="22">
        <f>Table3[[#This Row],[Estimated Cost ($/day)]]/Table3[[#This Row],[Consumption Recorded (kWh/day)]]</f>
        <v>0.13259052924791087</v>
      </c>
    </row>
    <row r="223" spans="1:16" ht="15">
      <c r="A223" s="288" t="s">
        <v>195</v>
      </c>
      <c r="B223" s="289" t="s">
        <v>196</v>
      </c>
      <c r="C223" s="289" t="s">
        <v>155</v>
      </c>
      <c r="D223" s="289">
        <v>152.56</v>
      </c>
      <c r="E223" s="290">
        <v>20.2</v>
      </c>
      <c r="F223" s="289">
        <v>99</v>
      </c>
      <c r="G223" s="289">
        <v>75</v>
      </c>
      <c r="H223" s="291">
        <v>0</v>
      </c>
      <c r="P223" s="22">
        <f>Table3[[#This Row],[Estimated Cost ($/day)]]/Table3[[#This Row],[Consumption Recorded (kWh/day)]]</f>
        <v>0.1324069218668065</v>
      </c>
    </row>
    <row r="224" spans="1:16" ht="15">
      <c r="A224" s="284" t="s">
        <v>195</v>
      </c>
      <c r="B224" s="285" t="s">
        <v>196</v>
      </c>
      <c r="C224" s="285" t="s">
        <v>372</v>
      </c>
      <c r="D224" s="285">
        <v>122.94</v>
      </c>
      <c r="E224" s="286">
        <v>16.37</v>
      </c>
      <c r="F224" s="285">
        <v>99</v>
      </c>
      <c r="G224" s="285">
        <v>74</v>
      </c>
      <c r="H224" s="287">
        <v>0</v>
      </c>
      <c r="P224" s="22">
        <f>Table3[[#This Row],[Estimated Cost ($/day)]]/Table3[[#This Row],[Consumption Recorded (kWh/day)]]</f>
        <v>0.13315438425248088</v>
      </c>
    </row>
    <row r="225" spans="1:16" ht="15">
      <c r="A225" s="284" t="s">
        <v>195</v>
      </c>
      <c r="B225" s="285" t="s">
        <v>196</v>
      </c>
      <c r="C225" s="285" t="s">
        <v>373</v>
      </c>
      <c r="D225" s="285">
        <v>117.56</v>
      </c>
      <c r="E225" s="286">
        <v>15.66</v>
      </c>
      <c r="F225" s="285">
        <v>100</v>
      </c>
      <c r="G225" s="285">
        <v>75</v>
      </c>
      <c r="H225" s="287">
        <v>0.16</v>
      </c>
      <c r="P225" s="22">
        <f>Table3[[#This Row],[Estimated Cost ($/day)]]/Table3[[#This Row],[Consumption Recorded (kWh/day)]]</f>
        <v>0.13320857434501532</v>
      </c>
    </row>
    <row r="226" spans="1:16" ht="15">
      <c r="A226" s="284" t="s">
        <v>195</v>
      </c>
      <c r="B226" s="285" t="s">
        <v>196</v>
      </c>
      <c r="C226" s="285" t="s">
        <v>374</v>
      </c>
      <c r="D226" s="285">
        <v>107.54</v>
      </c>
      <c r="E226" s="286">
        <v>14.36</v>
      </c>
      <c r="F226" s="285">
        <v>99</v>
      </c>
      <c r="G226" s="285">
        <v>75</v>
      </c>
      <c r="H226" s="287">
        <v>0</v>
      </c>
      <c r="P226" s="22">
        <f>Table3[[#This Row],[Estimated Cost ($/day)]]/Table3[[#This Row],[Consumption Recorded (kWh/day)]]</f>
        <v>0.13353170913148596</v>
      </c>
    </row>
    <row r="227" spans="1:16" ht="15">
      <c r="A227" s="284" t="s">
        <v>195</v>
      </c>
      <c r="B227" s="285" t="s">
        <v>196</v>
      </c>
      <c r="C227" s="285" t="s">
        <v>375</v>
      </c>
      <c r="D227" s="285">
        <v>102.16</v>
      </c>
      <c r="E227" s="286">
        <v>13.67</v>
      </c>
      <c r="F227" s="285">
        <v>98</v>
      </c>
      <c r="G227" s="285">
        <v>76</v>
      </c>
      <c r="H227" s="287">
        <v>0.25</v>
      </c>
      <c r="P227" s="22">
        <f>Table3[[#This Row],[Estimated Cost ($/day)]]/Table3[[#This Row],[Consumption Recorded (kWh/day)]]</f>
        <v>0.13380971025841817</v>
      </c>
    </row>
    <row r="228" spans="1:16" ht="15">
      <c r="A228" s="284" t="s">
        <v>195</v>
      </c>
      <c r="B228" s="285" t="s">
        <v>196</v>
      </c>
      <c r="C228" s="285" t="s">
        <v>376</v>
      </c>
      <c r="D228" s="285">
        <v>101.89</v>
      </c>
      <c r="E228" s="286">
        <v>13.63</v>
      </c>
      <c r="F228" s="285">
        <v>97</v>
      </c>
      <c r="G228" s="285">
        <v>74</v>
      </c>
      <c r="H228" s="287">
        <v>0</v>
      </c>
      <c r="P228" s="22">
        <f>Table3[[#This Row],[Estimated Cost ($/day)]]/Table3[[#This Row],[Consumption Recorded (kWh/day)]]</f>
        <v>0.1337717145941702</v>
      </c>
    </row>
    <row r="229" spans="1:16" ht="15">
      <c r="A229" s="284" t="s">
        <v>195</v>
      </c>
      <c r="B229" s="285" t="s">
        <v>196</v>
      </c>
      <c r="C229" s="285" t="s">
        <v>377</v>
      </c>
      <c r="D229" s="285">
        <v>94.27</v>
      </c>
      <c r="E229" s="286">
        <v>12.65</v>
      </c>
      <c r="F229" s="285">
        <v>97</v>
      </c>
      <c r="G229" s="285">
        <v>76</v>
      </c>
      <c r="H229" s="287">
        <v>0</v>
      </c>
      <c r="P229" s="22">
        <f>Table3[[#This Row],[Estimated Cost ($/day)]]/Table3[[#This Row],[Consumption Recorded (kWh/day)]]</f>
        <v>0.13418903150525088</v>
      </c>
    </row>
    <row r="230" spans="1:16" ht="15">
      <c r="A230" s="284" t="s">
        <v>195</v>
      </c>
      <c r="B230" s="285" t="s">
        <v>196</v>
      </c>
      <c r="C230" s="285" t="s">
        <v>378</v>
      </c>
      <c r="D230" s="285">
        <v>93.86</v>
      </c>
      <c r="E230" s="286">
        <v>12.59</v>
      </c>
      <c r="F230" s="285">
        <v>97</v>
      </c>
      <c r="G230" s="285">
        <v>75</v>
      </c>
      <c r="H230" s="287">
        <v>0</v>
      </c>
      <c r="P230" s="22">
        <f>Table3[[#This Row],[Estimated Cost ($/day)]]/Table3[[#This Row],[Consumption Recorded (kWh/day)]]</f>
        <v>0.13413594715533775</v>
      </c>
    </row>
    <row r="231" spans="1:16" ht="15">
      <c r="A231" s="284" t="s">
        <v>195</v>
      </c>
      <c r="B231" s="285" t="s">
        <v>196</v>
      </c>
      <c r="C231" s="285" t="s">
        <v>379</v>
      </c>
      <c r="D231" s="285">
        <v>99.49</v>
      </c>
      <c r="E231" s="286">
        <v>13.32</v>
      </c>
      <c r="F231" s="285">
        <v>96</v>
      </c>
      <c r="G231" s="285">
        <v>73</v>
      </c>
      <c r="H231" s="287">
        <v>0.09</v>
      </c>
      <c r="P231" s="22">
        <f>Table3[[#This Row],[Estimated Cost ($/day)]]/Table3[[#This Row],[Consumption Recorded (kWh/day)]]</f>
        <v>0.13388280229168761</v>
      </c>
    </row>
    <row r="232" spans="1:16" ht="15">
      <c r="A232" s="284" t="s">
        <v>195</v>
      </c>
      <c r="B232" s="285" t="s">
        <v>196</v>
      </c>
      <c r="C232" s="285" t="s">
        <v>380</v>
      </c>
      <c r="D232" s="285">
        <v>114.1</v>
      </c>
      <c r="E232" s="286">
        <v>15.21</v>
      </c>
      <c r="F232" s="285">
        <v>93</v>
      </c>
      <c r="G232" s="285">
        <v>72</v>
      </c>
      <c r="H232" s="287">
        <v>0.36</v>
      </c>
      <c r="P232" s="22">
        <f>Table3[[#This Row],[Estimated Cost ($/day)]]/Table3[[#This Row],[Consumption Recorded (kWh/day)]]</f>
        <v>0.13330411919368976</v>
      </c>
    </row>
    <row r="233" spans="1:16" ht="15">
      <c r="A233" s="288" t="s">
        <v>195</v>
      </c>
      <c r="B233" s="289" t="s">
        <v>196</v>
      </c>
      <c r="C233" s="289" t="s">
        <v>156</v>
      </c>
      <c r="D233" s="289">
        <v>134.32</v>
      </c>
      <c r="E233" s="290">
        <v>17.82</v>
      </c>
      <c r="F233" s="289">
        <v>93</v>
      </c>
      <c r="G233" s="289">
        <v>73</v>
      </c>
      <c r="H233" s="291">
        <v>1.0900000000000001</v>
      </c>
      <c r="P233" s="22">
        <f>Table3[[#This Row],[Estimated Cost ($/day)]]/Table3[[#This Row],[Consumption Recorded (kWh/day)]]</f>
        <v>0.13266825491363907</v>
      </c>
    </row>
    <row r="234" spans="1:16" ht="15">
      <c r="A234" s="284" t="s">
        <v>195</v>
      </c>
      <c r="B234" s="285" t="s">
        <v>196</v>
      </c>
      <c r="C234" s="285" t="s">
        <v>157</v>
      </c>
      <c r="D234" s="285">
        <v>130.36000000000001</v>
      </c>
      <c r="E234" s="286">
        <v>17.309999999999999</v>
      </c>
      <c r="F234" s="285">
        <v>93</v>
      </c>
      <c r="G234" s="285">
        <v>72</v>
      </c>
      <c r="H234" s="287">
        <v>0.69</v>
      </c>
      <c r="P234" s="22">
        <f>Table3[[#This Row],[Estimated Cost ($/day)]]/Table3[[#This Row],[Consumption Recorded (kWh/day)]]</f>
        <v>0.13278613071494322</v>
      </c>
    </row>
    <row r="235" spans="1:16" ht="15">
      <c r="A235" s="284" t="s">
        <v>195</v>
      </c>
      <c r="B235" s="285" t="s">
        <v>196</v>
      </c>
      <c r="C235" s="285" t="s">
        <v>381</v>
      </c>
      <c r="D235" s="285">
        <v>128.69999999999999</v>
      </c>
      <c r="E235" s="286">
        <v>17.09</v>
      </c>
      <c r="F235" s="285">
        <v>92</v>
      </c>
      <c r="G235" s="285">
        <v>75</v>
      </c>
      <c r="H235" s="287">
        <v>0</v>
      </c>
      <c r="P235" s="22">
        <f>Table3[[#This Row],[Estimated Cost ($/day)]]/Table3[[#This Row],[Consumption Recorded (kWh/day)]]</f>
        <v>0.13278943278943281</v>
      </c>
    </row>
    <row r="236" spans="1:16" ht="15">
      <c r="A236" s="284" t="s">
        <v>195</v>
      </c>
      <c r="B236" s="285" t="s">
        <v>196</v>
      </c>
      <c r="C236" s="285" t="s">
        <v>382</v>
      </c>
      <c r="D236" s="285">
        <v>108.93</v>
      </c>
      <c r="E236" s="286">
        <v>14.54</v>
      </c>
      <c r="F236" s="285">
        <v>92</v>
      </c>
      <c r="G236" s="285">
        <v>74</v>
      </c>
      <c r="H236" s="287">
        <v>0</v>
      </c>
      <c r="P236" s="22">
        <f>Table3[[#This Row],[Estimated Cost ($/day)]]/Table3[[#This Row],[Consumption Recorded (kWh/day)]]</f>
        <v>0.13348021665289633</v>
      </c>
    </row>
    <row r="237" spans="1:16" ht="15">
      <c r="A237" s="284" t="s">
        <v>195</v>
      </c>
      <c r="B237" s="285" t="s">
        <v>196</v>
      </c>
      <c r="C237" s="285" t="s">
        <v>383</v>
      </c>
      <c r="D237" s="285">
        <v>105.34</v>
      </c>
      <c r="E237" s="286">
        <v>14.08</v>
      </c>
      <c r="F237" s="285">
        <v>93</v>
      </c>
      <c r="G237" s="285">
        <v>72</v>
      </c>
      <c r="H237" s="287">
        <v>0</v>
      </c>
      <c r="P237" s="22">
        <f>Table3[[#This Row],[Estimated Cost ($/day)]]/Table3[[#This Row],[Consumption Recorded (kWh/day)]]</f>
        <v>0.13366242642870704</v>
      </c>
    </row>
    <row r="238" spans="1:16" ht="15">
      <c r="A238" s="284" t="s">
        <v>195</v>
      </c>
      <c r="B238" s="285" t="s">
        <v>196</v>
      </c>
      <c r="C238" s="285" t="s">
        <v>384</v>
      </c>
      <c r="D238" s="285">
        <v>106.72</v>
      </c>
      <c r="E238" s="286">
        <v>14.26</v>
      </c>
      <c r="F238" s="285">
        <v>93</v>
      </c>
      <c r="G238" s="285">
        <v>74</v>
      </c>
      <c r="H238" s="287">
        <v>0</v>
      </c>
      <c r="P238" s="22">
        <f>Table3[[#This Row],[Estimated Cost ($/day)]]/Table3[[#This Row],[Consumption Recorded (kWh/day)]]</f>
        <v>0.1336206896551724</v>
      </c>
    </row>
    <row r="239" spans="1:16" ht="15">
      <c r="A239" s="288" t="s">
        <v>195</v>
      </c>
      <c r="B239" s="289" t="s">
        <v>196</v>
      </c>
      <c r="C239" s="289" t="s">
        <v>158</v>
      </c>
      <c r="D239" s="289">
        <v>97.02</v>
      </c>
      <c r="E239" s="290">
        <v>13</v>
      </c>
      <c r="F239" s="289">
        <v>93</v>
      </c>
      <c r="G239" s="289">
        <v>74</v>
      </c>
      <c r="H239" s="291">
        <v>0.99</v>
      </c>
      <c r="P239" s="22">
        <f>Table3[[#This Row],[Estimated Cost ($/day)]]/Table3[[#This Row],[Consumption Recorded (kWh/day)]]</f>
        <v>0.13399299113584828</v>
      </c>
    </row>
    <row r="240" spans="1:16" ht="15">
      <c r="A240" s="288" t="s">
        <v>195</v>
      </c>
      <c r="B240" s="289" t="s">
        <v>196</v>
      </c>
      <c r="C240" s="289" t="s">
        <v>385</v>
      </c>
      <c r="D240" s="289">
        <v>95.97</v>
      </c>
      <c r="E240" s="290">
        <v>12.87</v>
      </c>
      <c r="F240" s="289">
        <v>92</v>
      </c>
      <c r="G240" s="289">
        <v>71</v>
      </c>
      <c r="H240" s="291">
        <v>0</v>
      </c>
      <c r="P240" s="22">
        <f>Table3[[#This Row],[Estimated Cost ($/day)]]/Table3[[#This Row],[Consumption Recorded (kWh/day)]]</f>
        <v>0.13410440762738354</v>
      </c>
    </row>
    <row r="241" spans="1:16" ht="15">
      <c r="A241" s="284" t="s">
        <v>195</v>
      </c>
      <c r="B241" s="285" t="s">
        <v>196</v>
      </c>
      <c r="C241" s="285" t="s">
        <v>386</v>
      </c>
      <c r="D241" s="285">
        <v>92.5</v>
      </c>
      <c r="E241" s="286">
        <v>12.42</v>
      </c>
      <c r="F241" s="285">
        <v>95</v>
      </c>
      <c r="G241" s="285">
        <v>73</v>
      </c>
      <c r="H241" s="287">
        <v>0</v>
      </c>
      <c r="P241" s="22">
        <f>Table3[[#This Row],[Estimated Cost ($/day)]]/Table3[[#This Row],[Consumption Recorded (kWh/day)]]</f>
        <v>0.13427027027027028</v>
      </c>
    </row>
    <row r="242" spans="1:16" ht="15">
      <c r="A242" s="284" t="s">
        <v>195</v>
      </c>
      <c r="B242" s="285" t="s">
        <v>196</v>
      </c>
      <c r="C242" s="285" t="s">
        <v>387</v>
      </c>
      <c r="D242" s="285">
        <v>94.19</v>
      </c>
      <c r="E242" s="286">
        <v>12.64</v>
      </c>
      <c r="F242" s="285">
        <v>95</v>
      </c>
      <c r="G242" s="285">
        <v>72</v>
      </c>
      <c r="H242" s="287"/>
      <c r="P242" s="22">
        <f>Table3[[#This Row],[Estimated Cost ($/day)]]/Table3[[#This Row],[Consumption Recorded (kWh/day)]]</f>
        <v>0.13419683618218495</v>
      </c>
    </row>
    <row r="243" spans="1:16" ht="15">
      <c r="A243" s="284" t="s">
        <v>195</v>
      </c>
      <c r="B243" s="285" t="s">
        <v>196</v>
      </c>
      <c r="C243" s="285" t="s">
        <v>388</v>
      </c>
      <c r="D243" s="285">
        <v>86.92</v>
      </c>
      <c r="E243" s="286">
        <v>11.7</v>
      </c>
      <c r="F243" s="285">
        <v>96</v>
      </c>
      <c r="G243" s="285">
        <v>74</v>
      </c>
      <c r="H243" s="287" t="s">
        <v>164</v>
      </c>
      <c r="P243" s="22">
        <f>Table3[[#This Row],[Estimated Cost ($/day)]]/Table3[[#This Row],[Consumption Recorded (kWh/day)]]</f>
        <v>0.13460653474459272</v>
      </c>
    </row>
    <row r="244" spans="1:16" ht="15">
      <c r="A244" s="284" t="s">
        <v>195</v>
      </c>
      <c r="B244" s="285" t="s">
        <v>196</v>
      </c>
      <c r="C244" s="285" t="s">
        <v>389</v>
      </c>
      <c r="D244" s="285">
        <v>89.85</v>
      </c>
      <c r="E244" s="286">
        <v>12.08</v>
      </c>
      <c r="F244" s="285">
        <v>95</v>
      </c>
      <c r="G244" s="285">
        <v>74</v>
      </c>
      <c r="H244" s="287">
        <v>0</v>
      </c>
      <c r="P244" s="22">
        <f>Table3[[#This Row],[Estimated Cost ($/day)]]/Table3[[#This Row],[Consumption Recorded (kWh/day)]]</f>
        <v>0.13444629938786867</v>
      </c>
    </row>
    <row r="245" spans="1:16" ht="15">
      <c r="A245" s="288" t="s">
        <v>195</v>
      </c>
      <c r="B245" s="289" t="s">
        <v>196</v>
      </c>
      <c r="C245" s="289" t="s">
        <v>159</v>
      </c>
      <c r="D245" s="289">
        <v>100.39</v>
      </c>
      <c r="E245" s="290">
        <v>13.44</v>
      </c>
      <c r="F245" s="289">
        <v>94</v>
      </c>
      <c r="G245" s="289">
        <v>74</v>
      </c>
      <c r="H245" s="291">
        <v>0.93</v>
      </c>
      <c r="M245" s="16" t="s">
        <v>228</v>
      </c>
      <c r="N245" s="16" t="s">
        <v>229</v>
      </c>
      <c r="P245" s="22">
        <f>Table3[[#This Row],[Estimated Cost ($/day)]]/Table3[[#This Row],[Consumption Recorded (kWh/day)]]</f>
        <v>0.13387787628249825</v>
      </c>
    </row>
    <row r="246" spans="1:16" ht="15">
      <c r="A246" s="284" t="s">
        <v>195</v>
      </c>
      <c r="B246" s="285" t="s">
        <v>196</v>
      </c>
      <c r="C246" s="285" t="s">
        <v>390</v>
      </c>
      <c r="D246" s="285">
        <v>98.66</v>
      </c>
      <c r="E246" s="286">
        <v>13.21</v>
      </c>
      <c r="F246" s="285">
        <v>94</v>
      </c>
      <c r="G246" s="285">
        <v>74</v>
      </c>
      <c r="H246" s="287">
        <v>0.05</v>
      </c>
      <c r="J246" s="15" t="s">
        <v>260</v>
      </c>
      <c r="M246" s="17">
        <f>AVERAGE(D216:D246)</f>
        <v>112.91838709677417</v>
      </c>
      <c r="N246" s="18">
        <f>AVERAGE(E216:E246)</f>
        <v>15.06322580645161</v>
      </c>
      <c r="P246" s="22">
        <f>Table3[[#This Row],[Estimated Cost ($/day)]]/Table3[[#This Row],[Consumption Recorded (kWh/day)]]</f>
        <v>0.13389418203932699</v>
      </c>
    </row>
    <row r="247" spans="1:16" ht="15">
      <c r="A247" s="284" t="s">
        <v>195</v>
      </c>
      <c r="B247" s="285" t="s">
        <v>196</v>
      </c>
      <c r="C247" s="285" t="s">
        <v>391</v>
      </c>
      <c r="D247" s="285">
        <v>99.49</v>
      </c>
      <c r="E247" s="286">
        <v>13.32</v>
      </c>
      <c r="F247" s="285">
        <v>92</v>
      </c>
      <c r="G247" s="285">
        <v>73</v>
      </c>
      <c r="H247" s="287">
        <v>0</v>
      </c>
      <c r="P247" s="22">
        <f>Table3[[#This Row],[Estimated Cost ($/day)]]/Table3[[#This Row],[Consumption Recorded (kWh/day)]]</f>
        <v>0.13388280229168761</v>
      </c>
    </row>
    <row r="248" spans="1:16" ht="15">
      <c r="A248" s="284" t="s">
        <v>195</v>
      </c>
      <c r="B248" s="285" t="s">
        <v>196</v>
      </c>
      <c r="C248" s="285" t="s">
        <v>392</v>
      </c>
      <c r="D248" s="285">
        <v>94.3</v>
      </c>
      <c r="E248" s="286">
        <v>12.65</v>
      </c>
      <c r="F248" s="285">
        <v>91</v>
      </c>
      <c r="G248" s="285">
        <v>72</v>
      </c>
      <c r="H248" s="287"/>
      <c r="P248" s="22">
        <f>Table3[[#This Row],[Estimated Cost ($/day)]]/Table3[[#This Row],[Consumption Recorded (kWh/day)]]</f>
        <v>0.13414634146341464</v>
      </c>
    </row>
    <row r="249" spans="1:16" ht="15">
      <c r="A249" s="284" t="s">
        <v>195</v>
      </c>
      <c r="B249" s="285" t="s">
        <v>196</v>
      </c>
      <c r="C249" s="285" t="s">
        <v>393</v>
      </c>
      <c r="D249" s="285">
        <v>93.49</v>
      </c>
      <c r="E249" s="286">
        <v>12.55</v>
      </c>
      <c r="F249" s="285">
        <v>92</v>
      </c>
      <c r="G249" s="285">
        <v>71</v>
      </c>
      <c r="H249" s="287">
        <v>0.05</v>
      </c>
      <c r="P249" s="22">
        <f>Table3[[#This Row],[Estimated Cost ($/day)]]/Table3[[#This Row],[Consumption Recorded (kWh/day)]]</f>
        <v>0.13423895603807895</v>
      </c>
    </row>
    <row r="250" spans="1:16" ht="15">
      <c r="A250" s="284" t="s">
        <v>195</v>
      </c>
      <c r="B250" s="285" t="s">
        <v>196</v>
      </c>
      <c r="C250" s="285" t="s">
        <v>394</v>
      </c>
      <c r="D250" s="285">
        <v>92.35</v>
      </c>
      <c r="E250" s="286">
        <v>12.4</v>
      </c>
      <c r="F250" s="285">
        <v>90</v>
      </c>
      <c r="G250" s="285">
        <v>68</v>
      </c>
      <c r="H250" s="287">
        <v>0</v>
      </c>
      <c r="P250" s="22">
        <f>Table3[[#This Row],[Estimated Cost ($/day)]]/Table3[[#This Row],[Consumption Recorded (kWh/day)]]</f>
        <v>0.13427179209528967</v>
      </c>
    </row>
    <row r="251" spans="1:16" ht="15">
      <c r="A251" s="284" t="s">
        <v>195</v>
      </c>
      <c r="B251" s="285" t="s">
        <v>196</v>
      </c>
      <c r="C251" s="285" t="s">
        <v>395</v>
      </c>
      <c r="D251" s="285">
        <v>90.45</v>
      </c>
      <c r="E251" s="286">
        <v>12.15</v>
      </c>
      <c r="F251" s="285">
        <v>90</v>
      </c>
      <c r="G251" s="285">
        <v>64</v>
      </c>
      <c r="H251" s="287">
        <v>0</v>
      </c>
      <c r="P251" s="22">
        <f>Table3[[#This Row],[Estimated Cost ($/day)]]/Table3[[#This Row],[Consumption Recorded (kWh/day)]]</f>
        <v>0.13432835820895522</v>
      </c>
    </row>
    <row r="252" spans="1:16" ht="15">
      <c r="A252" s="284" t="s">
        <v>195</v>
      </c>
      <c r="B252" s="285" t="s">
        <v>196</v>
      </c>
      <c r="C252" s="285" t="s">
        <v>396</v>
      </c>
      <c r="D252" s="285">
        <v>93.01</v>
      </c>
      <c r="E252" s="286">
        <v>12.48</v>
      </c>
      <c r="F252" s="285">
        <v>94</v>
      </c>
      <c r="G252" s="285">
        <v>69</v>
      </c>
      <c r="H252" s="287">
        <v>0</v>
      </c>
      <c r="P252" s="22">
        <f>Table3[[#This Row],[Estimated Cost ($/day)]]/Table3[[#This Row],[Consumption Recorded (kWh/day)]]</f>
        <v>0.13417912052467476</v>
      </c>
    </row>
    <row r="253" spans="1:16" ht="15">
      <c r="A253" s="284" t="s">
        <v>195</v>
      </c>
      <c r="B253" s="285" t="s">
        <v>196</v>
      </c>
      <c r="C253" s="285" t="s">
        <v>397</v>
      </c>
      <c r="D253" s="285">
        <v>89.06</v>
      </c>
      <c r="E253" s="286">
        <v>11.97</v>
      </c>
      <c r="F253" s="285">
        <v>95</v>
      </c>
      <c r="G253" s="285">
        <v>70</v>
      </c>
      <c r="H253" s="287"/>
      <c r="P253" s="22">
        <f>Table3[[#This Row],[Estimated Cost ($/day)]]/Table3[[#This Row],[Consumption Recorded (kWh/day)]]</f>
        <v>0.13440377273748036</v>
      </c>
    </row>
    <row r="254" spans="1:16" ht="15">
      <c r="A254" s="288" t="s">
        <v>195</v>
      </c>
      <c r="B254" s="289" t="s">
        <v>196</v>
      </c>
      <c r="C254" s="289" t="s">
        <v>160</v>
      </c>
      <c r="D254" s="289">
        <v>163.24</v>
      </c>
      <c r="E254" s="290">
        <v>21.56</v>
      </c>
      <c r="F254" s="289">
        <v>95</v>
      </c>
      <c r="G254" s="289">
        <v>69</v>
      </c>
      <c r="H254" s="291">
        <v>0</v>
      </c>
      <c r="P254" s="22">
        <f>Table3[[#This Row],[Estimated Cost ($/day)]]/Table3[[#This Row],[Consumption Recorded (kWh/day)]]</f>
        <v>0.13207547169811321</v>
      </c>
    </row>
    <row r="255" spans="1:16" ht="15">
      <c r="A255" s="284" t="s">
        <v>195</v>
      </c>
      <c r="B255" s="285" t="s">
        <v>196</v>
      </c>
      <c r="C255" s="285" t="s">
        <v>398</v>
      </c>
      <c r="D255" s="285">
        <v>133.35</v>
      </c>
      <c r="E255" s="286">
        <v>17.690000000000001</v>
      </c>
      <c r="F255" s="285">
        <v>94</v>
      </c>
      <c r="G255" s="285">
        <v>64</v>
      </c>
      <c r="H255" s="287">
        <v>0.48</v>
      </c>
      <c r="P255" s="22">
        <f>Table3[[#This Row],[Estimated Cost ($/day)]]/Table3[[#This Row],[Consumption Recorded (kWh/day)]]</f>
        <v>0.1326584176977878</v>
      </c>
    </row>
    <row r="256" spans="1:16" ht="15">
      <c r="A256" s="284" t="s">
        <v>195</v>
      </c>
      <c r="B256" s="285" t="s">
        <v>196</v>
      </c>
      <c r="C256" s="285" t="s">
        <v>399</v>
      </c>
      <c r="D256" s="285">
        <v>124.82</v>
      </c>
      <c r="E256" s="286">
        <v>16.62</v>
      </c>
      <c r="F256" s="285">
        <v>93</v>
      </c>
      <c r="G256" s="285">
        <v>71</v>
      </c>
      <c r="H256" s="287" t="s">
        <v>164</v>
      </c>
      <c r="P256" s="22">
        <f>Table3[[#This Row],[Estimated Cost ($/day)]]/Table3[[#This Row],[Consumption Recorded (kWh/day)]]</f>
        <v>0.13315173850344497</v>
      </c>
    </row>
    <row r="257" spans="1:16" ht="15">
      <c r="A257" s="284" t="s">
        <v>195</v>
      </c>
      <c r="B257" s="285" t="s">
        <v>196</v>
      </c>
      <c r="C257" s="285" t="s">
        <v>400</v>
      </c>
      <c r="D257" s="285">
        <v>118.01</v>
      </c>
      <c r="E257" s="286">
        <v>15.74</v>
      </c>
      <c r="F257" s="285">
        <v>92</v>
      </c>
      <c r="G257" s="285">
        <v>72</v>
      </c>
      <c r="H257" s="287">
        <v>0</v>
      </c>
      <c r="P257" s="22">
        <f>Table3[[#This Row],[Estimated Cost ($/day)]]/Table3[[#This Row],[Consumption Recorded (kWh/day)]]</f>
        <v>0.13337852724345395</v>
      </c>
    </row>
    <row r="258" spans="1:16" ht="15">
      <c r="A258" s="288" t="s">
        <v>195</v>
      </c>
      <c r="B258" s="289" t="s">
        <v>196</v>
      </c>
      <c r="C258" s="289" t="s">
        <v>163</v>
      </c>
      <c r="D258" s="289">
        <v>134.31</v>
      </c>
      <c r="E258" s="290">
        <v>17.850000000000001</v>
      </c>
      <c r="F258" s="289">
        <v>92</v>
      </c>
      <c r="G258" s="289">
        <v>71</v>
      </c>
      <c r="H258" s="291" t="s">
        <v>164</v>
      </c>
      <c r="P258" s="22">
        <f>Table3[[#This Row],[Estimated Cost ($/day)]]/Table3[[#This Row],[Consumption Recorded (kWh/day)]]</f>
        <v>0.13290149653786018</v>
      </c>
    </row>
    <row r="259" spans="1:16" ht="15">
      <c r="A259" s="288" t="s">
        <v>195</v>
      </c>
      <c r="B259" s="289" t="s">
        <v>196</v>
      </c>
      <c r="C259" s="289" t="s">
        <v>161</v>
      </c>
      <c r="D259" s="289">
        <v>180.96</v>
      </c>
      <c r="E259" s="290">
        <v>23.88</v>
      </c>
      <c r="F259" s="289">
        <v>92</v>
      </c>
      <c r="G259" s="289">
        <v>72</v>
      </c>
      <c r="H259" s="291">
        <v>0.03</v>
      </c>
      <c r="P259" s="22">
        <f>Table3[[#This Row],[Estimated Cost ($/day)]]/Table3[[#This Row],[Consumption Recorded (kWh/day)]]</f>
        <v>0.13196286472148541</v>
      </c>
    </row>
    <row r="260" spans="1:16" ht="15">
      <c r="A260" s="288" t="s">
        <v>195</v>
      </c>
      <c r="B260" s="289" t="s">
        <v>196</v>
      </c>
      <c r="C260" s="289" t="s">
        <v>162</v>
      </c>
      <c r="D260" s="289">
        <v>185.97</v>
      </c>
      <c r="E260" s="290">
        <v>24.53</v>
      </c>
      <c r="F260" s="289">
        <v>91</v>
      </c>
      <c r="G260" s="289">
        <v>71</v>
      </c>
      <c r="H260" s="291">
        <v>0.28999999999999998</v>
      </c>
      <c r="P260" s="22">
        <f>Table3[[#This Row],[Estimated Cost ($/day)]]/Table3[[#This Row],[Consumption Recorded (kWh/day)]]</f>
        <v>0.13190299510673764</v>
      </c>
    </row>
    <row r="261" spans="1:16" ht="15">
      <c r="A261" s="284" t="s">
        <v>195</v>
      </c>
      <c r="B261" s="285" t="s">
        <v>196</v>
      </c>
      <c r="C261" s="285" t="s">
        <v>401</v>
      </c>
      <c r="D261" s="285">
        <v>140.97</v>
      </c>
      <c r="E261" s="286">
        <v>18.71</v>
      </c>
      <c r="F261" s="285">
        <v>88</v>
      </c>
      <c r="G261" s="285">
        <v>70</v>
      </c>
      <c r="H261" s="287">
        <v>0</v>
      </c>
      <c r="P261" s="22">
        <f>Table3[[#This Row],[Estimated Cost ($/day)]]/Table3[[#This Row],[Consumption Recorded (kWh/day)]]</f>
        <v>0.13272327445555793</v>
      </c>
    </row>
    <row r="262" spans="1:16" ht="15">
      <c r="A262" s="284" t="s">
        <v>195</v>
      </c>
      <c r="B262" s="285" t="s">
        <v>196</v>
      </c>
      <c r="C262" s="285" t="s">
        <v>402</v>
      </c>
      <c r="D262" s="285">
        <v>132.6</v>
      </c>
      <c r="E262" s="286">
        <v>17.63</v>
      </c>
      <c r="F262" s="285">
        <v>87</v>
      </c>
      <c r="G262" s="285">
        <v>69</v>
      </c>
      <c r="H262" s="287">
        <v>0.54</v>
      </c>
      <c r="P262" s="22">
        <f>Table3[[#This Row],[Estimated Cost ($/day)]]/Table3[[#This Row],[Consumption Recorded (kWh/day)]]</f>
        <v>0.13295625942684766</v>
      </c>
    </row>
    <row r="263" spans="1:16" ht="15">
      <c r="A263" s="284" t="s">
        <v>195</v>
      </c>
      <c r="B263" s="285" t="s">
        <v>196</v>
      </c>
      <c r="C263" s="285" t="s">
        <v>403</v>
      </c>
      <c r="D263" s="285">
        <v>133.29</v>
      </c>
      <c r="E263" s="286">
        <v>17.72</v>
      </c>
      <c r="F263" s="285">
        <v>92</v>
      </c>
      <c r="G263" s="285">
        <v>70</v>
      </c>
      <c r="H263" s="287">
        <v>0</v>
      </c>
      <c r="P263" s="22">
        <f>Table3[[#This Row],[Estimated Cost ($/day)]]/Table3[[#This Row],[Consumption Recorded (kWh/day)]]</f>
        <v>0.13294320654212619</v>
      </c>
    </row>
    <row r="264" spans="1:16" ht="15">
      <c r="A264" s="284" t="s">
        <v>195</v>
      </c>
      <c r="B264" s="285" t="s">
        <v>196</v>
      </c>
      <c r="C264" s="285" t="s">
        <v>404</v>
      </c>
      <c r="D264" s="285">
        <v>117.82</v>
      </c>
      <c r="E264" s="286">
        <v>15.71</v>
      </c>
      <c r="F264" s="285">
        <v>89</v>
      </c>
      <c r="G264" s="285">
        <v>68</v>
      </c>
      <c r="H264" s="287">
        <v>0.08</v>
      </c>
      <c r="P264" s="22">
        <f>Table3[[#This Row],[Estimated Cost ($/day)]]/Table3[[#This Row],[Consumption Recorded (kWh/day)]]</f>
        <v>0.13333899168222715</v>
      </c>
    </row>
    <row r="265" spans="1:16" ht="15">
      <c r="A265" s="284" t="s">
        <v>195</v>
      </c>
      <c r="B265" s="285" t="s">
        <v>196</v>
      </c>
      <c r="C265" s="285" t="s">
        <v>405</v>
      </c>
      <c r="D265" s="285">
        <v>112.87</v>
      </c>
      <c r="E265" s="286">
        <v>15.07</v>
      </c>
      <c r="F265" s="285">
        <v>88</v>
      </c>
      <c r="G265" s="285">
        <v>64</v>
      </c>
      <c r="H265" s="287">
        <v>0</v>
      </c>
      <c r="P265" s="22">
        <f>Table3[[#This Row],[Estimated Cost ($/day)]]/Table3[[#This Row],[Consumption Recorded (kWh/day)]]</f>
        <v>0.13351643483653761</v>
      </c>
    </row>
    <row r="266" spans="1:16" ht="15">
      <c r="A266" s="284" t="s">
        <v>195</v>
      </c>
      <c r="B266" s="285" t="s">
        <v>196</v>
      </c>
      <c r="C266" s="285" t="s">
        <v>406</v>
      </c>
      <c r="D266" s="285">
        <v>110.11</v>
      </c>
      <c r="E266" s="286">
        <v>14.72</v>
      </c>
      <c r="F266" s="285">
        <v>88</v>
      </c>
      <c r="G266" s="285">
        <v>69</v>
      </c>
      <c r="H266" s="287">
        <v>0</v>
      </c>
      <c r="P266" s="22">
        <f>Table3[[#This Row],[Estimated Cost ($/day)]]/Table3[[#This Row],[Consumption Recorded (kWh/day)]]</f>
        <v>0.13368449732086096</v>
      </c>
    </row>
    <row r="267" spans="1:16" ht="15">
      <c r="A267" s="284" t="s">
        <v>195</v>
      </c>
      <c r="B267" s="285" t="s">
        <v>196</v>
      </c>
      <c r="C267" s="285" t="s">
        <v>407</v>
      </c>
      <c r="D267" s="285">
        <v>106.32</v>
      </c>
      <c r="E267" s="286">
        <v>14.23</v>
      </c>
      <c r="F267" s="285">
        <v>87</v>
      </c>
      <c r="G267" s="285">
        <v>68</v>
      </c>
      <c r="H267" s="287">
        <v>0.08</v>
      </c>
      <c r="P267" s="22">
        <f>Table3[[#This Row],[Estimated Cost ($/day)]]/Table3[[#This Row],[Consumption Recorded (kWh/day)]]</f>
        <v>0.13384123401053424</v>
      </c>
    </row>
    <row r="268" spans="1:16" ht="15">
      <c r="A268" s="284" t="s">
        <v>195</v>
      </c>
      <c r="B268" s="285" t="s">
        <v>196</v>
      </c>
      <c r="C268" s="285" t="s">
        <v>408</v>
      </c>
      <c r="D268" s="285">
        <v>103.65</v>
      </c>
      <c r="E268" s="286">
        <v>13.88</v>
      </c>
      <c r="F268" s="285">
        <v>85</v>
      </c>
      <c r="G268" s="285">
        <v>65</v>
      </c>
      <c r="H268" s="287">
        <v>0.3</v>
      </c>
      <c r="P268" s="22">
        <f>Table3[[#This Row],[Estimated Cost ($/day)]]/Table3[[#This Row],[Consumption Recorded (kWh/day)]]</f>
        <v>0.13391220453449107</v>
      </c>
    </row>
    <row r="269" spans="1:16" ht="15">
      <c r="A269" s="284" t="s">
        <v>195</v>
      </c>
      <c r="B269" s="285" t="s">
        <v>196</v>
      </c>
      <c r="C269" s="285" t="s">
        <v>409</v>
      </c>
      <c r="D269" s="285">
        <v>106.84</v>
      </c>
      <c r="E269" s="286">
        <v>14.29</v>
      </c>
      <c r="F269" s="285">
        <v>87</v>
      </c>
      <c r="G269" s="285">
        <v>61</v>
      </c>
      <c r="H269" s="287">
        <v>0</v>
      </c>
      <c r="P269" s="22">
        <f>Table3[[#This Row],[Estimated Cost ($/day)]]/Table3[[#This Row],[Consumption Recorded (kWh/day)]]</f>
        <v>0.13375140396855109</v>
      </c>
    </row>
    <row r="270" spans="1:16" ht="15">
      <c r="A270" s="284" t="s">
        <v>195</v>
      </c>
      <c r="B270" s="285" t="s">
        <v>196</v>
      </c>
      <c r="C270" s="285" t="s">
        <v>410</v>
      </c>
      <c r="D270" s="285">
        <v>108.1</v>
      </c>
      <c r="E270" s="286">
        <v>14.46</v>
      </c>
      <c r="F270" s="285">
        <v>89</v>
      </c>
      <c r="G270" s="285">
        <v>59</v>
      </c>
      <c r="H270" s="287">
        <v>0</v>
      </c>
      <c r="P270" s="22">
        <f>Table3[[#This Row],[Estimated Cost ($/day)]]/Table3[[#This Row],[Consumption Recorded (kWh/day)]]</f>
        <v>0.13376503237742832</v>
      </c>
    </row>
    <row r="271" spans="1:16" ht="15">
      <c r="A271" s="284" t="s">
        <v>195</v>
      </c>
      <c r="B271" s="285" t="s">
        <v>196</v>
      </c>
      <c r="C271" s="285" t="s">
        <v>411</v>
      </c>
      <c r="D271" s="285">
        <v>113.09</v>
      </c>
      <c r="E271" s="286">
        <v>15.1</v>
      </c>
      <c r="F271" s="285">
        <v>90</v>
      </c>
      <c r="G271" s="285">
        <v>66</v>
      </c>
      <c r="H271" s="292">
        <v>0</v>
      </c>
      <c r="I271" s="6"/>
      <c r="P271" s="22">
        <f>Table3[[#This Row],[Estimated Cost ($/day)]]/Table3[[#This Row],[Consumption Recorded (kWh/day)]]</f>
        <v>0.13352197364930585</v>
      </c>
    </row>
    <row r="272" spans="1:16" ht="15">
      <c r="A272" s="288" t="s">
        <v>195</v>
      </c>
      <c r="B272" s="289" t="s">
        <v>196</v>
      </c>
      <c r="C272" s="289" t="s">
        <v>412</v>
      </c>
      <c r="D272" s="289">
        <v>215.47</v>
      </c>
      <c r="E272" s="290">
        <v>28.35</v>
      </c>
      <c r="F272" s="289">
        <v>89</v>
      </c>
      <c r="G272" s="289">
        <v>71</v>
      </c>
      <c r="H272" s="293">
        <v>2.11</v>
      </c>
      <c r="I272" s="6"/>
      <c r="P272" s="22">
        <f>Table3[[#This Row],[Estimated Cost ($/day)]]/Table3[[#This Row],[Consumption Recorded (kWh/day)]]</f>
        <v>0.13157284076669606</v>
      </c>
    </row>
    <row r="273" spans="1:16" ht="15">
      <c r="A273" s="288" t="s">
        <v>195</v>
      </c>
      <c r="B273" s="289" t="s">
        <v>196</v>
      </c>
      <c r="C273" s="289" t="s">
        <v>413</v>
      </c>
      <c r="D273" s="289">
        <v>277.77999999999997</v>
      </c>
      <c r="E273" s="290">
        <v>36.409999999999997</v>
      </c>
      <c r="F273" s="289">
        <v>88</v>
      </c>
      <c r="G273" s="289">
        <v>71</v>
      </c>
      <c r="H273" s="293">
        <v>0.91</v>
      </c>
      <c r="I273" s="6"/>
      <c r="P273" s="22">
        <f>Table3[[#This Row],[Estimated Cost ($/day)]]/Table3[[#This Row],[Consumption Recorded (kWh/day)]]</f>
        <v>0.1310749514003888</v>
      </c>
    </row>
    <row r="274" spans="1:16" ht="15">
      <c r="A274" s="288" t="s">
        <v>195</v>
      </c>
      <c r="B274" s="289" t="s">
        <v>196</v>
      </c>
      <c r="C274" s="289" t="s">
        <v>414</v>
      </c>
      <c r="D274" s="289">
        <v>333.12</v>
      </c>
      <c r="E274" s="290">
        <v>43.57</v>
      </c>
      <c r="F274" s="289">
        <v>87</v>
      </c>
      <c r="G274" s="289">
        <v>71</v>
      </c>
      <c r="H274" s="293">
        <v>0.81</v>
      </c>
      <c r="I274" s="6"/>
      <c r="P274" s="22">
        <f>Table3[[#This Row],[Estimated Cost ($/day)]]/Table3[[#This Row],[Consumption Recorded (kWh/day)]]</f>
        <v>0.13079370797310277</v>
      </c>
    </row>
    <row r="275" spans="1:16" ht="15">
      <c r="A275" s="288" t="s">
        <v>195</v>
      </c>
      <c r="B275" s="289" t="s">
        <v>196</v>
      </c>
      <c r="C275" s="289" t="s">
        <v>415</v>
      </c>
      <c r="D275" s="289">
        <v>268.54000000000002</v>
      </c>
      <c r="E275" s="290">
        <v>35.21</v>
      </c>
      <c r="F275" s="289">
        <v>85</v>
      </c>
      <c r="G275" s="289">
        <v>71</v>
      </c>
      <c r="H275" s="293">
        <v>0.02</v>
      </c>
      <c r="I275" s="6"/>
      <c r="M275" s="16" t="s">
        <v>228</v>
      </c>
      <c r="N275" s="16" t="s">
        <v>229</v>
      </c>
      <c r="P275" s="22">
        <f>Table3[[#This Row],[Estimated Cost ($/day)]]/Table3[[#This Row],[Consumption Recorded (kWh/day)]]</f>
        <v>0.131116407239145</v>
      </c>
    </row>
    <row r="276" spans="1:16" ht="15">
      <c r="A276" s="288" t="s">
        <v>195</v>
      </c>
      <c r="B276" s="289" t="s">
        <v>196</v>
      </c>
      <c r="C276" s="289" t="s">
        <v>416</v>
      </c>
      <c r="D276" s="289">
        <v>322.94</v>
      </c>
      <c r="E276" s="290">
        <v>42.25</v>
      </c>
      <c r="F276" s="289">
        <v>85</v>
      </c>
      <c r="G276" s="289">
        <v>71</v>
      </c>
      <c r="H276" s="293">
        <v>0.2</v>
      </c>
      <c r="I276" s="6"/>
      <c r="J276" s="15" t="s">
        <v>260</v>
      </c>
      <c r="M276" s="17">
        <f>AVERAGE(D247:D276)</f>
        <v>146.54399999999998</v>
      </c>
      <c r="N276" s="18">
        <f>AVERAGE(E247:E276)</f>
        <v>19.423333333333336</v>
      </c>
      <c r="P276" s="22">
        <f>Table3[[#This Row],[Estimated Cost ($/day)]]/Table3[[#This Row],[Consumption Recorded (kWh/day)]]</f>
        <v>0.13082925620858363</v>
      </c>
    </row>
    <row r="277" spans="1:16" ht="15">
      <c r="A277" s="288" t="s">
        <v>195</v>
      </c>
      <c r="B277" s="289" t="s">
        <v>196</v>
      </c>
      <c r="C277" s="289" t="s">
        <v>417</v>
      </c>
      <c r="D277" s="289">
        <v>371.66</v>
      </c>
      <c r="E277" s="290">
        <v>48.56</v>
      </c>
      <c r="F277" s="289">
        <v>85</v>
      </c>
      <c r="G277" s="289">
        <v>70</v>
      </c>
      <c r="H277" s="293">
        <v>2.5299999999999998</v>
      </c>
      <c r="I277" s="6"/>
      <c r="J277" s="15" t="s">
        <v>418</v>
      </c>
      <c r="P277" s="22">
        <f>Table3[[#This Row],[Estimated Cost ($/day)]]/Table3[[#This Row],[Consumption Recorded (kWh/day)]]</f>
        <v>0.13065705214443307</v>
      </c>
    </row>
    <row r="278" spans="1:16" ht="15">
      <c r="A278" s="288" t="s">
        <v>195</v>
      </c>
      <c r="B278" s="289" t="s">
        <v>196</v>
      </c>
      <c r="C278" s="289" t="s">
        <v>419</v>
      </c>
      <c r="D278" s="289">
        <v>294.70999999999998</v>
      </c>
      <c r="E278" s="290">
        <v>38.6</v>
      </c>
      <c r="F278" s="289">
        <v>85</v>
      </c>
      <c r="G278" s="289">
        <v>69</v>
      </c>
      <c r="H278" s="293">
        <v>0.56000000000000005</v>
      </c>
      <c r="I278" s="6"/>
      <c r="P278" s="22">
        <f>Table3[[#This Row],[Estimated Cost ($/day)]]/Table3[[#This Row],[Consumption Recorded (kWh/day)]]</f>
        <v>0.13097621390519495</v>
      </c>
    </row>
    <row r="279" spans="1:16" ht="15">
      <c r="A279" s="288" t="s">
        <v>195</v>
      </c>
      <c r="B279" s="289" t="s">
        <v>196</v>
      </c>
      <c r="C279" s="289" t="s">
        <v>420</v>
      </c>
      <c r="D279" s="289">
        <v>274.26</v>
      </c>
      <c r="E279" s="290">
        <v>35.950000000000003</v>
      </c>
      <c r="F279" s="289">
        <v>85</v>
      </c>
      <c r="G279" s="289">
        <v>70</v>
      </c>
      <c r="H279" s="293">
        <v>0</v>
      </c>
      <c r="I279" s="6"/>
      <c r="P279" s="22">
        <f>Table3[[#This Row],[Estimated Cost ($/day)]]/Table3[[#This Row],[Consumption Recorded (kWh/day)]]</f>
        <v>0.1310799970830599</v>
      </c>
    </row>
    <row r="280" spans="1:16" ht="15">
      <c r="A280" s="288" t="s">
        <v>195</v>
      </c>
      <c r="B280" s="289" t="s">
        <v>196</v>
      </c>
      <c r="C280" s="289" t="s">
        <v>421</v>
      </c>
      <c r="D280" s="289">
        <v>226.07</v>
      </c>
      <c r="E280" s="290">
        <v>29.72</v>
      </c>
      <c r="F280" s="289">
        <v>86</v>
      </c>
      <c r="G280" s="289">
        <v>70</v>
      </c>
      <c r="H280" s="293">
        <v>0.05</v>
      </c>
      <c r="I280" s="6"/>
      <c r="P280" s="22">
        <f>Table3[[#This Row],[Estimated Cost ($/day)]]/Table3[[#This Row],[Consumption Recorded (kWh/day)]]</f>
        <v>0.13146370593179105</v>
      </c>
    </row>
    <row r="281" spans="1:16" ht="15">
      <c r="A281" s="284" t="s">
        <v>195</v>
      </c>
      <c r="B281" s="285" t="s">
        <v>196</v>
      </c>
      <c r="C281" s="285" t="s">
        <v>422</v>
      </c>
      <c r="D281" s="285">
        <v>196.23</v>
      </c>
      <c r="E281" s="286">
        <v>25.86</v>
      </c>
      <c r="F281" s="285">
        <v>86</v>
      </c>
      <c r="G281" s="285">
        <v>69</v>
      </c>
      <c r="H281" s="292">
        <v>0</v>
      </c>
      <c r="I281" s="6"/>
      <c r="P281" s="22">
        <f>Table3[[#This Row],[Estimated Cost ($/day)]]/Table3[[#This Row],[Consumption Recorded (kWh/day)]]</f>
        <v>0.13178413086683993</v>
      </c>
    </row>
    <row r="282" spans="1:16" ht="15">
      <c r="A282" s="284" t="s">
        <v>195</v>
      </c>
      <c r="B282" s="285" t="s">
        <v>196</v>
      </c>
      <c r="C282" s="285" t="s">
        <v>423</v>
      </c>
      <c r="D282" s="285">
        <v>186.26</v>
      </c>
      <c r="E282" s="286">
        <v>24.57</v>
      </c>
      <c r="F282" s="285">
        <v>87</v>
      </c>
      <c r="G282" s="285">
        <v>66</v>
      </c>
      <c r="H282" s="292">
        <v>0</v>
      </c>
      <c r="I282" s="6"/>
      <c r="P282" s="22">
        <f>Table3[[#This Row],[Estimated Cost ($/day)]]/Table3[[#This Row],[Consumption Recorded (kWh/day)]]</f>
        <v>0.13191238054332655</v>
      </c>
    </row>
    <row r="283" spans="1:16" ht="15">
      <c r="A283" s="284" t="s">
        <v>195</v>
      </c>
      <c r="B283" s="285" t="s">
        <v>196</v>
      </c>
      <c r="C283" s="285" t="s">
        <v>424</v>
      </c>
      <c r="D283" s="285">
        <v>176.75</v>
      </c>
      <c r="E283" s="286">
        <v>23.34</v>
      </c>
      <c r="F283" s="285">
        <v>90</v>
      </c>
      <c r="G283" s="285">
        <v>56</v>
      </c>
      <c r="H283" s="292">
        <v>0</v>
      </c>
      <c r="I283" s="6"/>
      <c r="P283" s="22">
        <f>Table3[[#This Row],[Estimated Cost ($/day)]]/Table3[[#This Row],[Consumption Recorded (kWh/day)]]</f>
        <v>0.13205091937765204</v>
      </c>
    </row>
    <row r="284" spans="1:16" ht="15">
      <c r="A284" s="284" t="s">
        <v>195</v>
      </c>
      <c r="B284" s="285" t="s">
        <v>196</v>
      </c>
      <c r="C284" s="285" t="s">
        <v>425</v>
      </c>
      <c r="D284" s="285">
        <v>176.08</v>
      </c>
      <c r="E284" s="286">
        <v>23.25</v>
      </c>
      <c r="F284" s="285">
        <v>82</v>
      </c>
      <c r="G284" s="285">
        <v>53</v>
      </c>
      <c r="H284" s="292">
        <v>0</v>
      </c>
      <c r="I284" s="6"/>
      <c r="P284" s="22">
        <f>Table3[[#This Row],[Estimated Cost ($/day)]]/Table3[[#This Row],[Consumption Recorded (kWh/day)]]</f>
        <v>0.13204225352112675</v>
      </c>
    </row>
    <row r="285" spans="1:16" ht="15">
      <c r="A285" s="284" t="s">
        <v>195</v>
      </c>
      <c r="B285" s="285" t="s">
        <v>196</v>
      </c>
      <c r="C285" s="285" t="s">
        <v>426</v>
      </c>
      <c r="D285" s="285">
        <v>200.01</v>
      </c>
      <c r="E285" s="286">
        <v>26.35</v>
      </c>
      <c r="F285" s="285">
        <v>80</v>
      </c>
      <c r="G285" s="285">
        <v>55</v>
      </c>
      <c r="H285" s="292">
        <v>0</v>
      </c>
      <c r="I285" s="6"/>
      <c r="P285" s="22">
        <f>Table3[[#This Row],[Estimated Cost ($/day)]]/Table3[[#This Row],[Consumption Recorded (kWh/day)]]</f>
        <v>0.13174341282935856</v>
      </c>
    </row>
    <row r="286" spans="1:16" ht="15">
      <c r="A286" s="284" t="s">
        <v>195</v>
      </c>
      <c r="B286" s="285" t="s">
        <v>196</v>
      </c>
      <c r="C286" s="285" t="s">
        <v>427</v>
      </c>
      <c r="D286" s="285">
        <v>157.52000000000001</v>
      </c>
      <c r="E286" s="286">
        <v>20.85</v>
      </c>
      <c r="F286" s="285">
        <v>84</v>
      </c>
      <c r="G286" s="285">
        <v>56</v>
      </c>
      <c r="H286" s="292">
        <v>0</v>
      </c>
      <c r="I286" s="6"/>
      <c r="P286" s="22">
        <f>Table3[[#This Row],[Estimated Cost ($/day)]]/Table3[[#This Row],[Consumption Recorded (kWh/day)]]</f>
        <v>0.13236414423565263</v>
      </c>
    </row>
    <row r="287" spans="1:16" ht="15">
      <c r="A287" s="284" t="s">
        <v>195</v>
      </c>
      <c r="B287" s="285" t="s">
        <v>196</v>
      </c>
      <c r="C287" s="285" t="s">
        <v>428</v>
      </c>
      <c r="D287" s="285">
        <v>151.88</v>
      </c>
      <c r="E287" s="286">
        <v>20.149999999999999</v>
      </c>
      <c r="F287" s="285">
        <v>84</v>
      </c>
      <c r="G287" s="285">
        <v>65</v>
      </c>
      <c r="H287" s="292">
        <v>0</v>
      </c>
      <c r="I287" s="6"/>
      <c r="P287" s="22">
        <f>Table3[[#This Row],[Estimated Cost ($/day)]]/Table3[[#This Row],[Consumption Recorded (kWh/day)]]</f>
        <v>0.13267052936528839</v>
      </c>
    </row>
    <row r="288" spans="1:16" ht="15">
      <c r="A288" s="288" t="s">
        <v>195</v>
      </c>
      <c r="B288" s="289" t="s">
        <v>196</v>
      </c>
      <c r="C288" s="289" t="s">
        <v>429</v>
      </c>
      <c r="D288" s="289">
        <v>351.41</v>
      </c>
      <c r="E288" s="290">
        <v>45.97</v>
      </c>
      <c r="F288" s="289">
        <v>88</v>
      </c>
      <c r="G288" s="289">
        <v>72</v>
      </c>
      <c r="H288" s="293">
        <v>2.8</v>
      </c>
      <c r="I288" s="6"/>
      <c r="P288" s="22">
        <f>Table3[[#This Row],[Estimated Cost ($/day)]]/Table3[[#This Row],[Consumption Recorded (kWh/day)]]</f>
        <v>0.13081585612247801</v>
      </c>
    </row>
    <row r="289" spans="1:16" ht="15">
      <c r="A289" s="288" t="s">
        <v>195</v>
      </c>
      <c r="B289" s="289" t="s">
        <v>196</v>
      </c>
      <c r="C289" s="289" t="s">
        <v>430</v>
      </c>
      <c r="D289" s="289">
        <v>321.56</v>
      </c>
      <c r="E289" s="290">
        <v>42.11</v>
      </c>
      <c r="F289" s="289">
        <v>89</v>
      </c>
      <c r="G289" s="289">
        <v>68</v>
      </c>
      <c r="H289" s="293">
        <v>1.67</v>
      </c>
      <c r="I289" s="6"/>
      <c r="P289" s="22">
        <f>Table3[[#This Row],[Estimated Cost ($/day)]]/Table3[[#This Row],[Consumption Recorded (kWh/day)]]</f>
        <v>0.13095534270431644</v>
      </c>
    </row>
    <row r="290" spans="1:16" ht="15">
      <c r="A290" s="288" t="s">
        <v>195</v>
      </c>
      <c r="B290" s="289" t="s">
        <v>196</v>
      </c>
      <c r="C290" s="289" t="s">
        <v>431</v>
      </c>
      <c r="D290" s="289">
        <v>284.56</v>
      </c>
      <c r="E290" s="290">
        <v>37.32</v>
      </c>
      <c r="F290" s="289">
        <v>89</v>
      </c>
      <c r="G290" s="289">
        <v>64</v>
      </c>
      <c r="H290" s="293">
        <v>0</v>
      </c>
      <c r="I290" s="6"/>
      <c r="P290" s="22">
        <f>Table3[[#This Row],[Estimated Cost ($/day)]]/Table3[[#This Row],[Consumption Recorded (kWh/day)]]</f>
        <v>0.13114984537531627</v>
      </c>
    </row>
    <row r="291" spans="1:16" ht="15">
      <c r="A291" s="288" t="s">
        <v>195</v>
      </c>
      <c r="B291" s="289" t="s">
        <v>196</v>
      </c>
      <c r="C291" s="289" t="s">
        <v>432</v>
      </c>
      <c r="D291" s="289">
        <v>248.45</v>
      </c>
      <c r="E291" s="290">
        <v>32.65</v>
      </c>
      <c r="F291" s="289">
        <v>82</v>
      </c>
      <c r="G291" s="289">
        <v>55</v>
      </c>
      <c r="H291" s="293">
        <v>0</v>
      </c>
      <c r="I291" s="6"/>
      <c r="P291" s="22">
        <f>Table3[[#This Row],[Estimated Cost ($/day)]]/Table3[[#This Row],[Consumption Recorded (kWh/day)]]</f>
        <v>0.13141477158381967</v>
      </c>
    </row>
    <row r="292" spans="1:16" ht="15">
      <c r="A292" s="284" t="s">
        <v>195</v>
      </c>
      <c r="B292" s="285" t="s">
        <v>196</v>
      </c>
      <c r="C292" s="285" t="s">
        <v>433</v>
      </c>
      <c r="D292" s="285">
        <v>214</v>
      </c>
      <c r="E292" s="286">
        <v>28.19</v>
      </c>
      <c r="F292" s="285">
        <v>76</v>
      </c>
      <c r="G292" s="285">
        <v>50</v>
      </c>
      <c r="H292" s="292">
        <v>0</v>
      </c>
      <c r="I292" s="6"/>
      <c r="P292" s="22">
        <f>Table3[[#This Row],[Estimated Cost ($/day)]]/Table3[[#This Row],[Consumption Recorded (kWh/day)]]</f>
        <v>0.13172897196261682</v>
      </c>
    </row>
    <row r="293" spans="1:16" ht="15">
      <c r="A293" s="284" t="s">
        <v>195</v>
      </c>
      <c r="B293" s="285" t="s">
        <v>196</v>
      </c>
      <c r="C293" s="285" t="s">
        <v>434</v>
      </c>
      <c r="D293" s="285">
        <v>201.21</v>
      </c>
      <c r="E293" s="286">
        <v>26.53</v>
      </c>
      <c r="F293" s="285">
        <v>75</v>
      </c>
      <c r="G293" s="285">
        <v>49</v>
      </c>
      <c r="H293" s="292">
        <v>0</v>
      </c>
      <c r="I293" s="6"/>
      <c r="P293" s="22">
        <f>Table3[[#This Row],[Estimated Cost ($/day)]]/Table3[[#This Row],[Consumption Recorded (kWh/day)]]</f>
        <v>0.13185229362357737</v>
      </c>
    </row>
    <row r="294" spans="1:16" ht="15">
      <c r="A294" s="284" t="s">
        <v>195</v>
      </c>
      <c r="B294" s="285" t="s">
        <v>196</v>
      </c>
      <c r="C294" s="285" t="s">
        <v>435</v>
      </c>
      <c r="D294" s="285">
        <v>181.21</v>
      </c>
      <c r="E294" s="286">
        <v>23.94</v>
      </c>
      <c r="F294" s="285">
        <v>77</v>
      </c>
      <c r="G294" s="285">
        <v>50</v>
      </c>
      <c r="H294" s="292">
        <v>0</v>
      </c>
      <c r="I294" s="6"/>
      <c r="P294" s="22">
        <f>Table3[[#This Row],[Estimated Cost ($/day)]]/Table3[[#This Row],[Consumption Recorded (kWh/day)]]</f>
        <v>0.13211191435351249</v>
      </c>
    </row>
    <row r="295" spans="1:16" ht="15">
      <c r="A295" s="284" t="s">
        <v>195</v>
      </c>
      <c r="B295" s="285" t="s">
        <v>196</v>
      </c>
      <c r="C295" s="285" t="s">
        <v>436</v>
      </c>
      <c r="D295" s="285">
        <v>179.12</v>
      </c>
      <c r="E295" s="286">
        <v>23.67</v>
      </c>
      <c r="F295" s="285">
        <v>81</v>
      </c>
      <c r="G295" s="285">
        <v>55</v>
      </c>
      <c r="H295" s="292">
        <v>0</v>
      </c>
      <c r="I295" s="6"/>
      <c r="P295" s="22">
        <f>Table3[[#This Row],[Estimated Cost ($/day)]]/Table3[[#This Row],[Consumption Recorded (kWh/day)]]</f>
        <v>0.13214604734256366</v>
      </c>
    </row>
    <row r="296" spans="1:16" ht="15">
      <c r="A296" s="284" t="s">
        <v>195</v>
      </c>
      <c r="B296" s="285" t="s">
        <v>196</v>
      </c>
      <c r="C296" s="285" t="s">
        <v>437</v>
      </c>
      <c r="D296" s="285">
        <v>170.65</v>
      </c>
      <c r="E296" s="286">
        <v>22.58</v>
      </c>
      <c r="F296" s="285">
        <v>83</v>
      </c>
      <c r="G296" s="285">
        <v>55</v>
      </c>
      <c r="H296" s="292">
        <v>0</v>
      </c>
      <c r="I296" s="6"/>
      <c r="P296" s="22">
        <f>Table3[[#This Row],[Estimated Cost ($/day)]]/Table3[[#This Row],[Consumption Recorded (kWh/day)]]</f>
        <v>0.13231760914151772</v>
      </c>
    </row>
    <row r="297" spans="1:16" ht="15">
      <c r="A297" s="284" t="s">
        <v>195</v>
      </c>
      <c r="B297" s="285" t="s">
        <v>196</v>
      </c>
      <c r="C297" s="285" t="s">
        <v>438</v>
      </c>
      <c r="D297" s="285">
        <v>165.21</v>
      </c>
      <c r="E297" s="286">
        <v>21.87</v>
      </c>
      <c r="F297" s="285">
        <v>83</v>
      </c>
      <c r="G297" s="285">
        <v>55</v>
      </c>
      <c r="H297" s="292">
        <v>0</v>
      </c>
      <c r="I297" s="6"/>
      <c r="P297" s="22">
        <f>Table3[[#This Row],[Estimated Cost ($/day)]]/Table3[[#This Row],[Consumption Recorded (kWh/day)]]</f>
        <v>0.13237697475939714</v>
      </c>
    </row>
    <row r="298" spans="1:16" ht="15">
      <c r="A298" s="284" t="s">
        <v>195</v>
      </c>
      <c r="B298" s="285" t="s">
        <v>196</v>
      </c>
      <c r="C298" s="285" t="s">
        <v>439</v>
      </c>
      <c r="D298" s="285">
        <v>162.27000000000001</v>
      </c>
      <c r="E298" s="286">
        <v>21.49</v>
      </c>
      <c r="F298" s="285">
        <v>86</v>
      </c>
      <c r="G298" s="285">
        <v>52</v>
      </c>
      <c r="H298" s="292">
        <v>0</v>
      </c>
      <c r="I298" s="6"/>
      <c r="P298" s="22">
        <f>Table3[[#This Row],[Estimated Cost ($/day)]]/Table3[[#This Row],[Consumption Recorded (kWh/day)]]</f>
        <v>0.13243359832378132</v>
      </c>
    </row>
    <row r="299" spans="1:16" ht="15">
      <c r="A299" s="284" t="s">
        <v>195</v>
      </c>
      <c r="B299" s="285" t="s">
        <v>196</v>
      </c>
      <c r="C299" s="285" t="s">
        <v>440</v>
      </c>
      <c r="D299" s="285">
        <v>150.16</v>
      </c>
      <c r="E299" s="286">
        <v>19.93</v>
      </c>
      <c r="F299" s="285">
        <v>83</v>
      </c>
      <c r="G299" s="285">
        <v>58</v>
      </c>
      <c r="H299" s="292">
        <v>0</v>
      </c>
      <c r="I299" s="6"/>
      <c r="P299" s="22">
        <f>Table3[[#This Row],[Estimated Cost ($/day)]]/Table3[[#This Row],[Consumption Recorded (kWh/day)]]</f>
        <v>0.13272509323388385</v>
      </c>
    </row>
    <row r="300" spans="1:16" ht="15">
      <c r="A300" s="284" t="s">
        <v>195</v>
      </c>
      <c r="B300" s="285" t="s">
        <v>196</v>
      </c>
      <c r="C300" s="285" t="s">
        <v>441</v>
      </c>
      <c r="D300" s="285">
        <v>144.68</v>
      </c>
      <c r="E300" s="286">
        <v>19.22</v>
      </c>
      <c r="F300" s="285">
        <v>82</v>
      </c>
      <c r="G300" s="285">
        <v>67</v>
      </c>
      <c r="H300" s="292">
        <v>0</v>
      </c>
      <c r="I300" s="6"/>
      <c r="P300" s="22">
        <f>Table3[[#This Row],[Estimated Cost ($/day)]]/Table3[[#This Row],[Consumption Recorded (kWh/day)]]</f>
        <v>0.13284489908764169</v>
      </c>
    </row>
    <row r="301" spans="1:16" ht="15">
      <c r="A301" s="284" t="s">
        <v>195</v>
      </c>
      <c r="B301" s="285" t="s">
        <v>196</v>
      </c>
      <c r="C301" s="285" t="s">
        <v>442</v>
      </c>
      <c r="D301" s="285">
        <v>139.76</v>
      </c>
      <c r="E301" s="286">
        <v>18.579999999999998</v>
      </c>
      <c r="F301" s="285">
        <v>82</v>
      </c>
      <c r="G301" s="285">
        <v>68</v>
      </c>
      <c r="H301" s="292">
        <v>0</v>
      </c>
      <c r="I301" s="6"/>
      <c r="P301" s="22">
        <f>Table3[[#This Row],[Estimated Cost ($/day)]]/Table3[[#This Row],[Consumption Recorded (kWh/day)]]</f>
        <v>0.13294218660560961</v>
      </c>
    </row>
    <row r="302" spans="1:16" ht="15">
      <c r="A302" s="284" t="s">
        <v>195</v>
      </c>
      <c r="B302" s="285" t="s">
        <v>196</v>
      </c>
      <c r="C302" s="285" t="s">
        <v>443</v>
      </c>
      <c r="D302" s="285">
        <v>127.34</v>
      </c>
      <c r="E302" s="286">
        <v>16.97</v>
      </c>
      <c r="F302" s="285">
        <v>82</v>
      </c>
      <c r="G302" s="285">
        <v>65</v>
      </c>
      <c r="H302" s="292">
        <v>0</v>
      </c>
      <c r="I302" s="6"/>
      <c r="P302" s="22">
        <f>Table3[[#This Row],[Estimated Cost ($/day)]]/Table3[[#This Row],[Consumption Recorded (kWh/day)]]</f>
        <v>0.13326527406942043</v>
      </c>
    </row>
    <row r="303" spans="1:16" ht="15">
      <c r="A303" s="284" t="s">
        <v>195</v>
      </c>
      <c r="B303" s="285" t="s">
        <v>196</v>
      </c>
      <c r="C303" s="285" t="s">
        <v>444</v>
      </c>
      <c r="D303" s="285">
        <v>121.67</v>
      </c>
      <c r="E303" s="286">
        <v>16.239999999999998</v>
      </c>
      <c r="F303" s="285">
        <v>83</v>
      </c>
      <c r="G303" s="285">
        <v>64</v>
      </c>
      <c r="H303" s="292">
        <v>0</v>
      </c>
      <c r="I303" s="6"/>
      <c r="P303" s="22">
        <f>Table3[[#This Row],[Estimated Cost ($/day)]]/Table3[[#This Row],[Consumption Recorded (kWh/day)]]</f>
        <v>0.1334757951836936</v>
      </c>
    </row>
    <row r="304" spans="1:16" ht="15">
      <c r="A304" s="284" t="s">
        <v>195</v>
      </c>
      <c r="B304" s="285" t="s">
        <v>196</v>
      </c>
      <c r="C304" s="285" t="s">
        <v>445</v>
      </c>
      <c r="D304" s="285">
        <v>140.12</v>
      </c>
      <c r="E304" s="286">
        <v>18.63</v>
      </c>
      <c r="F304" s="285">
        <v>84</v>
      </c>
      <c r="G304" s="285">
        <v>62</v>
      </c>
      <c r="H304" s="292">
        <v>0</v>
      </c>
      <c r="I304" s="6"/>
      <c r="P304" s="22">
        <f>Table3[[#This Row],[Estimated Cost ($/day)]]/Table3[[#This Row],[Consumption Recorded (kWh/day)]]</f>
        <v>0.1329574650299743</v>
      </c>
    </row>
    <row r="305" spans="1:22" ht="15">
      <c r="A305" s="284" t="s">
        <v>195</v>
      </c>
      <c r="B305" s="285" t="s">
        <v>196</v>
      </c>
      <c r="C305" s="285" t="s">
        <v>446</v>
      </c>
      <c r="D305" s="285">
        <v>137.68</v>
      </c>
      <c r="E305" s="286">
        <v>18.309999999999999</v>
      </c>
      <c r="F305" s="285">
        <v>84</v>
      </c>
      <c r="G305" s="285">
        <v>61</v>
      </c>
      <c r="H305" s="292">
        <v>0</v>
      </c>
      <c r="I305" s="6"/>
      <c r="P305" s="22">
        <f>Table3[[#This Row],[Estimated Cost ($/day)]]/Table3[[#This Row],[Consumption Recorded (kWh/day)]]</f>
        <v>0.13298954096455548</v>
      </c>
    </row>
    <row r="306" spans="1:22" ht="15">
      <c r="A306" s="284" t="s">
        <v>195</v>
      </c>
      <c r="B306" s="285" t="s">
        <v>196</v>
      </c>
      <c r="C306" s="285" t="s">
        <v>447</v>
      </c>
      <c r="D306" s="285">
        <v>127.52</v>
      </c>
      <c r="E306" s="286">
        <v>17</v>
      </c>
      <c r="F306" s="285">
        <v>85</v>
      </c>
      <c r="G306" s="285">
        <v>60</v>
      </c>
      <c r="H306" s="292">
        <v>0</v>
      </c>
      <c r="M306" s="16" t="s">
        <v>228</v>
      </c>
      <c r="N306" s="16" t="s">
        <v>229</v>
      </c>
      <c r="P306" s="22">
        <f>Table3[[#This Row],[Estimated Cost ($/day)]]/Table3[[#This Row],[Consumption Recorded (kWh/day)]]</f>
        <v>0.13331242158092849</v>
      </c>
    </row>
    <row r="307" spans="1:22" s="5" customFormat="1" ht="15">
      <c r="A307" s="284" t="s">
        <v>195</v>
      </c>
      <c r="B307" s="285" t="s">
        <v>196</v>
      </c>
      <c r="C307" s="285" t="s">
        <v>448</v>
      </c>
      <c r="D307" s="285">
        <v>125.51</v>
      </c>
      <c r="E307" s="286">
        <v>16.739999999999998</v>
      </c>
      <c r="F307" s="285">
        <v>84</v>
      </c>
      <c r="G307" s="285">
        <v>58</v>
      </c>
      <c r="H307" s="287">
        <v>0</v>
      </c>
      <c r="I307"/>
      <c r="J307" s="15" t="s">
        <v>260</v>
      </c>
      <c r="K307" s="15"/>
      <c r="L307" s="15"/>
      <c r="M307" s="17">
        <f>AVERAGE(D277:D307)</f>
        <v>196.95225806451614</v>
      </c>
      <c r="N307" s="18">
        <f>AVERAGE(E277:E307)</f>
        <v>25.972258064516129</v>
      </c>
      <c r="O307"/>
      <c r="P307" s="22">
        <f>Table3[[#This Row],[Estimated Cost ($/day)]]/Table3[[#This Row],[Consumption Recorded (kWh/day)]]</f>
        <v>0.13337582662736036</v>
      </c>
      <c r="Q307"/>
      <c r="R307"/>
      <c r="S307"/>
      <c r="T307"/>
      <c r="U307"/>
      <c r="V307"/>
    </row>
    <row r="308" spans="1:22" s="5" customFormat="1" ht="15">
      <c r="A308" s="284" t="s">
        <v>195</v>
      </c>
      <c r="B308" s="285" t="s">
        <v>196</v>
      </c>
      <c r="C308" s="285" t="s">
        <v>449</v>
      </c>
      <c r="D308" s="285">
        <v>127.93</v>
      </c>
      <c r="E308" s="286">
        <v>17.05</v>
      </c>
      <c r="F308" s="285">
        <v>76</v>
      </c>
      <c r="G308" s="285">
        <v>53</v>
      </c>
      <c r="H308" s="292">
        <v>0</v>
      </c>
      <c r="I308"/>
      <c r="J308" s="15" t="s">
        <v>450</v>
      </c>
      <c r="K308" s="15"/>
      <c r="L308" s="15"/>
      <c r="M308" s="15"/>
      <c r="N308" s="15"/>
      <c r="O308"/>
      <c r="P308" s="22">
        <f>Table3[[#This Row],[Estimated Cost ($/day)]]/Table3[[#This Row],[Consumption Recorded (kWh/day)]]</f>
        <v>0.13327601031814273</v>
      </c>
      <c r="Q308"/>
      <c r="R308"/>
      <c r="S308"/>
      <c r="T308"/>
      <c r="U308"/>
      <c r="V308"/>
    </row>
    <row r="309" spans="1:22" s="5" customFormat="1" ht="15">
      <c r="A309" s="284" t="s">
        <v>195</v>
      </c>
      <c r="B309" s="285" t="s">
        <v>196</v>
      </c>
      <c r="C309" s="285" t="s">
        <v>451</v>
      </c>
      <c r="D309" s="285">
        <v>122.97</v>
      </c>
      <c r="E309" s="286">
        <v>16.41</v>
      </c>
      <c r="F309" s="285">
        <v>75</v>
      </c>
      <c r="G309" s="285">
        <v>53</v>
      </c>
      <c r="H309" s="292">
        <v>0</v>
      </c>
      <c r="I309"/>
      <c r="J309" s="15"/>
      <c r="K309" s="15"/>
      <c r="L309" s="15"/>
      <c r="M309" s="15"/>
      <c r="N309" s="15"/>
      <c r="O309"/>
      <c r="P309" s="22">
        <f>Table3[[#This Row],[Estimated Cost ($/day)]]/Table3[[#This Row],[Consumption Recorded (kWh/day)]]</f>
        <v>0.13344718223957064</v>
      </c>
      <c r="Q309"/>
      <c r="R309"/>
      <c r="S309"/>
      <c r="T309"/>
      <c r="U309"/>
      <c r="V309"/>
    </row>
    <row r="310" spans="1:22" s="5" customFormat="1" ht="15">
      <c r="A310" s="284" t="s">
        <v>195</v>
      </c>
      <c r="B310" s="285" t="s">
        <v>196</v>
      </c>
      <c r="C310" s="285" t="s">
        <v>452</v>
      </c>
      <c r="D310" s="285">
        <v>120.32</v>
      </c>
      <c r="E310" s="286">
        <v>16.059999999999999</v>
      </c>
      <c r="F310" s="285">
        <v>79</v>
      </c>
      <c r="G310" s="285">
        <v>59</v>
      </c>
      <c r="H310" s="292">
        <v>0</v>
      </c>
      <c r="I310"/>
      <c r="J310" s="15"/>
      <c r="K310" s="15"/>
      <c r="L310" s="15"/>
      <c r="M310" s="15"/>
      <c r="N310" s="15"/>
      <c r="O310"/>
      <c r="P310" s="22">
        <f>Table3[[#This Row],[Estimated Cost ($/day)]]/Table3[[#This Row],[Consumption Recorded (kWh/day)]]</f>
        <v>0.13347739361702127</v>
      </c>
      <c r="Q310"/>
      <c r="R310"/>
      <c r="S310"/>
      <c r="T310"/>
      <c r="U310"/>
      <c r="V310"/>
    </row>
    <row r="311" spans="1:22" ht="15">
      <c r="A311" s="284" t="s">
        <v>195</v>
      </c>
      <c r="B311" s="285" t="s">
        <v>196</v>
      </c>
      <c r="C311" s="285" t="s">
        <v>453</v>
      </c>
      <c r="D311" s="285">
        <v>121.84</v>
      </c>
      <c r="E311" s="286">
        <v>16.260000000000002</v>
      </c>
      <c r="F311" s="285">
        <v>79</v>
      </c>
      <c r="G311" s="285">
        <v>55</v>
      </c>
      <c r="H311" s="292">
        <v>0</v>
      </c>
      <c r="P311" s="22">
        <f>Table3[[#This Row],[Estimated Cost ($/day)]]/Table3[[#This Row],[Consumption Recorded (kWh/day)]]</f>
        <v>0.13345370978332241</v>
      </c>
    </row>
    <row r="312" spans="1:22" ht="15">
      <c r="A312" s="284" t="s">
        <v>195</v>
      </c>
      <c r="B312" s="285" t="s">
        <v>196</v>
      </c>
      <c r="C312" s="285" t="s">
        <v>454</v>
      </c>
      <c r="D312" s="285">
        <v>127.85</v>
      </c>
      <c r="E312" s="286">
        <v>17.04</v>
      </c>
      <c r="F312" s="285">
        <v>80</v>
      </c>
      <c r="G312" s="285">
        <v>51</v>
      </c>
      <c r="H312" s="292">
        <v>0</v>
      </c>
      <c r="P312" s="22">
        <f>Table3[[#This Row],[Estimated Cost ($/day)]]/Table3[[#This Row],[Consumption Recorded (kWh/day)]]</f>
        <v>0.13328118889323426</v>
      </c>
    </row>
    <row r="313" spans="1:22" ht="15">
      <c r="A313" s="284" t="s">
        <v>195</v>
      </c>
      <c r="B313" s="285" t="s">
        <v>196</v>
      </c>
      <c r="C313" s="285" t="s">
        <v>455</v>
      </c>
      <c r="D313" s="285">
        <v>115.21</v>
      </c>
      <c r="E313" s="286">
        <v>15.4</v>
      </c>
      <c r="F313" s="285">
        <v>81</v>
      </c>
      <c r="G313" s="285">
        <v>48</v>
      </c>
      <c r="H313" s="292">
        <v>0</v>
      </c>
      <c r="P313" s="22">
        <f>Table3[[#This Row],[Estimated Cost ($/day)]]/Table3[[#This Row],[Consumption Recorded (kWh/day)]]</f>
        <v>0.13366895234788648</v>
      </c>
    </row>
    <row r="314" spans="1:22" ht="15">
      <c r="A314" s="284" t="s">
        <v>195</v>
      </c>
      <c r="B314" s="285" t="s">
        <v>196</v>
      </c>
      <c r="C314" s="285" t="s">
        <v>456</v>
      </c>
      <c r="D314" s="285">
        <v>148.62</v>
      </c>
      <c r="E314" s="286">
        <v>19.73</v>
      </c>
      <c r="F314" s="285">
        <v>83</v>
      </c>
      <c r="G314" s="285">
        <v>53</v>
      </c>
      <c r="H314" s="292">
        <v>0</v>
      </c>
      <c r="P314" s="22">
        <f>Table3[[#This Row],[Estimated Cost ($/day)]]/Table3[[#This Row],[Consumption Recorded (kWh/day)]]</f>
        <v>0.13275467635580676</v>
      </c>
    </row>
    <row r="315" spans="1:22" ht="15">
      <c r="A315" s="284" t="s">
        <v>195</v>
      </c>
      <c r="B315" s="285" t="s">
        <v>196</v>
      </c>
      <c r="C315" s="285" t="s">
        <v>457</v>
      </c>
      <c r="D315" s="285">
        <v>108.69</v>
      </c>
      <c r="E315" s="286">
        <v>14.56</v>
      </c>
      <c r="F315" s="285">
        <v>84</v>
      </c>
      <c r="G315" s="285">
        <v>50</v>
      </c>
      <c r="H315" s="292">
        <v>0</v>
      </c>
      <c r="P315" s="22">
        <f>Table3[[#This Row],[Estimated Cost ($/day)]]/Table3[[#This Row],[Consumption Recorded (kWh/day)]]</f>
        <v>0.13395896586622505</v>
      </c>
    </row>
    <row r="316" spans="1:22" ht="15">
      <c r="A316" s="284" t="s">
        <v>195</v>
      </c>
      <c r="B316" s="285" t="s">
        <v>196</v>
      </c>
      <c r="C316" s="285" t="s">
        <v>458</v>
      </c>
      <c r="D316" s="285">
        <v>116.84</v>
      </c>
      <c r="E316" s="286">
        <v>15.61</v>
      </c>
      <c r="F316" s="285">
        <v>85</v>
      </c>
      <c r="G316" s="285">
        <v>55</v>
      </c>
      <c r="H316" s="292">
        <v>0</v>
      </c>
      <c r="P316" s="22">
        <f>Table3[[#This Row],[Estimated Cost ($/day)]]/Table3[[#This Row],[Consumption Recorded (kWh/day)]]</f>
        <v>0.13360150633344745</v>
      </c>
    </row>
    <row r="317" spans="1:22" ht="15">
      <c r="A317" s="284" t="s">
        <v>195</v>
      </c>
      <c r="B317" s="285" t="s">
        <v>196</v>
      </c>
      <c r="C317" s="285" t="s">
        <v>459</v>
      </c>
      <c r="D317" s="285">
        <v>110.09</v>
      </c>
      <c r="E317" s="286">
        <v>14.74</v>
      </c>
      <c r="F317" s="285">
        <v>86</v>
      </c>
      <c r="G317" s="285">
        <v>60</v>
      </c>
      <c r="H317" s="292">
        <v>0</v>
      </c>
      <c r="P317" s="22">
        <f>Table3[[#This Row],[Estimated Cost ($/day)]]/Table3[[#This Row],[Consumption Recorded (kWh/day)]]</f>
        <v>0.13389045326551002</v>
      </c>
    </row>
    <row r="318" spans="1:22" ht="15">
      <c r="A318" s="284" t="s">
        <v>195</v>
      </c>
      <c r="B318" s="285" t="s">
        <v>196</v>
      </c>
      <c r="C318" s="285" t="s">
        <v>460</v>
      </c>
      <c r="D318" s="285">
        <v>117.23</v>
      </c>
      <c r="E318" s="286">
        <v>15.66</v>
      </c>
      <c r="F318" s="285">
        <v>83</v>
      </c>
      <c r="G318" s="285">
        <v>65</v>
      </c>
      <c r="H318" s="287">
        <v>0.33</v>
      </c>
      <c r="P318" s="22">
        <f>Table3[[#This Row],[Estimated Cost ($/day)]]/Table3[[#This Row],[Consumption Recorded (kWh/day)]]</f>
        <v>0.1335835536978589</v>
      </c>
    </row>
    <row r="319" spans="1:22" ht="15">
      <c r="A319" s="284" t="s">
        <v>195</v>
      </c>
      <c r="B319" s="285" t="s">
        <v>196</v>
      </c>
      <c r="C319" s="285" t="s">
        <v>461</v>
      </c>
      <c r="D319" s="285">
        <v>121.78</v>
      </c>
      <c r="E319" s="286">
        <v>16.25</v>
      </c>
      <c r="F319" s="285">
        <v>80</v>
      </c>
      <c r="G319" s="285">
        <v>63</v>
      </c>
      <c r="H319" s="292">
        <v>0</v>
      </c>
      <c r="P319" s="22">
        <f>Table3[[#This Row],[Estimated Cost ($/day)]]/Table3[[#This Row],[Consumption Recorded (kWh/day)]]</f>
        <v>0.13343734603383151</v>
      </c>
    </row>
    <row r="320" spans="1:22" ht="15">
      <c r="A320" s="284" t="s">
        <v>195</v>
      </c>
      <c r="B320" s="285" t="s">
        <v>196</v>
      </c>
      <c r="C320" s="285" t="s">
        <v>462</v>
      </c>
      <c r="D320" s="285">
        <v>113.46</v>
      </c>
      <c r="E320" s="286">
        <v>15.17</v>
      </c>
      <c r="F320" s="285">
        <v>77</v>
      </c>
      <c r="G320" s="285">
        <v>62</v>
      </c>
      <c r="H320" s="292">
        <v>0</v>
      </c>
      <c r="P320" s="22">
        <f>Table3[[#This Row],[Estimated Cost ($/day)]]/Table3[[#This Row],[Consumption Recorded (kWh/day)]]</f>
        <v>0.13370350784417417</v>
      </c>
    </row>
    <row r="321" spans="1:16" ht="15">
      <c r="A321" s="284" t="s">
        <v>195</v>
      </c>
      <c r="B321" s="285" t="s">
        <v>196</v>
      </c>
      <c r="C321" s="285" t="s">
        <v>463</v>
      </c>
      <c r="D321" s="285">
        <v>113.82</v>
      </c>
      <c r="E321" s="286">
        <v>15.22</v>
      </c>
      <c r="F321" s="285">
        <v>77</v>
      </c>
      <c r="G321" s="285">
        <v>61</v>
      </c>
      <c r="H321" s="292">
        <v>0.12</v>
      </c>
      <c r="P321" s="22">
        <f>Table3[[#This Row],[Estimated Cost ($/day)]]/Table3[[#This Row],[Consumption Recorded (kWh/day)]]</f>
        <v>0.13371990862765773</v>
      </c>
    </row>
    <row r="322" spans="1:16" ht="15">
      <c r="A322" s="284" t="s">
        <v>195</v>
      </c>
      <c r="B322" s="285" t="s">
        <v>196</v>
      </c>
      <c r="C322" s="285" t="s">
        <v>464</v>
      </c>
      <c r="D322" s="285">
        <v>115.73</v>
      </c>
      <c r="E322" s="286">
        <v>15.47</v>
      </c>
      <c r="F322" s="285">
        <v>77</v>
      </c>
      <c r="G322" s="285">
        <v>64</v>
      </c>
      <c r="H322" s="292">
        <v>0.05</v>
      </c>
      <c r="P322" s="22">
        <f>Table3[[#This Row],[Estimated Cost ($/day)]]/Table3[[#This Row],[Consumption Recorded (kWh/day)]]</f>
        <v>0.13367320487341225</v>
      </c>
    </row>
    <row r="323" spans="1:16" ht="15">
      <c r="A323" s="288" t="s">
        <v>195</v>
      </c>
      <c r="B323" s="289" t="s">
        <v>196</v>
      </c>
      <c r="C323" s="289" t="s">
        <v>465</v>
      </c>
      <c r="D323" s="289">
        <v>146.12</v>
      </c>
      <c r="E323" s="290">
        <v>19.399999999999999</v>
      </c>
      <c r="F323" s="289">
        <v>78</v>
      </c>
      <c r="G323" s="289">
        <v>62</v>
      </c>
      <c r="H323" s="293">
        <v>0.16</v>
      </c>
      <c r="P323" s="22">
        <f>Table3[[#This Row],[Estimated Cost ($/day)]]/Table3[[#This Row],[Consumption Recorded (kWh/day)]]</f>
        <v>0.13276758828360249</v>
      </c>
    </row>
    <row r="324" spans="1:16" ht="15">
      <c r="A324" s="288" t="s">
        <v>195</v>
      </c>
      <c r="B324" s="289" t="s">
        <v>196</v>
      </c>
      <c r="C324" s="289" t="s">
        <v>466</v>
      </c>
      <c r="D324" s="289">
        <v>336.31</v>
      </c>
      <c r="E324" s="290">
        <v>44.01</v>
      </c>
      <c r="F324" s="289">
        <v>79</v>
      </c>
      <c r="G324" s="289">
        <v>61</v>
      </c>
      <c r="H324" s="293">
        <v>2.1</v>
      </c>
      <c r="P324" s="22">
        <f>Table3[[#This Row],[Estimated Cost ($/day)]]/Table3[[#This Row],[Consumption Recorded (kWh/day)]]</f>
        <v>0.13086140762986528</v>
      </c>
    </row>
    <row r="325" spans="1:16" ht="15">
      <c r="A325" s="288" t="s">
        <v>195</v>
      </c>
      <c r="B325" s="289" t="s">
        <v>196</v>
      </c>
      <c r="C325" s="289" t="s">
        <v>467</v>
      </c>
      <c r="D325" s="289">
        <v>227.18</v>
      </c>
      <c r="E325" s="290">
        <v>29.89</v>
      </c>
      <c r="F325" s="289">
        <v>78</v>
      </c>
      <c r="G325" s="289">
        <v>55</v>
      </c>
      <c r="H325" s="293">
        <v>0.66</v>
      </c>
      <c r="P325" s="22">
        <f>Table3[[#This Row],[Estimated Cost ($/day)]]/Table3[[#This Row],[Consumption Recorded (kWh/day)]]</f>
        <v>0.13156968042961528</v>
      </c>
    </row>
    <row r="326" spans="1:16" ht="15">
      <c r="A326" s="284" t="s">
        <v>195</v>
      </c>
      <c r="B326" s="285" t="s">
        <v>196</v>
      </c>
      <c r="C326" s="285" t="s">
        <v>468</v>
      </c>
      <c r="D326" s="285">
        <v>193.23</v>
      </c>
      <c r="E326" s="286">
        <v>25.49</v>
      </c>
      <c r="F326" s="285">
        <v>80</v>
      </c>
      <c r="G326" s="285">
        <v>56</v>
      </c>
      <c r="H326" s="292">
        <v>0</v>
      </c>
      <c r="P326" s="22">
        <f>Table3[[#This Row],[Estimated Cost ($/day)]]/Table3[[#This Row],[Consumption Recorded (kWh/day)]]</f>
        <v>0.13191533405785852</v>
      </c>
    </row>
    <row r="327" spans="1:16" ht="15">
      <c r="A327" s="284" t="s">
        <v>195</v>
      </c>
      <c r="B327" s="285" t="s">
        <v>196</v>
      </c>
      <c r="C327" s="285" t="s">
        <v>469</v>
      </c>
      <c r="D327" s="285">
        <v>168.24</v>
      </c>
      <c r="E327" s="286">
        <v>22.26</v>
      </c>
      <c r="F327" s="285">
        <v>79</v>
      </c>
      <c r="G327" s="285">
        <v>59</v>
      </c>
      <c r="H327" s="292">
        <v>0.02</v>
      </c>
      <c r="P327" s="22">
        <f>Table3[[#This Row],[Estimated Cost ($/day)]]/Table3[[#This Row],[Consumption Recorded (kWh/day)]]</f>
        <v>0.13231098430813124</v>
      </c>
    </row>
    <row r="328" spans="1:16" ht="15">
      <c r="A328" s="284" t="s">
        <v>195</v>
      </c>
      <c r="B328" s="285" t="s">
        <v>196</v>
      </c>
      <c r="C328" s="285" t="s">
        <v>470</v>
      </c>
      <c r="D328" s="285">
        <v>158.63999999999999</v>
      </c>
      <c r="E328" s="286">
        <v>21.02</v>
      </c>
      <c r="F328" s="285">
        <v>81</v>
      </c>
      <c r="G328" s="285">
        <v>52</v>
      </c>
      <c r="H328" s="292">
        <v>0.02</v>
      </c>
      <c r="P328" s="22">
        <f>Table3[[#This Row],[Estimated Cost ($/day)]]/Table3[[#This Row],[Consumption Recorded (kWh/day)]]</f>
        <v>0.13250126071608676</v>
      </c>
    </row>
    <row r="329" spans="1:16" ht="15">
      <c r="A329" s="284" t="s">
        <v>195</v>
      </c>
      <c r="B329" s="285" t="s">
        <v>196</v>
      </c>
      <c r="C329" s="285" t="s">
        <v>471</v>
      </c>
      <c r="D329" s="285">
        <v>154.44</v>
      </c>
      <c r="E329" s="286">
        <v>20.47</v>
      </c>
      <c r="F329" s="285">
        <v>81</v>
      </c>
      <c r="G329" s="285">
        <v>47</v>
      </c>
      <c r="H329" s="292">
        <v>0</v>
      </c>
      <c r="P329" s="22">
        <f>Table3[[#This Row],[Estimated Cost ($/day)]]/Table3[[#This Row],[Consumption Recorded (kWh/day)]]</f>
        <v>0.13254338254338255</v>
      </c>
    </row>
    <row r="330" spans="1:16" ht="15">
      <c r="A330" s="284" t="s">
        <v>195</v>
      </c>
      <c r="B330" s="285" t="s">
        <v>196</v>
      </c>
      <c r="C330" s="285" t="s">
        <v>472</v>
      </c>
      <c r="D330" s="285">
        <v>157.37</v>
      </c>
      <c r="E330" s="286">
        <v>20.85</v>
      </c>
      <c r="F330" s="285">
        <v>73</v>
      </c>
      <c r="G330" s="285">
        <v>48</v>
      </c>
      <c r="H330" s="292">
        <v>0.01</v>
      </c>
      <c r="P330" s="22">
        <f>Table3[[#This Row],[Estimated Cost ($/day)]]/Table3[[#This Row],[Consumption Recorded (kWh/day)]]</f>
        <v>0.13249030946177798</v>
      </c>
    </row>
    <row r="331" spans="1:16" ht="15">
      <c r="A331" s="284" t="s">
        <v>195</v>
      </c>
      <c r="B331" s="285" t="s">
        <v>196</v>
      </c>
      <c r="C331" s="285" t="s">
        <v>473</v>
      </c>
      <c r="D331" s="285">
        <v>146.91999999999999</v>
      </c>
      <c r="E331" s="286">
        <v>19.5</v>
      </c>
      <c r="F331" s="285">
        <v>75</v>
      </c>
      <c r="G331" s="285">
        <v>52</v>
      </c>
      <c r="H331" s="292">
        <v>0.01</v>
      </c>
      <c r="P331" s="22">
        <f>Table3[[#This Row],[Estimated Cost ($/day)]]/Table3[[#This Row],[Consumption Recorded (kWh/day)]]</f>
        <v>0.13272529267628644</v>
      </c>
    </row>
    <row r="332" spans="1:16" ht="15">
      <c r="A332" s="284" t="s">
        <v>195</v>
      </c>
      <c r="B332" s="285" t="s">
        <v>196</v>
      </c>
      <c r="C332" s="285" t="s">
        <v>474</v>
      </c>
      <c r="D332" s="285">
        <v>144.94</v>
      </c>
      <c r="E332" s="286">
        <v>19.25</v>
      </c>
      <c r="F332" s="285">
        <v>75</v>
      </c>
      <c r="G332" s="285">
        <v>53</v>
      </c>
      <c r="H332" s="292">
        <v>7.0000000000000007E-2</v>
      </c>
      <c r="P332" s="22">
        <f>Table3[[#This Row],[Estimated Cost ($/day)]]/Table3[[#This Row],[Consumption Recorded (kWh/day)]]</f>
        <v>0.13281357803228921</v>
      </c>
    </row>
    <row r="333" spans="1:16" ht="15">
      <c r="A333" s="284" t="s">
        <v>195</v>
      </c>
      <c r="B333" s="285" t="s">
        <v>196</v>
      </c>
      <c r="C333" s="285" t="s">
        <v>475</v>
      </c>
      <c r="D333" s="285">
        <v>165.86</v>
      </c>
      <c r="E333" s="286">
        <v>21.95</v>
      </c>
      <c r="F333" s="285">
        <v>75</v>
      </c>
      <c r="G333" s="285">
        <v>55</v>
      </c>
      <c r="H333" s="292">
        <v>0.01</v>
      </c>
      <c r="P333" s="22">
        <f>Table3[[#This Row],[Estimated Cost ($/day)]]/Table3[[#This Row],[Consumption Recorded (kWh/day)]]</f>
        <v>0.13234052815627637</v>
      </c>
    </row>
    <row r="334" spans="1:16" ht="15">
      <c r="A334" s="284" t="s">
        <v>195</v>
      </c>
      <c r="B334" s="285" t="s">
        <v>196</v>
      </c>
      <c r="C334" s="285" t="s">
        <v>476</v>
      </c>
      <c r="D334" s="285">
        <v>157.47</v>
      </c>
      <c r="E334" s="286">
        <v>20.87</v>
      </c>
      <c r="F334" s="285">
        <v>74</v>
      </c>
      <c r="G334" s="285">
        <v>44</v>
      </c>
      <c r="H334" s="292">
        <v>0.55000000000000004</v>
      </c>
      <c r="P334" s="22">
        <f>Table3[[#This Row],[Estimated Cost ($/day)]]/Table3[[#This Row],[Consumption Recorded (kWh/day)]]</f>
        <v>0.13253318092335048</v>
      </c>
    </row>
    <row r="335" spans="1:16" ht="15">
      <c r="A335" s="284" t="s">
        <v>195</v>
      </c>
      <c r="B335" s="285" t="s">
        <v>196</v>
      </c>
      <c r="C335" s="285" t="s">
        <v>477</v>
      </c>
      <c r="D335" s="285">
        <v>151.41999999999999</v>
      </c>
      <c r="E335" s="286">
        <v>20.079999999999998</v>
      </c>
      <c r="F335" s="285">
        <v>69</v>
      </c>
      <c r="G335" s="285">
        <v>39</v>
      </c>
      <c r="H335" s="292">
        <v>0</v>
      </c>
      <c r="P335" s="22">
        <f>Table3[[#This Row],[Estimated Cost ($/day)]]/Table3[[#This Row],[Consumption Recorded (kWh/day)]]</f>
        <v>0.132611279883767</v>
      </c>
    </row>
    <row r="336" spans="1:16" ht="15">
      <c r="A336" s="284" t="s">
        <v>195</v>
      </c>
      <c r="B336" s="285" t="s">
        <v>196</v>
      </c>
      <c r="C336" s="285" t="s">
        <v>478</v>
      </c>
      <c r="D336" s="285">
        <v>138.94999999999999</v>
      </c>
      <c r="E336" s="286">
        <v>18.47</v>
      </c>
      <c r="F336" s="285">
        <v>68</v>
      </c>
      <c r="G336" s="285">
        <v>36</v>
      </c>
      <c r="H336" s="292">
        <v>0</v>
      </c>
      <c r="M336" s="16" t="s">
        <v>228</v>
      </c>
      <c r="N336" s="16" t="s">
        <v>229</v>
      </c>
      <c r="P336" s="22">
        <f>Table3[[#This Row],[Estimated Cost ($/day)]]/Table3[[#This Row],[Consumption Recorded (kWh/day)]]</f>
        <v>0.13292551277437928</v>
      </c>
    </row>
    <row r="337" spans="1:16" ht="15">
      <c r="A337" s="284" t="s">
        <v>195</v>
      </c>
      <c r="B337" s="285" t="s">
        <v>196</v>
      </c>
      <c r="C337" s="285" t="s">
        <v>479</v>
      </c>
      <c r="D337" s="285">
        <v>136.77000000000001</v>
      </c>
      <c r="E337" s="286">
        <v>18.190000000000001</v>
      </c>
      <c r="F337" s="285">
        <v>86</v>
      </c>
      <c r="G337" s="285">
        <v>41</v>
      </c>
      <c r="H337" s="292">
        <v>0</v>
      </c>
      <c r="J337" s="15" t="s">
        <v>260</v>
      </c>
      <c r="M337" s="17">
        <f>AVERAGE(D308:D337)</f>
        <v>146.208</v>
      </c>
      <c r="N337" s="18">
        <f>AVERAGE(E308:E337)</f>
        <v>19.411000000000001</v>
      </c>
      <c r="P337" s="22">
        <f>Table3[[#This Row],[Estimated Cost ($/day)]]/Table3[[#This Row],[Consumption Recorded (kWh/day)]]</f>
        <v>0.13299700226657893</v>
      </c>
    </row>
    <row r="338" spans="1:16" ht="15">
      <c r="A338" s="284" t="s">
        <v>195</v>
      </c>
      <c r="B338" s="285" t="s">
        <v>196</v>
      </c>
      <c r="C338" s="285" t="s">
        <v>480</v>
      </c>
      <c r="D338" s="285">
        <v>126.28</v>
      </c>
      <c r="E338" s="286">
        <v>16.829999999999998</v>
      </c>
      <c r="F338" s="285">
        <v>82</v>
      </c>
      <c r="G338" s="285">
        <v>55</v>
      </c>
      <c r="H338" s="292">
        <v>0</v>
      </c>
      <c r="J338" s="15" t="s">
        <v>450</v>
      </c>
      <c r="P338" s="22">
        <f>Table3[[#This Row],[Estimated Cost ($/day)]]/Table3[[#This Row],[Consumption Recorded (kWh/day)]]</f>
        <v>0.1332752613240418</v>
      </c>
    </row>
    <row r="339" spans="1:16" ht="15">
      <c r="A339" s="284" t="s">
        <v>195</v>
      </c>
      <c r="B339" s="285" t="s">
        <v>196</v>
      </c>
      <c r="C339" s="285" t="s">
        <v>481</v>
      </c>
      <c r="D339" s="285">
        <v>129.58000000000001</v>
      </c>
      <c r="E339" s="286">
        <v>17.260000000000002</v>
      </c>
      <c r="F339" s="285">
        <v>83</v>
      </c>
      <c r="G339" s="285">
        <v>64</v>
      </c>
      <c r="H339" s="292">
        <v>0</v>
      </c>
      <c r="P339" s="22">
        <f>Table3[[#This Row],[Estimated Cost ($/day)]]/Table3[[#This Row],[Consumption Recorded (kWh/day)]]</f>
        <v>0.13319956783454237</v>
      </c>
    </row>
    <row r="340" spans="1:16" ht="15">
      <c r="A340" s="284" t="s">
        <v>195</v>
      </c>
      <c r="B340" s="285" t="s">
        <v>196</v>
      </c>
      <c r="C340" s="285" t="s">
        <v>482</v>
      </c>
      <c r="D340" s="285">
        <v>142.53</v>
      </c>
      <c r="E340" s="286">
        <v>18.93</v>
      </c>
      <c r="F340" s="285">
        <v>82</v>
      </c>
      <c r="G340" s="285">
        <v>62</v>
      </c>
      <c r="H340" s="292">
        <v>0.02</v>
      </c>
      <c r="P340" s="22">
        <f>Table3[[#This Row],[Estimated Cost ($/day)]]/Table3[[#This Row],[Consumption Recorded (kWh/day)]]</f>
        <v>0.13281414439065459</v>
      </c>
    </row>
    <row r="341" spans="1:16" ht="15">
      <c r="A341" s="284" t="s">
        <v>195</v>
      </c>
      <c r="B341" s="285" t="s">
        <v>196</v>
      </c>
      <c r="C341" s="285" t="s">
        <v>483</v>
      </c>
      <c r="D341" s="285">
        <v>124.51</v>
      </c>
      <c r="E341" s="286">
        <v>16.600000000000001</v>
      </c>
      <c r="F341" s="285">
        <v>79</v>
      </c>
      <c r="G341" s="285">
        <v>51</v>
      </c>
      <c r="H341" s="292">
        <v>0.23</v>
      </c>
      <c r="P341" s="22">
        <f>Table3[[#This Row],[Estimated Cost ($/day)]]/Table3[[#This Row],[Consumption Recorded (kWh/day)]]</f>
        <v>0.13332262468878003</v>
      </c>
    </row>
    <row r="342" spans="1:16" ht="15">
      <c r="A342" s="284" t="s">
        <v>195</v>
      </c>
      <c r="B342" s="285" t="s">
        <v>196</v>
      </c>
      <c r="C342" s="285" t="s">
        <v>484</v>
      </c>
      <c r="D342" s="285">
        <v>114.31</v>
      </c>
      <c r="E342" s="286">
        <v>15.28</v>
      </c>
      <c r="F342" s="285">
        <v>72</v>
      </c>
      <c r="G342" s="285">
        <v>47</v>
      </c>
      <c r="H342" s="292">
        <v>0</v>
      </c>
      <c r="P342" s="22">
        <f>Table3[[#This Row],[Estimated Cost ($/day)]]/Table3[[#This Row],[Consumption Recorded (kWh/day)]]</f>
        <v>0.13367159478610793</v>
      </c>
    </row>
    <row r="343" spans="1:16" ht="15">
      <c r="A343" s="284" t="s">
        <v>195</v>
      </c>
      <c r="B343" s="285" t="s">
        <v>196</v>
      </c>
      <c r="C343" s="285" t="s">
        <v>485</v>
      </c>
      <c r="D343" s="285">
        <v>134.85</v>
      </c>
      <c r="E343" s="286">
        <v>17.940000000000001</v>
      </c>
      <c r="F343" s="285">
        <v>69</v>
      </c>
      <c r="G343" s="285">
        <v>41</v>
      </c>
      <c r="H343" s="292">
        <v>0</v>
      </c>
      <c r="P343" s="22">
        <f>Table3[[#This Row],[Estimated Cost ($/day)]]/Table3[[#This Row],[Consumption Recorded (kWh/day)]]</f>
        <v>0.13303670745272528</v>
      </c>
    </row>
    <row r="344" spans="1:16" ht="15">
      <c r="A344" s="284" t="s">
        <v>195</v>
      </c>
      <c r="B344" s="285" t="s">
        <v>196</v>
      </c>
      <c r="C344" s="285" t="s">
        <v>486</v>
      </c>
      <c r="D344" s="285">
        <v>108.35</v>
      </c>
      <c r="E344" s="286">
        <v>14.51</v>
      </c>
      <c r="F344" s="285">
        <v>67</v>
      </c>
      <c r="G344" s="285">
        <v>41</v>
      </c>
      <c r="H344" s="292">
        <v>0</v>
      </c>
      <c r="P344" s="22">
        <f>Table3[[#This Row],[Estimated Cost ($/day)]]/Table3[[#This Row],[Consumption Recorded (kWh/day)]]</f>
        <v>0.13391785879095525</v>
      </c>
    </row>
    <row r="345" spans="1:16" ht="15">
      <c r="A345" s="284" t="s">
        <v>195</v>
      </c>
      <c r="B345" s="285" t="s">
        <v>196</v>
      </c>
      <c r="C345" s="285" t="s">
        <v>487</v>
      </c>
      <c r="D345" s="285">
        <v>102.27</v>
      </c>
      <c r="E345" s="286">
        <v>13.56</v>
      </c>
      <c r="F345" s="285">
        <v>74</v>
      </c>
      <c r="G345" s="285">
        <v>47</v>
      </c>
      <c r="H345" s="292">
        <v>0</v>
      </c>
      <c r="P345" s="22">
        <f>Table3[[#This Row],[Estimated Cost ($/day)]]/Table3[[#This Row],[Consumption Recorded (kWh/day)]]</f>
        <v>0.13259020240539748</v>
      </c>
    </row>
    <row r="346" spans="1:16" ht="15">
      <c r="A346" s="284" t="s">
        <v>195</v>
      </c>
      <c r="B346" s="285" t="s">
        <v>196</v>
      </c>
      <c r="C346" s="285" t="s">
        <v>488</v>
      </c>
      <c r="D346" s="285">
        <v>99.95</v>
      </c>
      <c r="E346" s="286">
        <v>13.26</v>
      </c>
      <c r="F346" s="285">
        <v>82</v>
      </c>
      <c r="G346" s="285">
        <v>56</v>
      </c>
      <c r="H346" s="292">
        <v>0.04</v>
      </c>
      <c r="P346" s="22">
        <f>Table3[[#This Row],[Estimated Cost ($/day)]]/Table3[[#This Row],[Consumption Recorded (kWh/day)]]</f>
        <v>0.13266633316658327</v>
      </c>
    </row>
    <row r="347" spans="1:16" ht="15">
      <c r="A347" s="284" t="s">
        <v>195</v>
      </c>
      <c r="B347" s="285" t="s">
        <v>196</v>
      </c>
      <c r="C347" s="285" t="s">
        <v>489</v>
      </c>
      <c r="D347" s="285">
        <v>103.89</v>
      </c>
      <c r="E347" s="286">
        <v>13.77</v>
      </c>
      <c r="F347" s="285">
        <v>83</v>
      </c>
      <c r="G347" s="285">
        <v>44</v>
      </c>
      <c r="H347" s="292">
        <v>0</v>
      </c>
      <c r="P347" s="22">
        <f>Table3[[#This Row],[Estimated Cost ($/day)]]/Table3[[#This Row],[Consumption Recorded (kWh/day)]]</f>
        <v>0.13254403696217151</v>
      </c>
    </row>
    <row r="348" spans="1:16" ht="15">
      <c r="A348" s="284" t="s">
        <v>195</v>
      </c>
      <c r="B348" s="285" t="s">
        <v>196</v>
      </c>
      <c r="C348" s="285" t="s">
        <v>490</v>
      </c>
      <c r="D348" s="285">
        <v>101.32</v>
      </c>
      <c r="E348" s="286">
        <v>13.44</v>
      </c>
      <c r="F348" s="285">
        <v>67</v>
      </c>
      <c r="G348" s="285">
        <v>43</v>
      </c>
      <c r="H348" s="292">
        <v>0.25</v>
      </c>
      <c r="P348" s="22">
        <f>Table3[[#This Row],[Estimated Cost ($/day)]]/Table3[[#This Row],[Consumption Recorded (kWh/day)]]</f>
        <v>0.13264903276746942</v>
      </c>
    </row>
    <row r="349" spans="1:16" ht="15">
      <c r="A349" s="284" t="s">
        <v>195</v>
      </c>
      <c r="B349" s="285" t="s">
        <v>196</v>
      </c>
      <c r="C349" s="285" t="s">
        <v>491</v>
      </c>
      <c r="D349" s="285">
        <v>103.4</v>
      </c>
      <c r="E349" s="286">
        <v>13.7</v>
      </c>
      <c r="F349" s="285">
        <v>71</v>
      </c>
      <c r="G349" s="285">
        <v>43</v>
      </c>
      <c r="H349" s="292">
        <v>0</v>
      </c>
      <c r="P349" s="22">
        <f>Table3[[#This Row],[Estimated Cost ($/day)]]/Table3[[#This Row],[Consumption Recorded (kWh/day)]]</f>
        <v>0.13249516441005801</v>
      </c>
    </row>
    <row r="350" spans="1:16" ht="15">
      <c r="A350" s="284" t="s">
        <v>195</v>
      </c>
      <c r="B350" s="285" t="s">
        <v>196</v>
      </c>
      <c r="C350" s="285" t="s">
        <v>492</v>
      </c>
      <c r="D350" s="285">
        <v>94.93</v>
      </c>
      <c r="E350" s="286">
        <v>12.62</v>
      </c>
      <c r="F350" s="285">
        <v>73</v>
      </c>
      <c r="G350" s="285">
        <v>58</v>
      </c>
      <c r="H350" s="292">
        <v>0</v>
      </c>
      <c r="P350" s="22">
        <f>Table3[[#This Row],[Estimated Cost ($/day)]]/Table3[[#This Row],[Consumption Recorded (kWh/day)]]</f>
        <v>0.13294006109765089</v>
      </c>
    </row>
    <row r="351" spans="1:16" ht="15">
      <c r="A351" s="284" t="s">
        <v>195</v>
      </c>
      <c r="B351" s="285" t="s">
        <v>196</v>
      </c>
      <c r="C351" s="285" t="s">
        <v>493</v>
      </c>
      <c r="D351" s="285">
        <v>111.67</v>
      </c>
      <c r="E351" s="286">
        <v>14.76</v>
      </c>
      <c r="F351" s="285">
        <v>72</v>
      </c>
      <c r="G351" s="285">
        <v>59</v>
      </c>
      <c r="H351" s="292">
        <v>0.66</v>
      </c>
      <c r="P351" s="22">
        <f>Table3[[#This Row],[Estimated Cost ($/day)]]/Table3[[#This Row],[Consumption Recorded (kWh/day)]]</f>
        <v>0.1321751589504791</v>
      </c>
    </row>
    <row r="352" spans="1:16" ht="15">
      <c r="A352" s="284" t="s">
        <v>195</v>
      </c>
      <c r="B352" s="285" t="s">
        <v>196</v>
      </c>
      <c r="C352" s="285" t="s">
        <v>494</v>
      </c>
      <c r="D352" s="285">
        <v>104.28</v>
      </c>
      <c r="E352" s="286">
        <v>13.82</v>
      </c>
      <c r="F352" s="285">
        <v>72</v>
      </c>
      <c r="G352" s="285">
        <v>60</v>
      </c>
      <c r="H352" s="292">
        <v>7.0000000000000007E-2</v>
      </c>
      <c r="P352" s="22">
        <f>Table3[[#This Row],[Estimated Cost ($/day)]]/Table3[[#This Row],[Consumption Recorded (kWh/day)]]</f>
        <v>0.13252780974299963</v>
      </c>
    </row>
    <row r="353" spans="1:16" ht="15">
      <c r="A353" s="288" t="s">
        <v>195</v>
      </c>
      <c r="B353" s="289" t="s">
        <v>196</v>
      </c>
      <c r="C353" s="289" t="s">
        <v>495</v>
      </c>
      <c r="D353" s="289">
        <v>116.62</v>
      </c>
      <c r="E353" s="290">
        <v>15.4</v>
      </c>
      <c r="F353" s="289">
        <v>73</v>
      </c>
      <c r="G353" s="289">
        <v>58</v>
      </c>
      <c r="H353" s="293">
        <v>0.11</v>
      </c>
      <c r="P353" s="22">
        <f>Table3[[#This Row],[Estimated Cost ($/day)]]/Table3[[#This Row],[Consumption Recorded (kWh/day)]]</f>
        <v>0.13205282112845138</v>
      </c>
    </row>
    <row r="354" spans="1:16" ht="15">
      <c r="A354" s="288" t="s">
        <v>195</v>
      </c>
      <c r="B354" s="289" t="s">
        <v>196</v>
      </c>
      <c r="C354" s="289" t="s">
        <v>496</v>
      </c>
      <c r="D354" s="289">
        <v>275.16000000000003</v>
      </c>
      <c r="E354" s="290">
        <v>35.75</v>
      </c>
      <c r="F354" s="289">
        <v>74</v>
      </c>
      <c r="G354" s="289">
        <v>48</v>
      </c>
      <c r="H354" s="293">
        <v>4.04</v>
      </c>
      <c r="P354" s="22">
        <f>Table3[[#This Row],[Estimated Cost ($/day)]]/Table3[[#This Row],[Consumption Recorded (kWh/day)]]</f>
        <v>0.12992440761738624</v>
      </c>
    </row>
    <row r="355" spans="1:16" ht="15">
      <c r="A355" s="288" t="s">
        <v>195</v>
      </c>
      <c r="B355" s="289" t="s">
        <v>196</v>
      </c>
      <c r="C355" s="289" t="s">
        <v>497</v>
      </c>
      <c r="D355" s="289">
        <v>234.16</v>
      </c>
      <c r="E355" s="290">
        <v>30.49</v>
      </c>
      <c r="F355" s="289">
        <v>68</v>
      </c>
      <c r="G355" s="289">
        <v>40</v>
      </c>
      <c r="H355" s="293">
        <v>0.05</v>
      </c>
      <c r="P355" s="22">
        <f>Table3[[#This Row],[Estimated Cost ($/day)]]/Table3[[#This Row],[Consumption Recorded (kWh/day)]]</f>
        <v>0.13021011274342328</v>
      </c>
    </row>
    <row r="356" spans="1:16" ht="15">
      <c r="A356" s="288" t="s">
        <v>195</v>
      </c>
      <c r="B356" s="289" t="s">
        <v>196</v>
      </c>
      <c r="C356" s="289" t="s">
        <v>498</v>
      </c>
      <c r="D356" s="289">
        <v>180.03</v>
      </c>
      <c r="E356" s="290">
        <v>23.54</v>
      </c>
      <c r="F356" s="289">
        <v>65</v>
      </c>
      <c r="G356" s="289">
        <v>41</v>
      </c>
      <c r="H356" s="293">
        <v>0</v>
      </c>
      <c r="P356" s="22">
        <f>Table3[[#This Row],[Estimated Cost ($/day)]]/Table3[[#This Row],[Consumption Recorded (kWh/day)]]</f>
        <v>0.13075598511359218</v>
      </c>
    </row>
    <row r="357" spans="1:16" ht="15">
      <c r="A357" s="288" t="s">
        <v>195</v>
      </c>
      <c r="B357" s="289" t="s">
        <v>196</v>
      </c>
      <c r="C357" s="289" t="s">
        <v>499</v>
      </c>
      <c r="D357" s="289">
        <v>163.65</v>
      </c>
      <c r="E357" s="290">
        <v>21.44</v>
      </c>
      <c r="F357" s="289">
        <v>66</v>
      </c>
      <c r="G357" s="289">
        <v>44</v>
      </c>
      <c r="H357" s="293">
        <v>0</v>
      </c>
      <c r="P357" s="22">
        <f>Table3[[#This Row],[Estimated Cost ($/day)]]/Table3[[#This Row],[Consumption Recorded (kWh/day)]]</f>
        <v>0.13101130461350444</v>
      </c>
    </row>
    <row r="358" spans="1:16" ht="15">
      <c r="A358" s="288" t="s">
        <v>195</v>
      </c>
      <c r="B358" s="289" t="s">
        <v>196</v>
      </c>
      <c r="C358" s="289" t="s">
        <v>500</v>
      </c>
      <c r="D358" s="289">
        <v>152.85</v>
      </c>
      <c r="E358" s="290">
        <v>20.05</v>
      </c>
      <c r="F358" s="289">
        <v>68</v>
      </c>
      <c r="G358" s="289">
        <v>46</v>
      </c>
      <c r="H358" s="293">
        <v>0</v>
      </c>
      <c r="P358" s="22">
        <f>Table3[[#This Row],[Estimated Cost ($/day)]]/Table3[[#This Row],[Consumption Recorded (kWh/day)]]</f>
        <v>0.13117435394177299</v>
      </c>
    </row>
    <row r="359" spans="1:16" ht="15">
      <c r="A359" s="288" t="s">
        <v>195</v>
      </c>
      <c r="B359" s="289" t="s">
        <v>196</v>
      </c>
      <c r="C359" s="289" t="s">
        <v>501</v>
      </c>
      <c r="D359" s="289">
        <v>147.04</v>
      </c>
      <c r="E359" s="290">
        <v>19.3</v>
      </c>
      <c r="F359" s="289">
        <v>70</v>
      </c>
      <c r="G359" s="289">
        <v>49</v>
      </c>
      <c r="H359" s="293">
        <v>0</v>
      </c>
      <c r="P359" s="22">
        <f>Table3[[#This Row],[Estimated Cost ($/day)]]/Table3[[#This Row],[Consumption Recorded (kWh/day)]]</f>
        <v>0.13125680087051145</v>
      </c>
    </row>
    <row r="360" spans="1:16" ht="15">
      <c r="A360" s="288" t="s">
        <v>195</v>
      </c>
      <c r="B360" s="289" t="s">
        <v>196</v>
      </c>
      <c r="C360" s="289" t="s">
        <v>502</v>
      </c>
      <c r="D360" s="289">
        <v>197.58</v>
      </c>
      <c r="E360" s="290">
        <v>25.79</v>
      </c>
      <c r="F360" s="289">
        <v>73</v>
      </c>
      <c r="G360" s="289">
        <v>53</v>
      </c>
      <c r="H360" s="293">
        <v>0</v>
      </c>
      <c r="P360" s="22">
        <f>Table3[[#This Row],[Estimated Cost ($/day)]]/Table3[[#This Row],[Consumption Recorded (kWh/day)]]</f>
        <v>0.13052940581030467</v>
      </c>
    </row>
    <row r="361" spans="1:16" ht="15">
      <c r="A361" s="288" t="s">
        <v>195</v>
      </c>
      <c r="B361" s="289" t="s">
        <v>196</v>
      </c>
      <c r="C361" s="289" t="s">
        <v>503</v>
      </c>
      <c r="D361" s="289">
        <v>210.93</v>
      </c>
      <c r="E361" s="290">
        <v>27.51</v>
      </c>
      <c r="F361" s="289">
        <v>73</v>
      </c>
      <c r="G361" s="289">
        <v>53</v>
      </c>
      <c r="H361" s="293">
        <v>0</v>
      </c>
      <c r="P361" s="22">
        <f>Table3[[#This Row],[Estimated Cost ($/day)]]/Table3[[#This Row],[Consumption Recorded (kWh/day)]]</f>
        <v>0.13042241501920068</v>
      </c>
    </row>
    <row r="362" spans="1:16" ht="15">
      <c r="A362" s="284" t="s">
        <v>195</v>
      </c>
      <c r="B362" s="285" t="s">
        <v>196</v>
      </c>
      <c r="C362" s="285" t="s">
        <v>504</v>
      </c>
      <c r="D362" s="285">
        <v>142.12</v>
      </c>
      <c r="E362" s="286">
        <v>18.670000000000002</v>
      </c>
      <c r="F362" s="285">
        <v>73</v>
      </c>
      <c r="G362" s="285">
        <v>60</v>
      </c>
      <c r="H362" s="287">
        <v>0.09</v>
      </c>
      <c r="P362" s="22">
        <f>Table3[[#This Row],[Estimated Cost ($/day)]]/Table3[[#This Row],[Consumption Recorded (kWh/day)]]</f>
        <v>0.13136785814804391</v>
      </c>
    </row>
    <row r="363" spans="1:16" ht="15">
      <c r="A363" s="284" t="s">
        <v>195</v>
      </c>
      <c r="B363" s="285" t="s">
        <v>196</v>
      </c>
      <c r="C363" s="285" t="s">
        <v>505</v>
      </c>
      <c r="D363" s="285">
        <v>140.97</v>
      </c>
      <c r="E363" s="286">
        <v>18.52</v>
      </c>
      <c r="F363" s="285">
        <v>74</v>
      </c>
      <c r="G363" s="285">
        <v>54</v>
      </c>
      <c r="H363" s="292">
        <v>0.1</v>
      </c>
      <c r="P363" s="22">
        <f>Table3[[#This Row],[Estimated Cost ($/day)]]/Table3[[#This Row],[Consumption Recorded (kWh/day)]]</f>
        <v>0.13137546995814711</v>
      </c>
    </row>
    <row r="364" spans="1:16" ht="15">
      <c r="A364" s="284" t="s">
        <v>195</v>
      </c>
      <c r="B364" s="285" t="s">
        <v>196</v>
      </c>
      <c r="C364" s="285" t="s">
        <v>506</v>
      </c>
      <c r="D364" s="285">
        <v>130.34</v>
      </c>
      <c r="E364" s="286">
        <v>17.16</v>
      </c>
      <c r="F364" s="285">
        <v>71</v>
      </c>
      <c r="G364" s="285">
        <v>49</v>
      </c>
      <c r="H364" s="292">
        <v>0</v>
      </c>
      <c r="P364" s="22">
        <f>Table3[[#This Row],[Estimated Cost ($/day)]]/Table3[[#This Row],[Consumption Recorded (kWh/day)]]</f>
        <v>0.13165566978671167</v>
      </c>
    </row>
    <row r="365" spans="1:16" ht="15">
      <c r="A365" s="284" t="s">
        <v>195</v>
      </c>
      <c r="B365" s="285" t="s">
        <v>196</v>
      </c>
      <c r="C365" s="285" t="s">
        <v>507</v>
      </c>
      <c r="D365" s="285">
        <v>127</v>
      </c>
      <c r="E365" s="286">
        <v>16.73</v>
      </c>
      <c r="F365" s="285">
        <v>66</v>
      </c>
      <c r="G365" s="285">
        <v>44</v>
      </c>
      <c r="H365" s="292">
        <v>0.04</v>
      </c>
      <c r="P365" s="22">
        <f>Table3[[#This Row],[Estimated Cost ($/day)]]/Table3[[#This Row],[Consumption Recorded (kWh/day)]]</f>
        <v>0.13173228346456695</v>
      </c>
    </row>
    <row r="366" spans="1:16" ht="15">
      <c r="A366" s="284" t="s">
        <v>195</v>
      </c>
      <c r="B366" s="285" t="s">
        <v>196</v>
      </c>
      <c r="C366" s="285" t="s">
        <v>508</v>
      </c>
      <c r="D366" s="285">
        <v>126.79</v>
      </c>
      <c r="E366" s="286">
        <v>16.7</v>
      </c>
      <c r="F366" s="285">
        <v>55</v>
      </c>
      <c r="G366" s="285">
        <v>46</v>
      </c>
      <c r="H366" s="292">
        <v>0</v>
      </c>
      <c r="P366" s="22">
        <f>Table3[[#This Row],[Estimated Cost ($/day)]]/Table3[[#This Row],[Consumption Recorded (kWh/day)]]</f>
        <v>0.13171385755974443</v>
      </c>
    </row>
    <row r="367" spans="1:16" ht="15">
      <c r="A367" s="284" t="s">
        <v>195</v>
      </c>
      <c r="B367" s="285" t="s">
        <v>196</v>
      </c>
      <c r="C367" s="285" t="s">
        <v>509</v>
      </c>
      <c r="D367" s="285">
        <v>121.98</v>
      </c>
      <c r="E367" s="286">
        <v>16.09</v>
      </c>
      <c r="F367" s="285">
        <v>59</v>
      </c>
      <c r="G367" s="285">
        <v>37</v>
      </c>
      <c r="H367" s="292">
        <v>0</v>
      </c>
      <c r="M367" s="16" t="s">
        <v>228</v>
      </c>
      <c r="N367" s="16" t="s">
        <v>229</v>
      </c>
      <c r="P367" s="22">
        <f>Table3[[#This Row],[Estimated Cost ($/day)]]/Table3[[#This Row],[Consumption Recorded (kWh/day)]]</f>
        <v>0.13190686997868503</v>
      </c>
    </row>
    <row r="368" spans="1:16" ht="15">
      <c r="A368" s="294" t="s">
        <v>195</v>
      </c>
      <c r="B368" s="295" t="s">
        <v>196</v>
      </c>
      <c r="C368" s="295" t="s">
        <v>510</v>
      </c>
      <c r="D368" s="295">
        <v>122.26</v>
      </c>
      <c r="E368" s="296">
        <v>16.12</v>
      </c>
      <c r="F368" s="295">
        <v>63</v>
      </c>
      <c r="G368" s="295">
        <v>36</v>
      </c>
      <c r="H368" s="297">
        <v>0</v>
      </c>
      <c r="J368" s="15" t="s">
        <v>260</v>
      </c>
      <c r="M368" s="17">
        <f>AVERAGE(D338:D368)</f>
        <v>138.43870967741933</v>
      </c>
      <c r="N368" s="18">
        <f>AVERAGE(E338:E368)</f>
        <v>18.243225806451616</v>
      </c>
      <c r="P368" s="22">
        <f>Table3[[#This Row],[Estimated Cost ($/day)]]/Table3[[#This Row],[Consumption Recorded (kWh/day)]]</f>
        <v>0.13185015540651071</v>
      </c>
    </row>
    <row r="369" spans="3:17" ht="15">
      <c r="C369" s="309" t="s">
        <v>511</v>
      </c>
      <c r="D369" s="310">
        <f>AVERAGE(Table3[Consumption Recorded (kWh/day)])</f>
        <v>122.41967123287665</v>
      </c>
      <c r="E369" s="311">
        <f>AVERAGE(Table3[Estimated Cost ($/day)])</f>
        <v>16.333972602739721</v>
      </c>
      <c r="F369" s="312"/>
      <c r="G369" s="312"/>
      <c r="H369" s="133"/>
      <c r="J369" s="15" t="s">
        <v>512</v>
      </c>
      <c r="P369" s="22">
        <f xml:space="preserve"> AVERAGE(P4:P368)</f>
        <v>0.13370314214750859</v>
      </c>
      <c r="Q369" t="s">
        <v>513</v>
      </c>
    </row>
    <row r="370" spans="3:17" ht="15">
      <c r="C370" s="309" t="s">
        <v>514</v>
      </c>
      <c r="D370" s="310">
        <f>AVERAGE(D362:D368,D327:D353,D297:D323,D286:D287,D261:D271,D255:D258,D235:D253,D224:D232,D216:D220,D181:D214,D175:D180,D124:D171,D4:D120)</f>
        <v>108.52772151898732</v>
      </c>
      <c r="E370" s="311">
        <f>AVERAGE(E362:E368,E327:E353,E297:E323,E286:E287,E261:E271,E255:E258,E235:E253,E224:E232,E216:E220,E181:E214,E175:E180,E124:E171,E4:E120)</f>
        <v>14.539430379746824</v>
      </c>
      <c r="F370" s="312"/>
      <c r="G370" s="312"/>
      <c r="H370" s="312"/>
    </row>
    <row r="371" spans="3:17" ht="15">
      <c r="C371" s="309" t="s">
        <v>515</v>
      </c>
      <c r="D371" s="310">
        <f>AVERAGE(D354:D361,D324:D326,D288:D296,D272:D285,D259:D260,D254,D233:D234,D221:D223,D215,D172:D174,D121:D123)</f>
        <v>212.0085714285714</v>
      </c>
      <c r="E371" s="311">
        <f>AVERAGE(E354:E361,E324:E326,E288:E296,E272:E285,E259:E260,E254,E233:E234,E221:E223,E215,E172:E174,E121:E123)</f>
        <v>27.906938775510209</v>
      </c>
      <c r="F371" s="312"/>
      <c r="G371" s="309" t="s">
        <v>516</v>
      </c>
      <c r="H371" s="312">
        <f>COUNT(D354:D361,D324:D326,D288:D296,D272:D285,D259:D260,D254,D233:D234,D221:D223,D215,D172:D174,D121:D123)</f>
        <v>49</v>
      </c>
    </row>
    <row r="372" spans="3:17" ht="15">
      <c r="C372" s="309" t="s">
        <v>517</v>
      </c>
      <c r="D372" s="310">
        <f>AVERAGE(D235:D246,D224:D232,D216:D220,D181:D214,D175:D180,D124:D171,D4:D120)</f>
        <v>102.3178354978355</v>
      </c>
      <c r="E372" s="311">
        <f>AVERAGE(E4:E246)</f>
        <v>14.099547325102874</v>
      </c>
      <c r="F372" s="312"/>
      <c r="G372" s="312"/>
      <c r="H372" s="312"/>
      <c r="P372" s="22"/>
    </row>
    <row r="373" spans="3:17" ht="15">
      <c r="C373" s="309" t="s">
        <v>518</v>
      </c>
      <c r="D373" s="310">
        <f>AVERAGE(D362:D368,D327:D353,D297:D323,D286:D287,D261:D271,D255:D258,D247:D253)</f>
        <v>125.40400000000002</v>
      </c>
      <c r="E373" s="311">
        <f>AVERAGE(E247:E368)</f>
        <v>20.784508196721323</v>
      </c>
      <c r="F373" s="312"/>
      <c r="G373" s="309"/>
      <c r="H373" s="312"/>
    </row>
    <row r="374" spans="3:17" ht="15">
      <c r="C374" s="309" t="s">
        <v>519</v>
      </c>
      <c r="D374" s="310">
        <f>AVERAGE(D247:D368)</f>
        <v>157.2104918032787</v>
      </c>
      <c r="E374" s="311">
        <f>AVERAGE(E247:E368)</f>
        <v>20.784508196721323</v>
      </c>
      <c r="F374" s="312"/>
      <c r="G374" s="309" t="s">
        <v>516</v>
      </c>
      <c r="H374" s="312">
        <f>COUNT(D247:D368)</f>
        <v>122</v>
      </c>
    </row>
  </sheetData>
  <pageMargins left="0.7" right="0.7" top="0.75" bottom="0.75" header="0.3" footer="0.3"/>
  <pageSetup fitToHeight="0" orientation="portrait" horizontalDpi="90" verticalDpi="9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02BB3-ABE9-4B50-BC75-9FFBB1890C7E}">
  <sheetPr>
    <pageSetUpPr fitToPage="1"/>
  </sheetPr>
  <dimension ref="A1:N374"/>
  <sheetViews>
    <sheetView workbookViewId="0">
      <pane ySplit="3" topLeftCell="A4" activePane="bottomLeft" state="frozen"/>
      <selection pane="bottomLeft" activeCell="H3" sqref="H3"/>
    </sheetView>
  </sheetViews>
  <sheetFormatPr defaultRowHeight="14.45"/>
  <cols>
    <col min="1" max="1" width="11.42578125" customWidth="1"/>
    <col min="2" max="2" width="12.85546875" bestFit="1" customWidth="1"/>
    <col min="3" max="3" width="12.85546875" customWidth="1"/>
    <col min="4" max="4" width="16" customWidth="1"/>
    <col min="5" max="5" width="10.140625" customWidth="1"/>
    <col min="6" max="6" width="13.85546875" customWidth="1"/>
    <col min="7" max="7" width="12.85546875" customWidth="1"/>
    <col min="8" max="8" width="14.85546875" customWidth="1"/>
  </cols>
  <sheetData>
    <row r="1" spans="1:14">
      <c r="A1" s="50" t="s">
        <v>520</v>
      </c>
      <c r="B1" s="2"/>
      <c r="C1" s="2"/>
      <c r="D1" s="2"/>
      <c r="E1" s="7"/>
      <c r="F1" s="2"/>
      <c r="G1" s="2"/>
      <c r="H1" s="2"/>
      <c r="J1" s="15"/>
      <c r="K1" s="15"/>
      <c r="L1" s="15"/>
      <c r="M1" s="15"/>
      <c r="N1" s="15"/>
    </row>
    <row r="2" spans="1:14" ht="15"/>
    <row r="3" spans="1:14" ht="43.5">
      <c r="A3" s="351" t="s">
        <v>188</v>
      </c>
      <c r="B3" s="352" t="s">
        <v>189</v>
      </c>
      <c r="C3" s="352" t="s">
        <v>62</v>
      </c>
      <c r="D3" s="352" t="s">
        <v>521</v>
      </c>
      <c r="E3" s="352" t="s">
        <v>191</v>
      </c>
      <c r="F3" s="352" t="s">
        <v>192</v>
      </c>
      <c r="G3" s="352" t="s">
        <v>193</v>
      </c>
      <c r="H3" s="354" t="s">
        <v>194</v>
      </c>
      <c r="J3" s="6"/>
    </row>
    <row r="4" spans="1:14" ht="15">
      <c r="A4" s="392" t="s">
        <v>522</v>
      </c>
      <c r="B4" s="393" t="s">
        <v>523</v>
      </c>
      <c r="C4" s="393" t="s">
        <v>197</v>
      </c>
      <c r="D4" s="393">
        <v>251.51</v>
      </c>
      <c r="E4" s="393">
        <v>25.69</v>
      </c>
      <c r="F4" s="393">
        <v>79</v>
      </c>
      <c r="G4" s="393">
        <v>58</v>
      </c>
      <c r="H4" s="394">
        <v>0.04</v>
      </c>
    </row>
    <row r="5" spans="1:14" ht="15">
      <c r="A5" s="298" t="s">
        <v>522</v>
      </c>
      <c r="B5" s="285" t="s">
        <v>523</v>
      </c>
      <c r="C5" s="285" t="s">
        <v>198</v>
      </c>
      <c r="D5" s="285">
        <v>258.45999999999998</v>
      </c>
      <c r="E5" s="285">
        <v>26.37</v>
      </c>
      <c r="F5" s="285">
        <v>78</v>
      </c>
      <c r="G5" s="285">
        <v>53</v>
      </c>
      <c r="H5" s="299">
        <v>0</v>
      </c>
    </row>
    <row r="6" spans="1:14" ht="15">
      <c r="A6" s="298" t="s">
        <v>522</v>
      </c>
      <c r="B6" s="285" t="s">
        <v>523</v>
      </c>
      <c r="C6" s="285" t="s">
        <v>199</v>
      </c>
      <c r="D6" s="285">
        <v>246.5</v>
      </c>
      <c r="E6" s="285">
        <v>25.19</v>
      </c>
      <c r="F6" s="285">
        <v>81</v>
      </c>
      <c r="G6" s="285">
        <v>51</v>
      </c>
      <c r="H6" s="299">
        <v>0</v>
      </c>
    </row>
    <row r="7" spans="1:14" ht="15">
      <c r="A7" s="298" t="s">
        <v>522</v>
      </c>
      <c r="B7" s="285" t="s">
        <v>523</v>
      </c>
      <c r="C7" s="285" t="s">
        <v>200</v>
      </c>
      <c r="D7" s="285">
        <v>243.05</v>
      </c>
      <c r="E7" s="285">
        <v>24.85</v>
      </c>
      <c r="F7" s="285">
        <v>83</v>
      </c>
      <c r="G7" s="285">
        <v>57</v>
      </c>
      <c r="H7" s="299">
        <v>0</v>
      </c>
    </row>
    <row r="8" spans="1:14" ht="15">
      <c r="A8" s="298" t="s">
        <v>522</v>
      </c>
      <c r="B8" s="285" t="s">
        <v>523</v>
      </c>
      <c r="C8" s="285" t="s">
        <v>201</v>
      </c>
      <c r="D8" s="285">
        <v>239.78</v>
      </c>
      <c r="E8" s="285">
        <v>24.53</v>
      </c>
      <c r="F8" s="285">
        <v>77</v>
      </c>
      <c r="G8" s="285">
        <v>46</v>
      </c>
      <c r="H8" s="299">
        <v>0.04</v>
      </c>
    </row>
    <row r="9" spans="1:14" ht="15">
      <c r="A9" s="298" t="s">
        <v>522</v>
      </c>
      <c r="B9" s="285" t="s">
        <v>523</v>
      </c>
      <c r="C9" s="285" t="s">
        <v>202</v>
      </c>
      <c r="D9" s="285">
        <v>241.45</v>
      </c>
      <c r="E9" s="285">
        <v>24.7</v>
      </c>
      <c r="F9" s="285">
        <v>68</v>
      </c>
      <c r="G9" s="285">
        <v>41</v>
      </c>
      <c r="H9" s="299">
        <v>0</v>
      </c>
    </row>
    <row r="10" spans="1:14" ht="15">
      <c r="A10" s="298" t="s">
        <v>522</v>
      </c>
      <c r="B10" s="285" t="s">
        <v>523</v>
      </c>
      <c r="C10" s="285" t="s">
        <v>203</v>
      </c>
      <c r="D10" s="285">
        <v>237.17</v>
      </c>
      <c r="E10" s="285">
        <v>24.27</v>
      </c>
      <c r="F10" s="285">
        <v>70</v>
      </c>
      <c r="G10" s="285">
        <v>38</v>
      </c>
      <c r="H10" s="299">
        <v>0</v>
      </c>
    </row>
    <row r="11" spans="1:14" ht="15">
      <c r="A11" s="298" t="s">
        <v>522</v>
      </c>
      <c r="B11" s="285" t="s">
        <v>523</v>
      </c>
      <c r="C11" s="285" t="s">
        <v>204</v>
      </c>
      <c r="D11" s="285">
        <v>245.25</v>
      </c>
      <c r="E11" s="285">
        <v>25.07</v>
      </c>
      <c r="F11" s="285">
        <v>76</v>
      </c>
      <c r="G11" s="285">
        <v>42</v>
      </c>
      <c r="H11" s="299">
        <v>0</v>
      </c>
    </row>
    <row r="12" spans="1:14" ht="15">
      <c r="A12" s="298" t="s">
        <v>522</v>
      </c>
      <c r="B12" s="285" t="s">
        <v>523</v>
      </c>
      <c r="C12" s="285" t="s">
        <v>205</v>
      </c>
      <c r="D12" s="285">
        <v>233.12</v>
      </c>
      <c r="E12" s="285">
        <v>23.88</v>
      </c>
      <c r="F12" s="285">
        <v>74</v>
      </c>
      <c r="G12" s="285">
        <v>47</v>
      </c>
      <c r="H12" s="299">
        <v>0</v>
      </c>
    </row>
    <row r="13" spans="1:14" ht="15">
      <c r="A13" s="298" t="s">
        <v>522</v>
      </c>
      <c r="B13" s="285" t="s">
        <v>523</v>
      </c>
      <c r="C13" s="285" t="s">
        <v>206</v>
      </c>
      <c r="D13" s="285">
        <v>233.93</v>
      </c>
      <c r="E13" s="285">
        <v>23.95</v>
      </c>
      <c r="F13" s="285">
        <v>71</v>
      </c>
      <c r="G13" s="285">
        <v>42</v>
      </c>
      <c r="H13" s="299">
        <v>0</v>
      </c>
    </row>
    <row r="14" spans="1:14" ht="15">
      <c r="A14" s="298" t="s">
        <v>522</v>
      </c>
      <c r="B14" s="285" t="s">
        <v>523</v>
      </c>
      <c r="C14" s="285" t="s">
        <v>207</v>
      </c>
      <c r="D14" s="285">
        <v>234.59</v>
      </c>
      <c r="E14" s="285">
        <v>24.02</v>
      </c>
      <c r="F14" s="285">
        <v>73</v>
      </c>
      <c r="G14" s="285">
        <v>38</v>
      </c>
      <c r="H14" s="299">
        <v>0</v>
      </c>
    </row>
    <row r="15" spans="1:14" ht="15">
      <c r="A15" s="298" t="s">
        <v>522</v>
      </c>
      <c r="B15" s="285" t="s">
        <v>523</v>
      </c>
      <c r="C15" s="285" t="s">
        <v>208</v>
      </c>
      <c r="D15" s="285">
        <v>233.41</v>
      </c>
      <c r="E15" s="285">
        <v>23.9</v>
      </c>
      <c r="F15" s="285">
        <v>80</v>
      </c>
      <c r="G15" s="285">
        <v>44</v>
      </c>
      <c r="H15" s="299">
        <v>0</v>
      </c>
    </row>
    <row r="16" spans="1:14" ht="15">
      <c r="A16" s="298" t="s">
        <v>522</v>
      </c>
      <c r="B16" s="285" t="s">
        <v>523</v>
      </c>
      <c r="C16" s="285" t="s">
        <v>209</v>
      </c>
      <c r="D16" s="285">
        <v>234.71</v>
      </c>
      <c r="E16" s="285">
        <v>24.03</v>
      </c>
      <c r="F16" s="285">
        <v>71</v>
      </c>
      <c r="G16" s="285">
        <v>35</v>
      </c>
      <c r="H16" s="299">
        <v>0.12</v>
      </c>
    </row>
    <row r="17" spans="1:8" ht="15">
      <c r="A17" s="298" t="s">
        <v>522</v>
      </c>
      <c r="B17" s="285" t="s">
        <v>523</v>
      </c>
      <c r="C17" s="285" t="s">
        <v>210</v>
      </c>
      <c r="D17" s="285">
        <v>243.71</v>
      </c>
      <c r="E17" s="285">
        <v>24.92</v>
      </c>
      <c r="F17" s="285">
        <v>61</v>
      </c>
      <c r="G17" s="285">
        <v>30</v>
      </c>
      <c r="H17" s="299">
        <v>0</v>
      </c>
    </row>
    <row r="18" spans="1:8" ht="15">
      <c r="A18" s="298" t="s">
        <v>522</v>
      </c>
      <c r="B18" s="285" t="s">
        <v>523</v>
      </c>
      <c r="C18" s="285" t="s">
        <v>211</v>
      </c>
      <c r="D18" s="285">
        <v>241.87</v>
      </c>
      <c r="E18" s="285">
        <v>24.74</v>
      </c>
      <c r="F18" s="285">
        <v>63</v>
      </c>
      <c r="G18" s="285">
        <v>30</v>
      </c>
      <c r="H18" s="299">
        <v>0</v>
      </c>
    </row>
    <row r="19" spans="1:8" ht="15">
      <c r="A19" s="298" t="s">
        <v>522</v>
      </c>
      <c r="B19" s="285" t="s">
        <v>523</v>
      </c>
      <c r="C19" s="285" t="s">
        <v>212</v>
      </c>
      <c r="D19" s="285">
        <v>243.06</v>
      </c>
      <c r="E19" s="285">
        <v>24.85</v>
      </c>
      <c r="F19" s="285">
        <v>71</v>
      </c>
      <c r="G19" s="285">
        <v>30</v>
      </c>
      <c r="H19" s="299">
        <v>0</v>
      </c>
    </row>
    <row r="20" spans="1:8" ht="15">
      <c r="A20" s="298" t="s">
        <v>522</v>
      </c>
      <c r="B20" s="285" t="s">
        <v>523</v>
      </c>
      <c r="C20" s="285" t="s">
        <v>213</v>
      </c>
      <c r="D20" s="285">
        <v>227.99</v>
      </c>
      <c r="E20" s="285">
        <v>23.37</v>
      </c>
      <c r="F20" s="285">
        <v>75</v>
      </c>
      <c r="G20" s="285">
        <v>34</v>
      </c>
      <c r="H20" s="299">
        <v>0</v>
      </c>
    </row>
    <row r="21" spans="1:8" ht="15">
      <c r="A21" s="298" t="s">
        <v>522</v>
      </c>
      <c r="B21" s="285" t="s">
        <v>523</v>
      </c>
      <c r="C21" s="285" t="s">
        <v>214</v>
      </c>
      <c r="D21" s="285">
        <v>271.94</v>
      </c>
      <c r="E21" s="285">
        <v>27.7</v>
      </c>
      <c r="F21" s="285">
        <v>79</v>
      </c>
      <c r="G21" s="285">
        <v>46</v>
      </c>
      <c r="H21" s="299" t="s">
        <v>13</v>
      </c>
    </row>
    <row r="22" spans="1:8" ht="15">
      <c r="A22" s="298" t="s">
        <v>522</v>
      </c>
      <c r="B22" s="285" t="s">
        <v>523</v>
      </c>
      <c r="C22" s="285" t="s">
        <v>215</v>
      </c>
      <c r="D22" s="285">
        <v>228.64</v>
      </c>
      <c r="E22" s="285">
        <v>23.43</v>
      </c>
      <c r="F22" s="285">
        <v>82</v>
      </c>
      <c r="G22" s="285">
        <v>54</v>
      </c>
      <c r="H22" s="299">
        <v>0</v>
      </c>
    </row>
    <row r="23" spans="1:8" ht="15">
      <c r="A23" s="298" t="s">
        <v>522</v>
      </c>
      <c r="B23" s="285" t="s">
        <v>523</v>
      </c>
      <c r="C23" s="285" t="s">
        <v>216</v>
      </c>
      <c r="D23" s="285">
        <v>226.39</v>
      </c>
      <c r="E23" s="285">
        <v>27.17</v>
      </c>
      <c r="F23" s="285">
        <v>76</v>
      </c>
      <c r="G23" s="285">
        <v>49</v>
      </c>
      <c r="H23" s="299">
        <v>0</v>
      </c>
    </row>
    <row r="24" spans="1:8" ht="15">
      <c r="A24" s="298" t="s">
        <v>522</v>
      </c>
      <c r="B24" s="285" t="s">
        <v>523</v>
      </c>
      <c r="C24" s="285" t="s">
        <v>217</v>
      </c>
      <c r="D24" s="285">
        <v>271.22000000000003</v>
      </c>
      <c r="E24" s="285">
        <v>32.35</v>
      </c>
      <c r="F24" s="285">
        <v>76</v>
      </c>
      <c r="G24" s="285">
        <v>47</v>
      </c>
      <c r="H24" s="299" t="s">
        <v>218</v>
      </c>
    </row>
    <row r="25" spans="1:8" ht="15">
      <c r="A25" s="298" t="s">
        <v>522</v>
      </c>
      <c r="B25" s="285" t="s">
        <v>523</v>
      </c>
      <c r="C25" s="285" t="s">
        <v>219</v>
      </c>
      <c r="D25" s="285">
        <v>331.9</v>
      </c>
      <c r="E25" s="285">
        <v>39.36</v>
      </c>
      <c r="F25" s="285">
        <v>82</v>
      </c>
      <c r="G25" s="285">
        <v>54</v>
      </c>
      <c r="H25" s="299">
        <v>0.33</v>
      </c>
    </row>
    <row r="26" spans="1:8" ht="15">
      <c r="A26" s="298" t="s">
        <v>522</v>
      </c>
      <c r="B26" s="285" t="s">
        <v>523</v>
      </c>
      <c r="C26" s="285" t="s">
        <v>220</v>
      </c>
      <c r="D26" s="285">
        <v>282.91000000000003</v>
      </c>
      <c r="E26" s="285">
        <v>33.700000000000003</v>
      </c>
      <c r="F26" s="285">
        <v>75</v>
      </c>
      <c r="G26" s="285">
        <v>44</v>
      </c>
      <c r="H26" s="299">
        <v>0.05</v>
      </c>
    </row>
    <row r="27" spans="1:8" ht="15">
      <c r="A27" s="298" t="s">
        <v>522</v>
      </c>
      <c r="B27" s="285" t="s">
        <v>523</v>
      </c>
      <c r="C27" s="285" t="s">
        <v>221</v>
      </c>
      <c r="D27" s="285">
        <v>269.83</v>
      </c>
      <c r="E27" s="285">
        <v>32.19</v>
      </c>
      <c r="F27" s="285">
        <v>76</v>
      </c>
      <c r="G27" s="285">
        <v>41</v>
      </c>
      <c r="H27" s="299">
        <v>0</v>
      </c>
    </row>
    <row r="28" spans="1:8" ht="15">
      <c r="A28" s="298" t="s">
        <v>522</v>
      </c>
      <c r="B28" s="285" t="s">
        <v>523</v>
      </c>
      <c r="C28" s="285" t="s">
        <v>222</v>
      </c>
      <c r="D28" s="285">
        <v>261.12</v>
      </c>
      <c r="E28" s="285">
        <v>31.19</v>
      </c>
      <c r="F28" s="285">
        <v>85</v>
      </c>
      <c r="G28" s="285">
        <v>43</v>
      </c>
      <c r="H28" s="299">
        <v>0</v>
      </c>
    </row>
    <row r="29" spans="1:8" ht="15">
      <c r="A29" s="298" t="s">
        <v>522</v>
      </c>
      <c r="B29" s="285" t="s">
        <v>523</v>
      </c>
      <c r="C29" s="285" t="s">
        <v>223</v>
      </c>
      <c r="D29" s="285">
        <v>256.33</v>
      </c>
      <c r="E29" s="285">
        <v>30.63</v>
      </c>
      <c r="F29" s="285">
        <v>72</v>
      </c>
      <c r="G29" s="285">
        <v>38</v>
      </c>
      <c r="H29" s="299">
        <v>0.09</v>
      </c>
    </row>
    <row r="30" spans="1:8" ht="15">
      <c r="A30" s="298" t="s">
        <v>522</v>
      </c>
      <c r="B30" s="285" t="s">
        <v>523</v>
      </c>
      <c r="C30" s="285" t="s">
        <v>224</v>
      </c>
      <c r="D30" s="285">
        <v>256.31</v>
      </c>
      <c r="E30" s="285">
        <v>30.63</v>
      </c>
      <c r="F30" s="285">
        <v>62</v>
      </c>
      <c r="G30" s="285">
        <v>37</v>
      </c>
      <c r="H30" s="299">
        <v>0</v>
      </c>
    </row>
    <row r="31" spans="1:8" ht="15">
      <c r="A31" s="298" t="s">
        <v>522</v>
      </c>
      <c r="B31" s="285" t="s">
        <v>523</v>
      </c>
      <c r="C31" s="285" t="s">
        <v>225</v>
      </c>
      <c r="D31" s="285">
        <v>252.69</v>
      </c>
      <c r="E31" s="285">
        <v>30.21</v>
      </c>
      <c r="F31" s="285">
        <v>69</v>
      </c>
      <c r="G31" s="285">
        <v>35</v>
      </c>
      <c r="H31" s="299">
        <v>0</v>
      </c>
    </row>
    <row r="32" spans="1:8" ht="15">
      <c r="A32" s="298" t="s">
        <v>522</v>
      </c>
      <c r="B32" s="285" t="s">
        <v>523</v>
      </c>
      <c r="C32" s="285" t="s">
        <v>226</v>
      </c>
      <c r="D32" s="285">
        <v>267.58</v>
      </c>
      <c r="E32" s="285">
        <v>31.93</v>
      </c>
      <c r="F32" s="285">
        <v>78</v>
      </c>
      <c r="G32" s="285">
        <v>55</v>
      </c>
      <c r="H32" s="299">
        <v>0</v>
      </c>
    </row>
    <row r="33" spans="1:8" ht="15">
      <c r="A33" s="298" t="s">
        <v>522</v>
      </c>
      <c r="B33" s="285" t="s">
        <v>523</v>
      </c>
      <c r="C33" s="285" t="s">
        <v>227</v>
      </c>
      <c r="D33" s="285">
        <v>253.01</v>
      </c>
      <c r="E33" s="285">
        <v>30.25</v>
      </c>
      <c r="F33" s="285">
        <v>86</v>
      </c>
      <c r="G33" s="285">
        <v>58</v>
      </c>
      <c r="H33" s="299">
        <v>0</v>
      </c>
    </row>
    <row r="34" spans="1:8" ht="15">
      <c r="A34" s="298" t="s">
        <v>522</v>
      </c>
      <c r="B34" s="285" t="s">
        <v>523</v>
      </c>
      <c r="C34" s="285" t="s">
        <v>230</v>
      </c>
      <c r="D34" s="285">
        <v>247.05</v>
      </c>
      <c r="E34" s="285">
        <v>29.56</v>
      </c>
      <c r="F34" s="285">
        <v>83</v>
      </c>
      <c r="G34" s="285">
        <v>59</v>
      </c>
      <c r="H34" s="299">
        <v>0</v>
      </c>
    </row>
    <row r="35" spans="1:8" ht="15">
      <c r="A35" s="298" t="s">
        <v>522</v>
      </c>
      <c r="B35" s="285" t="s">
        <v>523</v>
      </c>
      <c r="C35" s="285" t="s">
        <v>232</v>
      </c>
      <c r="D35" s="285">
        <v>244.78</v>
      </c>
      <c r="E35" s="285">
        <v>29.3</v>
      </c>
      <c r="F35" s="285">
        <v>82</v>
      </c>
      <c r="G35" s="285">
        <v>58</v>
      </c>
      <c r="H35" s="299">
        <v>0</v>
      </c>
    </row>
    <row r="36" spans="1:8" ht="15">
      <c r="A36" s="298" t="s">
        <v>522</v>
      </c>
      <c r="B36" s="285" t="s">
        <v>523</v>
      </c>
      <c r="C36" s="285" t="s">
        <v>233</v>
      </c>
      <c r="D36" s="285">
        <v>240.75</v>
      </c>
      <c r="E36" s="285">
        <v>28.83</v>
      </c>
      <c r="F36" s="285">
        <v>82</v>
      </c>
      <c r="G36" s="285">
        <v>57</v>
      </c>
      <c r="H36" s="299">
        <v>0</v>
      </c>
    </row>
    <row r="37" spans="1:8" ht="15">
      <c r="A37" s="298" t="s">
        <v>522</v>
      </c>
      <c r="B37" s="285" t="s">
        <v>523</v>
      </c>
      <c r="C37" s="285" t="s">
        <v>234</v>
      </c>
      <c r="D37" s="285">
        <v>251.56</v>
      </c>
      <c r="E37" s="285">
        <v>30.08</v>
      </c>
      <c r="F37" s="285">
        <v>78</v>
      </c>
      <c r="G37" s="285">
        <v>50</v>
      </c>
      <c r="H37" s="299">
        <v>0</v>
      </c>
    </row>
    <row r="38" spans="1:8" ht="15">
      <c r="A38" s="298" t="s">
        <v>522</v>
      </c>
      <c r="B38" s="285" t="s">
        <v>523</v>
      </c>
      <c r="C38" s="285" t="s">
        <v>235</v>
      </c>
      <c r="D38" s="285">
        <v>262.47000000000003</v>
      </c>
      <c r="E38" s="285">
        <v>31.34</v>
      </c>
      <c r="F38" s="285">
        <v>70</v>
      </c>
      <c r="G38" s="285">
        <v>47</v>
      </c>
      <c r="H38" s="299">
        <v>0.17</v>
      </c>
    </row>
    <row r="39" spans="1:8" ht="15">
      <c r="A39" s="298" t="s">
        <v>522</v>
      </c>
      <c r="B39" s="285" t="s">
        <v>523</v>
      </c>
      <c r="C39" s="285" t="s">
        <v>236</v>
      </c>
      <c r="D39" s="285">
        <v>268.41000000000003</v>
      </c>
      <c r="E39" s="285">
        <v>32.03</v>
      </c>
      <c r="F39" s="285">
        <v>73</v>
      </c>
      <c r="G39" s="285">
        <v>48</v>
      </c>
      <c r="H39" s="299">
        <v>0</v>
      </c>
    </row>
    <row r="40" spans="1:8" ht="15">
      <c r="A40" s="298" t="s">
        <v>522</v>
      </c>
      <c r="B40" s="285" t="s">
        <v>523</v>
      </c>
      <c r="C40" s="285" t="s">
        <v>237</v>
      </c>
      <c r="D40" s="285">
        <v>253.6</v>
      </c>
      <c r="E40" s="285">
        <v>30.32</v>
      </c>
      <c r="F40" s="285">
        <v>71</v>
      </c>
      <c r="G40" s="285">
        <v>46</v>
      </c>
      <c r="H40" s="299">
        <v>0.01</v>
      </c>
    </row>
    <row r="41" spans="1:8" ht="15">
      <c r="A41" s="298" t="s">
        <v>522</v>
      </c>
      <c r="B41" s="285" t="s">
        <v>523</v>
      </c>
      <c r="C41" s="285" t="s">
        <v>238</v>
      </c>
      <c r="D41" s="285">
        <v>244.31</v>
      </c>
      <c r="E41" s="285">
        <v>29.24</v>
      </c>
      <c r="F41" s="285">
        <v>76</v>
      </c>
      <c r="G41" s="285">
        <v>44</v>
      </c>
      <c r="H41" s="299"/>
    </row>
    <row r="42" spans="1:8" ht="15">
      <c r="A42" s="298" t="s">
        <v>522</v>
      </c>
      <c r="B42" s="285" t="s">
        <v>523</v>
      </c>
      <c r="C42" s="285" t="s">
        <v>239</v>
      </c>
      <c r="D42" s="285">
        <v>238.37</v>
      </c>
      <c r="E42" s="285">
        <v>28.56</v>
      </c>
      <c r="F42" s="285">
        <v>79</v>
      </c>
      <c r="G42" s="285">
        <v>49</v>
      </c>
      <c r="H42" s="299">
        <v>0</v>
      </c>
    </row>
    <row r="43" spans="1:8" ht="15">
      <c r="A43" s="298" t="s">
        <v>522</v>
      </c>
      <c r="B43" s="285" t="s">
        <v>523</v>
      </c>
      <c r="C43" s="285" t="s">
        <v>240</v>
      </c>
      <c r="D43" s="285">
        <v>238.4</v>
      </c>
      <c r="E43" s="285">
        <v>28.56</v>
      </c>
      <c r="F43" s="285">
        <v>83</v>
      </c>
      <c r="G43" s="285">
        <v>58</v>
      </c>
      <c r="H43" s="299">
        <v>0</v>
      </c>
    </row>
    <row r="44" spans="1:8" ht="15">
      <c r="A44" s="298" t="s">
        <v>522</v>
      </c>
      <c r="B44" s="285" t="s">
        <v>523</v>
      </c>
      <c r="C44" s="285" t="s">
        <v>241</v>
      </c>
      <c r="D44" s="285">
        <v>243.99</v>
      </c>
      <c r="E44" s="285">
        <v>29.21</v>
      </c>
      <c r="F44" s="285">
        <v>85</v>
      </c>
      <c r="G44" s="285">
        <v>46</v>
      </c>
      <c r="H44" s="299">
        <v>0.16</v>
      </c>
    </row>
    <row r="45" spans="1:8" ht="15">
      <c r="A45" s="298" t="s">
        <v>522</v>
      </c>
      <c r="B45" s="285" t="s">
        <v>523</v>
      </c>
      <c r="C45" s="285" t="s">
        <v>242</v>
      </c>
      <c r="D45" s="285">
        <v>268.32</v>
      </c>
      <c r="E45" s="285">
        <v>32.020000000000003</v>
      </c>
      <c r="F45" s="285">
        <v>79</v>
      </c>
      <c r="G45" s="285">
        <v>40</v>
      </c>
      <c r="H45" s="299">
        <v>0.56999999999999995</v>
      </c>
    </row>
    <row r="46" spans="1:8" ht="15">
      <c r="A46" s="298" t="s">
        <v>522</v>
      </c>
      <c r="B46" s="285" t="s">
        <v>523</v>
      </c>
      <c r="C46" s="285" t="s">
        <v>243</v>
      </c>
      <c r="D46" s="285">
        <v>286.49</v>
      </c>
      <c r="E46" s="285">
        <v>34.119999999999997</v>
      </c>
      <c r="F46" s="285">
        <v>71</v>
      </c>
      <c r="G46" s="285">
        <v>40</v>
      </c>
      <c r="H46" s="299">
        <v>0.12</v>
      </c>
    </row>
    <row r="47" spans="1:8" ht="15">
      <c r="A47" s="298" t="s">
        <v>522</v>
      </c>
      <c r="B47" s="285" t="s">
        <v>523</v>
      </c>
      <c r="C47" s="285" t="s">
        <v>244</v>
      </c>
      <c r="D47" s="285">
        <v>263.8</v>
      </c>
      <c r="E47" s="285">
        <v>31.5</v>
      </c>
      <c r="F47" s="285">
        <v>71</v>
      </c>
      <c r="G47" s="285">
        <v>40</v>
      </c>
      <c r="H47" s="299" t="s">
        <v>149</v>
      </c>
    </row>
    <row r="48" spans="1:8" ht="15">
      <c r="A48" s="298" t="s">
        <v>522</v>
      </c>
      <c r="B48" s="285" t="s">
        <v>523</v>
      </c>
      <c r="C48" s="285" t="s">
        <v>245</v>
      </c>
      <c r="D48" s="285">
        <v>250.89</v>
      </c>
      <c r="E48" s="285">
        <v>30</v>
      </c>
      <c r="F48" s="285">
        <v>75</v>
      </c>
      <c r="G48" s="285">
        <v>39</v>
      </c>
      <c r="H48" s="299">
        <v>0</v>
      </c>
    </row>
    <row r="49" spans="1:8" ht="15">
      <c r="A49" s="298" t="s">
        <v>522</v>
      </c>
      <c r="B49" s="285" t="s">
        <v>523</v>
      </c>
      <c r="C49" s="285" t="s">
        <v>246</v>
      </c>
      <c r="D49" s="285">
        <v>250.23</v>
      </c>
      <c r="E49" s="285">
        <v>29.93</v>
      </c>
      <c r="F49" s="285">
        <v>82</v>
      </c>
      <c r="G49" s="285">
        <v>50</v>
      </c>
      <c r="H49" s="299">
        <v>0</v>
      </c>
    </row>
    <row r="50" spans="1:8" ht="15">
      <c r="A50" s="298" t="s">
        <v>522</v>
      </c>
      <c r="B50" s="285" t="s">
        <v>523</v>
      </c>
      <c r="C50" s="285" t="s">
        <v>247</v>
      </c>
      <c r="D50" s="285">
        <v>300.08999999999997</v>
      </c>
      <c r="E50" s="285">
        <v>35.69</v>
      </c>
      <c r="F50" s="285">
        <v>85</v>
      </c>
      <c r="G50" s="285">
        <v>57</v>
      </c>
      <c r="H50" s="299">
        <v>0</v>
      </c>
    </row>
    <row r="51" spans="1:8" ht="15">
      <c r="A51" s="298" t="s">
        <v>522</v>
      </c>
      <c r="B51" s="285" t="s">
        <v>523</v>
      </c>
      <c r="C51" s="285" t="s">
        <v>248</v>
      </c>
      <c r="D51" s="285">
        <v>249.56</v>
      </c>
      <c r="E51" s="285">
        <v>29.85</v>
      </c>
      <c r="F51" s="285">
        <v>89</v>
      </c>
      <c r="G51" s="285">
        <v>45</v>
      </c>
      <c r="H51" s="299"/>
    </row>
    <row r="52" spans="1:8" ht="15">
      <c r="A52" s="298" t="s">
        <v>522</v>
      </c>
      <c r="B52" s="285" t="s">
        <v>523</v>
      </c>
      <c r="C52" s="285" t="s">
        <v>249</v>
      </c>
      <c r="D52" s="285">
        <v>252.02</v>
      </c>
      <c r="E52" s="285">
        <v>29.65</v>
      </c>
      <c r="F52" s="285">
        <v>67</v>
      </c>
      <c r="G52" s="285">
        <v>46</v>
      </c>
      <c r="H52" s="299">
        <v>0.04</v>
      </c>
    </row>
    <row r="53" spans="1:8" ht="15">
      <c r="A53" s="298" t="s">
        <v>522</v>
      </c>
      <c r="B53" s="285" t="s">
        <v>523</v>
      </c>
      <c r="C53" s="285" t="s">
        <v>250</v>
      </c>
      <c r="D53" s="285">
        <v>253.75</v>
      </c>
      <c r="E53" s="285">
        <v>29.85</v>
      </c>
      <c r="F53" s="285">
        <v>80</v>
      </c>
      <c r="G53" s="285">
        <v>48</v>
      </c>
      <c r="H53" s="299">
        <v>0</v>
      </c>
    </row>
    <row r="54" spans="1:8" ht="15">
      <c r="A54" s="298" t="s">
        <v>522</v>
      </c>
      <c r="B54" s="285" t="s">
        <v>523</v>
      </c>
      <c r="C54" s="285" t="s">
        <v>251</v>
      </c>
      <c r="D54" s="285">
        <v>245.79</v>
      </c>
      <c r="E54" s="285">
        <v>28.94</v>
      </c>
      <c r="F54" s="285">
        <v>82</v>
      </c>
      <c r="G54" s="285">
        <v>53</v>
      </c>
      <c r="H54" s="299">
        <v>0</v>
      </c>
    </row>
    <row r="55" spans="1:8" ht="15">
      <c r="A55" s="298" t="s">
        <v>522</v>
      </c>
      <c r="B55" s="285" t="s">
        <v>523</v>
      </c>
      <c r="C55" s="285" t="s">
        <v>252</v>
      </c>
      <c r="D55" s="285">
        <v>236.89</v>
      </c>
      <c r="E55" s="285">
        <v>27.93</v>
      </c>
      <c r="F55" s="285">
        <v>85</v>
      </c>
      <c r="G55" s="285">
        <v>57</v>
      </c>
      <c r="H55" s="299">
        <v>0</v>
      </c>
    </row>
    <row r="56" spans="1:8" ht="15">
      <c r="A56" s="298" t="s">
        <v>522</v>
      </c>
      <c r="B56" s="285" t="s">
        <v>523</v>
      </c>
      <c r="C56" s="285" t="s">
        <v>253</v>
      </c>
      <c r="D56" s="285">
        <v>234.95</v>
      </c>
      <c r="E56" s="285">
        <v>27.71</v>
      </c>
      <c r="F56" s="285">
        <v>87</v>
      </c>
      <c r="G56" s="285">
        <v>58</v>
      </c>
      <c r="H56" s="299">
        <v>0</v>
      </c>
    </row>
    <row r="57" spans="1:8" ht="15">
      <c r="A57" s="298" t="s">
        <v>522</v>
      </c>
      <c r="B57" s="285" t="s">
        <v>523</v>
      </c>
      <c r="C57" s="285" t="s">
        <v>254</v>
      </c>
      <c r="D57" s="285">
        <v>233.9</v>
      </c>
      <c r="E57" s="285">
        <v>27.59</v>
      </c>
      <c r="F57" s="285">
        <v>89</v>
      </c>
      <c r="G57" s="285">
        <v>60</v>
      </c>
      <c r="H57" s="299">
        <v>0</v>
      </c>
    </row>
    <row r="58" spans="1:8" ht="15">
      <c r="A58" s="298" t="s">
        <v>522</v>
      </c>
      <c r="B58" s="285" t="s">
        <v>523</v>
      </c>
      <c r="C58" s="285" t="s">
        <v>255</v>
      </c>
      <c r="D58" s="285">
        <v>232.53</v>
      </c>
      <c r="E58" s="285">
        <v>27.44</v>
      </c>
      <c r="F58" s="285">
        <v>87</v>
      </c>
      <c r="G58" s="285">
        <v>58</v>
      </c>
      <c r="H58" s="299">
        <v>0</v>
      </c>
    </row>
    <row r="59" spans="1:8" ht="15">
      <c r="A59" s="298" t="s">
        <v>522</v>
      </c>
      <c r="B59" s="285" t="s">
        <v>523</v>
      </c>
      <c r="C59" s="285" t="s">
        <v>256</v>
      </c>
      <c r="D59" s="285">
        <v>240.78</v>
      </c>
      <c r="E59" s="285">
        <v>28.38</v>
      </c>
      <c r="F59" s="285">
        <v>87</v>
      </c>
      <c r="G59" s="285">
        <v>58</v>
      </c>
      <c r="H59" s="299"/>
    </row>
    <row r="60" spans="1:8" ht="15">
      <c r="A60" s="298" t="s">
        <v>522</v>
      </c>
      <c r="B60" s="285" t="s">
        <v>523</v>
      </c>
      <c r="C60" s="285" t="s">
        <v>257</v>
      </c>
      <c r="D60" s="285">
        <v>248.61</v>
      </c>
      <c r="E60" s="285">
        <v>29.27</v>
      </c>
      <c r="F60" s="285">
        <v>87</v>
      </c>
      <c r="G60" s="285">
        <v>56</v>
      </c>
      <c r="H60" s="299">
        <v>0</v>
      </c>
    </row>
    <row r="61" spans="1:8" ht="15">
      <c r="A61" s="298" t="s">
        <v>522</v>
      </c>
      <c r="B61" s="285" t="s">
        <v>523</v>
      </c>
      <c r="C61" s="285" t="s">
        <v>258</v>
      </c>
      <c r="D61" s="285">
        <v>243.47</v>
      </c>
      <c r="E61" s="285">
        <v>28.68</v>
      </c>
      <c r="F61" s="285">
        <v>87</v>
      </c>
      <c r="G61" s="285">
        <v>57</v>
      </c>
      <c r="H61" s="299">
        <v>0</v>
      </c>
    </row>
    <row r="62" spans="1:8" ht="15">
      <c r="A62" s="298" t="s">
        <v>522</v>
      </c>
      <c r="B62" s="285" t="s">
        <v>523</v>
      </c>
      <c r="C62" s="285" t="s">
        <v>259</v>
      </c>
      <c r="D62" s="285">
        <v>236.61</v>
      </c>
      <c r="E62" s="285">
        <v>27.9</v>
      </c>
      <c r="F62" s="285">
        <v>87</v>
      </c>
      <c r="G62" s="285">
        <v>57</v>
      </c>
      <c r="H62" s="299">
        <v>0</v>
      </c>
    </row>
    <row r="63" spans="1:8" ht="15">
      <c r="A63" s="298" t="s">
        <v>522</v>
      </c>
      <c r="B63" s="285" t="s">
        <v>523</v>
      </c>
      <c r="C63" s="285" t="s">
        <v>261</v>
      </c>
      <c r="D63" s="285">
        <v>227.27</v>
      </c>
      <c r="E63" s="285">
        <v>26.84</v>
      </c>
      <c r="F63" s="285">
        <v>86</v>
      </c>
      <c r="G63" s="285">
        <v>58</v>
      </c>
      <c r="H63" s="299">
        <v>0</v>
      </c>
    </row>
    <row r="64" spans="1:8" ht="15">
      <c r="A64" s="298" t="s">
        <v>522</v>
      </c>
      <c r="B64" s="285" t="s">
        <v>523</v>
      </c>
      <c r="C64" s="285" t="s">
        <v>262</v>
      </c>
      <c r="D64" s="285">
        <v>230.25</v>
      </c>
      <c r="E64" s="285">
        <v>27.18</v>
      </c>
      <c r="F64" s="285">
        <v>87</v>
      </c>
      <c r="G64" s="285">
        <v>56</v>
      </c>
      <c r="H64" s="299">
        <v>0</v>
      </c>
    </row>
    <row r="65" spans="1:8" ht="15">
      <c r="A65" s="298" t="s">
        <v>522</v>
      </c>
      <c r="B65" s="285" t="s">
        <v>523</v>
      </c>
      <c r="C65" s="285" t="s">
        <v>263</v>
      </c>
      <c r="D65" s="285">
        <v>228.01</v>
      </c>
      <c r="E65" s="285">
        <v>26.92</v>
      </c>
      <c r="F65" s="285">
        <v>90</v>
      </c>
      <c r="G65" s="285">
        <v>55</v>
      </c>
      <c r="H65" s="299">
        <v>0</v>
      </c>
    </row>
    <row r="66" spans="1:8" ht="15">
      <c r="A66" s="298" t="s">
        <v>522</v>
      </c>
      <c r="B66" s="285" t="s">
        <v>523</v>
      </c>
      <c r="C66" s="285" t="s">
        <v>264</v>
      </c>
      <c r="D66" s="285">
        <v>244.4</v>
      </c>
      <c r="E66" s="285">
        <v>28.79</v>
      </c>
      <c r="F66" s="285">
        <v>88</v>
      </c>
      <c r="G66" s="285">
        <v>52</v>
      </c>
      <c r="H66" s="299">
        <v>0</v>
      </c>
    </row>
    <row r="67" spans="1:8" ht="15">
      <c r="A67" s="298" t="s">
        <v>522</v>
      </c>
      <c r="B67" s="285" t="s">
        <v>523</v>
      </c>
      <c r="C67" s="285" t="s">
        <v>265</v>
      </c>
      <c r="D67" s="285">
        <v>251.77</v>
      </c>
      <c r="E67" s="285">
        <v>29.62</v>
      </c>
      <c r="F67" s="285">
        <v>81</v>
      </c>
      <c r="G67" s="285">
        <v>54</v>
      </c>
      <c r="H67" s="299">
        <v>0.05</v>
      </c>
    </row>
    <row r="68" spans="1:8" ht="15">
      <c r="A68" s="298" t="s">
        <v>522</v>
      </c>
      <c r="B68" s="285" t="s">
        <v>523</v>
      </c>
      <c r="C68" s="285" t="s">
        <v>266</v>
      </c>
      <c r="D68" s="285">
        <v>236.07</v>
      </c>
      <c r="E68" s="285">
        <v>27.84</v>
      </c>
      <c r="F68" s="285">
        <v>84</v>
      </c>
      <c r="G68" s="285">
        <v>56</v>
      </c>
      <c r="H68" s="299">
        <v>0</v>
      </c>
    </row>
    <row r="69" spans="1:8" ht="15">
      <c r="A69" s="298" t="s">
        <v>522</v>
      </c>
      <c r="B69" s="285" t="s">
        <v>523</v>
      </c>
      <c r="C69" s="285" t="s">
        <v>267</v>
      </c>
      <c r="D69" s="285">
        <v>225.22</v>
      </c>
      <c r="E69" s="285">
        <v>26.6</v>
      </c>
      <c r="F69" s="285">
        <v>87</v>
      </c>
      <c r="G69" s="285">
        <v>56</v>
      </c>
      <c r="H69" s="299"/>
    </row>
    <row r="70" spans="1:8" ht="15">
      <c r="A70" s="298" t="s">
        <v>522</v>
      </c>
      <c r="B70" s="285" t="s">
        <v>523</v>
      </c>
      <c r="C70" s="285" t="s">
        <v>268</v>
      </c>
      <c r="D70" s="285">
        <v>231.58</v>
      </c>
      <c r="E70" s="285">
        <v>27.33</v>
      </c>
      <c r="F70" s="285">
        <v>85</v>
      </c>
      <c r="G70" s="285">
        <v>58</v>
      </c>
      <c r="H70" s="299">
        <v>0</v>
      </c>
    </row>
    <row r="71" spans="1:8" ht="15">
      <c r="A71" s="298" t="s">
        <v>522</v>
      </c>
      <c r="B71" s="285" t="s">
        <v>523</v>
      </c>
      <c r="C71" s="285" t="s">
        <v>269</v>
      </c>
      <c r="D71" s="285">
        <v>228.33</v>
      </c>
      <c r="E71" s="285">
        <v>26.96</v>
      </c>
      <c r="F71" s="285">
        <v>80</v>
      </c>
      <c r="G71" s="285">
        <v>51</v>
      </c>
      <c r="H71" s="299">
        <v>0</v>
      </c>
    </row>
    <row r="72" spans="1:8" ht="15">
      <c r="A72" s="298" t="s">
        <v>522</v>
      </c>
      <c r="B72" s="285" t="s">
        <v>523</v>
      </c>
      <c r="C72" s="285" t="s">
        <v>270</v>
      </c>
      <c r="D72" s="285">
        <v>239.31</v>
      </c>
      <c r="E72" s="285">
        <v>28.21</v>
      </c>
      <c r="F72" s="285">
        <v>85</v>
      </c>
      <c r="G72" s="285">
        <v>54</v>
      </c>
      <c r="H72" s="299"/>
    </row>
    <row r="73" spans="1:8" ht="15">
      <c r="A73" s="298" t="s">
        <v>522</v>
      </c>
      <c r="B73" s="285" t="s">
        <v>523</v>
      </c>
      <c r="C73" s="285" t="s">
        <v>271</v>
      </c>
      <c r="D73" s="285">
        <v>247.61</v>
      </c>
      <c r="E73" s="285">
        <v>29.15</v>
      </c>
      <c r="F73" s="285">
        <v>81</v>
      </c>
      <c r="G73" s="285">
        <v>51</v>
      </c>
      <c r="H73" s="299">
        <v>1.3</v>
      </c>
    </row>
    <row r="74" spans="1:8" ht="15">
      <c r="A74" s="298" t="s">
        <v>522</v>
      </c>
      <c r="B74" s="285" t="s">
        <v>523</v>
      </c>
      <c r="C74" s="285" t="s">
        <v>272</v>
      </c>
      <c r="D74" s="285">
        <v>240.48</v>
      </c>
      <c r="E74" s="285">
        <v>28.34</v>
      </c>
      <c r="F74" s="285">
        <v>86</v>
      </c>
      <c r="G74" s="285">
        <v>48</v>
      </c>
      <c r="H74" s="299">
        <v>0</v>
      </c>
    </row>
    <row r="75" spans="1:8" ht="15">
      <c r="A75" s="298" t="s">
        <v>522</v>
      </c>
      <c r="B75" s="285" t="s">
        <v>523</v>
      </c>
      <c r="C75" s="285" t="s">
        <v>105</v>
      </c>
      <c r="D75" s="285">
        <v>338.39</v>
      </c>
      <c r="E75" s="285">
        <v>39.479999999999997</v>
      </c>
      <c r="F75" s="285">
        <v>81</v>
      </c>
      <c r="G75" s="285">
        <v>46</v>
      </c>
      <c r="H75" s="299">
        <v>1.17</v>
      </c>
    </row>
    <row r="76" spans="1:8" ht="15">
      <c r="A76" s="298" t="s">
        <v>522</v>
      </c>
      <c r="B76" s="285" t="s">
        <v>523</v>
      </c>
      <c r="C76" s="285" t="s">
        <v>106</v>
      </c>
      <c r="D76" s="285">
        <v>310.98</v>
      </c>
      <c r="E76" s="285">
        <v>36.36</v>
      </c>
      <c r="F76" s="285">
        <v>70</v>
      </c>
      <c r="G76" s="285">
        <v>43</v>
      </c>
      <c r="H76" s="299">
        <v>0.6</v>
      </c>
    </row>
    <row r="77" spans="1:8" ht="15">
      <c r="A77" s="298" t="s">
        <v>522</v>
      </c>
      <c r="B77" s="285" t="s">
        <v>523</v>
      </c>
      <c r="C77" s="285" t="s">
        <v>273</v>
      </c>
      <c r="D77" s="285">
        <v>283.73</v>
      </c>
      <c r="E77" s="285">
        <v>33.26</v>
      </c>
      <c r="F77" s="285">
        <v>68</v>
      </c>
      <c r="G77" s="285">
        <v>43</v>
      </c>
      <c r="H77" s="299">
        <v>0</v>
      </c>
    </row>
    <row r="78" spans="1:8" ht="15">
      <c r="A78" s="298" t="s">
        <v>522</v>
      </c>
      <c r="B78" s="285" t="s">
        <v>523</v>
      </c>
      <c r="C78" s="285" t="s">
        <v>274</v>
      </c>
      <c r="D78" s="285">
        <v>277.77999999999997</v>
      </c>
      <c r="E78" s="285">
        <v>32.58</v>
      </c>
      <c r="F78" s="285">
        <v>77</v>
      </c>
      <c r="G78" s="285">
        <v>37</v>
      </c>
      <c r="H78" s="299">
        <v>0</v>
      </c>
    </row>
    <row r="79" spans="1:8" ht="15">
      <c r="A79" s="298" t="s">
        <v>522</v>
      </c>
      <c r="B79" s="285" t="s">
        <v>523</v>
      </c>
      <c r="C79" s="285" t="s">
        <v>275</v>
      </c>
      <c r="D79" s="285">
        <v>273.92</v>
      </c>
      <c r="E79" s="285">
        <v>32.14</v>
      </c>
      <c r="F79" s="285">
        <v>84</v>
      </c>
      <c r="G79" s="285">
        <v>48</v>
      </c>
      <c r="H79" s="299"/>
    </row>
    <row r="80" spans="1:8" ht="15">
      <c r="A80" s="298" t="s">
        <v>522</v>
      </c>
      <c r="B80" s="285" t="s">
        <v>523</v>
      </c>
      <c r="C80" s="285" t="s">
        <v>276</v>
      </c>
      <c r="D80" s="285">
        <v>268.69</v>
      </c>
      <c r="E80" s="285">
        <v>31.55</v>
      </c>
      <c r="F80" s="285">
        <v>80</v>
      </c>
      <c r="G80" s="285">
        <v>45</v>
      </c>
      <c r="H80" s="299">
        <v>0</v>
      </c>
    </row>
    <row r="81" spans="1:8" ht="15">
      <c r="A81" s="298" t="s">
        <v>522</v>
      </c>
      <c r="B81" s="285" t="s">
        <v>523</v>
      </c>
      <c r="C81" s="285" t="s">
        <v>277</v>
      </c>
      <c r="D81" s="285">
        <v>310.76</v>
      </c>
      <c r="E81" s="285">
        <v>36.33</v>
      </c>
      <c r="F81" s="285">
        <v>68</v>
      </c>
      <c r="G81" s="285">
        <v>43</v>
      </c>
      <c r="H81" s="299">
        <v>0.02</v>
      </c>
    </row>
    <row r="82" spans="1:8" ht="15">
      <c r="A82" s="298" t="s">
        <v>522</v>
      </c>
      <c r="B82" s="285" t="s">
        <v>523</v>
      </c>
      <c r="C82" s="285" t="s">
        <v>278</v>
      </c>
      <c r="D82" s="285">
        <v>250.56</v>
      </c>
      <c r="E82" s="285">
        <v>29.49</v>
      </c>
      <c r="F82" s="285">
        <v>69</v>
      </c>
      <c r="G82" s="285">
        <v>42</v>
      </c>
      <c r="H82" s="299">
        <v>0.02</v>
      </c>
    </row>
    <row r="83" spans="1:8" ht="15">
      <c r="A83" s="298" t="s">
        <v>522</v>
      </c>
      <c r="B83" s="285" t="s">
        <v>523</v>
      </c>
      <c r="C83" s="285" t="s">
        <v>279</v>
      </c>
      <c r="D83" s="285">
        <v>244.6</v>
      </c>
      <c r="E83" s="285">
        <v>36.270000000000003</v>
      </c>
      <c r="F83" s="285">
        <v>77</v>
      </c>
      <c r="G83" s="285">
        <v>42</v>
      </c>
      <c r="H83" s="299">
        <v>0</v>
      </c>
    </row>
    <row r="84" spans="1:8" ht="15">
      <c r="A84" s="298" t="s">
        <v>522</v>
      </c>
      <c r="B84" s="285" t="s">
        <v>523</v>
      </c>
      <c r="C84" s="285" t="s">
        <v>280</v>
      </c>
      <c r="D84" s="285">
        <v>247.58</v>
      </c>
      <c r="E84" s="285">
        <v>36.700000000000003</v>
      </c>
      <c r="F84" s="285">
        <v>80</v>
      </c>
      <c r="G84" s="285">
        <v>53</v>
      </c>
      <c r="H84" s="299">
        <v>0.08</v>
      </c>
    </row>
    <row r="85" spans="1:8" ht="15">
      <c r="A85" s="298" t="s">
        <v>522</v>
      </c>
      <c r="B85" s="285" t="s">
        <v>523</v>
      </c>
      <c r="C85" s="285" t="s">
        <v>281</v>
      </c>
      <c r="D85" s="285">
        <v>247.05</v>
      </c>
      <c r="E85" s="285">
        <v>36.619999999999997</v>
      </c>
      <c r="F85" s="285">
        <v>83</v>
      </c>
      <c r="G85" s="285">
        <v>53</v>
      </c>
      <c r="H85" s="299"/>
    </row>
    <row r="86" spans="1:8" ht="15">
      <c r="A86" s="298" t="s">
        <v>522</v>
      </c>
      <c r="B86" s="285" t="s">
        <v>523</v>
      </c>
      <c r="C86" s="285" t="s">
        <v>282</v>
      </c>
      <c r="D86" s="285">
        <v>244.43</v>
      </c>
      <c r="E86" s="285">
        <v>36.24</v>
      </c>
      <c r="F86" s="285">
        <v>86</v>
      </c>
      <c r="G86" s="285">
        <v>53</v>
      </c>
      <c r="H86" s="299">
        <v>0</v>
      </c>
    </row>
    <row r="87" spans="1:8" ht="15">
      <c r="A87" s="298" t="s">
        <v>522</v>
      </c>
      <c r="B87" s="285" t="s">
        <v>523</v>
      </c>
      <c r="C87" s="285" t="s">
        <v>283</v>
      </c>
      <c r="D87" s="285">
        <v>248.77</v>
      </c>
      <c r="E87" s="285">
        <v>36.869999999999997</v>
      </c>
      <c r="F87" s="285">
        <v>91</v>
      </c>
      <c r="G87" s="285">
        <v>60</v>
      </c>
      <c r="H87" s="299">
        <v>0</v>
      </c>
    </row>
    <row r="88" spans="1:8" ht="15">
      <c r="A88" s="298" t="s">
        <v>522</v>
      </c>
      <c r="B88" s="285" t="s">
        <v>523</v>
      </c>
      <c r="C88" s="285" t="s">
        <v>284</v>
      </c>
      <c r="D88" s="285">
        <v>258.91000000000003</v>
      </c>
      <c r="E88" s="285">
        <v>38.33</v>
      </c>
      <c r="F88" s="285">
        <v>91</v>
      </c>
      <c r="G88" s="285">
        <v>63</v>
      </c>
      <c r="H88" s="299">
        <v>0.68</v>
      </c>
    </row>
    <row r="89" spans="1:8" ht="15">
      <c r="A89" s="298" t="s">
        <v>522</v>
      </c>
      <c r="B89" s="285" t="s">
        <v>523</v>
      </c>
      <c r="C89" s="285" t="s">
        <v>285</v>
      </c>
      <c r="D89" s="285">
        <v>245.82</v>
      </c>
      <c r="E89" s="285">
        <v>36.44</v>
      </c>
      <c r="F89" s="285">
        <v>92</v>
      </c>
      <c r="G89" s="285">
        <v>62</v>
      </c>
      <c r="H89" s="299">
        <v>0</v>
      </c>
    </row>
    <row r="90" spans="1:8" ht="15">
      <c r="A90" s="298" t="s">
        <v>522</v>
      </c>
      <c r="B90" s="285" t="s">
        <v>523</v>
      </c>
      <c r="C90" s="285" t="s">
        <v>286</v>
      </c>
      <c r="D90" s="285">
        <v>250.01</v>
      </c>
      <c r="E90" s="285">
        <v>37.049999999999997</v>
      </c>
      <c r="F90" s="285">
        <v>88</v>
      </c>
      <c r="G90" s="285">
        <v>55</v>
      </c>
      <c r="H90" s="299" t="s">
        <v>164</v>
      </c>
    </row>
    <row r="91" spans="1:8" ht="15">
      <c r="A91" s="298" t="s">
        <v>522</v>
      </c>
      <c r="B91" s="285" t="s">
        <v>523</v>
      </c>
      <c r="C91" s="285" t="s">
        <v>287</v>
      </c>
      <c r="D91" s="285">
        <v>244.39</v>
      </c>
      <c r="E91" s="285">
        <v>36.24</v>
      </c>
      <c r="F91" s="285">
        <v>75</v>
      </c>
      <c r="G91" s="285">
        <v>55</v>
      </c>
      <c r="H91" s="299">
        <v>0</v>
      </c>
    </row>
    <row r="92" spans="1:8" ht="15">
      <c r="A92" s="298" t="s">
        <v>522</v>
      </c>
      <c r="B92" s="285" t="s">
        <v>523</v>
      </c>
      <c r="C92" s="285" t="s">
        <v>288</v>
      </c>
      <c r="D92" s="285">
        <v>244.25</v>
      </c>
      <c r="E92" s="285">
        <v>36.22</v>
      </c>
      <c r="F92" s="285">
        <v>79</v>
      </c>
      <c r="G92" s="285">
        <v>51</v>
      </c>
      <c r="H92" s="299">
        <v>0</v>
      </c>
    </row>
    <row r="93" spans="1:8" ht="15">
      <c r="A93" s="298" t="s">
        <v>522</v>
      </c>
      <c r="B93" s="285" t="s">
        <v>523</v>
      </c>
      <c r="C93" s="285" t="s">
        <v>289</v>
      </c>
      <c r="D93" s="285">
        <v>244.18</v>
      </c>
      <c r="E93" s="285">
        <v>36.21</v>
      </c>
      <c r="F93" s="285">
        <v>85</v>
      </c>
      <c r="G93" s="285">
        <v>55</v>
      </c>
      <c r="H93" s="299">
        <v>0</v>
      </c>
    </row>
    <row r="94" spans="1:8" ht="15">
      <c r="A94" s="298" t="s">
        <v>522</v>
      </c>
      <c r="B94" s="285" t="s">
        <v>523</v>
      </c>
      <c r="C94" s="285" t="s">
        <v>290</v>
      </c>
      <c r="D94" s="285">
        <v>244.13</v>
      </c>
      <c r="E94" s="285">
        <v>36.200000000000003</v>
      </c>
      <c r="F94" s="285">
        <v>90</v>
      </c>
      <c r="G94" s="285">
        <v>60</v>
      </c>
      <c r="H94" s="299">
        <v>0</v>
      </c>
    </row>
    <row r="95" spans="1:8" ht="15">
      <c r="A95" s="298" t="s">
        <v>522</v>
      </c>
      <c r="B95" s="285" t="s">
        <v>523</v>
      </c>
      <c r="C95" s="285" t="s">
        <v>291</v>
      </c>
      <c r="D95" s="285">
        <v>253.36</v>
      </c>
      <c r="E95" s="285">
        <v>37.53</v>
      </c>
      <c r="F95" s="285">
        <v>85</v>
      </c>
      <c r="G95" s="285">
        <v>60</v>
      </c>
      <c r="H95" s="299"/>
    </row>
    <row r="96" spans="1:8" ht="15">
      <c r="A96" s="298" t="s">
        <v>522</v>
      </c>
      <c r="B96" s="285" t="s">
        <v>523</v>
      </c>
      <c r="C96" s="285" t="s">
        <v>292</v>
      </c>
      <c r="D96" s="285">
        <v>233.05</v>
      </c>
      <c r="E96" s="285">
        <v>34.61</v>
      </c>
      <c r="F96" s="285">
        <v>86</v>
      </c>
      <c r="G96" s="285">
        <v>61</v>
      </c>
      <c r="H96" s="299">
        <v>0</v>
      </c>
    </row>
    <row r="97" spans="1:8" ht="15">
      <c r="A97" s="298" t="s">
        <v>522</v>
      </c>
      <c r="B97" s="285" t="s">
        <v>523</v>
      </c>
      <c r="C97" s="285" t="s">
        <v>293</v>
      </c>
      <c r="D97" s="285">
        <v>228.32</v>
      </c>
      <c r="E97" s="285">
        <v>33.93</v>
      </c>
      <c r="F97" s="285">
        <v>88</v>
      </c>
      <c r="G97" s="285">
        <v>60</v>
      </c>
      <c r="H97" s="299" t="s">
        <v>164</v>
      </c>
    </row>
    <row r="98" spans="1:8" ht="15">
      <c r="A98" s="298" t="s">
        <v>522</v>
      </c>
      <c r="B98" s="285" t="s">
        <v>523</v>
      </c>
      <c r="C98" s="285" t="s">
        <v>294</v>
      </c>
      <c r="D98" s="285">
        <v>237.65</v>
      </c>
      <c r="E98" s="285">
        <v>35.270000000000003</v>
      </c>
      <c r="F98" s="285">
        <v>87</v>
      </c>
      <c r="G98" s="285">
        <v>63</v>
      </c>
      <c r="H98" s="299">
        <v>0</v>
      </c>
    </row>
    <row r="99" spans="1:8" ht="15">
      <c r="A99" s="298" t="s">
        <v>522</v>
      </c>
      <c r="B99" s="285" t="s">
        <v>523</v>
      </c>
      <c r="C99" s="285" t="s">
        <v>295</v>
      </c>
      <c r="D99" s="285">
        <v>237.61</v>
      </c>
      <c r="E99" s="285">
        <v>35.26</v>
      </c>
      <c r="F99" s="285">
        <v>87</v>
      </c>
      <c r="G99" s="285">
        <v>64</v>
      </c>
      <c r="H99" s="299">
        <v>0</v>
      </c>
    </row>
    <row r="100" spans="1:8" ht="15">
      <c r="A100" s="298" t="s">
        <v>522</v>
      </c>
      <c r="B100" s="285" t="s">
        <v>523</v>
      </c>
      <c r="C100" s="285" t="s">
        <v>296</v>
      </c>
      <c r="D100" s="285">
        <v>238.16</v>
      </c>
      <c r="E100" s="285">
        <v>35.340000000000003</v>
      </c>
      <c r="F100" s="285">
        <v>85</v>
      </c>
      <c r="G100" s="285">
        <v>64</v>
      </c>
      <c r="H100" s="299"/>
    </row>
    <row r="101" spans="1:8" ht="15">
      <c r="A101" s="298" t="s">
        <v>522</v>
      </c>
      <c r="B101" s="285" t="s">
        <v>523</v>
      </c>
      <c r="C101" s="285" t="s">
        <v>297</v>
      </c>
      <c r="D101" s="285">
        <v>250.21</v>
      </c>
      <c r="E101" s="285">
        <v>37.08</v>
      </c>
      <c r="F101" s="285">
        <v>86</v>
      </c>
      <c r="G101" s="285">
        <v>62</v>
      </c>
      <c r="H101" s="299"/>
    </row>
    <row r="102" spans="1:8" ht="15">
      <c r="A102" s="298" t="s">
        <v>522</v>
      </c>
      <c r="B102" s="285" t="s">
        <v>523</v>
      </c>
      <c r="C102" s="285" t="s">
        <v>107</v>
      </c>
      <c r="D102" s="285">
        <v>252.25</v>
      </c>
      <c r="E102" s="285">
        <v>37.369999999999997</v>
      </c>
      <c r="F102" s="285">
        <v>80</v>
      </c>
      <c r="G102" s="285">
        <v>60</v>
      </c>
      <c r="H102" s="299">
        <v>0.01</v>
      </c>
    </row>
    <row r="103" spans="1:8" ht="15">
      <c r="A103" s="298" t="s">
        <v>522</v>
      </c>
      <c r="B103" s="285" t="s">
        <v>523</v>
      </c>
      <c r="C103" s="285" t="s">
        <v>108</v>
      </c>
      <c r="D103" s="285">
        <v>316.08999999999997</v>
      </c>
      <c r="E103" s="285">
        <v>46.55</v>
      </c>
      <c r="F103" s="285">
        <v>79</v>
      </c>
      <c r="G103" s="285">
        <v>58</v>
      </c>
      <c r="H103" s="299">
        <v>0.68</v>
      </c>
    </row>
    <row r="104" spans="1:8" ht="15">
      <c r="A104" s="298" t="s">
        <v>522</v>
      </c>
      <c r="B104" s="285" t="s">
        <v>523</v>
      </c>
      <c r="C104" s="285" t="s">
        <v>109</v>
      </c>
      <c r="D104" s="285">
        <v>300.11</v>
      </c>
      <c r="E104" s="285">
        <v>44.25</v>
      </c>
      <c r="F104" s="285">
        <v>78</v>
      </c>
      <c r="G104" s="285">
        <v>58</v>
      </c>
      <c r="H104" s="299">
        <v>1.38</v>
      </c>
    </row>
    <row r="105" spans="1:8" ht="15">
      <c r="A105" s="298" t="s">
        <v>522</v>
      </c>
      <c r="B105" s="285" t="s">
        <v>523</v>
      </c>
      <c r="C105" s="285" t="s">
        <v>298</v>
      </c>
      <c r="D105" s="285">
        <v>274.7</v>
      </c>
      <c r="E105" s="285">
        <v>40.6</v>
      </c>
      <c r="F105" s="285">
        <v>79</v>
      </c>
      <c r="G105" s="285">
        <v>59</v>
      </c>
      <c r="H105" s="299">
        <v>0.03</v>
      </c>
    </row>
    <row r="106" spans="1:8" ht="15">
      <c r="A106" s="298" t="s">
        <v>522</v>
      </c>
      <c r="B106" s="285" t="s">
        <v>523</v>
      </c>
      <c r="C106" s="285" t="s">
        <v>110</v>
      </c>
      <c r="D106" s="285">
        <v>354.38</v>
      </c>
      <c r="E106" s="285">
        <v>52.06</v>
      </c>
      <c r="F106" s="285">
        <v>87</v>
      </c>
      <c r="G106" s="285">
        <v>61</v>
      </c>
      <c r="H106" s="299">
        <v>7.0000000000000007E-2</v>
      </c>
    </row>
    <row r="107" spans="1:8" ht="15">
      <c r="A107" s="298" t="s">
        <v>522</v>
      </c>
      <c r="B107" s="285" t="s">
        <v>523</v>
      </c>
      <c r="C107" s="285" t="s">
        <v>111</v>
      </c>
      <c r="D107" s="285">
        <v>390.27</v>
      </c>
      <c r="E107" s="285">
        <v>57.22</v>
      </c>
      <c r="F107" s="285">
        <v>86</v>
      </c>
      <c r="G107" s="285">
        <v>59</v>
      </c>
      <c r="H107" s="299">
        <v>0.56999999999999995</v>
      </c>
    </row>
    <row r="108" spans="1:8" ht="15">
      <c r="A108" s="298" t="s">
        <v>522</v>
      </c>
      <c r="B108" s="285" t="s">
        <v>523</v>
      </c>
      <c r="C108" s="285" t="s">
        <v>112</v>
      </c>
      <c r="D108" s="285">
        <v>357.58</v>
      </c>
      <c r="E108" s="285">
        <v>52.52</v>
      </c>
      <c r="F108" s="285">
        <v>87</v>
      </c>
      <c r="G108" s="285">
        <v>60</v>
      </c>
      <c r="H108" s="299">
        <v>0.02</v>
      </c>
    </row>
    <row r="109" spans="1:8" ht="15">
      <c r="A109" s="298" t="s">
        <v>522</v>
      </c>
      <c r="B109" s="285" t="s">
        <v>523</v>
      </c>
      <c r="C109" s="285" t="s">
        <v>113</v>
      </c>
      <c r="D109" s="285">
        <v>329.22</v>
      </c>
      <c r="E109" s="285">
        <v>48.44</v>
      </c>
      <c r="F109" s="285">
        <v>88</v>
      </c>
      <c r="G109" s="285">
        <v>59</v>
      </c>
      <c r="H109" s="299">
        <v>0</v>
      </c>
    </row>
    <row r="110" spans="1:8" ht="15">
      <c r="A110" s="298" t="s">
        <v>522</v>
      </c>
      <c r="B110" s="285" t="s">
        <v>523</v>
      </c>
      <c r="C110" s="285" t="s">
        <v>299</v>
      </c>
      <c r="D110" s="285">
        <v>291.92</v>
      </c>
      <c r="E110" s="285">
        <v>43.07</v>
      </c>
      <c r="F110" s="285">
        <v>81</v>
      </c>
      <c r="G110" s="285">
        <v>50</v>
      </c>
      <c r="H110" s="299">
        <v>0.04</v>
      </c>
    </row>
    <row r="111" spans="1:8" ht="15">
      <c r="A111" s="298" t="s">
        <v>522</v>
      </c>
      <c r="B111" s="285" t="s">
        <v>523</v>
      </c>
      <c r="C111" s="285" t="s">
        <v>300</v>
      </c>
      <c r="D111" s="285">
        <v>339.76</v>
      </c>
      <c r="E111" s="285">
        <v>49.96</v>
      </c>
      <c r="F111" s="285">
        <v>81</v>
      </c>
      <c r="G111" s="285">
        <v>46</v>
      </c>
      <c r="H111" s="299">
        <v>0.02</v>
      </c>
    </row>
    <row r="112" spans="1:8" ht="15">
      <c r="A112" s="298" t="s">
        <v>522</v>
      </c>
      <c r="B112" s="285" t="s">
        <v>523</v>
      </c>
      <c r="C112" s="285" t="s">
        <v>301</v>
      </c>
      <c r="D112" s="285">
        <v>276.31</v>
      </c>
      <c r="E112" s="285">
        <v>40.83</v>
      </c>
      <c r="F112" s="285">
        <v>82</v>
      </c>
      <c r="G112" s="285">
        <v>50</v>
      </c>
      <c r="H112" s="299">
        <v>0</v>
      </c>
    </row>
    <row r="113" spans="1:8" ht="15">
      <c r="A113" s="298" t="s">
        <v>522</v>
      </c>
      <c r="B113" s="285" t="s">
        <v>523</v>
      </c>
      <c r="C113" s="285" t="s">
        <v>302</v>
      </c>
      <c r="D113" s="285">
        <v>271.64</v>
      </c>
      <c r="E113" s="285">
        <v>32.89</v>
      </c>
      <c r="F113" s="285">
        <v>84</v>
      </c>
      <c r="G113" s="285">
        <v>55</v>
      </c>
      <c r="H113" s="299">
        <v>0</v>
      </c>
    </row>
    <row r="114" spans="1:8" ht="15">
      <c r="A114" s="298" t="s">
        <v>522</v>
      </c>
      <c r="B114" s="285" t="s">
        <v>523</v>
      </c>
      <c r="C114" s="285" t="s">
        <v>303</v>
      </c>
      <c r="D114" s="285">
        <v>267.92</v>
      </c>
      <c r="E114" s="285">
        <v>32.46</v>
      </c>
      <c r="F114" s="285">
        <v>87</v>
      </c>
      <c r="G114" s="285">
        <v>59</v>
      </c>
      <c r="H114" s="299"/>
    </row>
    <row r="115" spans="1:8" ht="15">
      <c r="A115" s="298" t="s">
        <v>522</v>
      </c>
      <c r="B115" s="285" t="s">
        <v>523</v>
      </c>
      <c r="C115" s="285" t="s">
        <v>304</v>
      </c>
      <c r="D115" s="285">
        <v>272.56</v>
      </c>
      <c r="E115" s="285">
        <v>33</v>
      </c>
      <c r="F115" s="285">
        <v>89</v>
      </c>
      <c r="G115" s="285">
        <v>57</v>
      </c>
      <c r="H115" s="299">
        <v>0.3</v>
      </c>
    </row>
    <row r="116" spans="1:8" ht="15">
      <c r="A116" s="298" t="s">
        <v>522</v>
      </c>
      <c r="B116" s="285" t="s">
        <v>523</v>
      </c>
      <c r="C116" s="285" t="s">
        <v>305</v>
      </c>
      <c r="D116" s="285">
        <v>288.63</v>
      </c>
      <c r="E116" s="285">
        <v>34.880000000000003</v>
      </c>
      <c r="F116" s="285">
        <v>84</v>
      </c>
      <c r="G116" s="285">
        <v>53</v>
      </c>
      <c r="H116" s="299">
        <v>0.42</v>
      </c>
    </row>
    <row r="117" spans="1:8" ht="15">
      <c r="A117" s="298" t="s">
        <v>522</v>
      </c>
      <c r="B117" s="285" t="s">
        <v>523</v>
      </c>
      <c r="C117" s="285" t="s">
        <v>306</v>
      </c>
      <c r="D117" s="285">
        <v>259.58999999999997</v>
      </c>
      <c r="E117" s="285">
        <v>31.48</v>
      </c>
      <c r="F117" s="285">
        <v>80</v>
      </c>
      <c r="G117" s="285">
        <v>55</v>
      </c>
      <c r="H117" s="299">
        <v>0</v>
      </c>
    </row>
    <row r="118" spans="1:8" ht="15">
      <c r="A118" s="298" t="s">
        <v>522</v>
      </c>
      <c r="B118" s="285" t="s">
        <v>523</v>
      </c>
      <c r="C118" s="285" t="s">
        <v>307</v>
      </c>
      <c r="D118" s="285">
        <v>257.48</v>
      </c>
      <c r="E118" s="285">
        <v>31.24</v>
      </c>
      <c r="F118" s="285">
        <v>82</v>
      </c>
      <c r="G118" s="285">
        <v>61</v>
      </c>
      <c r="H118" s="299">
        <v>0.25</v>
      </c>
    </row>
    <row r="119" spans="1:8" ht="15">
      <c r="A119" s="298" t="s">
        <v>522</v>
      </c>
      <c r="B119" s="285" t="s">
        <v>523</v>
      </c>
      <c r="C119" s="285" t="s">
        <v>308</v>
      </c>
      <c r="D119" s="285">
        <v>253.18</v>
      </c>
      <c r="E119" s="285">
        <v>30.73</v>
      </c>
      <c r="F119" s="285">
        <v>84</v>
      </c>
      <c r="G119" s="285">
        <v>62</v>
      </c>
      <c r="H119" s="299">
        <v>7.0000000000000007E-2</v>
      </c>
    </row>
    <row r="120" spans="1:8" ht="15">
      <c r="A120" s="298" t="s">
        <v>522</v>
      </c>
      <c r="B120" s="285" t="s">
        <v>523</v>
      </c>
      <c r="C120" s="285" t="s">
        <v>309</v>
      </c>
      <c r="D120" s="285">
        <v>305.92</v>
      </c>
      <c r="E120" s="285">
        <v>36.909999999999997</v>
      </c>
      <c r="F120" s="285">
        <v>86</v>
      </c>
      <c r="G120" s="285">
        <v>63</v>
      </c>
      <c r="H120" s="299">
        <v>0</v>
      </c>
    </row>
    <row r="121" spans="1:8" ht="15">
      <c r="A121" s="298" t="s">
        <v>522</v>
      </c>
      <c r="B121" s="285" t="s">
        <v>523</v>
      </c>
      <c r="C121" s="285" t="s">
        <v>114</v>
      </c>
      <c r="D121" s="285">
        <v>367.09</v>
      </c>
      <c r="E121" s="285">
        <v>44.07</v>
      </c>
      <c r="F121" s="285">
        <v>87</v>
      </c>
      <c r="G121" s="285">
        <v>62</v>
      </c>
      <c r="H121" s="299">
        <v>1.62</v>
      </c>
    </row>
    <row r="122" spans="1:8" ht="15">
      <c r="A122" s="298" t="s">
        <v>522</v>
      </c>
      <c r="B122" s="285" t="s">
        <v>523</v>
      </c>
      <c r="C122" s="285" t="s">
        <v>115</v>
      </c>
      <c r="D122" s="285">
        <v>330.21</v>
      </c>
      <c r="E122" s="285">
        <v>39.75</v>
      </c>
      <c r="F122" s="285">
        <v>88</v>
      </c>
      <c r="G122" s="285">
        <v>62</v>
      </c>
      <c r="H122" s="299">
        <v>0</v>
      </c>
    </row>
    <row r="123" spans="1:8" ht="15">
      <c r="A123" s="298" t="s">
        <v>522</v>
      </c>
      <c r="B123" s="285" t="s">
        <v>523</v>
      </c>
      <c r="C123" s="285" t="s">
        <v>116</v>
      </c>
      <c r="D123" s="285">
        <v>345.43</v>
      </c>
      <c r="E123" s="285">
        <v>41.53</v>
      </c>
      <c r="F123" s="285">
        <v>85</v>
      </c>
      <c r="G123" s="285">
        <v>57</v>
      </c>
      <c r="H123" s="299">
        <v>0.52</v>
      </c>
    </row>
    <row r="124" spans="1:8" ht="15">
      <c r="A124" s="298" t="s">
        <v>522</v>
      </c>
      <c r="B124" s="285" t="s">
        <v>523</v>
      </c>
      <c r="C124" s="285" t="s">
        <v>310</v>
      </c>
      <c r="D124" s="285">
        <v>291.7</v>
      </c>
      <c r="E124" s="285">
        <v>35.24</v>
      </c>
      <c r="F124" s="285">
        <v>85</v>
      </c>
      <c r="G124" s="285">
        <v>56</v>
      </c>
      <c r="H124" s="299">
        <v>0</v>
      </c>
    </row>
    <row r="125" spans="1:8" ht="15">
      <c r="A125" s="298" t="s">
        <v>522</v>
      </c>
      <c r="B125" s="285" t="s">
        <v>523</v>
      </c>
      <c r="C125" s="285" t="s">
        <v>311</v>
      </c>
      <c r="D125" s="285">
        <v>268.48</v>
      </c>
      <c r="E125" s="285">
        <v>32.520000000000003</v>
      </c>
      <c r="F125" s="285">
        <v>87</v>
      </c>
      <c r="G125" s="285">
        <v>56</v>
      </c>
      <c r="H125" s="299">
        <v>0</v>
      </c>
    </row>
    <row r="126" spans="1:8" ht="15">
      <c r="A126" s="298" t="s">
        <v>522</v>
      </c>
      <c r="B126" s="285" t="s">
        <v>523</v>
      </c>
      <c r="C126" s="285" t="s">
        <v>312</v>
      </c>
      <c r="D126" s="285">
        <v>267.13</v>
      </c>
      <c r="E126" s="285">
        <v>32.369999999999997</v>
      </c>
      <c r="F126" s="285">
        <v>86</v>
      </c>
      <c r="G126" s="285">
        <v>53</v>
      </c>
      <c r="H126" s="299">
        <v>0</v>
      </c>
    </row>
    <row r="127" spans="1:8" ht="15">
      <c r="A127" s="298" t="s">
        <v>522</v>
      </c>
      <c r="B127" s="285" t="s">
        <v>523</v>
      </c>
      <c r="C127" s="285" t="s">
        <v>313</v>
      </c>
      <c r="D127" s="285">
        <v>254.55</v>
      </c>
      <c r="E127" s="285">
        <v>30.89</v>
      </c>
      <c r="F127" s="285">
        <v>84</v>
      </c>
      <c r="G127" s="285">
        <v>53</v>
      </c>
      <c r="H127" s="299">
        <v>0</v>
      </c>
    </row>
    <row r="128" spans="1:8" ht="15">
      <c r="A128" s="298" t="s">
        <v>522</v>
      </c>
      <c r="B128" s="285" t="s">
        <v>523</v>
      </c>
      <c r="C128" s="285" t="s">
        <v>314</v>
      </c>
      <c r="D128" s="285">
        <v>251.17</v>
      </c>
      <c r="E128" s="285">
        <v>30.5</v>
      </c>
      <c r="F128" s="285">
        <v>87</v>
      </c>
      <c r="G128" s="285">
        <v>57</v>
      </c>
      <c r="H128" s="299">
        <v>0</v>
      </c>
    </row>
    <row r="129" spans="1:8" ht="15">
      <c r="A129" s="298" t="s">
        <v>522</v>
      </c>
      <c r="B129" s="285" t="s">
        <v>523</v>
      </c>
      <c r="C129" s="285" t="s">
        <v>315</v>
      </c>
      <c r="D129" s="285">
        <v>255.01</v>
      </c>
      <c r="E129" s="285">
        <v>30.95</v>
      </c>
      <c r="F129" s="285">
        <v>86</v>
      </c>
      <c r="G129" s="285">
        <v>65</v>
      </c>
      <c r="H129" s="299">
        <v>0</v>
      </c>
    </row>
    <row r="130" spans="1:8" ht="15">
      <c r="A130" s="298" t="s">
        <v>522</v>
      </c>
      <c r="B130" s="285" t="s">
        <v>523</v>
      </c>
      <c r="C130" s="285" t="s">
        <v>316</v>
      </c>
      <c r="D130" s="285">
        <v>270</v>
      </c>
      <c r="E130" s="285">
        <v>32.700000000000003</v>
      </c>
      <c r="F130" s="285">
        <v>88</v>
      </c>
      <c r="G130" s="285">
        <v>61</v>
      </c>
      <c r="H130" s="299">
        <v>0.02</v>
      </c>
    </row>
    <row r="131" spans="1:8" ht="15">
      <c r="A131" s="298" t="s">
        <v>522</v>
      </c>
      <c r="B131" s="285" t="s">
        <v>523</v>
      </c>
      <c r="C131" s="285" t="s">
        <v>317</v>
      </c>
      <c r="D131" s="285">
        <v>246.83</v>
      </c>
      <c r="E131" s="285">
        <v>29.99</v>
      </c>
      <c r="F131" s="285">
        <v>87</v>
      </c>
      <c r="G131" s="285">
        <v>55</v>
      </c>
      <c r="H131" s="299">
        <v>0</v>
      </c>
    </row>
    <row r="132" spans="1:8" ht="15">
      <c r="A132" s="298" t="s">
        <v>522</v>
      </c>
      <c r="B132" s="285" t="s">
        <v>523</v>
      </c>
      <c r="C132" s="285" t="s">
        <v>318</v>
      </c>
      <c r="D132" s="285">
        <v>245.54</v>
      </c>
      <c r="E132" s="285">
        <v>29.84</v>
      </c>
      <c r="F132" s="285">
        <v>91</v>
      </c>
      <c r="G132" s="285">
        <v>63</v>
      </c>
      <c r="H132" s="299">
        <v>0</v>
      </c>
    </row>
    <row r="133" spans="1:8" ht="15">
      <c r="A133" s="298" t="s">
        <v>522</v>
      </c>
      <c r="B133" s="285" t="s">
        <v>523</v>
      </c>
      <c r="C133" s="285" t="s">
        <v>319</v>
      </c>
      <c r="D133" s="285">
        <v>240.71</v>
      </c>
      <c r="E133" s="285">
        <v>29.27</v>
      </c>
      <c r="F133" s="285">
        <v>92</v>
      </c>
      <c r="G133" s="285">
        <v>66</v>
      </c>
      <c r="H133" s="299">
        <v>0</v>
      </c>
    </row>
    <row r="134" spans="1:8" ht="15">
      <c r="A134" s="298" t="s">
        <v>522</v>
      </c>
      <c r="B134" s="285" t="s">
        <v>523</v>
      </c>
      <c r="C134" s="285" t="s">
        <v>320</v>
      </c>
      <c r="D134" s="285">
        <v>236.81</v>
      </c>
      <c r="E134" s="285">
        <v>28.82</v>
      </c>
      <c r="F134" s="285">
        <v>88</v>
      </c>
      <c r="G134" s="285">
        <v>67</v>
      </c>
      <c r="H134" s="299">
        <v>0.04</v>
      </c>
    </row>
    <row r="135" spans="1:8" ht="15">
      <c r="A135" s="298" t="s">
        <v>522</v>
      </c>
      <c r="B135" s="285" t="s">
        <v>523</v>
      </c>
      <c r="C135" s="285" t="s">
        <v>321</v>
      </c>
      <c r="D135" s="285">
        <v>239.38</v>
      </c>
      <c r="E135" s="285">
        <v>29.12</v>
      </c>
      <c r="F135" s="285">
        <v>86</v>
      </c>
      <c r="G135" s="285">
        <v>66</v>
      </c>
      <c r="H135" s="299">
        <v>0</v>
      </c>
    </row>
    <row r="136" spans="1:8" ht="15">
      <c r="A136" s="298" t="s">
        <v>522</v>
      </c>
      <c r="B136" s="285" t="s">
        <v>523</v>
      </c>
      <c r="C136" s="285" t="s">
        <v>322</v>
      </c>
      <c r="D136" s="285">
        <v>244.07</v>
      </c>
      <c r="E136" s="285">
        <v>29.67</v>
      </c>
      <c r="F136" s="285">
        <v>85</v>
      </c>
      <c r="G136" s="285">
        <v>64</v>
      </c>
      <c r="H136" s="299">
        <v>0</v>
      </c>
    </row>
    <row r="137" spans="1:8" ht="15">
      <c r="A137" s="298" t="s">
        <v>522</v>
      </c>
      <c r="B137" s="285" t="s">
        <v>523</v>
      </c>
      <c r="C137" s="285" t="s">
        <v>323</v>
      </c>
      <c r="D137" s="285">
        <v>246.22</v>
      </c>
      <c r="E137" s="285">
        <v>29.92</v>
      </c>
      <c r="F137" s="285">
        <v>86</v>
      </c>
      <c r="G137" s="285">
        <v>63</v>
      </c>
      <c r="H137" s="299">
        <v>0</v>
      </c>
    </row>
    <row r="138" spans="1:8" ht="15">
      <c r="A138" s="298" t="s">
        <v>522</v>
      </c>
      <c r="B138" s="285" t="s">
        <v>523</v>
      </c>
      <c r="C138" s="285" t="s">
        <v>324</v>
      </c>
      <c r="D138" s="285">
        <v>234.7</v>
      </c>
      <c r="E138" s="285">
        <v>28.57</v>
      </c>
      <c r="F138" s="285">
        <v>89</v>
      </c>
      <c r="G138" s="285">
        <v>62</v>
      </c>
      <c r="H138" s="299">
        <v>0</v>
      </c>
    </row>
    <row r="139" spans="1:8" ht="15">
      <c r="A139" s="298" t="s">
        <v>522</v>
      </c>
      <c r="B139" s="285" t="s">
        <v>523</v>
      </c>
      <c r="C139" s="285" t="s">
        <v>325</v>
      </c>
      <c r="D139" s="285">
        <v>232.16</v>
      </c>
      <c r="E139" s="285">
        <v>28.27</v>
      </c>
      <c r="F139" s="285">
        <v>88</v>
      </c>
      <c r="G139" s="285">
        <v>64</v>
      </c>
      <c r="H139" s="299">
        <v>0</v>
      </c>
    </row>
    <row r="140" spans="1:8" ht="15">
      <c r="A140" s="298" t="s">
        <v>522</v>
      </c>
      <c r="B140" s="285" t="s">
        <v>523</v>
      </c>
      <c r="C140" s="285" t="s">
        <v>326</v>
      </c>
      <c r="D140" s="285">
        <v>272.02999999999997</v>
      </c>
      <c r="E140" s="285">
        <v>32.94</v>
      </c>
      <c r="F140" s="285">
        <v>92</v>
      </c>
      <c r="G140" s="285">
        <v>67</v>
      </c>
      <c r="H140" s="299">
        <v>0</v>
      </c>
    </row>
    <row r="141" spans="1:8" ht="15">
      <c r="A141" s="298" t="s">
        <v>522</v>
      </c>
      <c r="B141" s="285" t="s">
        <v>523</v>
      </c>
      <c r="C141" s="285" t="s">
        <v>117</v>
      </c>
      <c r="D141" s="285">
        <v>232.76</v>
      </c>
      <c r="E141" s="285">
        <v>28.34</v>
      </c>
      <c r="F141" s="285">
        <v>89</v>
      </c>
      <c r="G141" s="285">
        <v>65</v>
      </c>
      <c r="H141" s="299">
        <v>1.24</v>
      </c>
    </row>
    <row r="142" spans="1:8" ht="15">
      <c r="A142" s="298" t="s">
        <v>522</v>
      </c>
      <c r="B142" s="285" t="s">
        <v>523</v>
      </c>
      <c r="C142" s="285" t="s">
        <v>327</v>
      </c>
      <c r="D142" s="285">
        <v>234.98</v>
      </c>
      <c r="E142" s="285">
        <v>28.56</v>
      </c>
      <c r="F142" s="285">
        <v>88</v>
      </c>
      <c r="G142" s="285">
        <v>66</v>
      </c>
      <c r="H142" s="299">
        <v>0.02</v>
      </c>
    </row>
    <row r="143" spans="1:8" ht="15">
      <c r="A143" s="298" t="s">
        <v>522</v>
      </c>
      <c r="B143" s="285" t="s">
        <v>523</v>
      </c>
      <c r="C143" s="285" t="s">
        <v>328</v>
      </c>
      <c r="D143" s="285">
        <v>240.44</v>
      </c>
      <c r="E143" s="285">
        <v>29.2</v>
      </c>
      <c r="F143" s="285">
        <v>88</v>
      </c>
      <c r="G143" s="285">
        <v>66</v>
      </c>
      <c r="H143" s="299">
        <v>0</v>
      </c>
    </row>
    <row r="144" spans="1:8" ht="15">
      <c r="A144" s="298" t="s">
        <v>522</v>
      </c>
      <c r="B144" s="285" t="s">
        <v>523</v>
      </c>
      <c r="C144" s="285" t="s">
        <v>329</v>
      </c>
      <c r="D144" s="285">
        <v>248.01</v>
      </c>
      <c r="E144" s="285">
        <v>30.09</v>
      </c>
      <c r="F144" s="285">
        <v>88</v>
      </c>
      <c r="G144" s="285">
        <v>67</v>
      </c>
      <c r="H144" s="299"/>
    </row>
    <row r="145" spans="1:8" ht="15">
      <c r="A145" s="298" t="s">
        <v>522</v>
      </c>
      <c r="B145" s="285" t="s">
        <v>523</v>
      </c>
      <c r="C145" s="285" t="s">
        <v>118</v>
      </c>
      <c r="D145" s="285">
        <v>315.52</v>
      </c>
      <c r="E145" s="285">
        <v>37.979999999999997</v>
      </c>
      <c r="F145" s="285">
        <v>88</v>
      </c>
      <c r="G145" s="285">
        <v>67</v>
      </c>
      <c r="H145" s="299">
        <v>0.65</v>
      </c>
    </row>
    <row r="146" spans="1:8" ht="15">
      <c r="A146" s="298" t="s">
        <v>522</v>
      </c>
      <c r="B146" s="285" t="s">
        <v>523</v>
      </c>
      <c r="C146" s="285" t="s">
        <v>119</v>
      </c>
      <c r="D146" s="285">
        <v>314.87</v>
      </c>
      <c r="E146" s="285">
        <v>37.9</v>
      </c>
      <c r="F146" s="285">
        <v>85</v>
      </c>
      <c r="G146" s="285">
        <v>67</v>
      </c>
      <c r="H146" s="299">
        <v>0.56000000000000005</v>
      </c>
    </row>
    <row r="147" spans="1:8" ht="15">
      <c r="A147" s="298" t="s">
        <v>522</v>
      </c>
      <c r="B147" s="285" t="s">
        <v>523</v>
      </c>
      <c r="C147" s="285" t="s">
        <v>120</v>
      </c>
      <c r="D147" s="285">
        <v>342.91</v>
      </c>
      <c r="E147" s="285">
        <v>41.18</v>
      </c>
      <c r="F147" s="285">
        <v>83</v>
      </c>
      <c r="G147" s="285">
        <v>66</v>
      </c>
      <c r="H147" s="299">
        <v>0.12</v>
      </c>
    </row>
    <row r="148" spans="1:8" ht="15">
      <c r="A148" s="298" t="s">
        <v>522</v>
      </c>
      <c r="B148" s="285" t="s">
        <v>523</v>
      </c>
      <c r="C148" s="285" t="s">
        <v>330</v>
      </c>
      <c r="D148" s="285">
        <v>299.66000000000003</v>
      </c>
      <c r="E148" s="285">
        <v>36.119999999999997</v>
      </c>
      <c r="F148" s="285">
        <v>83</v>
      </c>
      <c r="G148" s="285">
        <v>66</v>
      </c>
      <c r="H148" s="299">
        <v>0.16</v>
      </c>
    </row>
    <row r="149" spans="1:8" ht="15">
      <c r="A149" s="298" t="s">
        <v>522</v>
      </c>
      <c r="B149" s="285" t="s">
        <v>523</v>
      </c>
      <c r="C149" s="285" t="s">
        <v>331</v>
      </c>
      <c r="D149" s="285">
        <v>288.82</v>
      </c>
      <c r="E149" s="285">
        <v>34.86</v>
      </c>
      <c r="F149" s="285">
        <v>82</v>
      </c>
      <c r="G149" s="285">
        <v>62</v>
      </c>
      <c r="H149" s="299">
        <v>0.05</v>
      </c>
    </row>
    <row r="150" spans="1:8" ht="15">
      <c r="A150" s="298" t="s">
        <v>522</v>
      </c>
      <c r="B150" s="285" t="s">
        <v>523</v>
      </c>
      <c r="C150" s="285" t="s">
        <v>332</v>
      </c>
      <c r="D150" s="285">
        <v>286.54000000000002</v>
      </c>
      <c r="E150" s="285">
        <v>34.590000000000003</v>
      </c>
      <c r="F150" s="285">
        <v>81</v>
      </c>
      <c r="G150" s="285">
        <v>56</v>
      </c>
      <c r="H150" s="299" t="s">
        <v>149</v>
      </c>
    </row>
    <row r="151" spans="1:8" ht="15">
      <c r="A151" s="298" t="s">
        <v>522</v>
      </c>
      <c r="B151" s="285" t="s">
        <v>523</v>
      </c>
      <c r="C151" s="285" t="s">
        <v>333</v>
      </c>
      <c r="D151" s="285">
        <v>279.83999999999997</v>
      </c>
      <c r="E151" s="285">
        <v>33.81</v>
      </c>
      <c r="F151" s="285">
        <v>85</v>
      </c>
      <c r="G151" s="285">
        <v>55</v>
      </c>
      <c r="H151" s="299">
        <v>0</v>
      </c>
    </row>
    <row r="152" spans="1:8" ht="15">
      <c r="A152" s="298" t="s">
        <v>522</v>
      </c>
      <c r="B152" s="285" t="s">
        <v>523</v>
      </c>
      <c r="C152" s="285" t="s">
        <v>334</v>
      </c>
      <c r="D152" s="285">
        <v>270.72000000000003</v>
      </c>
      <c r="E152" s="285">
        <v>32.74</v>
      </c>
      <c r="F152" s="285">
        <v>87</v>
      </c>
      <c r="G152" s="285">
        <v>60</v>
      </c>
      <c r="H152" s="299">
        <v>0</v>
      </c>
    </row>
    <row r="153" spans="1:8" ht="15">
      <c r="A153" s="298" t="s">
        <v>522</v>
      </c>
      <c r="B153" s="285" t="s">
        <v>523</v>
      </c>
      <c r="C153" s="285" t="s">
        <v>335</v>
      </c>
      <c r="D153" s="285">
        <v>256.63</v>
      </c>
      <c r="E153" s="285">
        <v>31.09</v>
      </c>
      <c r="F153" s="285">
        <v>88</v>
      </c>
      <c r="G153" s="285">
        <v>62</v>
      </c>
      <c r="H153" s="299">
        <v>0</v>
      </c>
    </row>
    <row r="154" spans="1:8" ht="15">
      <c r="A154" s="298" t="s">
        <v>522</v>
      </c>
      <c r="B154" s="285" t="s">
        <v>523</v>
      </c>
      <c r="C154" s="285" t="s">
        <v>336</v>
      </c>
      <c r="D154" s="285">
        <v>252.36</v>
      </c>
      <c r="E154" s="285">
        <v>30.6</v>
      </c>
      <c r="F154" s="285">
        <v>87</v>
      </c>
      <c r="G154" s="285">
        <v>68</v>
      </c>
      <c r="H154" s="299">
        <v>0</v>
      </c>
    </row>
    <row r="155" spans="1:8" ht="15">
      <c r="A155" s="298" t="s">
        <v>522</v>
      </c>
      <c r="B155" s="285" t="s">
        <v>523</v>
      </c>
      <c r="C155" s="285" t="s">
        <v>337</v>
      </c>
      <c r="D155" s="285">
        <v>244.48</v>
      </c>
      <c r="E155" s="285">
        <v>29.67</v>
      </c>
      <c r="F155" s="285">
        <v>85</v>
      </c>
      <c r="G155" s="285">
        <v>68</v>
      </c>
      <c r="H155" s="299">
        <v>0</v>
      </c>
    </row>
    <row r="156" spans="1:8" ht="15">
      <c r="A156" s="298" t="s">
        <v>522</v>
      </c>
      <c r="B156" s="285" t="s">
        <v>523</v>
      </c>
      <c r="C156" s="285" t="s">
        <v>338</v>
      </c>
      <c r="D156" s="285">
        <v>241.43</v>
      </c>
      <c r="E156" s="285">
        <v>29.32</v>
      </c>
      <c r="F156" s="285">
        <v>85</v>
      </c>
      <c r="G156" s="285">
        <v>67</v>
      </c>
      <c r="H156" s="299">
        <v>0</v>
      </c>
    </row>
    <row r="157" spans="1:8" ht="15">
      <c r="A157" s="298" t="s">
        <v>522</v>
      </c>
      <c r="B157" s="285" t="s">
        <v>523</v>
      </c>
      <c r="C157" s="285" t="s">
        <v>339</v>
      </c>
      <c r="D157" s="285">
        <v>249.19</v>
      </c>
      <c r="E157" s="285">
        <v>30.22</v>
      </c>
      <c r="F157" s="285">
        <v>84</v>
      </c>
      <c r="G157" s="285">
        <v>67</v>
      </c>
      <c r="H157" s="299">
        <v>0</v>
      </c>
    </row>
    <row r="158" spans="1:8" ht="15">
      <c r="A158" s="298" t="s">
        <v>522</v>
      </c>
      <c r="B158" s="285" t="s">
        <v>523</v>
      </c>
      <c r="C158" s="285" t="s">
        <v>340</v>
      </c>
      <c r="D158" s="285">
        <v>254.56</v>
      </c>
      <c r="E158" s="285">
        <v>30.85</v>
      </c>
      <c r="F158" s="285">
        <v>84</v>
      </c>
      <c r="G158" s="285">
        <v>66</v>
      </c>
      <c r="H158" s="299">
        <v>0</v>
      </c>
    </row>
    <row r="159" spans="1:8" ht="15">
      <c r="A159" s="298" t="s">
        <v>522</v>
      </c>
      <c r="B159" s="285" t="s">
        <v>523</v>
      </c>
      <c r="C159" s="285" t="s">
        <v>341</v>
      </c>
      <c r="D159" s="285">
        <v>238.87</v>
      </c>
      <c r="E159" s="285">
        <v>29.02</v>
      </c>
      <c r="F159" s="285">
        <v>84</v>
      </c>
      <c r="G159" s="285">
        <v>64</v>
      </c>
      <c r="H159" s="299">
        <v>0.3</v>
      </c>
    </row>
    <row r="160" spans="1:8" ht="15">
      <c r="A160" s="298" t="s">
        <v>522</v>
      </c>
      <c r="B160" s="285" t="s">
        <v>523</v>
      </c>
      <c r="C160" s="285" t="s">
        <v>342</v>
      </c>
      <c r="D160" s="285">
        <v>241.17</v>
      </c>
      <c r="E160" s="285">
        <v>29.29</v>
      </c>
      <c r="F160" s="285">
        <v>88</v>
      </c>
      <c r="G160" s="285">
        <v>62</v>
      </c>
      <c r="H160" s="299"/>
    </row>
    <row r="161" spans="1:8" ht="15">
      <c r="A161" s="298" t="s">
        <v>522</v>
      </c>
      <c r="B161" s="285" t="s">
        <v>523</v>
      </c>
      <c r="C161" s="285" t="s">
        <v>121</v>
      </c>
      <c r="D161" s="285">
        <v>293.89</v>
      </c>
      <c r="E161" s="285">
        <v>35.450000000000003</v>
      </c>
      <c r="F161" s="285">
        <v>91</v>
      </c>
      <c r="G161" s="285">
        <v>68</v>
      </c>
      <c r="H161" s="299">
        <v>0</v>
      </c>
    </row>
    <row r="162" spans="1:8" ht="15">
      <c r="A162" s="298" t="s">
        <v>522</v>
      </c>
      <c r="B162" s="285" t="s">
        <v>523</v>
      </c>
      <c r="C162" s="285" t="s">
        <v>122</v>
      </c>
      <c r="D162" s="285">
        <v>286.48</v>
      </c>
      <c r="E162" s="285">
        <v>34.58</v>
      </c>
      <c r="F162" s="285">
        <v>92</v>
      </c>
      <c r="G162" s="285">
        <v>68</v>
      </c>
      <c r="H162" s="299">
        <v>1.64</v>
      </c>
    </row>
    <row r="163" spans="1:8" ht="15">
      <c r="A163" s="298" t="s">
        <v>522</v>
      </c>
      <c r="B163" s="285" t="s">
        <v>523</v>
      </c>
      <c r="C163" s="285" t="s">
        <v>123</v>
      </c>
      <c r="D163" s="285">
        <v>296.63</v>
      </c>
      <c r="E163" s="285">
        <v>35.770000000000003</v>
      </c>
      <c r="F163" s="285">
        <v>92</v>
      </c>
      <c r="G163" s="285">
        <v>68</v>
      </c>
      <c r="H163" s="299">
        <v>0</v>
      </c>
    </row>
    <row r="164" spans="1:8" ht="15">
      <c r="A164" s="298" t="s">
        <v>522</v>
      </c>
      <c r="B164" s="285" t="s">
        <v>523</v>
      </c>
      <c r="C164" s="285" t="s">
        <v>124</v>
      </c>
      <c r="D164" s="285">
        <v>306.91000000000003</v>
      </c>
      <c r="E164" s="285">
        <v>36.97</v>
      </c>
      <c r="F164" s="285">
        <v>88</v>
      </c>
      <c r="G164" s="285">
        <v>67</v>
      </c>
      <c r="H164" s="299">
        <v>0.54</v>
      </c>
    </row>
    <row r="165" spans="1:8" ht="15">
      <c r="A165" s="298" t="s">
        <v>522</v>
      </c>
      <c r="B165" s="285" t="s">
        <v>523</v>
      </c>
      <c r="C165" s="285" t="s">
        <v>125</v>
      </c>
      <c r="D165" s="285">
        <v>317.64</v>
      </c>
      <c r="E165" s="285">
        <v>38.229999999999997</v>
      </c>
      <c r="F165" s="285">
        <v>91</v>
      </c>
      <c r="G165" s="285">
        <v>69</v>
      </c>
      <c r="H165" s="299">
        <v>0.09</v>
      </c>
    </row>
    <row r="166" spans="1:8" ht="15">
      <c r="A166" s="298" t="s">
        <v>522</v>
      </c>
      <c r="B166" s="285" t="s">
        <v>523</v>
      </c>
      <c r="C166" s="285" t="s">
        <v>126</v>
      </c>
      <c r="D166" s="285">
        <v>309.13</v>
      </c>
      <c r="E166" s="285">
        <v>37.229999999999997</v>
      </c>
      <c r="F166" s="285">
        <v>94</v>
      </c>
      <c r="G166" s="285">
        <v>69</v>
      </c>
      <c r="H166" s="299">
        <v>0</v>
      </c>
    </row>
    <row r="167" spans="1:8" ht="15">
      <c r="A167" s="298" t="s">
        <v>522</v>
      </c>
      <c r="B167" s="285" t="s">
        <v>523</v>
      </c>
      <c r="C167" s="285" t="s">
        <v>343</v>
      </c>
      <c r="D167" s="285">
        <v>294.39999999999998</v>
      </c>
      <c r="E167" s="285">
        <v>35.51</v>
      </c>
      <c r="F167" s="285">
        <v>95</v>
      </c>
      <c r="G167" s="285">
        <v>71</v>
      </c>
      <c r="H167" s="299"/>
    </row>
    <row r="168" spans="1:8" ht="15">
      <c r="A168" s="298" t="s">
        <v>522</v>
      </c>
      <c r="B168" s="285" t="s">
        <v>523</v>
      </c>
      <c r="C168" s="285" t="s">
        <v>344</v>
      </c>
      <c r="D168" s="285">
        <v>269.91000000000003</v>
      </c>
      <c r="E168" s="285">
        <v>32.65</v>
      </c>
      <c r="F168" s="285">
        <v>95</v>
      </c>
      <c r="G168" s="285">
        <v>71</v>
      </c>
      <c r="H168" s="299">
        <v>0</v>
      </c>
    </row>
    <row r="169" spans="1:8" ht="15">
      <c r="A169" s="298" t="s">
        <v>522</v>
      </c>
      <c r="B169" s="285" t="s">
        <v>523</v>
      </c>
      <c r="C169" s="285" t="s">
        <v>345</v>
      </c>
      <c r="D169" s="285">
        <v>278.36</v>
      </c>
      <c r="E169" s="285">
        <v>33.64</v>
      </c>
      <c r="F169" s="285">
        <v>95</v>
      </c>
      <c r="G169" s="285">
        <v>66</v>
      </c>
      <c r="H169" s="299">
        <v>0.44</v>
      </c>
    </row>
    <row r="170" spans="1:8" ht="15">
      <c r="A170" s="298" t="s">
        <v>522</v>
      </c>
      <c r="B170" s="285" t="s">
        <v>523</v>
      </c>
      <c r="C170" s="285" t="s">
        <v>127</v>
      </c>
      <c r="D170" s="285">
        <v>376.05</v>
      </c>
      <c r="E170" s="285">
        <v>45.06</v>
      </c>
      <c r="F170" s="285">
        <v>95</v>
      </c>
      <c r="G170" s="285">
        <v>68</v>
      </c>
      <c r="H170" s="299">
        <v>0.45</v>
      </c>
    </row>
    <row r="171" spans="1:8" ht="15">
      <c r="A171" s="298" t="s">
        <v>522</v>
      </c>
      <c r="B171" s="285" t="s">
        <v>523</v>
      </c>
      <c r="C171" s="285" t="s">
        <v>128</v>
      </c>
      <c r="D171" s="285">
        <v>310.83999999999997</v>
      </c>
      <c r="E171" s="285">
        <v>37.43</v>
      </c>
      <c r="F171" s="285">
        <v>93</v>
      </c>
      <c r="G171" s="285">
        <v>68</v>
      </c>
      <c r="H171" s="299">
        <v>0.91</v>
      </c>
    </row>
    <row r="172" spans="1:8" ht="15">
      <c r="A172" s="298" t="s">
        <v>522</v>
      </c>
      <c r="B172" s="285" t="s">
        <v>523</v>
      </c>
      <c r="C172" s="285" t="s">
        <v>129</v>
      </c>
      <c r="D172" s="285">
        <v>316.27</v>
      </c>
      <c r="E172" s="285">
        <v>35.340000000000003</v>
      </c>
      <c r="F172" s="285">
        <v>94</v>
      </c>
      <c r="G172" s="285">
        <v>68</v>
      </c>
      <c r="H172" s="299">
        <v>0.28000000000000003</v>
      </c>
    </row>
    <row r="173" spans="1:8" ht="15">
      <c r="A173" s="298" t="s">
        <v>522</v>
      </c>
      <c r="B173" s="285" t="s">
        <v>523</v>
      </c>
      <c r="C173" s="285" t="s">
        <v>130</v>
      </c>
      <c r="D173" s="285">
        <v>307.26</v>
      </c>
      <c r="E173" s="285">
        <v>34.36</v>
      </c>
      <c r="F173" s="285">
        <v>93</v>
      </c>
      <c r="G173" s="285">
        <v>70</v>
      </c>
      <c r="H173" s="299">
        <v>0.63</v>
      </c>
    </row>
    <row r="174" spans="1:8" ht="15">
      <c r="A174" s="298" t="s">
        <v>522</v>
      </c>
      <c r="B174" s="285" t="s">
        <v>523</v>
      </c>
      <c r="C174" s="285" t="s">
        <v>131</v>
      </c>
      <c r="D174" s="285">
        <v>345.99</v>
      </c>
      <c r="E174" s="285">
        <v>38.56</v>
      </c>
      <c r="F174" s="285">
        <v>91</v>
      </c>
      <c r="G174" s="285">
        <v>69</v>
      </c>
      <c r="H174" s="299">
        <v>0.46</v>
      </c>
    </row>
    <row r="175" spans="1:8" ht="15">
      <c r="A175" s="298" t="s">
        <v>522</v>
      </c>
      <c r="B175" s="285" t="s">
        <v>523</v>
      </c>
      <c r="C175" s="285" t="s">
        <v>132</v>
      </c>
      <c r="D175" s="285">
        <v>328.41</v>
      </c>
      <c r="E175" s="285">
        <v>36.659999999999997</v>
      </c>
      <c r="F175" s="285">
        <v>91</v>
      </c>
      <c r="G175" s="285">
        <v>71</v>
      </c>
      <c r="H175" s="299">
        <v>0.24</v>
      </c>
    </row>
    <row r="176" spans="1:8" ht="15">
      <c r="A176" s="298" t="s">
        <v>522</v>
      </c>
      <c r="B176" s="285" t="s">
        <v>523</v>
      </c>
      <c r="C176" s="285" t="s">
        <v>133</v>
      </c>
      <c r="D176" s="285">
        <v>303.55</v>
      </c>
      <c r="E176" s="285">
        <v>33.96</v>
      </c>
      <c r="F176" s="285">
        <v>93</v>
      </c>
      <c r="G176" s="285">
        <v>66</v>
      </c>
      <c r="H176" s="299">
        <v>0.04</v>
      </c>
    </row>
    <row r="177" spans="1:8" ht="15">
      <c r="A177" s="298" t="s">
        <v>522</v>
      </c>
      <c r="B177" s="285" t="s">
        <v>523</v>
      </c>
      <c r="C177" s="285" t="s">
        <v>134</v>
      </c>
      <c r="D177" s="285">
        <v>340.09</v>
      </c>
      <c r="E177" s="285">
        <v>37.92</v>
      </c>
      <c r="F177" s="285">
        <v>91</v>
      </c>
      <c r="G177" s="285">
        <v>69</v>
      </c>
      <c r="H177" s="299">
        <v>0.35</v>
      </c>
    </row>
    <row r="178" spans="1:8" ht="15">
      <c r="A178" s="298" t="s">
        <v>522</v>
      </c>
      <c r="B178" s="285" t="s">
        <v>523</v>
      </c>
      <c r="C178" s="285" t="s">
        <v>135</v>
      </c>
      <c r="D178" s="285">
        <v>325.18</v>
      </c>
      <c r="E178" s="285">
        <v>36.31</v>
      </c>
      <c r="F178" s="285">
        <v>92</v>
      </c>
      <c r="G178" s="285">
        <v>70</v>
      </c>
      <c r="H178" s="299">
        <v>0.24</v>
      </c>
    </row>
    <row r="179" spans="1:8" ht="15">
      <c r="A179" s="298" t="s">
        <v>522</v>
      </c>
      <c r="B179" s="285" t="s">
        <v>523</v>
      </c>
      <c r="C179" s="285" t="s">
        <v>136</v>
      </c>
      <c r="D179" s="285">
        <v>312.7</v>
      </c>
      <c r="E179" s="285">
        <v>34.950000000000003</v>
      </c>
      <c r="F179" s="285">
        <v>91</v>
      </c>
      <c r="G179" s="285">
        <v>70</v>
      </c>
      <c r="H179" s="299">
        <v>0.15</v>
      </c>
    </row>
    <row r="180" spans="1:8" ht="15">
      <c r="A180" s="298" t="s">
        <v>522</v>
      </c>
      <c r="B180" s="285" t="s">
        <v>523</v>
      </c>
      <c r="C180" s="285" t="s">
        <v>346</v>
      </c>
      <c r="D180" s="285">
        <v>279.89</v>
      </c>
      <c r="E180" s="285">
        <v>31.39</v>
      </c>
      <c r="F180" s="285">
        <v>94</v>
      </c>
      <c r="G180" s="285">
        <v>70</v>
      </c>
      <c r="H180" s="299">
        <v>0</v>
      </c>
    </row>
    <row r="181" spans="1:8" ht="15">
      <c r="A181" s="298" t="s">
        <v>522</v>
      </c>
      <c r="B181" s="285" t="s">
        <v>523</v>
      </c>
      <c r="C181" s="285" t="s">
        <v>347</v>
      </c>
      <c r="D181" s="285">
        <v>273.17</v>
      </c>
      <c r="E181" s="285">
        <v>30.66</v>
      </c>
      <c r="F181" s="285">
        <v>97</v>
      </c>
      <c r="G181" s="285">
        <v>71</v>
      </c>
      <c r="H181" s="299">
        <v>0</v>
      </c>
    </row>
    <row r="182" spans="1:8" ht="15">
      <c r="A182" s="298" t="s">
        <v>522</v>
      </c>
      <c r="B182" s="285" t="s">
        <v>523</v>
      </c>
      <c r="C182" s="285" t="s">
        <v>348</v>
      </c>
      <c r="D182" s="285">
        <v>265.76</v>
      </c>
      <c r="E182" s="285">
        <v>29.86</v>
      </c>
      <c r="F182" s="285">
        <v>95</v>
      </c>
      <c r="G182" s="285">
        <v>72</v>
      </c>
      <c r="H182" s="299">
        <v>0</v>
      </c>
    </row>
    <row r="183" spans="1:8" ht="15">
      <c r="A183" s="298" t="s">
        <v>522</v>
      </c>
      <c r="B183" s="285" t="s">
        <v>523</v>
      </c>
      <c r="C183" s="285" t="s">
        <v>137</v>
      </c>
      <c r="D183" s="285">
        <v>260.39999999999998</v>
      </c>
      <c r="E183" s="285">
        <v>29.28</v>
      </c>
      <c r="F183" s="285">
        <v>95</v>
      </c>
      <c r="G183" s="285">
        <v>71</v>
      </c>
      <c r="H183" s="299">
        <v>0.88</v>
      </c>
    </row>
    <row r="184" spans="1:8" ht="15">
      <c r="A184" s="298" t="s">
        <v>522</v>
      </c>
      <c r="B184" s="285" t="s">
        <v>523</v>
      </c>
      <c r="C184" s="285" t="s">
        <v>349</v>
      </c>
      <c r="D184" s="285">
        <v>261.18</v>
      </c>
      <c r="E184" s="285">
        <v>29.36</v>
      </c>
      <c r="F184" s="285">
        <v>94</v>
      </c>
      <c r="G184" s="285">
        <v>71</v>
      </c>
      <c r="H184" s="299">
        <v>0</v>
      </c>
    </row>
    <row r="185" spans="1:8" ht="15">
      <c r="A185" s="298" t="s">
        <v>522</v>
      </c>
      <c r="B185" s="285" t="s">
        <v>523</v>
      </c>
      <c r="C185" s="285" t="s">
        <v>350</v>
      </c>
      <c r="D185" s="285">
        <v>263.5</v>
      </c>
      <c r="E185" s="285">
        <v>29.61</v>
      </c>
      <c r="F185" s="285">
        <v>94</v>
      </c>
      <c r="G185" s="285">
        <v>71</v>
      </c>
      <c r="H185" s="299">
        <v>0</v>
      </c>
    </row>
    <row r="186" spans="1:8" ht="15">
      <c r="A186" s="298" t="s">
        <v>522</v>
      </c>
      <c r="B186" s="285" t="s">
        <v>523</v>
      </c>
      <c r="C186" s="285" t="s">
        <v>351</v>
      </c>
      <c r="D186" s="285">
        <v>261.43</v>
      </c>
      <c r="E186" s="285">
        <v>29.39</v>
      </c>
      <c r="F186" s="285">
        <v>95</v>
      </c>
      <c r="G186" s="285">
        <v>71</v>
      </c>
      <c r="H186" s="299">
        <v>0</v>
      </c>
    </row>
    <row r="187" spans="1:8" ht="15">
      <c r="A187" s="298" t="s">
        <v>522</v>
      </c>
      <c r="B187" s="285" t="s">
        <v>523</v>
      </c>
      <c r="C187" s="285" t="s">
        <v>352</v>
      </c>
      <c r="D187" s="285">
        <v>250.5</v>
      </c>
      <c r="E187" s="285">
        <v>28.2</v>
      </c>
      <c r="F187" s="285">
        <v>97</v>
      </c>
      <c r="G187" s="285">
        <v>72</v>
      </c>
      <c r="H187" s="299">
        <v>0</v>
      </c>
    </row>
    <row r="188" spans="1:8" ht="15">
      <c r="A188" s="298" t="s">
        <v>522</v>
      </c>
      <c r="B188" s="285" t="s">
        <v>523</v>
      </c>
      <c r="C188" s="285" t="s">
        <v>353</v>
      </c>
      <c r="D188" s="285">
        <v>256.99</v>
      </c>
      <c r="E188" s="285">
        <v>28.91</v>
      </c>
      <c r="F188" s="285">
        <v>95</v>
      </c>
      <c r="G188" s="285">
        <v>73</v>
      </c>
      <c r="H188" s="299">
        <v>0</v>
      </c>
    </row>
    <row r="189" spans="1:8" ht="15">
      <c r="A189" s="298" t="s">
        <v>522</v>
      </c>
      <c r="B189" s="285" t="s">
        <v>523</v>
      </c>
      <c r="C189" s="285" t="s">
        <v>354</v>
      </c>
      <c r="D189" s="285">
        <v>254.35</v>
      </c>
      <c r="E189" s="285">
        <v>28.62</v>
      </c>
      <c r="F189" s="285">
        <v>95</v>
      </c>
      <c r="G189" s="285">
        <v>74</v>
      </c>
      <c r="H189" s="299">
        <v>0</v>
      </c>
    </row>
    <row r="190" spans="1:8" ht="15">
      <c r="A190" s="298" t="s">
        <v>522</v>
      </c>
      <c r="B190" s="285" t="s">
        <v>523</v>
      </c>
      <c r="C190" s="285" t="s">
        <v>355</v>
      </c>
      <c r="D190" s="285">
        <v>247.17</v>
      </c>
      <c r="E190" s="285">
        <v>27.84</v>
      </c>
      <c r="F190" s="285">
        <v>96</v>
      </c>
      <c r="G190" s="285">
        <v>73</v>
      </c>
      <c r="H190" s="299">
        <v>0.04</v>
      </c>
    </row>
    <row r="191" spans="1:8" ht="15">
      <c r="A191" s="298" t="s">
        <v>522</v>
      </c>
      <c r="B191" s="285" t="s">
        <v>523</v>
      </c>
      <c r="C191" s="285" t="s">
        <v>356</v>
      </c>
      <c r="D191" s="285">
        <v>250.72</v>
      </c>
      <c r="E191" s="285">
        <v>28.22</v>
      </c>
      <c r="F191" s="285">
        <v>95</v>
      </c>
      <c r="G191" s="285">
        <v>73</v>
      </c>
      <c r="H191" s="299">
        <v>0.03</v>
      </c>
    </row>
    <row r="192" spans="1:8" ht="15">
      <c r="A192" s="298" t="s">
        <v>522</v>
      </c>
      <c r="B192" s="285" t="s">
        <v>523</v>
      </c>
      <c r="C192" s="285" t="s">
        <v>357</v>
      </c>
      <c r="D192" s="285">
        <v>261.23</v>
      </c>
      <c r="E192" s="285">
        <v>29.37</v>
      </c>
      <c r="F192" s="285">
        <v>94</v>
      </c>
      <c r="G192" s="285">
        <v>74</v>
      </c>
      <c r="H192" s="299">
        <v>0.31</v>
      </c>
    </row>
    <row r="193" spans="1:8" ht="15">
      <c r="A193" s="298" t="s">
        <v>522</v>
      </c>
      <c r="B193" s="285" t="s">
        <v>523</v>
      </c>
      <c r="C193" s="285" t="s">
        <v>358</v>
      </c>
      <c r="D193" s="285">
        <v>263.52</v>
      </c>
      <c r="E193" s="285">
        <v>29.61</v>
      </c>
      <c r="F193" s="285">
        <v>96</v>
      </c>
      <c r="G193" s="285">
        <v>74</v>
      </c>
      <c r="H193" s="299">
        <v>0.2</v>
      </c>
    </row>
    <row r="194" spans="1:8" ht="15">
      <c r="A194" s="298" t="s">
        <v>522</v>
      </c>
      <c r="B194" s="285" t="s">
        <v>523</v>
      </c>
      <c r="C194" s="285" t="s">
        <v>359</v>
      </c>
      <c r="D194" s="285">
        <v>261.51</v>
      </c>
      <c r="E194" s="285">
        <v>29.4</v>
      </c>
      <c r="F194" s="285">
        <v>96</v>
      </c>
      <c r="G194" s="285">
        <v>74</v>
      </c>
      <c r="H194" s="299">
        <v>0</v>
      </c>
    </row>
    <row r="195" spans="1:8" ht="15">
      <c r="A195" s="298" t="s">
        <v>522</v>
      </c>
      <c r="B195" s="285" t="s">
        <v>523</v>
      </c>
      <c r="C195" s="285" t="s">
        <v>138</v>
      </c>
      <c r="D195" s="285">
        <v>260.77</v>
      </c>
      <c r="E195" s="285">
        <v>29.32</v>
      </c>
      <c r="F195" s="285">
        <v>94</v>
      </c>
      <c r="G195" s="285">
        <v>73</v>
      </c>
      <c r="H195" s="299">
        <v>0.78</v>
      </c>
    </row>
    <row r="196" spans="1:8" ht="15">
      <c r="A196" s="298" t="s">
        <v>522</v>
      </c>
      <c r="B196" s="285" t="s">
        <v>523</v>
      </c>
      <c r="C196" s="285" t="s">
        <v>360</v>
      </c>
      <c r="D196" s="285">
        <v>256.77999999999997</v>
      </c>
      <c r="E196" s="285">
        <v>28.88</v>
      </c>
      <c r="F196" s="285">
        <v>94</v>
      </c>
      <c r="G196" s="285">
        <v>73</v>
      </c>
      <c r="H196" s="299">
        <v>0.1</v>
      </c>
    </row>
    <row r="197" spans="1:8" ht="15">
      <c r="A197" s="298" t="s">
        <v>522</v>
      </c>
      <c r="B197" s="285" t="s">
        <v>523</v>
      </c>
      <c r="C197" s="285" t="s">
        <v>361</v>
      </c>
      <c r="D197" s="285">
        <v>249.09</v>
      </c>
      <c r="E197" s="285">
        <v>28.05</v>
      </c>
      <c r="F197" s="285">
        <v>94</v>
      </c>
      <c r="G197" s="285">
        <v>72</v>
      </c>
      <c r="H197" s="299" t="s">
        <v>149</v>
      </c>
    </row>
    <row r="198" spans="1:8" ht="15">
      <c r="A198" s="298" t="s">
        <v>522</v>
      </c>
      <c r="B198" s="285" t="s">
        <v>523</v>
      </c>
      <c r="C198" s="285" t="s">
        <v>362</v>
      </c>
      <c r="D198" s="285">
        <v>266.97000000000003</v>
      </c>
      <c r="E198" s="285">
        <v>29.99</v>
      </c>
      <c r="F198" s="285">
        <v>95</v>
      </c>
      <c r="G198" s="285">
        <v>73</v>
      </c>
      <c r="H198" s="299">
        <v>0.33</v>
      </c>
    </row>
    <row r="199" spans="1:8" ht="15">
      <c r="A199" s="298" t="s">
        <v>522</v>
      </c>
      <c r="B199" s="285" t="s">
        <v>523</v>
      </c>
      <c r="C199" s="285" t="s">
        <v>139</v>
      </c>
      <c r="D199" s="285">
        <v>277.37</v>
      </c>
      <c r="E199" s="285">
        <v>31.12</v>
      </c>
      <c r="F199" s="285">
        <v>96</v>
      </c>
      <c r="G199" s="285">
        <v>73</v>
      </c>
      <c r="H199" s="299">
        <v>0.12</v>
      </c>
    </row>
    <row r="200" spans="1:8" ht="15">
      <c r="A200" s="298" t="s">
        <v>522</v>
      </c>
      <c r="B200" s="285" t="s">
        <v>523</v>
      </c>
      <c r="C200" s="285" t="s">
        <v>140</v>
      </c>
      <c r="D200" s="285">
        <v>275.45</v>
      </c>
      <c r="E200" s="285">
        <v>30.91</v>
      </c>
      <c r="F200" s="285">
        <v>96</v>
      </c>
      <c r="G200" s="285">
        <v>74</v>
      </c>
      <c r="H200" s="299">
        <v>0.15</v>
      </c>
    </row>
    <row r="201" spans="1:8" ht="15">
      <c r="A201" s="298" t="s">
        <v>522</v>
      </c>
      <c r="B201" s="285" t="s">
        <v>523</v>
      </c>
      <c r="C201" s="285" t="s">
        <v>141</v>
      </c>
      <c r="D201" s="285">
        <v>263.12</v>
      </c>
      <c r="E201" s="285">
        <v>29.57</v>
      </c>
      <c r="F201" s="285">
        <v>95</v>
      </c>
      <c r="G201" s="285">
        <v>74</v>
      </c>
      <c r="H201" s="299">
        <v>2.8</v>
      </c>
    </row>
    <row r="202" spans="1:8" ht="15">
      <c r="A202" s="298" t="s">
        <v>522</v>
      </c>
      <c r="B202" s="285" t="s">
        <v>523</v>
      </c>
      <c r="C202" s="285" t="s">
        <v>142</v>
      </c>
      <c r="D202" s="285">
        <v>322.3</v>
      </c>
      <c r="E202" s="285">
        <v>35.99</v>
      </c>
      <c r="F202" s="285">
        <v>95</v>
      </c>
      <c r="G202" s="285">
        <v>72</v>
      </c>
      <c r="H202" s="299">
        <v>0.22</v>
      </c>
    </row>
    <row r="203" spans="1:8" ht="15">
      <c r="A203" s="298" t="s">
        <v>522</v>
      </c>
      <c r="B203" s="285" t="s">
        <v>523</v>
      </c>
      <c r="C203" s="285" t="s">
        <v>143</v>
      </c>
      <c r="D203" s="285">
        <v>263.24</v>
      </c>
      <c r="E203" s="285">
        <v>29.58</v>
      </c>
      <c r="F203" s="285">
        <v>95</v>
      </c>
      <c r="G203" s="285">
        <v>71</v>
      </c>
      <c r="H203" s="299">
        <v>0.14000000000000001</v>
      </c>
    </row>
    <row r="204" spans="1:8" ht="15">
      <c r="A204" s="298" t="s">
        <v>522</v>
      </c>
      <c r="B204" s="285" t="s">
        <v>523</v>
      </c>
      <c r="C204" s="285" t="s">
        <v>363</v>
      </c>
      <c r="D204" s="285">
        <v>253.07</v>
      </c>
      <c r="E204" s="285">
        <v>28.47</v>
      </c>
      <c r="F204" s="285">
        <v>96</v>
      </c>
      <c r="G204" s="285">
        <v>73</v>
      </c>
      <c r="H204" s="299">
        <v>0</v>
      </c>
    </row>
    <row r="205" spans="1:8" ht="15">
      <c r="A205" s="298" t="s">
        <v>522</v>
      </c>
      <c r="B205" s="285" t="s">
        <v>523</v>
      </c>
      <c r="C205" s="285" t="s">
        <v>364</v>
      </c>
      <c r="D205" s="285">
        <v>250</v>
      </c>
      <c r="E205" s="285">
        <v>28.13</v>
      </c>
      <c r="F205" s="285">
        <v>99</v>
      </c>
      <c r="G205" s="285">
        <v>74</v>
      </c>
      <c r="H205" s="299">
        <v>0</v>
      </c>
    </row>
    <row r="206" spans="1:8" ht="15">
      <c r="A206" s="298" t="s">
        <v>522</v>
      </c>
      <c r="B206" s="285" t="s">
        <v>523</v>
      </c>
      <c r="C206" s="285" t="s">
        <v>365</v>
      </c>
      <c r="D206" s="285">
        <v>288.89</v>
      </c>
      <c r="E206" s="285">
        <v>32.340000000000003</v>
      </c>
      <c r="F206" s="285">
        <v>97</v>
      </c>
      <c r="G206" s="285">
        <v>75</v>
      </c>
      <c r="H206" s="299">
        <v>0</v>
      </c>
    </row>
    <row r="207" spans="1:8" ht="15">
      <c r="A207" s="298" t="s">
        <v>522</v>
      </c>
      <c r="B207" s="285" t="s">
        <v>523</v>
      </c>
      <c r="C207" s="285" t="s">
        <v>144</v>
      </c>
      <c r="D207" s="285">
        <v>322.10000000000002</v>
      </c>
      <c r="E207" s="285">
        <v>35.93</v>
      </c>
      <c r="F207" s="285">
        <v>94</v>
      </c>
      <c r="G207" s="285">
        <v>71</v>
      </c>
      <c r="H207" s="299">
        <v>0.7</v>
      </c>
    </row>
    <row r="208" spans="1:8" ht="15">
      <c r="A208" s="298" t="s">
        <v>522</v>
      </c>
      <c r="B208" s="285" t="s">
        <v>523</v>
      </c>
      <c r="C208" s="285" t="s">
        <v>145</v>
      </c>
      <c r="D208" s="285">
        <v>285.35000000000002</v>
      </c>
      <c r="E208" s="285">
        <v>31.96</v>
      </c>
      <c r="F208" s="285">
        <v>93</v>
      </c>
      <c r="G208" s="285">
        <v>73</v>
      </c>
      <c r="H208" s="299">
        <v>1.1200000000000001</v>
      </c>
    </row>
    <row r="209" spans="1:8" ht="15">
      <c r="A209" s="298" t="s">
        <v>522</v>
      </c>
      <c r="B209" s="285" t="s">
        <v>523</v>
      </c>
      <c r="C209" s="285" t="s">
        <v>146</v>
      </c>
      <c r="D209" s="285">
        <v>269.83</v>
      </c>
      <c r="E209" s="285">
        <v>30.28</v>
      </c>
      <c r="F209" s="285">
        <v>93</v>
      </c>
      <c r="G209" s="285">
        <v>73</v>
      </c>
      <c r="H209" s="299">
        <v>0.3</v>
      </c>
    </row>
    <row r="210" spans="1:8" ht="15">
      <c r="A210" s="298" t="s">
        <v>522</v>
      </c>
      <c r="B210" s="285" t="s">
        <v>523</v>
      </c>
      <c r="C210" s="285" t="s">
        <v>366</v>
      </c>
      <c r="D210" s="285">
        <v>260.73</v>
      </c>
      <c r="E210" s="285">
        <v>29.29</v>
      </c>
      <c r="F210" s="285">
        <v>92</v>
      </c>
      <c r="G210" s="285">
        <v>73</v>
      </c>
      <c r="H210" s="299">
        <v>0</v>
      </c>
    </row>
    <row r="211" spans="1:8" ht="15">
      <c r="A211" s="298" t="s">
        <v>522</v>
      </c>
      <c r="B211" s="285" t="s">
        <v>523</v>
      </c>
      <c r="C211" s="285" t="s">
        <v>367</v>
      </c>
      <c r="D211" s="285">
        <v>253.08</v>
      </c>
      <c r="E211" s="285">
        <v>28.47</v>
      </c>
      <c r="F211" s="285">
        <v>91</v>
      </c>
      <c r="G211" s="285">
        <v>73</v>
      </c>
      <c r="H211" s="299">
        <v>0</v>
      </c>
    </row>
    <row r="212" spans="1:8" ht="15">
      <c r="A212" s="298" t="s">
        <v>522</v>
      </c>
      <c r="B212" s="285" t="s">
        <v>523</v>
      </c>
      <c r="C212" s="285" t="s">
        <v>147</v>
      </c>
      <c r="D212" s="285">
        <v>281.12</v>
      </c>
      <c r="E212" s="285">
        <v>31.5</v>
      </c>
      <c r="F212" s="285">
        <v>92</v>
      </c>
      <c r="G212" s="285">
        <v>73</v>
      </c>
      <c r="H212" s="299">
        <v>1</v>
      </c>
    </row>
    <row r="213" spans="1:8" ht="15">
      <c r="A213" s="298" t="s">
        <v>522</v>
      </c>
      <c r="B213" s="285" t="s">
        <v>523</v>
      </c>
      <c r="C213" s="285" t="s">
        <v>368</v>
      </c>
      <c r="D213" s="285">
        <v>325.77999999999997</v>
      </c>
      <c r="E213" s="285">
        <v>36.33</v>
      </c>
      <c r="F213" s="285">
        <v>93</v>
      </c>
      <c r="G213" s="285">
        <v>73</v>
      </c>
      <c r="H213" s="299">
        <v>0.05</v>
      </c>
    </row>
    <row r="214" spans="1:8" ht="15">
      <c r="A214" s="298" t="s">
        <v>522</v>
      </c>
      <c r="B214" s="285" t="s">
        <v>523</v>
      </c>
      <c r="C214" s="285" t="s">
        <v>148</v>
      </c>
      <c r="D214" s="285">
        <v>373.77</v>
      </c>
      <c r="E214" s="285">
        <v>41.52</v>
      </c>
      <c r="F214" s="285">
        <v>95</v>
      </c>
      <c r="G214" s="285">
        <v>74</v>
      </c>
      <c r="H214" s="299" t="s">
        <v>149</v>
      </c>
    </row>
    <row r="215" spans="1:8" ht="15">
      <c r="A215" s="298" t="s">
        <v>522</v>
      </c>
      <c r="B215" s="285" t="s">
        <v>523</v>
      </c>
      <c r="C215" s="285" t="s">
        <v>150</v>
      </c>
      <c r="D215" s="285">
        <v>429.04</v>
      </c>
      <c r="E215" s="285">
        <v>47.5</v>
      </c>
      <c r="F215" s="285">
        <v>95</v>
      </c>
      <c r="G215" s="285">
        <v>71</v>
      </c>
      <c r="H215" s="299">
        <v>0.74</v>
      </c>
    </row>
    <row r="216" spans="1:8" ht="15">
      <c r="A216" s="298" t="s">
        <v>522</v>
      </c>
      <c r="B216" s="285" t="s">
        <v>523</v>
      </c>
      <c r="C216" s="285" t="s">
        <v>151</v>
      </c>
      <c r="D216" s="285">
        <v>366.82</v>
      </c>
      <c r="E216" s="285">
        <v>40.770000000000003</v>
      </c>
      <c r="F216" s="285">
        <v>95</v>
      </c>
      <c r="G216" s="285">
        <v>71</v>
      </c>
      <c r="H216" s="299">
        <v>0.08</v>
      </c>
    </row>
    <row r="217" spans="1:8" ht="15">
      <c r="A217" s="298" t="s">
        <v>522</v>
      </c>
      <c r="B217" s="285" t="s">
        <v>523</v>
      </c>
      <c r="C217" s="285" t="s">
        <v>369</v>
      </c>
      <c r="D217" s="285">
        <v>334.41</v>
      </c>
      <c r="E217" s="285">
        <v>37.26</v>
      </c>
      <c r="F217" s="285">
        <v>93</v>
      </c>
      <c r="G217" s="285">
        <v>74</v>
      </c>
      <c r="H217" s="299">
        <v>0</v>
      </c>
    </row>
    <row r="218" spans="1:8" ht="15">
      <c r="A218" s="298" t="s">
        <v>522</v>
      </c>
      <c r="B218" s="285" t="s">
        <v>523</v>
      </c>
      <c r="C218" s="285" t="s">
        <v>370</v>
      </c>
      <c r="D218" s="285">
        <v>353.65</v>
      </c>
      <c r="E218" s="285">
        <v>39.340000000000003</v>
      </c>
      <c r="F218" s="285">
        <v>91</v>
      </c>
      <c r="G218" s="285">
        <v>73</v>
      </c>
      <c r="H218" s="299">
        <v>0</v>
      </c>
    </row>
    <row r="219" spans="1:8" ht="15">
      <c r="A219" s="298" t="s">
        <v>522</v>
      </c>
      <c r="B219" s="285" t="s">
        <v>523</v>
      </c>
      <c r="C219" s="285" t="s">
        <v>371</v>
      </c>
      <c r="D219" s="285">
        <v>428.99</v>
      </c>
      <c r="E219" s="285">
        <v>47.49</v>
      </c>
      <c r="F219" s="285">
        <v>94</v>
      </c>
      <c r="G219" s="285">
        <v>73</v>
      </c>
      <c r="H219" s="299">
        <v>0</v>
      </c>
    </row>
    <row r="220" spans="1:8" ht="15">
      <c r="A220" s="298" t="s">
        <v>522</v>
      </c>
      <c r="B220" s="285" t="s">
        <v>523</v>
      </c>
      <c r="C220" s="285" t="s">
        <v>152</v>
      </c>
      <c r="D220" s="285">
        <v>488.98</v>
      </c>
      <c r="E220" s="285">
        <v>53.98</v>
      </c>
      <c r="F220" s="285">
        <v>94</v>
      </c>
      <c r="G220" s="285">
        <v>73</v>
      </c>
      <c r="H220" s="299">
        <v>0.17</v>
      </c>
    </row>
    <row r="221" spans="1:8" ht="15">
      <c r="A221" s="298" t="s">
        <v>522</v>
      </c>
      <c r="B221" s="285" t="s">
        <v>523</v>
      </c>
      <c r="C221" s="285" t="s">
        <v>153</v>
      </c>
      <c r="D221" s="285">
        <v>465.55</v>
      </c>
      <c r="E221" s="285">
        <v>51.45</v>
      </c>
      <c r="F221" s="285">
        <v>95</v>
      </c>
      <c r="G221" s="285">
        <v>74</v>
      </c>
      <c r="H221" s="299">
        <v>0.66</v>
      </c>
    </row>
    <row r="222" spans="1:8" ht="15">
      <c r="A222" s="298" t="s">
        <v>522</v>
      </c>
      <c r="B222" s="285" t="s">
        <v>523</v>
      </c>
      <c r="C222" s="285" t="s">
        <v>154</v>
      </c>
      <c r="D222" s="285">
        <v>459.7</v>
      </c>
      <c r="E222" s="285">
        <v>50.82</v>
      </c>
      <c r="F222" s="285">
        <v>97</v>
      </c>
      <c r="G222" s="285">
        <v>75</v>
      </c>
      <c r="H222" s="299">
        <v>0.03</v>
      </c>
    </row>
    <row r="223" spans="1:8" ht="15">
      <c r="A223" s="298" t="s">
        <v>522</v>
      </c>
      <c r="B223" s="285" t="s">
        <v>523</v>
      </c>
      <c r="C223" s="285" t="s">
        <v>155</v>
      </c>
      <c r="D223" s="285">
        <v>391.28</v>
      </c>
      <c r="E223" s="285">
        <v>43.42</v>
      </c>
      <c r="F223" s="285">
        <v>99</v>
      </c>
      <c r="G223" s="285">
        <v>75</v>
      </c>
      <c r="H223" s="299">
        <v>0</v>
      </c>
    </row>
    <row r="224" spans="1:8" ht="15">
      <c r="A224" s="298" t="s">
        <v>522</v>
      </c>
      <c r="B224" s="285" t="s">
        <v>523</v>
      </c>
      <c r="C224" s="285" t="s">
        <v>372</v>
      </c>
      <c r="D224" s="285">
        <v>360.16</v>
      </c>
      <c r="E224" s="285">
        <v>40.049999999999997</v>
      </c>
      <c r="F224" s="285">
        <v>99</v>
      </c>
      <c r="G224" s="285">
        <v>74</v>
      </c>
      <c r="H224" s="299">
        <v>0</v>
      </c>
    </row>
    <row r="225" spans="1:8" ht="15">
      <c r="A225" s="298" t="s">
        <v>522</v>
      </c>
      <c r="B225" s="285" t="s">
        <v>523</v>
      </c>
      <c r="C225" s="285" t="s">
        <v>373</v>
      </c>
      <c r="D225" s="285">
        <v>332.38</v>
      </c>
      <c r="E225" s="285">
        <v>37.04</v>
      </c>
      <c r="F225" s="285">
        <v>100</v>
      </c>
      <c r="G225" s="285">
        <v>75</v>
      </c>
      <c r="H225" s="299">
        <v>0.16</v>
      </c>
    </row>
    <row r="226" spans="1:8" ht="15">
      <c r="A226" s="298" t="s">
        <v>522</v>
      </c>
      <c r="B226" s="285" t="s">
        <v>523</v>
      </c>
      <c r="C226" s="285" t="s">
        <v>374</v>
      </c>
      <c r="D226" s="285">
        <v>316.10000000000002</v>
      </c>
      <c r="E226" s="285">
        <v>35.28</v>
      </c>
      <c r="F226" s="285">
        <v>99</v>
      </c>
      <c r="G226" s="285">
        <v>75</v>
      </c>
      <c r="H226" s="299">
        <v>0</v>
      </c>
    </row>
    <row r="227" spans="1:8" ht="15">
      <c r="A227" s="298" t="s">
        <v>522</v>
      </c>
      <c r="B227" s="285" t="s">
        <v>523</v>
      </c>
      <c r="C227" s="285" t="s">
        <v>375</v>
      </c>
      <c r="D227" s="285">
        <v>309.93</v>
      </c>
      <c r="E227" s="285">
        <v>34.619999999999997</v>
      </c>
      <c r="F227" s="285">
        <v>98</v>
      </c>
      <c r="G227" s="285">
        <v>76</v>
      </c>
      <c r="H227" s="299">
        <v>0.25</v>
      </c>
    </row>
    <row r="228" spans="1:8" ht="15">
      <c r="A228" s="298" t="s">
        <v>522</v>
      </c>
      <c r="B228" s="285" t="s">
        <v>523</v>
      </c>
      <c r="C228" s="285" t="s">
        <v>376</v>
      </c>
      <c r="D228" s="285">
        <v>311.33999999999997</v>
      </c>
      <c r="E228" s="285">
        <v>34.770000000000003</v>
      </c>
      <c r="F228" s="285">
        <v>97</v>
      </c>
      <c r="G228" s="285">
        <v>74</v>
      </c>
      <c r="H228" s="299">
        <v>0</v>
      </c>
    </row>
    <row r="229" spans="1:8" ht="15">
      <c r="A229" s="298" t="s">
        <v>522</v>
      </c>
      <c r="B229" s="285" t="s">
        <v>523</v>
      </c>
      <c r="C229" s="285" t="s">
        <v>377</v>
      </c>
      <c r="D229" s="285">
        <v>275.08999999999997</v>
      </c>
      <c r="E229" s="285">
        <v>30.85</v>
      </c>
      <c r="F229" s="285">
        <v>97</v>
      </c>
      <c r="G229" s="285">
        <v>76</v>
      </c>
      <c r="H229" s="299">
        <v>0</v>
      </c>
    </row>
    <row r="230" spans="1:8" ht="15">
      <c r="A230" s="298" t="s">
        <v>522</v>
      </c>
      <c r="B230" s="285" t="s">
        <v>523</v>
      </c>
      <c r="C230" s="285" t="s">
        <v>378</v>
      </c>
      <c r="D230" s="285">
        <v>268.06</v>
      </c>
      <c r="E230" s="285">
        <v>30.09</v>
      </c>
      <c r="F230" s="285">
        <v>97</v>
      </c>
      <c r="G230" s="285">
        <v>75</v>
      </c>
      <c r="H230" s="299">
        <v>0</v>
      </c>
    </row>
    <row r="231" spans="1:8" ht="15">
      <c r="A231" s="298" t="s">
        <v>522</v>
      </c>
      <c r="B231" s="285" t="s">
        <v>523</v>
      </c>
      <c r="C231" s="285" t="s">
        <v>379</v>
      </c>
      <c r="D231" s="285">
        <v>279.58999999999997</v>
      </c>
      <c r="E231" s="285">
        <v>31.33</v>
      </c>
      <c r="F231" s="285">
        <v>96</v>
      </c>
      <c r="G231" s="285">
        <v>73</v>
      </c>
      <c r="H231" s="299">
        <v>0.09</v>
      </c>
    </row>
    <row r="232" spans="1:8" ht="15">
      <c r="A232" s="298" t="s">
        <v>522</v>
      </c>
      <c r="B232" s="285" t="s">
        <v>523</v>
      </c>
      <c r="C232" s="285" t="s">
        <v>380</v>
      </c>
      <c r="D232" s="285">
        <v>407.79</v>
      </c>
      <c r="E232" s="285">
        <v>45.2</v>
      </c>
      <c r="F232" s="285">
        <v>93</v>
      </c>
      <c r="G232" s="285">
        <v>72</v>
      </c>
      <c r="H232" s="299">
        <v>0.36</v>
      </c>
    </row>
    <row r="233" spans="1:8" ht="15">
      <c r="A233" s="298" t="s">
        <v>522</v>
      </c>
      <c r="B233" s="285" t="s">
        <v>523</v>
      </c>
      <c r="C233" s="285" t="s">
        <v>156</v>
      </c>
      <c r="D233" s="285">
        <v>344.93</v>
      </c>
      <c r="E233" s="285">
        <v>38.4</v>
      </c>
      <c r="F233" s="285">
        <v>93</v>
      </c>
      <c r="G233" s="285">
        <v>73</v>
      </c>
      <c r="H233" s="299">
        <v>1.0900000000000001</v>
      </c>
    </row>
    <row r="234" spans="1:8" ht="15">
      <c r="A234" s="298" t="s">
        <v>522</v>
      </c>
      <c r="B234" s="285" t="s">
        <v>523</v>
      </c>
      <c r="C234" s="285" t="s">
        <v>157</v>
      </c>
      <c r="D234" s="285">
        <v>333.38</v>
      </c>
      <c r="E234" s="285">
        <v>38.97</v>
      </c>
      <c r="F234" s="285">
        <v>93</v>
      </c>
      <c r="G234" s="285">
        <v>72</v>
      </c>
      <c r="H234" s="299">
        <v>0.69</v>
      </c>
    </row>
    <row r="235" spans="1:8" ht="15">
      <c r="A235" s="298" t="s">
        <v>522</v>
      </c>
      <c r="B235" s="285" t="s">
        <v>523</v>
      </c>
      <c r="C235" s="285" t="s">
        <v>381</v>
      </c>
      <c r="D235" s="285">
        <v>319.2</v>
      </c>
      <c r="E235" s="285">
        <v>37.36</v>
      </c>
      <c r="F235" s="285">
        <v>92</v>
      </c>
      <c r="G235" s="285">
        <v>75</v>
      </c>
      <c r="H235" s="299">
        <v>0</v>
      </c>
    </row>
    <row r="236" spans="1:8" ht="15">
      <c r="A236" s="298" t="s">
        <v>522</v>
      </c>
      <c r="B236" s="285" t="s">
        <v>523</v>
      </c>
      <c r="C236" s="285" t="s">
        <v>382</v>
      </c>
      <c r="D236" s="285">
        <v>282.33999999999997</v>
      </c>
      <c r="E236" s="285">
        <v>33.159999999999997</v>
      </c>
      <c r="F236" s="285">
        <v>92</v>
      </c>
      <c r="G236" s="285">
        <v>74</v>
      </c>
      <c r="H236" s="299">
        <v>0</v>
      </c>
    </row>
    <row r="237" spans="1:8" ht="15">
      <c r="A237" s="298" t="s">
        <v>522</v>
      </c>
      <c r="B237" s="285" t="s">
        <v>523</v>
      </c>
      <c r="C237" s="285" t="s">
        <v>383</v>
      </c>
      <c r="D237" s="285">
        <v>278.58999999999997</v>
      </c>
      <c r="E237" s="285">
        <v>32.729999999999997</v>
      </c>
      <c r="F237" s="285">
        <v>93</v>
      </c>
      <c r="G237" s="285">
        <v>72</v>
      </c>
      <c r="H237" s="299">
        <v>0</v>
      </c>
    </row>
    <row r="238" spans="1:8" ht="15">
      <c r="A238" s="298" t="s">
        <v>522</v>
      </c>
      <c r="B238" s="285" t="s">
        <v>523</v>
      </c>
      <c r="C238" s="285" t="s">
        <v>384</v>
      </c>
      <c r="D238" s="285">
        <v>267.64999999999998</v>
      </c>
      <c r="E238" s="285">
        <v>31.49</v>
      </c>
      <c r="F238" s="285">
        <v>93</v>
      </c>
      <c r="G238" s="285">
        <v>74</v>
      </c>
      <c r="H238" s="299">
        <v>0</v>
      </c>
    </row>
    <row r="239" spans="1:8" ht="15">
      <c r="A239" s="298" t="s">
        <v>522</v>
      </c>
      <c r="B239" s="285" t="s">
        <v>523</v>
      </c>
      <c r="C239" s="285" t="s">
        <v>158</v>
      </c>
      <c r="D239" s="285">
        <v>258.27999999999997</v>
      </c>
      <c r="E239" s="285">
        <v>30.42</v>
      </c>
      <c r="F239" s="285">
        <v>93</v>
      </c>
      <c r="G239" s="285">
        <v>74</v>
      </c>
      <c r="H239" s="299">
        <v>0.99</v>
      </c>
    </row>
    <row r="240" spans="1:8" ht="15">
      <c r="A240" s="298" t="s">
        <v>522</v>
      </c>
      <c r="B240" s="285" t="s">
        <v>523</v>
      </c>
      <c r="C240" s="285" t="s">
        <v>385</v>
      </c>
      <c r="D240" s="285">
        <v>258.98</v>
      </c>
      <c r="E240" s="285">
        <v>30.5</v>
      </c>
      <c r="F240" s="285">
        <v>92</v>
      </c>
      <c r="G240" s="285">
        <v>71</v>
      </c>
      <c r="H240" s="299">
        <v>0</v>
      </c>
    </row>
    <row r="241" spans="1:8" ht="15">
      <c r="A241" s="298" t="s">
        <v>522</v>
      </c>
      <c r="B241" s="285" t="s">
        <v>523</v>
      </c>
      <c r="C241" s="285" t="s">
        <v>386</v>
      </c>
      <c r="D241" s="285">
        <v>262.3</v>
      </c>
      <c r="E241" s="285">
        <v>30.88</v>
      </c>
      <c r="F241" s="285">
        <v>95</v>
      </c>
      <c r="G241" s="285">
        <v>73</v>
      </c>
      <c r="H241" s="299">
        <v>0</v>
      </c>
    </row>
    <row r="242" spans="1:8" ht="15">
      <c r="A242" s="298" t="s">
        <v>522</v>
      </c>
      <c r="B242" s="285" t="s">
        <v>523</v>
      </c>
      <c r="C242" s="285" t="s">
        <v>387</v>
      </c>
      <c r="D242" s="285">
        <v>266.7</v>
      </c>
      <c r="E242" s="285">
        <v>31.38</v>
      </c>
      <c r="F242" s="285">
        <v>95</v>
      </c>
      <c r="G242" s="285">
        <v>72</v>
      </c>
      <c r="H242" s="299"/>
    </row>
    <row r="243" spans="1:8" ht="15">
      <c r="A243" s="298" t="s">
        <v>522</v>
      </c>
      <c r="B243" s="285" t="s">
        <v>523</v>
      </c>
      <c r="C243" s="285" t="s">
        <v>388</v>
      </c>
      <c r="D243" s="285">
        <v>247.71</v>
      </c>
      <c r="E243" s="285">
        <v>29.22</v>
      </c>
      <c r="F243" s="285">
        <v>96</v>
      </c>
      <c r="G243" s="285">
        <v>74</v>
      </c>
      <c r="H243" s="299" t="s">
        <v>164</v>
      </c>
    </row>
    <row r="244" spans="1:8" ht="15">
      <c r="A244" s="298" t="s">
        <v>522</v>
      </c>
      <c r="B244" s="285" t="s">
        <v>523</v>
      </c>
      <c r="C244" s="285" t="s">
        <v>389</v>
      </c>
      <c r="D244" s="285">
        <v>255.39</v>
      </c>
      <c r="E244" s="285">
        <v>30.09</v>
      </c>
      <c r="F244" s="285">
        <v>95</v>
      </c>
      <c r="G244" s="285">
        <v>74</v>
      </c>
      <c r="H244" s="299">
        <v>0</v>
      </c>
    </row>
    <row r="245" spans="1:8" ht="15">
      <c r="A245" s="298" t="s">
        <v>522</v>
      </c>
      <c r="B245" s="285" t="s">
        <v>523</v>
      </c>
      <c r="C245" s="285" t="s">
        <v>159</v>
      </c>
      <c r="D245" s="285">
        <v>272.62</v>
      </c>
      <c r="E245" s="285">
        <v>32.049999999999997</v>
      </c>
      <c r="F245" s="285">
        <v>94</v>
      </c>
      <c r="G245" s="285">
        <v>74</v>
      </c>
      <c r="H245" s="299">
        <v>0.93</v>
      </c>
    </row>
    <row r="246" spans="1:8" ht="15">
      <c r="A246" s="298" t="s">
        <v>522</v>
      </c>
      <c r="B246" s="285" t="s">
        <v>523</v>
      </c>
      <c r="C246" s="285" t="s">
        <v>390</v>
      </c>
      <c r="D246" s="285">
        <v>257.33999999999997</v>
      </c>
      <c r="E246" s="285">
        <v>30.31</v>
      </c>
      <c r="F246" s="285">
        <v>94</v>
      </c>
      <c r="G246" s="285">
        <v>74</v>
      </c>
      <c r="H246" s="299">
        <v>0.05</v>
      </c>
    </row>
    <row r="247" spans="1:8" ht="15">
      <c r="A247" s="298" t="s">
        <v>522</v>
      </c>
      <c r="B247" s="285" t="s">
        <v>523</v>
      </c>
      <c r="C247" s="285" t="s">
        <v>391</v>
      </c>
      <c r="D247" s="285">
        <v>258.12</v>
      </c>
      <c r="E247" s="285">
        <v>30.4</v>
      </c>
      <c r="F247" s="285">
        <v>92</v>
      </c>
      <c r="G247" s="285">
        <v>73</v>
      </c>
      <c r="H247" s="299">
        <v>0</v>
      </c>
    </row>
    <row r="248" spans="1:8" ht="15">
      <c r="A248" s="298" t="s">
        <v>522</v>
      </c>
      <c r="B248" s="285" t="s">
        <v>523</v>
      </c>
      <c r="C248" s="285" t="s">
        <v>392</v>
      </c>
      <c r="D248" s="285">
        <v>264.33999999999997</v>
      </c>
      <c r="E248" s="285">
        <v>31.11</v>
      </c>
      <c r="F248" s="285">
        <v>91</v>
      </c>
      <c r="G248" s="285">
        <v>72</v>
      </c>
      <c r="H248" s="299"/>
    </row>
    <row r="249" spans="1:8" ht="15">
      <c r="A249" s="298" t="s">
        <v>522</v>
      </c>
      <c r="B249" s="285" t="s">
        <v>523</v>
      </c>
      <c r="C249" s="285" t="s">
        <v>393</v>
      </c>
      <c r="D249" s="285">
        <v>266.16000000000003</v>
      </c>
      <c r="E249" s="285">
        <v>31.32</v>
      </c>
      <c r="F249" s="285">
        <v>92</v>
      </c>
      <c r="G249" s="285">
        <v>71</v>
      </c>
      <c r="H249" s="299">
        <v>0.05</v>
      </c>
    </row>
    <row r="250" spans="1:8" ht="15">
      <c r="A250" s="298" t="s">
        <v>522</v>
      </c>
      <c r="B250" s="285" t="s">
        <v>523</v>
      </c>
      <c r="C250" s="285" t="s">
        <v>394</v>
      </c>
      <c r="D250" s="285">
        <v>267.16000000000003</v>
      </c>
      <c r="E250" s="285">
        <v>31.43</v>
      </c>
      <c r="F250" s="285">
        <v>90</v>
      </c>
      <c r="G250" s="285">
        <v>68</v>
      </c>
      <c r="H250" s="299">
        <v>0</v>
      </c>
    </row>
    <row r="251" spans="1:8" ht="15">
      <c r="A251" s="298" t="s">
        <v>522</v>
      </c>
      <c r="B251" s="285" t="s">
        <v>523</v>
      </c>
      <c r="C251" s="285" t="s">
        <v>395</v>
      </c>
      <c r="D251" s="285">
        <v>266.61</v>
      </c>
      <c r="E251" s="285">
        <v>31.37</v>
      </c>
      <c r="F251" s="285">
        <v>90</v>
      </c>
      <c r="G251" s="285">
        <v>64</v>
      </c>
      <c r="H251" s="299">
        <v>0</v>
      </c>
    </row>
    <row r="252" spans="1:8" ht="15">
      <c r="A252" s="298" t="s">
        <v>522</v>
      </c>
      <c r="B252" s="285" t="s">
        <v>523</v>
      </c>
      <c r="C252" s="285" t="s">
        <v>396</v>
      </c>
      <c r="D252" s="285">
        <v>253.92</v>
      </c>
      <c r="E252" s="285">
        <v>29.93</v>
      </c>
      <c r="F252" s="285">
        <v>94</v>
      </c>
      <c r="G252" s="285">
        <v>69</v>
      </c>
      <c r="H252" s="299">
        <v>0</v>
      </c>
    </row>
    <row r="253" spans="1:8" ht="15">
      <c r="A253" s="298" t="s">
        <v>522</v>
      </c>
      <c r="B253" s="285" t="s">
        <v>523</v>
      </c>
      <c r="C253" s="285" t="s">
        <v>397</v>
      </c>
      <c r="D253" s="285">
        <v>248.27</v>
      </c>
      <c r="E253" s="285">
        <v>29.28</v>
      </c>
      <c r="F253" s="285">
        <v>95</v>
      </c>
      <c r="G253" s="285">
        <v>70</v>
      </c>
      <c r="H253" s="299"/>
    </row>
    <row r="254" spans="1:8" ht="15">
      <c r="A254" s="298" t="s">
        <v>522</v>
      </c>
      <c r="B254" s="285" t="s">
        <v>523</v>
      </c>
      <c r="C254" s="285" t="s">
        <v>160</v>
      </c>
      <c r="D254" s="285">
        <v>351.35</v>
      </c>
      <c r="E254" s="285">
        <v>41.02</v>
      </c>
      <c r="F254" s="285">
        <v>95</v>
      </c>
      <c r="G254" s="285">
        <v>69</v>
      </c>
      <c r="H254" s="299">
        <v>0</v>
      </c>
    </row>
    <row r="255" spans="1:8" ht="15">
      <c r="A255" s="298" t="s">
        <v>522</v>
      </c>
      <c r="B255" s="285" t="s">
        <v>523</v>
      </c>
      <c r="C255" s="285" t="s">
        <v>398</v>
      </c>
      <c r="D255" s="285">
        <v>313.05</v>
      </c>
      <c r="E255" s="285">
        <v>36.659999999999997</v>
      </c>
      <c r="F255" s="285">
        <v>94</v>
      </c>
      <c r="G255" s="285">
        <v>64</v>
      </c>
      <c r="H255" s="299">
        <v>0.48</v>
      </c>
    </row>
    <row r="256" spans="1:8" ht="15">
      <c r="A256" s="298" t="s">
        <v>522</v>
      </c>
      <c r="B256" s="285" t="s">
        <v>523</v>
      </c>
      <c r="C256" s="285" t="s">
        <v>399</v>
      </c>
      <c r="D256" s="285">
        <v>302.89</v>
      </c>
      <c r="E256" s="285">
        <v>35.5</v>
      </c>
      <c r="F256" s="285">
        <v>93</v>
      </c>
      <c r="G256" s="285">
        <v>71</v>
      </c>
      <c r="H256" s="299" t="s">
        <v>164</v>
      </c>
    </row>
    <row r="257" spans="1:8" ht="15">
      <c r="A257" s="298" t="s">
        <v>522</v>
      </c>
      <c r="B257" s="285" t="s">
        <v>523</v>
      </c>
      <c r="C257" s="285" t="s">
        <v>400</v>
      </c>
      <c r="D257" s="285">
        <v>269.5</v>
      </c>
      <c r="E257" s="285">
        <v>31.7</v>
      </c>
      <c r="F257" s="285">
        <v>92</v>
      </c>
      <c r="G257" s="285">
        <v>72</v>
      </c>
      <c r="H257" s="299">
        <v>0</v>
      </c>
    </row>
    <row r="258" spans="1:8" ht="15">
      <c r="A258" s="298" t="s">
        <v>522</v>
      </c>
      <c r="B258" s="285" t="s">
        <v>523</v>
      </c>
      <c r="C258" s="285" t="s">
        <v>163</v>
      </c>
      <c r="D258" s="285">
        <v>271.5</v>
      </c>
      <c r="E258" s="285">
        <v>31.93</v>
      </c>
      <c r="F258" s="285">
        <v>92</v>
      </c>
      <c r="G258" s="285">
        <v>71</v>
      </c>
      <c r="H258" s="299" t="s">
        <v>164</v>
      </c>
    </row>
    <row r="259" spans="1:8" ht="15">
      <c r="A259" s="298" t="s">
        <v>522</v>
      </c>
      <c r="B259" s="285" t="s">
        <v>523</v>
      </c>
      <c r="C259" s="285" t="s">
        <v>161</v>
      </c>
      <c r="D259" s="285">
        <v>349.79</v>
      </c>
      <c r="E259" s="285">
        <v>40.840000000000003</v>
      </c>
      <c r="F259" s="285">
        <v>92</v>
      </c>
      <c r="G259" s="285">
        <v>72</v>
      </c>
      <c r="H259" s="299">
        <v>0.03</v>
      </c>
    </row>
    <row r="260" spans="1:8" ht="15">
      <c r="A260" s="298" t="s">
        <v>522</v>
      </c>
      <c r="B260" s="285" t="s">
        <v>523</v>
      </c>
      <c r="C260" s="285" t="s">
        <v>162</v>
      </c>
      <c r="D260" s="285">
        <v>315.48</v>
      </c>
      <c r="E260" s="285">
        <v>36.93</v>
      </c>
      <c r="F260" s="285">
        <v>91</v>
      </c>
      <c r="G260" s="285">
        <v>71</v>
      </c>
      <c r="H260" s="299">
        <v>0.28999999999999998</v>
      </c>
    </row>
    <row r="261" spans="1:8" ht="15">
      <c r="A261" s="298" t="s">
        <v>522</v>
      </c>
      <c r="B261" s="285" t="s">
        <v>523</v>
      </c>
      <c r="C261" s="285" t="s">
        <v>401</v>
      </c>
      <c r="D261" s="285">
        <v>288.77999999999997</v>
      </c>
      <c r="E261" s="285">
        <v>33.89</v>
      </c>
      <c r="F261" s="285">
        <v>88</v>
      </c>
      <c r="G261" s="285">
        <v>70</v>
      </c>
      <c r="H261" s="299">
        <v>0</v>
      </c>
    </row>
    <row r="262" spans="1:8" ht="15">
      <c r="A262" s="298" t="s">
        <v>522</v>
      </c>
      <c r="B262" s="285" t="s">
        <v>523</v>
      </c>
      <c r="C262" s="285" t="s">
        <v>402</v>
      </c>
      <c r="D262" s="285">
        <v>287.44</v>
      </c>
      <c r="E262" s="285">
        <v>33.74</v>
      </c>
      <c r="F262" s="285">
        <v>87</v>
      </c>
      <c r="G262" s="285">
        <v>69</v>
      </c>
      <c r="H262" s="299">
        <v>0.54</v>
      </c>
    </row>
    <row r="263" spans="1:8" ht="15">
      <c r="A263" s="298" t="s">
        <v>522</v>
      </c>
      <c r="B263" s="285" t="s">
        <v>523</v>
      </c>
      <c r="C263" s="285" t="s">
        <v>403</v>
      </c>
      <c r="D263" s="285">
        <v>287.24</v>
      </c>
      <c r="E263" s="285">
        <v>33.72</v>
      </c>
      <c r="F263" s="285">
        <v>92</v>
      </c>
      <c r="G263" s="285">
        <v>70</v>
      </c>
      <c r="H263" s="299">
        <v>0</v>
      </c>
    </row>
    <row r="264" spans="1:8" ht="15">
      <c r="A264" s="298" t="s">
        <v>522</v>
      </c>
      <c r="B264" s="285" t="s">
        <v>523</v>
      </c>
      <c r="C264" s="285" t="s">
        <v>404</v>
      </c>
      <c r="D264" s="285">
        <v>312.38</v>
      </c>
      <c r="E264" s="285">
        <v>36.58</v>
      </c>
      <c r="F264" s="285">
        <v>89</v>
      </c>
      <c r="G264" s="285">
        <v>68</v>
      </c>
      <c r="H264" s="299">
        <v>0.08</v>
      </c>
    </row>
    <row r="265" spans="1:8" ht="15">
      <c r="A265" s="298" t="s">
        <v>522</v>
      </c>
      <c r="B265" s="285" t="s">
        <v>523</v>
      </c>
      <c r="C265" s="285" t="s">
        <v>405</v>
      </c>
      <c r="D265" s="285">
        <v>261.01</v>
      </c>
      <c r="E265" s="285">
        <v>30.73</v>
      </c>
      <c r="F265" s="285">
        <v>88</v>
      </c>
      <c r="G265" s="285">
        <v>64</v>
      </c>
      <c r="H265" s="299">
        <v>0</v>
      </c>
    </row>
    <row r="266" spans="1:8" ht="15">
      <c r="A266" s="298" t="s">
        <v>522</v>
      </c>
      <c r="B266" s="285" t="s">
        <v>523</v>
      </c>
      <c r="C266" s="285" t="s">
        <v>406</v>
      </c>
      <c r="D266" s="285">
        <v>253.03</v>
      </c>
      <c r="E266" s="285">
        <v>28.61</v>
      </c>
      <c r="F266" s="285">
        <v>88</v>
      </c>
      <c r="G266" s="285">
        <v>69</v>
      </c>
      <c r="H266" s="299">
        <v>0</v>
      </c>
    </row>
    <row r="267" spans="1:8" ht="15">
      <c r="A267" s="298" t="s">
        <v>522</v>
      </c>
      <c r="B267" s="285" t="s">
        <v>523</v>
      </c>
      <c r="C267" s="285" t="s">
        <v>407</v>
      </c>
      <c r="D267" s="285">
        <v>248.79</v>
      </c>
      <c r="E267" s="285">
        <v>28.15</v>
      </c>
      <c r="F267" s="285">
        <v>87</v>
      </c>
      <c r="G267" s="285">
        <v>68</v>
      </c>
      <c r="H267" s="299">
        <v>0.08</v>
      </c>
    </row>
    <row r="268" spans="1:8" ht="15">
      <c r="A268" s="298" t="s">
        <v>522</v>
      </c>
      <c r="B268" s="285" t="s">
        <v>523</v>
      </c>
      <c r="C268" s="285" t="s">
        <v>408</v>
      </c>
      <c r="D268" s="285">
        <v>245.72</v>
      </c>
      <c r="E268" s="285">
        <v>27.81</v>
      </c>
      <c r="F268" s="285">
        <v>85</v>
      </c>
      <c r="G268" s="285">
        <v>65</v>
      </c>
      <c r="H268" s="299">
        <v>0.3</v>
      </c>
    </row>
    <row r="269" spans="1:8" ht="15">
      <c r="A269" s="298" t="s">
        <v>522</v>
      </c>
      <c r="B269" s="285" t="s">
        <v>523</v>
      </c>
      <c r="C269" s="285" t="s">
        <v>409</v>
      </c>
      <c r="D269" s="285">
        <v>253.71</v>
      </c>
      <c r="E269" s="285">
        <v>28.68</v>
      </c>
      <c r="F269" s="285">
        <v>87</v>
      </c>
      <c r="G269" s="285">
        <v>61</v>
      </c>
      <c r="H269" s="299">
        <v>0</v>
      </c>
    </row>
    <row r="270" spans="1:8" ht="15">
      <c r="A270" s="298" t="s">
        <v>522</v>
      </c>
      <c r="B270" s="285" t="s">
        <v>523</v>
      </c>
      <c r="C270" s="285" t="s">
        <v>410</v>
      </c>
      <c r="D270" s="285">
        <v>258.23</v>
      </c>
      <c r="E270" s="285">
        <v>29.17</v>
      </c>
      <c r="F270" s="285">
        <v>89</v>
      </c>
      <c r="G270" s="285">
        <v>59</v>
      </c>
      <c r="H270" s="299">
        <v>0</v>
      </c>
    </row>
    <row r="271" spans="1:8" ht="15">
      <c r="A271" s="298" t="s">
        <v>522</v>
      </c>
      <c r="B271" s="285" t="s">
        <v>523</v>
      </c>
      <c r="C271" s="285" t="s">
        <v>411</v>
      </c>
      <c r="D271" s="285">
        <v>276.31</v>
      </c>
      <c r="E271" s="285">
        <v>31.14</v>
      </c>
      <c r="F271" s="285">
        <v>90</v>
      </c>
      <c r="G271" s="285">
        <v>66</v>
      </c>
      <c r="H271" s="300">
        <v>0</v>
      </c>
    </row>
    <row r="272" spans="1:8" ht="15">
      <c r="A272" s="301" t="s">
        <v>522</v>
      </c>
      <c r="B272" s="289" t="s">
        <v>523</v>
      </c>
      <c r="C272" s="289" t="s">
        <v>412</v>
      </c>
      <c r="D272" s="289">
        <v>444.97</v>
      </c>
      <c r="E272" s="289">
        <v>49.48</v>
      </c>
      <c r="F272" s="289">
        <v>89</v>
      </c>
      <c r="G272" s="289">
        <v>71</v>
      </c>
      <c r="H272" s="302">
        <v>2.11</v>
      </c>
    </row>
    <row r="273" spans="1:8" ht="15">
      <c r="A273" s="301" t="s">
        <v>522</v>
      </c>
      <c r="B273" s="289" t="s">
        <v>523</v>
      </c>
      <c r="C273" s="289" t="s">
        <v>413</v>
      </c>
      <c r="D273" s="289">
        <v>514.94000000000005</v>
      </c>
      <c r="E273" s="289">
        <v>57.09</v>
      </c>
      <c r="F273" s="289">
        <v>88</v>
      </c>
      <c r="G273" s="289">
        <v>71</v>
      </c>
      <c r="H273" s="302">
        <v>0.91</v>
      </c>
    </row>
    <row r="274" spans="1:8" ht="15">
      <c r="A274" s="301" t="s">
        <v>522</v>
      </c>
      <c r="B274" s="289" t="s">
        <v>523</v>
      </c>
      <c r="C274" s="289" t="s">
        <v>414</v>
      </c>
      <c r="D274" s="289">
        <v>516.29</v>
      </c>
      <c r="E274" s="289">
        <v>57.23</v>
      </c>
      <c r="F274" s="289">
        <v>87</v>
      </c>
      <c r="G274" s="289">
        <v>71</v>
      </c>
      <c r="H274" s="302">
        <v>0.81</v>
      </c>
    </row>
    <row r="275" spans="1:8" ht="15">
      <c r="A275" s="301" t="s">
        <v>522</v>
      </c>
      <c r="B275" s="289" t="s">
        <v>523</v>
      </c>
      <c r="C275" s="289" t="s">
        <v>415</v>
      </c>
      <c r="D275" s="289">
        <v>457.81</v>
      </c>
      <c r="E275" s="289">
        <v>50.87</v>
      </c>
      <c r="F275" s="289">
        <v>85</v>
      </c>
      <c r="G275" s="289">
        <v>71</v>
      </c>
      <c r="H275" s="302">
        <v>0.02</v>
      </c>
    </row>
    <row r="276" spans="1:8" ht="15">
      <c r="A276" s="301" t="s">
        <v>522</v>
      </c>
      <c r="B276" s="289" t="s">
        <v>523</v>
      </c>
      <c r="C276" s="289" t="s">
        <v>416</v>
      </c>
      <c r="D276" s="289">
        <v>737.95</v>
      </c>
      <c r="E276" s="289">
        <v>81.34</v>
      </c>
      <c r="F276" s="289">
        <v>85</v>
      </c>
      <c r="G276" s="289">
        <v>71</v>
      </c>
      <c r="H276" s="302">
        <v>0.2</v>
      </c>
    </row>
    <row r="277" spans="1:8" ht="15">
      <c r="A277" s="301" t="s">
        <v>522</v>
      </c>
      <c r="B277" s="289" t="s">
        <v>523</v>
      </c>
      <c r="C277" s="289" t="s">
        <v>417</v>
      </c>
      <c r="D277" s="289">
        <v>893.37</v>
      </c>
      <c r="E277" s="289">
        <v>98.24</v>
      </c>
      <c r="F277" s="289">
        <v>85</v>
      </c>
      <c r="G277" s="289">
        <v>70</v>
      </c>
      <c r="H277" s="302">
        <v>2.5299999999999998</v>
      </c>
    </row>
    <row r="278" spans="1:8" ht="15">
      <c r="A278" s="301" t="s">
        <v>522</v>
      </c>
      <c r="B278" s="289" t="s">
        <v>523</v>
      </c>
      <c r="C278" s="289" t="s">
        <v>419</v>
      </c>
      <c r="D278" s="289">
        <v>650.05999999999995</v>
      </c>
      <c r="E278" s="289">
        <v>71.78</v>
      </c>
      <c r="F278" s="289">
        <v>85</v>
      </c>
      <c r="G278" s="289">
        <v>69</v>
      </c>
      <c r="H278" s="302">
        <v>0.56000000000000005</v>
      </c>
    </row>
    <row r="279" spans="1:8" ht="15">
      <c r="A279" s="301" t="s">
        <v>522</v>
      </c>
      <c r="B279" s="289" t="s">
        <v>523</v>
      </c>
      <c r="C279" s="289" t="s">
        <v>420</v>
      </c>
      <c r="D279" s="289">
        <v>520.38</v>
      </c>
      <c r="E279" s="289">
        <v>57.68</v>
      </c>
      <c r="F279" s="289">
        <v>85</v>
      </c>
      <c r="G279" s="289">
        <v>70</v>
      </c>
      <c r="H279" s="302">
        <v>0</v>
      </c>
    </row>
    <row r="280" spans="1:8" ht="15">
      <c r="A280" s="301" t="s">
        <v>522</v>
      </c>
      <c r="B280" s="289" t="s">
        <v>523</v>
      </c>
      <c r="C280" s="289" t="s">
        <v>421</v>
      </c>
      <c r="D280" s="289">
        <v>449.35</v>
      </c>
      <c r="E280" s="289">
        <v>49.95</v>
      </c>
      <c r="F280" s="289">
        <v>86</v>
      </c>
      <c r="G280" s="289">
        <v>70</v>
      </c>
      <c r="H280" s="302">
        <v>0.05</v>
      </c>
    </row>
    <row r="281" spans="1:8" ht="15">
      <c r="A281" s="298" t="s">
        <v>522</v>
      </c>
      <c r="B281" s="285" t="s">
        <v>523</v>
      </c>
      <c r="C281" s="285" t="s">
        <v>422</v>
      </c>
      <c r="D281" s="285">
        <v>389.12</v>
      </c>
      <c r="E281" s="285">
        <v>43.4</v>
      </c>
      <c r="F281" s="285">
        <v>86</v>
      </c>
      <c r="G281" s="285">
        <v>69</v>
      </c>
      <c r="H281" s="300">
        <v>0</v>
      </c>
    </row>
    <row r="282" spans="1:8" ht="15">
      <c r="A282" s="298" t="s">
        <v>522</v>
      </c>
      <c r="B282" s="285" t="s">
        <v>523</v>
      </c>
      <c r="C282" s="285" t="s">
        <v>423</v>
      </c>
      <c r="D282" s="285">
        <v>381.81</v>
      </c>
      <c r="E282" s="285">
        <v>42.61</v>
      </c>
      <c r="F282" s="285">
        <v>87</v>
      </c>
      <c r="G282" s="285">
        <v>66</v>
      </c>
      <c r="H282" s="300">
        <v>0</v>
      </c>
    </row>
    <row r="283" spans="1:8" ht="15">
      <c r="A283" s="298" t="s">
        <v>522</v>
      </c>
      <c r="B283" s="285" t="s">
        <v>523</v>
      </c>
      <c r="C283" s="285" t="s">
        <v>424</v>
      </c>
      <c r="D283" s="285">
        <v>366.66</v>
      </c>
      <c r="E283" s="285">
        <v>40.96</v>
      </c>
      <c r="F283" s="285">
        <v>90</v>
      </c>
      <c r="G283" s="285">
        <v>56</v>
      </c>
      <c r="H283" s="300">
        <v>0</v>
      </c>
    </row>
    <row r="284" spans="1:8" ht="15">
      <c r="A284" s="298" t="s">
        <v>522</v>
      </c>
      <c r="B284" s="285" t="s">
        <v>523</v>
      </c>
      <c r="C284" s="285" t="s">
        <v>425</v>
      </c>
      <c r="D284" s="285">
        <v>353.14</v>
      </c>
      <c r="E284" s="285">
        <v>39.49</v>
      </c>
      <c r="F284" s="285">
        <v>82</v>
      </c>
      <c r="G284" s="285">
        <v>53</v>
      </c>
      <c r="H284" s="300">
        <v>0</v>
      </c>
    </row>
    <row r="285" spans="1:8" ht="15">
      <c r="A285" s="298" t="s">
        <v>522</v>
      </c>
      <c r="B285" s="285" t="s">
        <v>523</v>
      </c>
      <c r="C285" s="285" t="s">
        <v>426</v>
      </c>
      <c r="D285" s="285">
        <v>326.47000000000003</v>
      </c>
      <c r="E285" s="285">
        <v>36.590000000000003</v>
      </c>
      <c r="F285" s="285">
        <v>80</v>
      </c>
      <c r="G285" s="285">
        <v>55</v>
      </c>
      <c r="H285" s="300">
        <v>0</v>
      </c>
    </row>
    <row r="286" spans="1:8" ht="15">
      <c r="A286" s="298" t="s">
        <v>522</v>
      </c>
      <c r="B286" s="285" t="s">
        <v>523</v>
      </c>
      <c r="C286" s="285" t="s">
        <v>427</v>
      </c>
      <c r="D286" s="285">
        <v>303.56</v>
      </c>
      <c r="E286" s="285">
        <v>34.1</v>
      </c>
      <c r="F286" s="285">
        <v>84</v>
      </c>
      <c r="G286" s="285">
        <v>56</v>
      </c>
      <c r="H286" s="300">
        <v>0</v>
      </c>
    </row>
    <row r="287" spans="1:8" ht="15">
      <c r="A287" s="298" t="s">
        <v>522</v>
      </c>
      <c r="B287" s="285" t="s">
        <v>523</v>
      </c>
      <c r="C287" s="285" t="s">
        <v>428</v>
      </c>
      <c r="D287" s="285">
        <v>304.89</v>
      </c>
      <c r="E287" s="285">
        <v>34.25</v>
      </c>
      <c r="F287" s="285">
        <v>84</v>
      </c>
      <c r="G287" s="285">
        <v>65</v>
      </c>
      <c r="H287" s="300">
        <v>0</v>
      </c>
    </row>
    <row r="288" spans="1:8" ht="15">
      <c r="A288" s="301" t="s">
        <v>522</v>
      </c>
      <c r="B288" s="289" t="s">
        <v>523</v>
      </c>
      <c r="C288" s="289" t="s">
        <v>429</v>
      </c>
      <c r="D288" s="289">
        <v>867.56</v>
      </c>
      <c r="E288" s="289">
        <v>95.43</v>
      </c>
      <c r="F288" s="289">
        <v>88</v>
      </c>
      <c r="G288" s="289">
        <v>72</v>
      </c>
      <c r="H288" s="302">
        <v>2.8</v>
      </c>
    </row>
    <row r="289" spans="1:8" ht="15">
      <c r="A289" s="301" t="s">
        <v>522</v>
      </c>
      <c r="B289" s="289" t="s">
        <v>523</v>
      </c>
      <c r="C289" s="289" t="s">
        <v>430</v>
      </c>
      <c r="D289" s="289">
        <v>888.37</v>
      </c>
      <c r="E289" s="289">
        <v>97.7</v>
      </c>
      <c r="F289" s="289">
        <v>89</v>
      </c>
      <c r="G289" s="289">
        <v>68</v>
      </c>
      <c r="H289" s="302">
        <v>1.67</v>
      </c>
    </row>
    <row r="290" spans="1:8" ht="15">
      <c r="A290" s="301" t="s">
        <v>522</v>
      </c>
      <c r="B290" s="289" t="s">
        <v>523</v>
      </c>
      <c r="C290" s="289" t="s">
        <v>431</v>
      </c>
      <c r="D290" s="289">
        <v>617.59</v>
      </c>
      <c r="E290" s="289">
        <v>68.25</v>
      </c>
      <c r="F290" s="289">
        <v>89</v>
      </c>
      <c r="G290" s="289">
        <v>64</v>
      </c>
      <c r="H290" s="302">
        <v>0</v>
      </c>
    </row>
    <row r="291" spans="1:8" ht="15">
      <c r="A291" s="301" t="s">
        <v>522</v>
      </c>
      <c r="B291" s="289" t="s">
        <v>523</v>
      </c>
      <c r="C291" s="289" t="s">
        <v>432</v>
      </c>
      <c r="D291" s="289">
        <v>540.85</v>
      </c>
      <c r="E291" s="289">
        <v>59.9</v>
      </c>
      <c r="F291" s="289">
        <v>82</v>
      </c>
      <c r="G291" s="289">
        <v>55</v>
      </c>
      <c r="H291" s="302">
        <v>0</v>
      </c>
    </row>
    <row r="292" spans="1:8" ht="15">
      <c r="A292" s="298" t="s">
        <v>522</v>
      </c>
      <c r="B292" s="285" t="s">
        <v>523</v>
      </c>
      <c r="C292" s="285" t="s">
        <v>433</v>
      </c>
      <c r="D292" s="285">
        <v>465.88</v>
      </c>
      <c r="E292" s="285">
        <v>51.75</v>
      </c>
      <c r="F292" s="285">
        <v>76</v>
      </c>
      <c r="G292" s="285">
        <v>50</v>
      </c>
      <c r="H292" s="300">
        <v>0</v>
      </c>
    </row>
    <row r="293" spans="1:8" ht="15">
      <c r="A293" s="298" t="s">
        <v>522</v>
      </c>
      <c r="B293" s="285" t="s">
        <v>523</v>
      </c>
      <c r="C293" s="285" t="s">
        <v>434</v>
      </c>
      <c r="D293" s="285">
        <v>423.97</v>
      </c>
      <c r="E293" s="285">
        <v>47.2</v>
      </c>
      <c r="F293" s="285">
        <v>75</v>
      </c>
      <c r="G293" s="285">
        <v>49</v>
      </c>
      <c r="H293" s="300">
        <v>0</v>
      </c>
    </row>
    <row r="294" spans="1:8" ht="15">
      <c r="A294" s="298" t="s">
        <v>522</v>
      </c>
      <c r="B294" s="285" t="s">
        <v>523</v>
      </c>
      <c r="C294" s="285" t="s">
        <v>435</v>
      </c>
      <c r="D294" s="285">
        <v>470.73</v>
      </c>
      <c r="E294" s="285">
        <v>52.28</v>
      </c>
      <c r="F294" s="285">
        <v>77</v>
      </c>
      <c r="G294" s="285">
        <v>50</v>
      </c>
      <c r="H294" s="300">
        <v>0</v>
      </c>
    </row>
    <row r="295" spans="1:8" ht="15">
      <c r="A295" s="298" t="s">
        <v>522</v>
      </c>
      <c r="B295" s="285" t="s">
        <v>523</v>
      </c>
      <c r="C295" s="285" t="s">
        <v>436</v>
      </c>
      <c r="D295" s="285">
        <v>366.3</v>
      </c>
      <c r="E295" s="285">
        <v>40.92</v>
      </c>
      <c r="F295" s="285">
        <v>81</v>
      </c>
      <c r="G295" s="285">
        <v>55</v>
      </c>
      <c r="H295" s="300">
        <v>0</v>
      </c>
    </row>
    <row r="296" spans="1:8" ht="15">
      <c r="A296" s="298" t="s">
        <v>522</v>
      </c>
      <c r="B296" s="285" t="s">
        <v>523</v>
      </c>
      <c r="C296" s="285" t="s">
        <v>437</v>
      </c>
      <c r="D296" s="285">
        <v>350.73</v>
      </c>
      <c r="E296" s="285">
        <v>41.02</v>
      </c>
      <c r="F296" s="285">
        <v>83</v>
      </c>
      <c r="G296" s="285">
        <v>55</v>
      </c>
      <c r="H296" s="300">
        <v>0</v>
      </c>
    </row>
    <row r="297" spans="1:8" ht="15">
      <c r="A297" s="298" t="s">
        <v>522</v>
      </c>
      <c r="B297" s="285" t="s">
        <v>523</v>
      </c>
      <c r="C297" s="285" t="s">
        <v>438</v>
      </c>
      <c r="D297" s="285">
        <v>350.54</v>
      </c>
      <c r="E297" s="285">
        <v>41</v>
      </c>
      <c r="F297" s="285">
        <v>83</v>
      </c>
      <c r="G297" s="285">
        <v>55</v>
      </c>
      <c r="H297" s="300">
        <v>0</v>
      </c>
    </row>
    <row r="298" spans="1:8" ht="15">
      <c r="A298" s="298" t="s">
        <v>522</v>
      </c>
      <c r="B298" s="285" t="s">
        <v>523</v>
      </c>
      <c r="C298" s="285" t="s">
        <v>439</v>
      </c>
      <c r="D298" s="285">
        <v>339.78</v>
      </c>
      <c r="E298" s="285">
        <v>39.770000000000003</v>
      </c>
      <c r="F298" s="285">
        <v>86</v>
      </c>
      <c r="G298" s="285">
        <v>52</v>
      </c>
      <c r="H298" s="300">
        <v>0</v>
      </c>
    </row>
    <row r="299" spans="1:8" ht="15">
      <c r="A299" s="298" t="s">
        <v>522</v>
      </c>
      <c r="B299" s="285" t="s">
        <v>523</v>
      </c>
      <c r="C299" s="285" t="s">
        <v>440</v>
      </c>
      <c r="D299" s="285">
        <v>312.56</v>
      </c>
      <c r="E299" s="285">
        <v>36.67</v>
      </c>
      <c r="F299" s="285">
        <v>83</v>
      </c>
      <c r="G299" s="285">
        <v>58</v>
      </c>
      <c r="H299" s="300">
        <v>0</v>
      </c>
    </row>
    <row r="300" spans="1:8" ht="15">
      <c r="A300" s="298" t="s">
        <v>522</v>
      </c>
      <c r="B300" s="285" t="s">
        <v>523</v>
      </c>
      <c r="C300" s="285" t="s">
        <v>441</v>
      </c>
      <c r="D300" s="285">
        <v>311.95</v>
      </c>
      <c r="E300" s="285">
        <v>36.6</v>
      </c>
      <c r="F300" s="285">
        <v>82</v>
      </c>
      <c r="G300" s="285">
        <v>67</v>
      </c>
      <c r="H300" s="300">
        <v>0</v>
      </c>
    </row>
    <row r="301" spans="1:8" ht="15">
      <c r="A301" s="298" t="s">
        <v>522</v>
      </c>
      <c r="B301" s="285" t="s">
        <v>523</v>
      </c>
      <c r="C301" s="285" t="s">
        <v>442</v>
      </c>
      <c r="D301" s="285">
        <v>303.55</v>
      </c>
      <c r="E301" s="285">
        <v>35.65</v>
      </c>
      <c r="F301" s="285">
        <v>82</v>
      </c>
      <c r="G301" s="285">
        <v>68</v>
      </c>
      <c r="H301" s="300">
        <v>0</v>
      </c>
    </row>
    <row r="302" spans="1:8" ht="15">
      <c r="A302" s="298" t="s">
        <v>522</v>
      </c>
      <c r="B302" s="285" t="s">
        <v>523</v>
      </c>
      <c r="C302" s="285" t="s">
        <v>443</v>
      </c>
      <c r="D302" s="285">
        <v>297.29000000000002</v>
      </c>
      <c r="E302" s="285">
        <v>34.93</v>
      </c>
      <c r="F302" s="285">
        <v>82</v>
      </c>
      <c r="G302" s="285">
        <v>65</v>
      </c>
      <c r="H302" s="300">
        <v>0</v>
      </c>
    </row>
    <row r="303" spans="1:8" ht="15">
      <c r="A303" s="298" t="s">
        <v>522</v>
      </c>
      <c r="B303" s="285" t="s">
        <v>523</v>
      </c>
      <c r="C303" s="285" t="s">
        <v>444</v>
      </c>
      <c r="D303" s="285">
        <v>292.08999999999997</v>
      </c>
      <c r="E303" s="285">
        <v>34.340000000000003</v>
      </c>
      <c r="F303" s="285">
        <v>83</v>
      </c>
      <c r="G303" s="285">
        <v>64</v>
      </c>
      <c r="H303" s="300">
        <v>0</v>
      </c>
    </row>
    <row r="304" spans="1:8" ht="15">
      <c r="A304" s="298" t="s">
        <v>522</v>
      </c>
      <c r="B304" s="285" t="s">
        <v>523</v>
      </c>
      <c r="C304" s="285" t="s">
        <v>445</v>
      </c>
      <c r="D304" s="285">
        <v>298.66000000000003</v>
      </c>
      <c r="E304" s="285">
        <v>35.090000000000003</v>
      </c>
      <c r="F304" s="285">
        <v>84</v>
      </c>
      <c r="G304" s="285">
        <v>62</v>
      </c>
      <c r="H304" s="300">
        <v>0</v>
      </c>
    </row>
    <row r="305" spans="1:14" ht="15">
      <c r="A305" s="298" t="s">
        <v>522</v>
      </c>
      <c r="B305" s="285" t="s">
        <v>523</v>
      </c>
      <c r="C305" s="285" t="s">
        <v>446</v>
      </c>
      <c r="D305" s="285">
        <v>300.42</v>
      </c>
      <c r="E305" s="285">
        <v>35.29</v>
      </c>
      <c r="F305" s="285">
        <v>84</v>
      </c>
      <c r="G305" s="285">
        <v>61</v>
      </c>
      <c r="H305" s="300">
        <v>0</v>
      </c>
    </row>
    <row r="306" spans="1:14" ht="15">
      <c r="A306" s="298" t="s">
        <v>522</v>
      </c>
      <c r="B306" s="285" t="s">
        <v>523</v>
      </c>
      <c r="C306" s="285" t="s">
        <v>447</v>
      </c>
      <c r="D306" s="285">
        <v>244.23</v>
      </c>
      <c r="E306" s="285">
        <v>28.89</v>
      </c>
      <c r="F306" s="285">
        <v>85</v>
      </c>
      <c r="G306" s="285">
        <v>60</v>
      </c>
      <c r="H306" s="300">
        <v>0</v>
      </c>
      <c r="J306" s="15"/>
      <c r="K306" s="15"/>
      <c r="L306" s="15"/>
      <c r="M306" s="16"/>
      <c r="N306" s="16"/>
    </row>
    <row r="307" spans="1:14" ht="15">
      <c r="A307" s="298" t="s">
        <v>522</v>
      </c>
      <c r="B307" s="285" t="s">
        <v>523</v>
      </c>
      <c r="C307" s="285" t="s">
        <v>448</v>
      </c>
      <c r="D307" s="285">
        <v>277.85000000000002</v>
      </c>
      <c r="E307" s="285">
        <v>32.72</v>
      </c>
      <c r="F307" s="285">
        <v>84</v>
      </c>
      <c r="G307" s="285">
        <v>58</v>
      </c>
      <c r="H307" s="299">
        <v>0</v>
      </c>
      <c r="J307" s="15"/>
      <c r="K307" s="15"/>
      <c r="L307" s="15"/>
      <c r="M307" s="17"/>
      <c r="N307" s="18"/>
    </row>
    <row r="308" spans="1:14" ht="15">
      <c r="A308" s="298" t="s">
        <v>522</v>
      </c>
      <c r="B308" s="285" t="s">
        <v>523</v>
      </c>
      <c r="C308" s="285" t="s">
        <v>449</v>
      </c>
      <c r="D308" s="285">
        <v>273.76</v>
      </c>
      <c r="E308" s="285">
        <v>32.26</v>
      </c>
      <c r="F308" s="285">
        <v>76</v>
      </c>
      <c r="G308" s="285">
        <v>53</v>
      </c>
      <c r="H308" s="300">
        <v>0</v>
      </c>
      <c r="J308" s="15"/>
      <c r="K308" s="15"/>
      <c r="L308" s="15"/>
      <c r="M308" s="15"/>
      <c r="N308" s="15"/>
    </row>
    <row r="309" spans="1:14" ht="15">
      <c r="A309" s="298" t="s">
        <v>522</v>
      </c>
      <c r="B309" s="285" t="s">
        <v>523</v>
      </c>
      <c r="C309" s="285" t="s">
        <v>451</v>
      </c>
      <c r="D309" s="285">
        <v>273.06</v>
      </c>
      <c r="E309" s="285">
        <v>32.18</v>
      </c>
      <c r="F309" s="285">
        <v>75</v>
      </c>
      <c r="G309" s="285">
        <v>53</v>
      </c>
      <c r="H309" s="300">
        <v>0</v>
      </c>
    </row>
    <row r="310" spans="1:14" ht="15">
      <c r="A310" s="298" t="s">
        <v>522</v>
      </c>
      <c r="B310" s="285" t="s">
        <v>523</v>
      </c>
      <c r="C310" s="285" t="s">
        <v>452</v>
      </c>
      <c r="D310" s="285">
        <v>265.07</v>
      </c>
      <c r="E310" s="285">
        <v>31.27</v>
      </c>
      <c r="F310" s="285">
        <v>79</v>
      </c>
      <c r="G310" s="285">
        <v>59</v>
      </c>
      <c r="H310" s="300">
        <v>0</v>
      </c>
    </row>
    <row r="311" spans="1:14" ht="15">
      <c r="A311" s="298" t="s">
        <v>522</v>
      </c>
      <c r="B311" s="285" t="s">
        <v>523</v>
      </c>
      <c r="C311" s="285" t="s">
        <v>453</v>
      </c>
      <c r="D311" s="285">
        <v>280.67</v>
      </c>
      <c r="E311" s="285">
        <v>33.04</v>
      </c>
      <c r="F311" s="285">
        <v>79</v>
      </c>
      <c r="G311" s="285">
        <v>55</v>
      </c>
      <c r="H311" s="300">
        <v>0</v>
      </c>
    </row>
    <row r="312" spans="1:14" ht="15">
      <c r="A312" s="298" t="s">
        <v>522</v>
      </c>
      <c r="B312" s="285" t="s">
        <v>523</v>
      </c>
      <c r="C312" s="285" t="s">
        <v>454</v>
      </c>
      <c r="D312" s="285">
        <v>288.77</v>
      </c>
      <c r="E312" s="285">
        <v>33.97</v>
      </c>
      <c r="F312" s="285">
        <v>80</v>
      </c>
      <c r="G312" s="285">
        <v>51</v>
      </c>
      <c r="H312" s="300">
        <v>0</v>
      </c>
    </row>
    <row r="313" spans="1:14" ht="15">
      <c r="A313" s="298" t="s">
        <v>522</v>
      </c>
      <c r="B313" s="285" t="s">
        <v>523</v>
      </c>
      <c r="C313" s="285" t="s">
        <v>455</v>
      </c>
      <c r="D313" s="285">
        <v>262.83</v>
      </c>
      <c r="E313" s="285">
        <v>31.01</v>
      </c>
      <c r="F313" s="285">
        <v>81</v>
      </c>
      <c r="G313" s="285">
        <v>48</v>
      </c>
      <c r="H313" s="300">
        <v>0</v>
      </c>
    </row>
    <row r="314" spans="1:14" ht="15">
      <c r="A314" s="298" t="s">
        <v>522</v>
      </c>
      <c r="B314" s="285" t="s">
        <v>523</v>
      </c>
      <c r="C314" s="285" t="s">
        <v>456</v>
      </c>
      <c r="D314" s="285">
        <v>272.24</v>
      </c>
      <c r="E314" s="285">
        <v>32.08</v>
      </c>
      <c r="F314" s="285">
        <v>83</v>
      </c>
      <c r="G314" s="285">
        <v>53</v>
      </c>
      <c r="H314" s="300">
        <v>0</v>
      </c>
    </row>
    <row r="315" spans="1:14" ht="15">
      <c r="A315" s="298" t="s">
        <v>522</v>
      </c>
      <c r="B315" s="285" t="s">
        <v>523</v>
      </c>
      <c r="C315" s="285" t="s">
        <v>457</v>
      </c>
      <c r="D315" s="285">
        <v>260.77999999999997</v>
      </c>
      <c r="E315" s="285">
        <v>30.78</v>
      </c>
      <c r="F315" s="285">
        <v>84</v>
      </c>
      <c r="G315" s="285">
        <v>50</v>
      </c>
      <c r="H315" s="300">
        <v>0</v>
      </c>
    </row>
    <row r="316" spans="1:14" ht="15">
      <c r="A316" s="298" t="s">
        <v>522</v>
      </c>
      <c r="B316" s="285" t="s">
        <v>523</v>
      </c>
      <c r="C316" s="285" t="s">
        <v>458</v>
      </c>
      <c r="D316" s="285">
        <v>252.55</v>
      </c>
      <c r="E316" s="285">
        <v>29.84</v>
      </c>
      <c r="F316" s="285">
        <v>85</v>
      </c>
      <c r="G316" s="285">
        <v>55</v>
      </c>
      <c r="H316" s="300">
        <v>0</v>
      </c>
    </row>
    <row r="317" spans="1:14" ht="15">
      <c r="A317" s="298" t="s">
        <v>522</v>
      </c>
      <c r="B317" s="285" t="s">
        <v>523</v>
      </c>
      <c r="C317" s="285" t="s">
        <v>459</v>
      </c>
      <c r="D317" s="285">
        <v>256.55</v>
      </c>
      <c r="E317" s="285">
        <v>30.3</v>
      </c>
      <c r="F317" s="285">
        <v>86</v>
      </c>
      <c r="G317" s="285">
        <v>60</v>
      </c>
      <c r="H317" s="300">
        <v>0</v>
      </c>
    </row>
    <row r="318" spans="1:14" ht="15">
      <c r="A318" s="298" t="s">
        <v>522</v>
      </c>
      <c r="B318" s="285" t="s">
        <v>523</v>
      </c>
      <c r="C318" s="285" t="s">
        <v>460</v>
      </c>
      <c r="D318" s="285">
        <v>274.37</v>
      </c>
      <c r="E318" s="285">
        <v>32.33</v>
      </c>
      <c r="F318" s="285">
        <v>83</v>
      </c>
      <c r="G318" s="285">
        <v>65</v>
      </c>
      <c r="H318" s="299">
        <v>0.33</v>
      </c>
    </row>
    <row r="319" spans="1:14" ht="15">
      <c r="A319" s="298" t="s">
        <v>522</v>
      </c>
      <c r="B319" s="285" t="s">
        <v>523</v>
      </c>
      <c r="C319" s="285" t="s">
        <v>461</v>
      </c>
      <c r="D319" s="285">
        <v>271.23</v>
      </c>
      <c r="E319" s="285">
        <v>31.97</v>
      </c>
      <c r="F319" s="285">
        <v>80</v>
      </c>
      <c r="G319" s="285">
        <v>63</v>
      </c>
      <c r="H319" s="300">
        <v>0</v>
      </c>
    </row>
    <row r="320" spans="1:14" ht="15">
      <c r="A320" s="298" t="s">
        <v>522</v>
      </c>
      <c r="B320" s="285" t="s">
        <v>523</v>
      </c>
      <c r="C320" s="285" t="s">
        <v>462</v>
      </c>
      <c r="D320" s="285">
        <v>258.47000000000003</v>
      </c>
      <c r="E320" s="285">
        <v>30.52</v>
      </c>
      <c r="F320" s="285">
        <v>77</v>
      </c>
      <c r="G320" s="285">
        <v>62</v>
      </c>
      <c r="H320" s="300">
        <v>0</v>
      </c>
    </row>
    <row r="321" spans="1:14" ht="15">
      <c r="A321" s="298" t="s">
        <v>522</v>
      </c>
      <c r="B321" s="285" t="s">
        <v>523</v>
      </c>
      <c r="C321" s="285" t="s">
        <v>463</v>
      </c>
      <c r="D321" s="285">
        <v>262.08</v>
      </c>
      <c r="E321" s="285">
        <v>30.93</v>
      </c>
      <c r="F321" s="285">
        <v>77</v>
      </c>
      <c r="G321" s="285">
        <v>61</v>
      </c>
      <c r="H321" s="300">
        <v>0.12</v>
      </c>
    </row>
    <row r="322" spans="1:14" ht="15">
      <c r="A322" s="298" t="s">
        <v>522</v>
      </c>
      <c r="B322" s="285" t="s">
        <v>523</v>
      </c>
      <c r="C322" s="285" t="s">
        <v>464</v>
      </c>
      <c r="D322" s="285">
        <v>264.3</v>
      </c>
      <c r="E322" s="285">
        <v>31.18</v>
      </c>
      <c r="F322" s="285">
        <v>77</v>
      </c>
      <c r="G322" s="285">
        <v>64</v>
      </c>
      <c r="H322" s="300">
        <v>0.05</v>
      </c>
    </row>
    <row r="323" spans="1:14" ht="15">
      <c r="A323" s="301" t="s">
        <v>522</v>
      </c>
      <c r="B323" s="289" t="s">
        <v>523</v>
      </c>
      <c r="C323" s="289" t="s">
        <v>465</v>
      </c>
      <c r="D323" s="289">
        <v>482.6</v>
      </c>
      <c r="E323" s="289">
        <v>56.03</v>
      </c>
      <c r="F323" s="289">
        <v>78</v>
      </c>
      <c r="G323" s="289">
        <v>62</v>
      </c>
      <c r="H323" s="302">
        <v>0.16</v>
      </c>
    </row>
    <row r="324" spans="1:14" ht="15">
      <c r="A324" s="301" t="s">
        <v>522</v>
      </c>
      <c r="B324" s="289" t="s">
        <v>523</v>
      </c>
      <c r="C324" s="289" t="s">
        <v>466</v>
      </c>
      <c r="D324" s="289">
        <v>577.5</v>
      </c>
      <c r="E324" s="289">
        <v>66.84</v>
      </c>
      <c r="F324" s="289">
        <v>79</v>
      </c>
      <c r="G324" s="289">
        <v>61</v>
      </c>
      <c r="H324" s="302">
        <v>2.1</v>
      </c>
    </row>
    <row r="325" spans="1:14" ht="15">
      <c r="A325" s="301" t="s">
        <v>522</v>
      </c>
      <c r="B325" s="289" t="s">
        <v>523</v>
      </c>
      <c r="C325" s="289" t="s">
        <v>467</v>
      </c>
      <c r="D325" s="289">
        <v>419.89</v>
      </c>
      <c r="E325" s="289">
        <v>52.91</v>
      </c>
      <c r="F325" s="289">
        <v>78</v>
      </c>
      <c r="G325" s="289">
        <v>55</v>
      </c>
      <c r="H325" s="302">
        <v>0.66</v>
      </c>
    </row>
    <row r="326" spans="1:14" ht="15">
      <c r="A326" s="298" t="s">
        <v>522</v>
      </c>
      <c r="B326" s="285" t="s">
        <v>523</v>
      </c>
      <c r="C326" s="285" t="s">
        <v>468</v>
      </c>
      <c r="D326" s="285">
        <v>370.14</v>
      </c>
      <c r="E326" s="285">
        <v>46.77</v>
      </c>
      <c r="F326" s="285">
        <v>80</v>
      </c>
      <c r="G326" s="285">
        <v>56</v>
      </c>
      <c r="H326" s="300">
        <v>0</v>
      </c>
    </row>
    <row r="327" spans="1:14" ht="15">
      <c r="A327" s="298" t="s">
        <v>522</v>
      </c>
      <c r="B327" s="285" t="s">
        <v>523</v>
      </c>
      <c r="C327" s="285" t="s">
        <v>469</v>
      </c>
      <c r="D327" s="285">
        <v>323.41000000000003</v>
      </c>
      <c r="E327" s="285">
        <v>41</v>
      </c>
      <c r="F327" s="285">
        <v>79</v>
      </c>
      <c r="G327" s="285">
        <v>59</v>
      </c>
      <c r="H327" s="300">
        <v>0.02</v>
      </c>
    </row>
    <row r="328" spans="1:14" ht="15">
      <c r="A328" s="298" t="s">
        <v>522</v>
      </c>
      <c r="B328" s="285" t="s">
        <v>523</v>
      </c>
      <c r="C328" s="285" t="s">
        <v>470</v>
      </c>
      <c r="D328" s="285">
        <v>318.97000000000003</v>
      </c>
      <c r="E328" s="285">
        <v>40.450000000000003</v>
      </c>
      <c r="F328" s="285">
        <v>81</v>
      </c>
      <c r="G328" s="285">
        <v>52</v>
      </c>
      <c r="H328" s="300">
        <v>0.02</v>
      </c>
    </row>
    <row r="329" spans="1:14" ht="15">
      <c r="A329" s="298" t="s">
        <v>522</v>
      </c>
      <c r="B329" s="285" t="s">
        <v>523</v>
      </c>
      <c r="C329" s="285" t="s">
        <v>471</v>
      </c>
      <c r="D329" s="285">
        <v>317.13</v>
      </c>
      <c r="E329" s="285">
        <v>40.22</v>
      </c>
      <c r="F329" s="285">
        <v>81</v>
      </c>
      <c r="G329" s="285">
        <v>47</v>
      </c>
      <c r="H329" s="300">
        <v>0</v>
      </c>
    </row>
    <row r="330" spans="1:14" ht="15">
      <c r="A330" s="298" t="s">
        <v>522</v>
      </c>
      <c r="B330" s="285" t="s">
        <v>523</v>
      </c>
      <c r="C330" s="285" t="s">
        <v>472</v>
      </c>
      <c r="D330" s="285">
        <v>327.11</v>
      </c>
      <c r="E330" s="285">
        <v>41.45</v>
      </c>
      <c r="F330" s="285">
        <v>73</v>
      </c>
      <c r="G330" s="285">
        <v>48</v>
      </c>
      <c r="H330" s="300">
        <v>0.01</v>
      </c>
    </row>
    <row r="331" spans="1:14" ht="15">
      <c r="A331" s="298" t="s">
        <v>522</v>
      </c>
      <c r="B331" s="285" t="s">
        <v>523</v>
      </c>
      <c r="C331" s="285" t="s">
        <v>473</v>
      </c>
      <c r="D331" s="285">
        <v>303.43</v>
      </c>
      <c r="E331" s="285">
        <v>38.53</v>
      </c>
      <c r="F331" s="285">
        <v>75</v>
      </c>
      <c r="G331" s="285">
        <v>52</v>
      </c>
      <c r="H331" s="300">
        <v>0.01</v>
      </c>
    </row>
    <row r="332" spans="1:14" ht="15">
      <c r="A332" s="298" t="s">
        <v>522</v>
      </c>
      <c r="B332" s="285" t="s">
        <v>523</v>
      </c>
      <c r="C332" s="285" t="s">
        <v>474</v>
      </c>
      <c r="D332" s="285">
        <v>297.05</v>
      </c>
      <c r="E332" s="285">
        <v>37.74</v>
      </c>
      <c r="F332" s="285">
        <v>75</v>
      </c>
      <c r="G332" s="285">
        <v>53</v>
      </c>
      <c r="H332" s="300">
        <v>7.0000000000000007E-2</v>
      </c>
    </row>
    <row r="333" spans="1:14" ht="15">
      <c r="A333" s="298" t="s">
        <v>522</v>
      </c>
      <c r="B333" s="285" t="s">
        <v>523</v>
      </c>
      <c r="C333" s="285" t="s">
        <v>475</v>
      </c>
      <c r="D333" s="285">
        <v>339.21</v>
      </c>
      <c r="E333" s="285">
        <v>42.95</v>
      </c>
      <c r="F333" s="285">
        <v>75</v>
      </c>
      <c r="G333" s="285">
        <v>55</v>
      </c>
      <c r="H333" s="300">
        <v>0.01</v>
      </c>
    </row>
    <row r="334" spans="1:14" ht="15">
      <c r="A334" s="298" t="s">
        <v>522</v>
      </c>
      <c r="B334" s="285" t="s">
        <v>523</v>
      </c>
      <c r="C334" s="285" t="s">
        <v>476</v>
      </c>
      <c r="D334" s="285">
        <v>313.52999999999997</v>
      </c>
      <c r="E334" s="285">
        <v>39.78</v>
      </c>
      <c r="F334" s="285">
        <v>74</v>
      </c>
      <c r="G334" s="285">
        <v>44</v>
      </c>
      <c r="H334" s="300">
        <v>0.55000000000000004</v>
      </c>
    </row>
    <row r="335" spans="1:14" ht="15">
      <c r="A335" s="298" t="s">
        <v>522</v>
      </c>
      <c r="B335" s="285" t="s">
        <v>523</v>
      </c>
      <c r="C335" s="285" t="s">
        <v>477</v>
      </c>
      <c r="D335" s="285">
        <v>290.2</v>
      </c>
      <c r="E335" s="285">
        <v>36.9</v>
      </c>
      <c r="F335" s="285">
        <v>69</v>
      </c>
      <c r="G335" s="285">
        <v>39</v>
      </c>
      <c r="H335" s="300">
        <v>0</v>
      </c>
    </row>
    <row r="336" spans="1:14" ht="15">
      <c r="A336" s="298" t="s">
        <v>522</v>
      </c>
      <c r="B336" s="285" t="s">
        <v>523</v>
      </c>
      <c r="C336" s="285" t="s">
        <v>478</v>
      </c>
      <c r="D336" s="285">
        <v>280.45</v>
      </c>
      <c r="E336" s="285">
        <v>35.69</v>
      </c>
      <c r="F336" s="285">
        <v>68</v>
      </c>
      <c r="G336" s="285">
        <v>36</v>
      </c>
      <c r="H336" s="300">
        <v>0</v>
      </c>
      <c r="J336" s="15"/>
      <c r="K336" s="15"/>
      <c r="L336" s="15"/>
      <c r="M336" s="16"/>
      <c r="N336" s="16"/>
    </row>
    <row r="337" spans="1:14" ht="15">
      <c r="A337" s="298" t="s">
        <v>522</v>
      </c>
      <c r="B337" s="285" t="s">
        <v>523</v>
      </c>
      <c r="C337" s="285" t="s">
        <v>479</v>
      </c>
      <c r="D337" s="285">
        <v>274.19</v>
      </c>
      <c r="E337" s="285">
        <v>34.92</v>
      </c>
      <c r="F337" s="285">
        <v>86</v>
      </c>
      <c r="G337" s="285">
        <v>41</v>
      </c>
      <c r="H337" s="300">
        <v>0</v>
      </c>
      <c r="J337" s="15"/>
      <c r="K337" s="15"/>
      <c r="L337" s="15"/>
      <c r="M337" s="17"/>
      <c r="N337" s="18"/>
    </row>
    <row r="338" spans="1:14" ht="15">
      <c r="A338" s="298" t="s">
        <v>522</v>
      </c>
      <c r="B338" s="285" t="s">
        <v>523</v>
      </c>
      <c r="C338" s="285" t="s">
        <v>480</v>
      </c>
      <c r="D338" s="285">
        <v>275.95</v>
      </c>
      <c r="E338" s="285">
        <v>35.130000000000003</v>
      </c>
      <c r="F338" s="285">
        <v>82</v>
      </c>
      <c r="G338" s="285">
        <v>55</v>
      </c>
      <c r="H338" s="300">
        <v>0</v>
      </c>
      <c r="J338" s="15"/>
      <c r="K338" s="15"/>
      <c r="L338" s="15"/>
      <c r="M338" s="15"/>
      <c r="N338" s="15"/>
    </row>
    <row r="339" spans="1:14" ht="15">
      <c r="A339" s="298" t="s">
        <v>522</v>
      </c>
      <c r="B339" s="285" t="s">
        <v>523</v>
      </c>
      <c r="C339" s="285" t="s">
        <v>481</v>
      </c>
      <c r="D339" s="285">
        <v>283.58999999999997</v>
      </c>
      <c r="E339" s="285">
        <v>36.08</v>
      </c>
      <c r="F339" s="285">
        <v>83</v>
      </c>
      <c r="G339" s="285">
        <v>64</v>
      </c>
      <c r="H339" s="300">
        <v>0</v>
      </c>
    </row>
    <row r="340" spans="1:14" ht="15">
      <c r="A340" s="298" t="s">
        <v>522</v>
      </c>
      <c r="B340" s="285" t="s">
        <v>523</v>
      </c>
      <c r="C340" s="285" t="s">
        <v>482</v>
      </c>
      <c r="D340" s="285">
        <v>297.25</v>
      </c>
      <c r="E340" s="285">
        <v>37.770000000000003</v>
      </c>
      <c r="F340" s="285">
        <v>82</v>
      </c>
      <c r="G340" s="285">
        <v>62</v>
      </c>
      <c r="H340" s="300">
        <v>0.02</v>
      </c>
    </row>
    <row r="341" spans="1:14" ht="15">
      <c r="A341" s="298" t="s">
        <v>522</v>
      </c>
      <c r="B341" s="285" t="s">
        <v>523</v>
      </c>
      <c r="C341" s="285" t="s">
        <v>483</v>
      </c>
      <c r="D341" s="285">
        <v>289.17</v>
      </c>
      <c r="E341" s="285">
        <v>36.770000000000003</v>
      </c>
      <c r="F341" s="285">
        <v>79</v>
      </c>
      <c r="G341" s="285">
        <v>51</v>
      </c>
      <c r="H341" s="300">
        <v>0.23</v>
      </c>
    </row>
    <row r="342" spans="1:14" ht="15">
      <c r="A342" s="298" t="s">
        <v>522</v>
      </c>
      <c r="B342" s="285" t="s">
        <v>523</v>
      </c>
      <c r="C342" s="285" t="s">
        <v>484</v>
      </c>
      <c r="D342" s="285">
        <v>275.95999999999998</v>
      </c>
      <c r="E342" s="285">
        <v>35.14</v>
      </c>
      <c r="F342" s="285">
        <v>72</v>
      </c>
      <c r="G342" s="285">
        <v>47</v>
      </c>
      <c r="H342" s="300">
        <v>0</v>
      </c>
    </row>
    <row r="343" spans="1:14" ht="15">
      <c r="A343" s="298" t="s">
        <v>522</v>
      </c>
      <c r="B343" s="285" t="s">
        <v>523</v>
      </c>
      <c r="C343" s="285" t="s">
        <v>485</v>
      </c>
      <c r="D343" s="285">
        <v>257.47000000000003</v>
      </c>
      <c r="E343" s="285">
        <v>32.85</v>
      </c>
      <c r="F343" s="285">
        <v>69</v>
      </c>
      <c r="G343" s="285">
        <v>41</v>
      </c>
      <c r="H343" s="300">
        <v>0</v>
      </c>
    </row>
    <row r="344" spans="1:14" ht="15">
      <c r="A344" s="298" t="s">
        <v>522</v>
      </c>
      <c r="B344" s="285" t="s">
        <v>523</v>
      </c>
      <c r="C344" s="285" t="s">
        <v>486</v>
      </c>
      <c r="D344" s="285">
        <v>265.3</v>
      </c>
      <c r="E344" s="285">
        <v>33.82</v>
      </c>
      <c r="F344" s="285">
        <v>67</v>
      </c>
      <c r="G344" s="285">
        <v>41</v>
      </c>
      <c r="H344" s="300">
        <v>0</v>
      </c>
    </row>
    <row r="345" spans="1:14" ht="15">
      <c r="A345" s="298" t="s">
        <v>522</v>
      </c>
      <c r="B345" s="285" t="s">
        <v>523</v>
      </c>
      <c r="C345" s="285" t="s">
        <v>487</v>
      </c>
      <c r="D345" s="285">
        <v>262</v>
      </c>
      <c r="E345" s="285">
        <v>33.409999999999997</v>
      </c>
      <c r="F345" s="285">
        <v>74</v>
      </c>
      <c r="G345" s="285">
        <v>47</v>
      </c>
      <c r="H345" s="300">
        <v>0</v>
      </c>
    </row>
    <row r="346" spans="1:14" ht="15">
      <c r="A346" s="298" t="s">
        <v>522</v>
      </c>
      <c r="B346" s="285" t="s">
        <v>523</v>
      </c>
      <c r="C346" s="285" t="s">
        <v>488</v>
      </c>
      <c r="D346" s="285">
        <v>268.39</v>
      </c>
      <c r="E346" s="285">
        <v>34.200000000000003</v>
      </c>
      <c r="F346" s="285">
        <v>82</v>
      </c>
      <c r="G346" s="285">
        <v>56</v>
      </c>
      <c r="H346" s="300">
        <v>0.04</v>
      </c>
    </row>
    <row r="347" spans="1:14" ht="15">
      <c r="A347" s="298" t="s">
        <v>522</v>
      </c>
      <c r="B347" s="285" t="s">
        <v>523</v>
      </c>
      <c r="C347" s="285" t="s">
        <v>489</v>
      </c>
      <c r="D347" s="285">
        <v>279.62</v>
      </c>
      <c r="E347" s="285">
        <v>35.590000000000003</v>
      </c>
      <c r="F347" s="285">
        <v>83</v>
      </c>
      <c r="G347" s="285">
        <v>44</v>
      </c>
      <c r="H347" s="300">
        <v>0</v>
      </c>
    </row>
    <row r="348" spans="1:14" ht="15">
      <c r="A348" s="298" t="s">
        <v>522</v>
      </c>
      <c r="B348" s="285" t="s">
        <v>523</v>
      </c>
      <c r="C348" s="285" t="s">
        <v>490</v>
      </c>
      <c r="D348" s="285">
        <v>248.18</v>
      </c>
      <c r="E348" s="285">
        <v>31.71</v>
      </c>
      <c r="F348" s="285">
        <v>67</v>
      </c>
      <c r="G348" s="285">
        <v>43</v>
      </c>
      <c r="H348" s="300">
        <v>0.25</v>
      </c>
    </row>
    <row r="349" spans="1:14" ht="15">
      <c r="A349" s="298" t="s">
        <v>522</v>
      </c>
      <c r="B349" s="285" t="s">
        <v>523</v>
      </c>
      <c r="C349" s="285" t="s">
        <v>491</v>
      </c>
      <c r="D349" s="285">
        <v>241.38</v>
      </c>
      <c r="E349" s="285">
        <v>30.86</v>
      </c>
      <c r="F349" s="285">
        <v>71</v>
      </c>
      <c r="G349" s="285">
        <v>43</v>
      </c>
      <c r="H349" s="300">
        <v>0</v>
      </c>
    </row>
    <row r="350" spans="1:14" ht="15">
      <c r="A350" s="298" t="s">
        <v>522</v>
      </c>
      <c r="B350" s="285" t="s">
        <v>523</v>
      </c>
      <c r="C350" s="285" t="s">
        <v>492</v>
      </c>
      <c r="D350" s="285">
        <v>239.67</v>
      </c>
      <c r="E350" s="285">
        <v>30.65</v>
      </c>
      <c r="F350" s="285">
        <v>73</v>
      </c>
      <c r="G350" s="285">
        <v>58</v>
      </c>
      <c r="H350" s="300">
        <v>0</v>
      </c>
    </row>
    <row r="351" spans="1:14" ht="15">
      <c r="A351" s="298" t="s">
        <v>522</v>
      </c>
      <c r="B351" s="285" t="s">
        <v>523</v>
      </c>
      <c r="C351" s="285" t="s">
        <v>493</v>
      </c>
      <c r="D351" s="285">
        <v>276.22000000000003</v>
      </c>
      <c r="E351" s="285">
        <v>35.17</v>
      </c>
      <c r="F351" s="285">
        <v>72</v>
      </c>
      <c r="G351" s="285">
        <v>59</v>
      </c>
      <c r="H351" s="300">
        <v>0.66</v>
      </c>
    </row>
    <row r="352" spans="1:14" ht="15">
      <c r="A352" s="298" t="s">
        <v>522</v>
      </c>
      <c r="B352" s="285" t="s">
        <v>523</v>
      </c>
      <c r="C352" s="285" t="s">
        <v>494</v>
      </c>
      <c r="D352" s="285">
        <v>285.14999999999998</v>
      </c>
      <c r="E352" s="285">
        <v>36.270000000000003</v>
      </c>
      <c r="F352" s="285">
        <v>72</v>
      </c>
      <c r="G352" s="285">
        <v>60</v>
      </c>
      <c r="H352" s="300">
        <v>7.0000000000000007E-2</v>
      </c>
    </row>
    <row r="353" spans="1:14" ht="15">
      <c r="A353" s="301" t="s">
        <v>522</v>
      </c>
      <c r="B353" s="289" t="s">
        <v>523</v>
      </c>
      <c r="C353" s="289" t="s">
        <v>495</v>
      </c>
      <c r="D353" s="289">
        <v>340.2</v>
      </c>
      <c r="E353" s="289">
        <v>43.07</v>
      </c>
      <c r="F353" s="289">
        <v>73</v>
      </c>
      <c r="G353" s="289">
        <v>58</v>
      </c>
      <c r="H353" s="302">
        <v>0.11</v>
      </c>
    </row>
    <row r="354" spans="1:14" ht="15">
      <c r="A354" s="301" t="s">
        <v>522</v>
      </c>
      <c r="B354" s="289" t="s">
        <v>523</v>
      </c>
      <c r="C354" s="289" t="s">
        <v>496</v>
      </c>
      <c r="D354" s="289">
        <v>1027.51</v>
      </c>
      <c r="E354" s="289">
        <v>127.97</v>
      </c>
      <c r="F354" s="289">
        <v>74</v>
      </c>
      <c r="G354" s="289">
        <v>48</v>
      </c>
      <c r="H354" s="302">
        <v>4.04</v>
      </c>
    </row>
    <row r="355" spans="1:14" ht="15">
      <c r="A355" s="301" t="s">
        <v>522</v>
      </c>
      <c r="B355" s="289" t="s">
        <v>523</v>
      </c>
      <c r="C355" s="289" t="s">
        <v>497</v>
      </c>
      <c r="D355" s="289">
        <v>507.2</v>
      </c>
      <c r="E355" s="289">
        <v>63.7</v>
      </c>
      <c r="F355" s="289">
        <v>68</v>
      </c>
      <c r="G355" s="289">
        <v>40</v>
      </c>
      <c r="H355" s="302">
        <v>0.05</v>
      </c>
    </row>
    <row r="356" spans="1:14" ht="15">
      <c r="A356" s="301">
        <v>358748192</v>
      </c>
      <c r="B356" s="289" t="s">
        <v>523</v>
      </c>
      <c r="C356" s="303">
        <v>45279</v>
      </c>
      <c r="D356" s="289">
        <v>439.75</v>
      </c>
      <c r="E356" s="289">
        <v>48.13</v>
      </c>
      <c r="F356" s="289">
        <v>65</v>
      </c>
      <c r="G356" s="289">
        <v>41</v>
      </c>
      <c r="H356" s="302">
        <v>0</v>
      </c>
    </row>
    <row r="357" spans="1:14" ht="15">
      <c r="A357" s="301">
        <v>358748192</v>
      </c>
      <c r="B357" s="289" t="s">
        <v>523</v>
      </c>
      <c r="C357" s="303">
        <v>45280</v>
      </c>
      <c r="D357" s="289">
        <v>312.52999999999997</v>
      </c>
      <c r="E357" s="289">
        <v>34.5</v>
      </c>
      <c r="F357" s="289">
        <v>66</v>
      </c>
      <c r="G357" s="289">
        <v>44</v>
      </c>
      <c r="H357" s="302">
        <v>0</v>
      </c>
    </row>
    <row r="358" spans="1:14" ht="15">
      <c r="A358" s="301">
        <v>358748192</v>
      </c>
      <c r="B358" s="289" t="s">
        <v>523</v>
      </c>
      <c r="C358" s="303">
        <v>45281</v>
      </c>
      <c r="D358" s="289">
        <v>383.74</v>
      </c>
      <c r="E358" s="289">
        <v>42.13</v>
      </c>
      <c r="F358" s="289">
        <v>68</v>
      </c>
      <c r="G358" s="289">
        <v>46</v>
      </c>
      <c r="H358" s="302">
        <v>0</v>
      </c>
    </row>
    <row r="359" spans="1:14" ht="15">
      <c r="A359" s="301">
        <v>358748192</v>
      </c>
      <c r="B359" s="289" t="s">
        <v>523</v>
      </c>
      <c r="C359" s="303">
        <v>45282</v>
      </c>
      <c r="D359" s="289">
        <v>360.54</v>
      </c>
      <c r="E359" s="289">
        <v>39.65</v>
      </c>
      <c r="F359" s="289">
        <v>70</v>
      </c>
      <c r="G359" s="289">
        <v>49</v>
      </c>
      <c r="H359" s="302">
        <v>0</v>
      </c>
    </row>
    <row r="360" spans="1:14" ht="15">
      <c r="A360" s="301">
        <v>358748192</v>
      </c>
      <c r="B360" s="289" t="s">
        <v>523</v>
      </c>
      <c r="C360" s="303">
        <v>45283</v>
      </c>
      <c r="D360" s="289">
        <v>365.56</v>
      </c>
      <c r="E360" s="289">
        <v>40.19</v>
      </c>
      <c r="F360" s="289">
        <v>73</v>
      </c>
      <c r="G360" s="289">
        <v>53</v>
      </c>
      <c r="H360" s="302">
        <v>0</v>
      </c>
    </row>
    <row r="361" spans="1:14" ht="15">
      <c r="A361" s="301">
        <v>358748192</v>
      </c>
      <c r="B361" s="289" t="s">
        <v>523</v>
      </c>
      <c r="C361" s="303">
        <v>45284</v>
      </c>
      <c r="D361" s="289">
        <v>366.17</v>
      </c>
      <c r="E361" s="289">
        <v>40.25</v>
      </c>
      <c r="F361" s="289">
        <v>73</v>
      </c>
      <c r="G361" s="289">
        <v>53</v>
      </c>
      <c r="H361" s="302">
        <v>0</v>
      </c>
    </row>
    <row r="362" spans="1:14" ht="15">
      <c r="A362" s="298">
        <v>358748192</v>
      </c>
      <c r="B362" s="285" t="s">
        <v>523</v>
      </c>
      <c r="C362" s="304">
        <v>45285</v>
      </c>
      <c r="D362" s="285">
        <v>351.06</v>
      </c>
      <c r="E362" s="285">
        <v>38.630000000000003</v>
      </c>
      <c r="F362" s="285">
        <v>73</v>
      </c>
      <c r="G362" s="285">
        <v>60</v>
      </c>
      <c r="H362" s="299">
        <v>0.09</v>
      </c>
    </row>
    <row r="363" spans="1:14" ht="15">
      <c r="A363" s="298">
        <v>358748192</v>
      </c>
      <c r="B363" s="285" t="s">
        <v>523</v>
      </c>
      <c r="C363" s="304">
        <v>45286</v>
      </c>
      <c r="D363" s="285">
        <v>344.88</v>
      </c>
      <c r="E363" s="285">
        <v>37.97</v>
      </c>
      <c r="F363" s="285">
        <v>74</v>
      </c>
      <c r="G363" s="285">
        <v>54</v>
      </c>
      <c r="H363" s="300">
        <v>0.1</v>
      </c>
    </row>
    <row r="364" spans="1:14" ht="15">
      <c r="A364" s="298">
        <v>358748192</v>
      </c>
      <c r="B364" s="285" t="s">
        <v>523</v>
      </c>
      <c r="C364" s="304">
        <v>45287</v>
      </c>
      <c r="D364" s="285">
        <v>324.12</v>
      </c>
      <c r="E364" s="285">
        <v>35.75</v>
      </c>
      <c r="F364" s="285">
        <v>71</v>
      </c>
      <c r="G364" s="285">
        <v>49</v>
      </c>
      <c r="H364" s="300">
        <v>0</v>
      </c>
    </row>
    <row r="365" spans="1:14" ht="15">
      <c r="A365" s="298">
        <v>358748192</v>
      </c>
      <c r="B365" s="285" t="s">
        <v>523</v>
      </c>
      <c r="C365" s="304">
        <v>45288</v>
      </c>
      <c r="D365" s="285">
        <v>320.11</v>
      </c>
      <c r="E365" s="285">
        <v>35.32</v>
      </c>
      <c r="F365" s="285">
        <v>66</v>
      </c>
      <c r="G365" s="285">
        <v>44</v>
      </c>
      <c r="H365" s="300">
        <v>0.04</v>
      </c>
    </row>
    <row r="366" spans="1:14" ht="15">
      <c r="A366" s="298">
        <v>358748192</v>
      </c>
      <c r="B366" s="285" t="s">
        <v>523</v>
      </c>
      <c r="C366" s="304">
        <v>45289</v>
      </c>
      <c r="D366" s="285">
        <v>318.25</v>
      </c>
      <c r="E366" s="285">
        <v>35.119999999999997</v>
      </c>
      <c r="F366" s="285">
        <v>55</v>
      </c>
      <c r="G366" s="285">
        <v>46</v>
      </c>
      <c r="H366" s="300">
        <v>0</v>
      </c>
    </row>
    <row r="367" spans="1:14" ht="15">
      <c r="A367" s="298">
        <v>358748192</v>
      </c>
      <c r="B367" s="285" t="s">
        <v>523</v>
      </c>
      <c r="C367" s="304">
        <v>45290</v>
      </c>
      <c r="D367" s="285">
        <v>316.05</v>
      </c>
      <c r="E367" s="285">
        <v>34.880000000000003</v>
      </c>
      <c r="F367" s="285">
        <v>59</v>
      </c>
      <c r="G367" s="285">
        <v>37</v>
      </c>
      <c r="H367" s="300">
        <v>0</v>
      </c>
      <c r="J367" s="15"/>
      <c r="K367" s="15"/>
      <c r="L367" s="15"/>
      <c r="M367" s="16"/>
      <c r="N367" s="16"/>
    </row>
    <row r="368" spans="1:14" ht="15">
      <c r="A368" s="305">
        <v>358748192</v>
      </c>
      <c r="B368" s="306" t="s">
        <v>523</v>
      </c>
      <c r="C368" s="307">
        <v>45291</v>
      </c>
      <c r="D368" s="306">
        <v>316.3</v>
      </c>
      <c r="E368" s="306">
        <v>34.909999999999997</v>
      </c>
      <c r="F368" s="306">
        <v>63</v>
      </c>
      <c r="G368" s="306">
        <v>36</v>
      </c>
      <c r="H368" s="308">
        <v>0</v>
      </c>
      <c r="J368" s="15"/>
      <c r="K368" s="15"/>
      <c r="L368" s="15"/>
      <c r="M368" s="17"/>
      <c r="N368" s="18"/>
    </row>
    <row r="369" spans="3:14" ht="15">
      <c r="C369" s="309" t="s">
        <v>511</v>
      </c>
      <c r="D369" s="310">
        <f>AVERAGE(Table2[Consumption Recorded  (kWh/day)])</f>
        <v>299.75131506849306</v>
      </c>
      <c r="E369" s="311">
        <f>AVERAGE(Table2[Estimated Cost ($/day)])</f>
        <v>35.524465753424671</v>
      </c>
      <c r="J369" s="15"/>
      <c r="K369" s="15"/>
      <c r="L369" s="15"/>
      <c r="M369" s="15"/>
      <c r="N369" s="15"/>
    </row>
    <row r="370" spans="3:14" ht="15">
      <c r="C370" s="309" t="s">
        <v>514</v>
      </c>
      <c r="D370" s="310">
        <f>AVERAGE(D362:D368,D327:D353,D297:D323,D286:D287,D261:D271,D255:D258,D235:D253,D224:D232,D216:D220,D181:D214,D175:D180,D124:D171,D4:D120)</f>
        <v>274.78370253164564</v>
      </c>
      <c r="E370" s="311">
        <f>AVERAGE(E362:E368,E327:E353,E297:E323,E286:E287,E261:E271,E255:E258,E235:E253,E224:E232,E216:E220,E181:E214,E175:E180,E124:E171,E4:E120)</f>
        <v>32.940727848101261</v>
      </c>
    </row>
    <row r="371" spans="3:14" ht="15">
      <c r="C371" s="309" t="s">
        <v>515</v>
      </c>
      <c r="D371" s="310">
        <f>AVERAGE(D354:D361,D324:D326,D288:D296,D272:D285,D259:D260,D254,D233:D234,D221:D223,D215,D172:D174,D121:D123)</f>
        <v>460.76693877551025</v>
      </c>
      <c r="E371" s="311">
        <f>AVERAGE(E354:E361,E324:E326,E288:E296,E272:E285,E259:E260,E254,E233:E234,E221:E223,E215,E172:E174,E121:E123)</f>
        <v>52.186938775510221</v>
      </c>
      <c r="G371" s="14"/>
      <c r="H371" s="2"/>
    </row>
    <row r="372" spans="3:14" ht="15">
      <c r="C372" s="309" t="s">
        <v>517</v>
      </c>
      <c r="D372" s="310">
        <f>AVERAGE(D235:D246,D224:D232,D216:D220,D181:D214,D175:D180,D124:D171,D4:D120)</f>
        <v>270.04259740259744</v>
      </c>
      <c r="E372" s="311">
        <f>AVERAGE(E4:E246)</f>
        <v>32.884362139917691</v>
      </c>
    </row>
    <row r="373" spans="3:14" ht="15">
      <c r="C373" s="309" t="s">
        <v>518</v>
      </c>
      <c r="D373" s="310">
        <f>AVERAGE(D362:D368,D327:D353,D297:D323,D286:D287,D261:D271,D255:D258,D247:D253)</f>
        <v>287.66835294117647</v>
      </c>
      <c r="E373" s="311">
        <f>AVERAGE(E247:E368)</f>
        <v>40.783032786885229</v>
      </c>
      <c r="G373" s="14"/>
      <c r="H373" s="2"/>
    </row>
    <row r="374" spans="3:14" ht="15">
      <c r="C374" s="309" t="s">
        <v>519</v>
      </c>
      <c r="D374" s="310">
        <f>AVERAGE(D247:D368)</f>
        <v>349.12508196721302</v>
      </c>
      <c r="E374" s="311">
        <f>AVERAGE(E247:E368)</f>
        <v>40.783032786885229</v>
      </c>
    </row>
  </sheetData>
  <pageMargins left="0.7" right="0.7" top="0.75" bottom="0.75" header="0.3" footer="0.3"/>
  <pageSetup fitToHeight="0" orientation="portrait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E4A34-AD6B-407A-9AFA-29F8A7BE918B}">
  <sheetPr>
    <pageSetUpPr fitToPage="1"/>
  </sheetPr>
  <dimension ref="A1:N374"/>
  <sheetViews>
    <sheetView workbookViewId="0">
      <pane ySplit="3" topLeftCell="A4" activePane="bottomLeft" state="frozen"/>
      <selection pane="bottomLeft" activeCell="B7" sqref="B7"/>
    </sheetView>
  </sheetViews>
  <sheetFormatPr defaultRowHeight="14.45"/>
  <cols>
    <col min="1" max="1" width="13.85546875" customWidth="1"/>
    <col min="2" max="2" width="12.85546875" bestFit="1" customWidth="1"/>
    <col min="3" max="3" width="13.42578125" customWidth="1"/>
    <col min="4" max="4" width="14.140625" customWidth="1"/>
    <col min="5" max="5" width="9.7109375" style="9" customWidth="1"/>
    <col min="6" max="6" width="14.42578125" customWidth="1"/>
    <col min="7" max="7" width="12.85546875" customWidth="1"/>
    <col min="8" max="8" width="14.28515625" customWidth="1"/>
    <col min="9" max="9" width="8.85546875" bestFit="1" customWidth="1"/>
    <col min="10" max="12" width="9.140625" style="15"/>
    <col min="13" max="13" width="10.140625" style="15" bestFit="1" customWidth="1"/>
    <col min="14" max="14" width="9.140625" style="15"/>
  </cols>
  <sheetData>
    <row r="1" spans="1:8">
      <c r="A1" s="50" t="s">
        <v>524</v>
      </c>
      <c r="B1" s="2"/>
      <c r="C1" s="2"/>
      <c r="D1" s="2"/>
      <c r="E1" s="7"/>
      <c r="F1" s="2"/>
      <c r="G1" s="2"/>
      <c r="H1" s="2"/>
    </row>
    <row r="2" spans="1:8" ht="15">
      <c r="A2" s="8"/>
      <c r="B2" s="2"/>
      <c r="C2" s="2"/>
      <c r="D2" s="2"/>
      <c r="E2" s="7"/>
      <c r="F2" s="2"/>
      <c r="G2" s="2"/>
      <c r="H2" s="2"/>
    </row>
    <row r="3" spans="1:8" ht="50.45" customHeight="1">
      <c r="A3" s="351" t="s">
        <v>188</v>
      </c>
      <c r="B3" s="352" t="s">
        <v>189</v>
      </c>
      <c r="C3" s="352" t="s">
        <v>62</v>
      </c>
      <c r="D3" s="352" t="s">
        <v>190</v>
      </c>
      <c r="E3" s="391" t="s">
        <v>191</v>
      </c>
      <c r="F3" s="352" t="s">
        <v>192</v>
      </c>
      <c r="G3" s="352" t="s">
        <v>193</v>
      </c>
      <c r="H3" s="354" t="s">
        <v>194</v>
      </c>
    </row>
    <row r="4" spans="1:8" ht="15">
      <c r="A4" s="356" t="s">
        <v>525</v>
      </c>
      <c r="B4" s="357" t="s">
        <v>526</v>
      </c>
      <c r="C4" s="357" t="s">
        <v>197</v>
      </c>
      <c r="D4" s="357">
        <v>28.49</v>
      </c>
      <c r="E4" s="358">
        <v>3.85</v>
      </c>
      <c r="F4" s="357">
        <v>79</v>
      </c>
      <c r="G4" s="357">
        <v>58</v>
      </c>
      <c r="H4" s="359">
        <v>0.04</v>
      </c>
    </row>
    <row r="5" spans="1:8" ht="15">
      <c r="A5" s="317" t="s">
        <v>525</v>
      </c>
      <c r="B5" s="313" t="s">
        <v>526</v>
      </c>
      <c r="C5" s="313" t="s">
        <v>198</v>
      </c>
      <c r="D5" s="313">
        <v>28.92</v>
      </c>
      <c r="E5" s="314">
        <v>3.9</v>
      </c>
      <c r="F5" s="313">
        <v>78</v>
      </c>
      <c r="G5" s="313">
        <v>53</v>
      </c>
      <c r="H5" s="318">
        <v>0</v>
      </c>
    </row>
    <row r="6" spans="1:8" ht="15">
      <c r="A6" s="317" t="s">
        <v>525</v>
      </c>
      <c r="B6" s="313" t="s">
        <v>526</v>
      </c>
      <c r="C6" s="313" t="s">
        <v>199</v>
      </c>
      <c r="D6" s="313">
        <v>26.51</v>
      </c>
      <c r="E6" s="314">
        <v>3.61</v>
      </c>
      <c r="F6" s="313">
        <v>81</v>
      </c>
      <c r="G6" s="313">
        <v>51</v>
      </c>
      <c r="H6" s="318">
        <v>0</v>
      </c>
    </row>
    <row r="7" spans="1:8" ht="15">
      <c r="A7" s="317" t="s">
        <v>525</v>
      </c>
      <c r="B7" s="313" t="s">
        <v>526</v>
      </c>
      <c r="C7" s="313" t="s">
        <v>200</v>
      </c>
      <c r="D7" s="313">
        <v>26.08</v>
      </c>
      <c r="E7" s="314">
        <v>3.56</v>
      </c>
      <c r="F7" s="313">
        <v>83</v>
      </c>
      <c r="G7" s="313">
        <v>57</v>
      </c>
      <c r="H7" s="318">
        <v>0</v>
      </c>
    </row>
    <row r="8" spans="1:8" ht="15">
      <c r="A8" s="317" t="s">
        <v>525</v>
      </c>
      <c r="B8" s="313" t="s">
        <v>526</v>
      </c>
      <c r="C8" s="313" t="s">
        <v>201</v>
      </c>
      <c r="D8" s="313">
        <v>31.99</v>
      </c>
      <c r="E8" s="314">
        <v>4.2699999999999996</v>
      </c>
      <c r="F8" s="313">
        <v>77</v>
      </c>
      <c r="G8" s="313">
        <v>46</v>
      </c>
      <c r="H8" s="318">
        <v>0.04</v>
      </c>
    </row>
    <row r="9" spans="1:8" ht="15">
      <c r="A9" s="317" t="s">
        <v>525</v>
      </c>
      <c r="B9" s="313" t="s">
        <v>526</v>
      </c>
      <c r="C9" s="313" t="s">
        <v>202</v>
      </c>
      <c r="D9" s="313">
        <v>30.08</v>
      </c>
      <c r="E9" s="314">
        <v>4.04</v>
      </c>
      <c r="F9" s="313">
        <v>68</v>
      </c>
      <c r="G9" s="313">
        <v>41</v>
      </c>
      <c r="H9" s="318">
        <v>0</v>
      </c>
    </row>
    <row r="10" spans="1:8" ht="15">
      <c r="A10" s="317" t="s">
        <v>525</v>
      </c>
      <c r="B10" s="313" t="s">
        <v>526</v>
      </c>
      <c r="C10" s="313" t="s">
        <v>203</v>
      </c>
      <c r="D10" s="313">
        <v>31.71</v>
      </c>
      <c r="E10" s="314">
        <v>4.24</v>
      </c>
      <c r="F10" s="313">
        <v>70</v>
      </c>
      <c r="G10" s="313">
        <v>38</v>
      </c>
      <c r="H10" s="318">
        <v>0</v>
      </c>
    </row>
    <row r="11" spans="1:8" ht="15">
      <c r="A11" s="317" t="s">
        <v>525</v>
      </c>
      <c r="B11" s="313" t="s">
        <v>526</v>
      </c>
      <c r="C11" s="313" t="s">
        <v>204</v>
      </c>
      <c r="D11" s="313">
        <v>30.1</v>
      </c>
      <c r="E11" s="314">
        <v>4.04</v>
      </c>
      <c r="F11" s="313">
        <v>76</v>
      </c>
      <c r="G11" s="313">
        <v>42</v>
      </c>
      <c r="H11" s="318">
        <v>0</v>
      </c>
    </row>
    <row r="12" spans="1:8" ht="15">
      <c r="A12" s="317" t="s">
        <v>525</v>
      </c>
      <c r="B12" s="313" t="s">
        <v>526</v>
      </c>
      <c r="C12" s="313" t="s">
        <v>205</v>
      </c>
      <c r="D12" s="313">
        <v>27.56</v>
      </c>
      <c r="E12" s="314">
        <v>3.74</v>
      </c>
      <c r="F12" s="313">
        <v>74</v>
      </c>
      <c r="G12" s="313">
        <v>47</v>
      </c>
      <c r="H12" s="318">
        <v>0</v>
      </c>
    </row>
    <row r="13" spans="1:8" ht="15">
      <c r="A13" s="317" t="s">
        <v>525</v>
      </c>
      <c r="B13" s="313" t="s">
        <v>526</v>
      </c>
      <c r="C13" s="313" t="s">
        <v>206</v>
      </c>
      <c r="D13" s="313">
        <v>28.73</v>
      </c>
      <c r="E13" s="314">
        <v>3.88</v>
      </c>
      <c r="F13" s="313">
        <v>71</v>
      </c>
      <c r="G13" s="313">
        <v>42</v>
      </c>
      <c r="H13" s="318">
        <v>0</v>
      </c>
    </row>
    <row r="14" spans="1:8" ht="15">
      <c r="A14" s="317" t="s">
        <v>525</v>
      </c>
      <c r="B14" s="313" t="s">
        <v>526</v>
      </c>
      <c r="C14" s="313" t="s">
        <v>207</v>
      </c>
      <c r="D14" s="313">
        <v>36.549999999999997</v>
      </c>
      <c r="E14" s="314">
        <v>4.82</v>
      </c>
      <c r="F14" s="313">
        <v>73</v>
      </c>
      <c r="G14" s="313">
        <v>38</v>
      </c>
      <c r="H14" s="318">
        <v>0</v>
      </c>
    </row>
    <row r="15" spans="1:8" ht="15">
      <c r="A15" s="317" t="s">
        <v>525</v>
      </c>
      <c r="B15" s="313" t="s">
        <v>526</v>
      </c>
      <c r="C15" s="313" t="s">
        <v>208</v>
      </c>
      <c r="D15" s="313">
        <v>28.27</v>
      </c>
      <c r="E15" s="314">
        <v>3.82</v>
      </c>
      <c r="F15" s="313">
        <v>80</v>
      </c>
      <c r="G15" s="313">
        <v>44</v>
      </c>
      <c r="H15" s="318">
        <v>0</v>
      </c>
    </row>
    <row r="16" spans="1:8" ht="15">
      <c r="A16" s="317" t="s">
        <v>525</v>
      </c>
      <c r="B16" s="313" t="s">
        <v>526</v>
      </c>
      <c r="C16" s="313" t="s">
        <v>209</v>
      </c>
      <c r="D16" s="313">
        <v>28.5</v>
      </c>
      <c r="E16" s="314">
        <v>3.95</v>
      </c>
      <c r="F16" s="313">
        <v>71</v>
      </c>
      <c r="G16" s="313">
        <v>35</v>
      </c>
      <c r="H16" s="318">
        <v>0.12</v>
      </c>
    </row>
    <row r="17" spans="1:8" ht="15">
      <c r="A17" s="317" t="s">
        <v>525</v>
      </c>
      <c r="B17" s="313" t="s">
        <v>526</v>
      </c>
      <c r="C17" s="313" t="s">
        <v>210</v>
      </c>
      <c r="D17" s="313">
        <v>32.659999999999997</v>
      </c>
      <c r="E17" s="314">
        <v>4.47</v>
      </c>
      <c r="F17" s="313">
        <v>61</v>
      </c>
      <c r="G17" s="313">
        <v>30</v>
      </c>
      <c r="H17" s="318">
        <v>0</v>
      </c>
    </row>
    <row r="18" spans="1:8" ht="15">
      <c r="A18" s="317" t="s">
        <v>525</v>
      </c>
      <c r="B18" s="313" t="s">
        <v>526</v>
      </c>
      <c r="C18" s="313" t="s">
        <v>211</v>
      </c>
      <c r="D18" s="313">
        <v>34.43</v>
      </c>
      <c r="E18" s="314">
        <v>4.6900000000000004</v>
      </c>
      <c r="F18" s="313">
        <v>63</v>
      </c>
      <c r="G18" s="313">
        <v>30</v>
      </c>
      <c r="H18" s="318">
        <v>0</v>
      </c>
    </row>
    <row r="19" spans="1:8" ht="15">
      <c r="A19" s="317" t="s">
        <v>525</v>
      </c>
      <c r="B19" s="313" t="s">
        <v>526</v>
      </c>
      <c r="C19" s="313" t="s">
        <v>212</v>
      </c>
      <c r="D19" s="313">
        <v>28.4</v>
      </c>
      <c r="E19" s="314">
        <v>3.94</v>
      </c>
      <c r="F19" s="313">
        <v>71</v>
      </c>
      <c r="G19" s="313">
        <v>30</v>
      </c>
      <c r="H19" s="318">
        <v>0</v>
      </c>
    </row>
    <row r="20" spans="1:8" ht="15">
      <c r="A20" s="317" t="s">
        <v>525</v>
      </c>
      <c r="B20" s="313" t="s">
        <v>526</v>
      </c>
      <c r="C20" s="313" t="s">
        <v>213</v>
      </c>
      <c r="D20" s="313">
        <v>31.96</v>
      </c>
      <c r="E20" s="314">
        <v>4.38</v>
      </c>
      <c r="F20" s="313">
        <v>75</v>
      </c>
      <c r="G20" s="313">
        <v>34</v>
      </c>
      <c r="H20" s="318">
        <v>0</v>
      </c>
    </row>
    <row r="21" spans="1:8" ht="15">
      <c r="A21" s="317" t="s">
        <v>525</v>
      </c>
      <c r="B21" s="313" t="s">
        <v>526</v>
      </c>
      <c r="C21" s="313" t="s">
        <v>214</v>
      </c>
      <c r="D21" s="313">
        <v>25.73</v>
      </c>
      <c r="E21" s="314">
        <v>3.61</v>
      </c>
      <c r="F21" s="313">
        <v>79</v>
      </c>
      <c r="G21" s="313">
        <v>46</v>
      </c>
      <c r="H21" s="318" t="s">
        <v>13</v>
      </c>
    </row>
    <row r="22" spans="1:8" ht="15">
      <c r="A22" s="317" t="s">
        <v>525</v>
      </c>
      <c r="B22" s="313" t="s">
        <v>526</v>
      </c>
      <c r="C22" s="313" t="s">
        <v>215</v>
      </c>
      <c r="D22" s="313">
        <v>28.77</v>
      </c>
      <c r="E22" s="314">
        <v>3.99</v>
      </c>
      <c r="F22" s="313">
        <v>82</v>
      </c>
      <c r="G22" s="313">
        <v>54</v>
      </c>
      <c r="H22" s="318">
        <v>0</v>
      </c>
    </row>
    <row r="23" spans="1:8" ht="15">
      <c r="A23" s="317" t="s">
        <v>525</v>
      </c>
      <c r="B23" s="313" t="s">
        <v>526</v>
      </c>
      <c r="C23" s="313" t="s">
        <v>216</v>
      </c>
      <c r="D23" s="313">
        <v>25.27</v>
      </c>
      <c r="E23" s="314">
        <v>3.55</v>
      </c>
      <c r="F23" s="313">
        <v>76</v>
      </c>
      <c r="G23" s="313">
        <v>49</v>
      </c>
      <c r="H23" s="318">
        <v>0</v>
      </c>
    </row>
    <row r="24" spans="1:8" ht="15">
      <c r="A24" s="317" t="s">
        <v>525</v>
      </c>
      <c r="B24" s="313" t="s">
        <v>526</v>
      </c>
      <c r="C24" s="313" t="s">
        <v>217</v>
      </c>
      <c r="D24" s="313">
        <v>32.299999999999997</v>
      </c>
      <c r="E24" s="314">
        <v>4.43</v>
      </c>
      <c r="F24" s="313">
        <v>76</v>
      </c>
      <c r="G24" s="313">
        <v>47</v>
      </c>
      <c r="H24" s="318" t="s">
        <v>218</v>
      </c>
    </row>
    <row r="25" spans="1:8" ht="15">
      <c r="A25" s="317" t="s">
        <v>525</v>
      </c>
      <c r="B25" s="313" t="s">
        <v>526</v>
      </c>
      <c r="C25" s="313" t="s">
        <v>219</v>
      </c>
      <c r="D25" s="313">
        <v>31.69</v>
      </c>
      <c r="E25" s="314">
        <v>4.3499999999999996</v>
      </c>
      <c r="F25" s="313">
        <v>82</v>
      </c>
      <c r="G25" s="313">
        <v>54</v>
      </c>
      <c r="H25" s="318">
        <v>0.33</v>
      </c>
    </row>
    <row r="26" spans="1:8" ht="15">
      <c r="A26" s="317" t="s">
        <v>525</v>
      </c>
      <c r="B26" s="313" t="s">
        <v>526</v>
      </c>
      <c r="C26" s="313" t="s">
        <v>220</v>
      </c>
      <c r="D26" s="313">
        <v>29.66</v>
      </c>
      <c r="E26" s="314">
        <v>4.0999999999999996</v>
      </c>
      <c r="F26" s="313">
        <v>75</v>
      </c>
      <c r="G26" s="313">
        <v>44</v>
      </c>
      <c r="H26" s="318">
        <v>0.05</v>
      </c>
    </row>
    <row r="27" spans="1:8" ht="15">
      <c r="A27" s="317" t="s">
        <v>525</v>
      </c>
      <c r="B27" s="313" t="s">
        <v>526</v>
      </c>
      <c r="C27" s="313" t="s">
        <v>221</v>
      </c>
      <c r="D27" s="313">
        <v>30.1</v>
      </c>
      <c r="E27" s="314">
        <v>4.1500000000000004</v>
      </c>
      <c r="F27" s="313">
        <v>76</v>
      </c>
      <c r="G27" s="313">
        <v>41</v>
      </c>
      <c r="H27" s="318">
        <v>0</v>
      </c>
    </row>
    <row r="28" spans="1:8" ht="15">
      <c r="A28" s="317" t="s">
        <v>525</v>
      </c>
      <c r="B28" s="313" t="s">
        <v>526</v>
      </c>
      <c r="C28" s="313" t="s">
        <v>222</v>
      </c>
      <c r="D28" s="313">
        <v>28.08</v>
      </c>
      <c r="E28" s="314">
        <v>3.9</v>
      </c>
      <c r="F28" s="313">
        <v>85</v>
      </c>
      <c r="G28" s="313">
        <v>43</v>
      </c>
      <c r="H28" s="318">
        <v>0</v>
      </c>
    </row>
    <row r="29" spans="1:8" ht="15">
      <c r="A29" s="317" t="s">
        <v>525</v>
      </c>
      <c r="B29" s="313" t="s">
        <v>526</v>
      </c>
      <c r="C29" s="313" t="s">
        <v>223</v>
      </c>
      <c r="D29" s="313">
        <v>29.79</v>
      </c>
      <c r="E29" s="314">
        <v>4.1100000000000003</v>
      </c>
      <c r="F29" s="313">
        <v>72</v>
      </c>
      <c r="G29" s="313">
        <v>38</v>
      </c>
      <c r="H29" s="318">
        <v>0.09</v>
      </c>
    </row>
    <row r="30" spans="1:8" ht="15">
      <c r="A30" s="317" t="s">
        <v>525</v>
      </c>
      <c r="B30" s="313" t="s">
        <v>526</v>
      </c>
      <c r="C30" s="313" t="s">
        <v>224</v>
      </c>
      <c r="D30" s="313">
        <v>30.99</v>
      </c>
      <c r="E30" s="314">
        <v>4.26</v>
      </c>
      <c r="F30" s="313">
        <v>62</v>
      </c>
      <c r="G30" s="313">
        <v>37</v>
      </c>
      <c r="H30" s="318">
        <v>0</v>
      </c>
    </row>
    <row r="31" spans="1:8" ht="15">
      <c r="A31" s="317" t="s">
        <v>525</v>
      </c>
      <c r="B31" s="313" t="s">
        <v>526</v>
      </c>
      <c r="C31" s="313" t="s">
        <v>225</v>
      </c>
      <c r="D31" s="313">
        <v>30.03</v>
      </c>
      <c r="E31" s="314">
        <v>4.1399999999999997</v>
      </c>
      <c r="F31" s="313">
        <v>69</v>
      </c>
      <c r="G31" s="313">
        <v>35</v>
      </c>
      <c r="H31" s="318">
        <v>0</v>
      </c>
    </row>
    <row r="32" spans="1:8" ht="15">
      <c r="A32" s="317" t="s">
        <v>525</v>
      </c>
      <c r="B32" s="313" t="s">
        <v>526</v>
      </c>
      <c r="C32" s="313" t="s">
        <v>226</v>
      </c>
      <c r="D32" s="313">
        <v>31.89</v>
      </c>
      <c r="E32" s="314">
        <v>4.38</v>
      </c>
      <c r="F32" s="313">
        <v>78</v>
      </c>
      <c r="G32" s="313">
        <v>55</v>
      </c>
      <c r="H32" s="318">
        <v>0</v>
      </c>
    </row>
    <row r="33" spans="1:14" ht="15">
      <c r="A33" s="317" t="s">
        <v>525</v>
      </c>
      <c r="B33" s="313" t="s">
        <v>526</v>
      </c>
      <c r="C33" s="313" t="s">
        <v>227</v>
      </c>
      <c r="D33" s="313">
        <v>26.12</v>
      </c>
      <c r="E33" s="314">
        <v>3.66</v>
      </c>
      <c r="F33" s="313">
        <v>86</v>
      </c>
      <c r="G33" s="313">
        <v>58</v>
      </c>
      <c r="H33" s="318">
        <v>0</v>
      </c>
      <c r="M33" s="16"/>
      <c r="N33" s="16"/>
    </row>
    <row r="34" spans="1:14" ht="15">
      <c r="A34" s="317" t="s">
        <v>525</v>
      </c>
      <c r="B34" s="313" t="s">
        <v>526</v>
      </c>
      <c r="C34" s="313" t="s">
        <v>230</v>
      </c>
      <c r="D34" s="313">
        <v>27.13</v>
      </c>
      <c r="E34" s="314">
        <v>3.78</v>
      </c>
      <c r="F34" s="313">
        <v>83</v>
      </c>
      <c r="G34" s="313">
        <v>59</v>
      </c>
      <c r="H34" s="318">
        <v>0</v>
      </c>
      <c r="M34" s="17"/>
      <c r="N34" s="18"/>
    </row>
    <row r="35" spans="1:14" ht="15">
      <c r="A35" s="317" t="s">
        <v>525</v>
      </c>
      <c r="B35" s="313" t="s">
        <v>526</v>
      </c>
      <c r="C35" s="313" t="s">
        <v>232</v>
      </c>
      <c r="D35" s="313">
        <v>25.42</v>
      </c>
      <c r="E35" s="314">
        <v>3.57</v>
      </c>
      <c r="F35" s="313">
        <v>82</v>
      </c>
      <c r="G35" s="313">
        <v>58</v>
      </c>
      <c r="H35" s="318">
        <v>0</v>
      </c>
    </row>
    <row r="36" spans="1:14" ht="15">
      <c r="A36" s="317" t="s">
        <v>525</v>
      </c>
      <c r="B36" s="313" t="s">
        <v>526</v>
      </c>
      <c r="C36" s="313" t="s">
        <v>233</v>
      </c>
      <c r="D36" s="313">
        <v>25.96</v>
      </c>
      <c r="E36" s="314">
        <v>3.64</v>
      </c>
      <c r="F36" s="313">
        <v>82</v>
      </c>
      <c r="G36" s="313">
        <v>57</v>
      </c>
      <c r="H36" s="318">
        <v>0</v>
      </c>
    </row>
    <row r="37" spans="1:14" ht="15">
      <c r="A37" s="317" t="s">
        <v>525</v>
      </c>
      <c r="B37" s="313" t="s">
        <v>526</v>
      </c>
      <c r="C37" s="313" t="s">
        <v>234</v>
      </c>
      <c r="D37" s="313">
        <v>29.54</v>
      </c>
      <c r="E37" s="314">
        <v>4.08</v>
      </c>
      <c r="F37" s="313">
        <v>78</v>
      </c>
      <c r="G37" s="313">
        <v>50</v>
      </c>
      <c r="H37" s="318">
        <v>0</v>
      </c>
    </row>
    <row r="38" spans="1:14" ht="15">
      <c r="A38" s="317" t="s">
        <v>525</v>
      </c>
      <c r="B38" s="313" t="s">
        <v>526</v>
      </c>
      <c r="C38" s="313" t="s">
        <v>235</v>
      </c>
      <c r="D38" s="313">
        <v>30.46</v>
      </c>
      <c r="E38" s="314">
        <v>4.2</v>
      </c>
      <c r="F38" s="313">
        <v>70</v>
      </c>
      <c r="G38" s="313">
        <v>47</v>
      </c>
      <c r="H38" s="318">
        <v>0.17</v>
      </c>
    </row>
    <row r="39" spans="1:14" ht="15">
      <c r="A39" s="317" t="s">
        <v>525</v>
      </c>
      <c r="B39" s="313" t="s">
        <v>526</v>
      </c>
      <c r="C39" s="313" t="s">
        <v>236</v>
      </c>
      <c r="D39" s="313">
        <v>32.31</v>
      </c>
      <c r="E39" s="314">
        <v>4.43</v>
      </c>
      <c r="F39" s="313">
        <v>73</v>
      </c>
      <c r="G39" s="313">
        <v>48</v>
      </c>
      <c r="H39" s="318">
        <v>0</v>
      </c>
    </row>
    <row r="40" spans="1:14" ht="15">
      <c r="A40" s="317" t="s">
        <v>525</v>
      </c>
      <c r="B40" s="313" t="s">
        <v>526</v>
      </c>
      <c r="C40" s="313" t="s">
        <v>237</v>
      </c>
      <c r="D40" s="313">
        <v>30.47</v>
      </c>
      <c r="E40" s="314">
        <v>4.2</v>
      </c>
      <c r="F40" s="313">
        <v>71</v>
      </c>
      <c r="G40" s="313">
        <v>46</v>
      </c>
      <c r="H40" s="318">
        <v>0.01</v>
      </c>
    </row>
    <row r="41" spans="1:14" ht="15">
      <c r="A41" s="317" t="s">
        <v>525</v>
      </c>
      <c r="B41" s="313" t="s">
        <v>526</v>
      </c>
      <c r="C41" s="313" t="s">
        <v>238</v>
      </c>
      <c r="D41" s="313">
        <v>30</v>
      </c>
      <c r="E41" s="314">
        <v>4.1399999999999997</v>
      </c>
      <c r="F41" s="313">
        <v>76</v>
      </c>
      <c r="G41" s="313">
        <v>44</v>
      </c>
      <c r="H41" s="318"/>
    </row>
    <row r="42" spans="1:14" ht="15">
      <c r="A42" s="317" t="s">
        <v>525</v>
      </c>
      <c r="B42" s="313" t="s">
        <v>526</v>
      </c>
      <c r="C42" s="313" t="s">
        <v>239</v>
      </c>
      <c r="D42" s="313">
        <v>27.08</v>
      </c>
      <c r="E42" s="314">
        <v>3.78</v>
      </c>
      <c r="F42" s="313">
        <v>79</v>
      </c>
      <c r="G42" s="313">
        <v>49</v>
      </c>
      <c r="H42" s="318">
        <v>0</v>
      </c>
    </row>
    <row r="43" spans="1:14" ht="15">
      <c r="A43" s="317" t="s">
        <v>525</v>
      </c>
      <c r="B43" s="313" t="s">
        <v>526</v>
      </c>
      <c r="C43" s="313" t="s">
        <v>240</v>
      </c>
      <c r="D43" s="313">
        <v>24.09</v>
      </c>
      <c r="E43" s="314">
        <v>3.41</v>
      </c>
      <c r="F43" s="313">
        <v>83</v>
      </c>
      <c r="G43" s="313">
        <v>58</v>
      </c>
      <c r="H43" s="318">
        <v>0</v>
      </c>
    </row>
    <row r="44" spans="1:14" ht="15">
      <c r="A44" s="317" t="s">
        <v>525</v>
      </c>
      <c r="B44" s="313" t="s">
        <v>526</v>
      </c>
      <c r="C44" s="313" t="s">
        <v>241</v>
      </c>
      <c r="D44" s="313">
        <v>27.58</v>
      </c>
      <c r="E44" s="314">
        <v>3.84</v>
      </c>
      <c r="F44" s="313">
        <v>85</v>
      </c>
      <c r="G44" s="313">
        <v>46</v>
      </c>
      <c r="H44" s="318">
        <v>0.16</v>
      </c>
    </row>
    <row r="45" spans="1:14" ht="15">
      <c r="A45" s="317" t="s">
        <v>525</v>
      </c>
      <c r="B45" s="313" t="s">
        <v>526</v>
      </c>
      <c r="C45" s="313" t="s">
        <v>242</v>
      </c>
      <c r="D45" s="313">
        <v>30.63</v>
      </c>
      <c r="E45" s="314">
        <v>4.22</v>
      </c>
      <c r="F45" s="313">
        <v>79</v>
      </c>
      <c r="G45" s="313">
        <v>40</v>
      </c>
      <c r="H45" s="318">
        <v>0.56999999999999995</v>
      </c>
    </row>
    <row r="46" spans="1:14" ht="15">
      <c r="A46" s="317" t="s">
        <v>525</v>
      </c>
      <c r="B46" s="313" t="s">
        <v>526</v>
      </c>
      <c r="C46" s="313" t="s">
        <v>243</v>
      </c>
      <c r="D46" s="313">
        <v>39.83</v>
      </c>
      <c r="E46" s="314">
        <v>5.36</v>
      </c>
      <c r="F46" s="313">
        <v>71</v>
      </c>
      <c r="G46" s="313">
        <v>40</v>
      </c>
      <c r="H46" s="318">
        <v>0.12</v>
      </c>
    </row>
    <row r="47" spans="1:14" ht="15">
      <c r="A47" s="317" t="s">
        <v>525</v>
      </c>
      <c r="B47" s="313" t="s">
        <v>526</v>
      </c>
      <c r="C47" s="313" t="s">
        <v>244</v>
      </c>
      <c r="D47" s="313">
        <v>28.11</v>
      </c>
      <c r="E47" s="314">
        <v>3.91</v>
      </c>
      <c r="F47" s="313">
        <v>71</v>
      </c>
      <c r="G47" s="313">
        <v>40</v>
      </c>
      <c r="H47" s="318" t="s">
        <v>149</v>
      </c>
    </row>
    <row r="48" spans="1:14" ht="15">
      <c r="A48" s="317" t="s">
        <v>525</v>
      </c>
      <c r="B48" s="313" t="s">
        <v>526</v>
      </c>
      <c r="C48" s="313" t="s">
        <v>245</v>
      </c>
      <c r="D48" s="313">
        <v>28.47</v>
      </c>
      <c r="E48" s="314">
        <v>3.99</v>
      </c>
      <c r="F48" s="313">
        <v>75</v>
      </c>
      <c r="G48" s="313">
        <v>39</v>
      </c>
      <c r="H48" s="318">
        <v>0</v>
      </c>
    </row>
    <row r="49" spans="1:14" ht="15">
      <c r="A49" s="317" t="s">
        <v>525</v>
      </c>
      <c r="B49" s="313" t="s">
        <v>526</v>
      </c>
      <c r="C49" s="313" t="s">
        <v>246</v>
      </c>
      <c r="D49" s="313">
        <v>26.83</v>
      </c>
      <c r="E49" s="314">
        <v>3.78</v>
      </c>
      <c r="F49" s="313">
        <v>82</v>
      </c>
      <c r="G49" s="313">
        <v>50</v>
      </c>
      <c r="H49" s="318">
        <v>0</v>
      </c>
    </row>
    <row r="50" spans="1:14" ht="15">
      <c r="A50" s="317" t="s">
        <v>525</v>
      </c>
      <c r="B50" s="313" t="s">
        <v>526</v>
      </c>
      <c r="C50" s="313" t="s">
        <v>247</v>
      </c>
      <c r="D50" s="313">
        <v>26.51</v>
      </c>
      <c r="E50" s="314">
        <v>3.74</v>
      </c>
      <c r="F50" s="313">
        <v>85</v>
      </c>
      <c r="G50" s="313">
        <v>57</v>
      </c>
      <c r="H50" s="318">
        <v>0</v>
      </c>
    </row>
    <row r="51" spans="1:14" ht="15">
      <c r="A51" s="317" t="s">
        <v>525</v>
      </c>
      <c r="B51" s="313" t="s">
        <v>526</v>
      </c>
      <c r="C51" s="313" t="s">
        <v>248</v>
      </c>
      <c r="D51" s="313">
        <v>25.75</v>
      </c>
      <c r="E51" s="314">
        <v>3.65</v>
      </c>
      <c r="F51" s="313">
        <v>89</v>
      </c>
      <c r="G51" s="313">
        <v>45</v>
      </c>
      <c r="H51" s="318"/>
    </row>
    <row r="52" spans="1:14" ht="15">
      <c r="A52" s="317" t="s">
        <v>525</v>
      </c>
      <c r="B52" s="313" t="s">
        <v>526</v>
      </c>
      <c r="C52" s="313" t="s">
        <v>249</v>
      </c>
      <c r="D52" s="313">
        <v>28.98</v>
      </c>
      <c r="E52" s="314">
        <v>4.05</v>
      </c>
      <c r="F52" s="313">
        <v>67</v>
      </c>
      <c r="G52" s="313">
        <v>46</v>
      </c>
      <c r="H52" s="318">
        <v>0.04</v>
      </c>
    </row>
    <row r="53" spans="1:14" ht="15">
      <c r="A53" s="317" t="s">
        <v>525</v>
      </c>
      <c r="B53" s="313" t="s">
        <v>526</v>
      </c>
      <c r="C53" s="313" t="s">
        <v>250</v>
      </c>
      <c r="D53" s="313">
        <v>28.76</v>
      </c>
      <c r="E53" s="314">
        <v>4.0199999999999996</v>
      </c>
      <c r="F53" s="313">
        <v>80</v>
      </c>
      <c r="G53" s="313">
        <v>48</v>
      </c>
      <c r="H53" s="318">
        <v>0</v>
      </c>
    </row>
    <row r="54" spans="1:14" ht="15">
      <c r="A54" s="317" t="s">
        <v>525</v>
      </c>
      <c r="B54" s="313" t="s">
        <v>526</v>
      </c>
      <c r="C54" s="313" t="s">
        <v>251</v>
      </c>
      <c r="D54" s="313">
        <v>27.32</v>
      </c>
      <c r="E54" s="314">
        <v>3.84</v>
      </c>
      <c r="F54" s="313">
        <v>82</v>
      </c>
      <c r="G54" s="313">
        <v>53</v>
      </c>
      <c r="H54" s="318">
        <v>0</v>
      </c>
    </row>
    <row r="55" spans="1:14" ht="15">
      <c r="A55" s="317" t="s">
        <v>525</v>
      </c>
      <c r="B55" s="313" t="s">
        <v>526</v>
      </c>
      <c r="C55" s="313" t="s">
        <v>252</v>
      </c>
      <c r="D55" s="313">
        <v>26.66</v>
      </c>
      <c r="E55" s="314">
        <v>3.76</v>
      </c>
      <c r="F55" s="313">
        <v>85</v>
      </c>
      <c r="G55" s="313">
        <v>57</v>
      </c>
      <c r="H55" s="318">
        <v>0</v>
      </c>
    </row>
    <row r="56" spans="1:14" ht="15">
      <c r="A56" s="317" t="s">
        <v>525</v>
      </c>
      <c r="B56" s="313" t="s">
        <v>526</v>
      </c>
      <c r="C56" s="313" t="s">
        <v>253</v>
      </c>
      <c r="D56" s="313">
        <v>25.63</v>
      </c>
      <c r="E56" s="314">
        <v>3.63</v>
      </c>
      <c r="F56" s="313">
        <v>87</v>
      </c>
      <c r="G56" s="313">
        <v>58</v>
      </c>
      <c r="H56" s="318">
        <v>0</v>
      </c>
    </row>
    <row r="57" spans="1:14" ht="15">
      <c r="A57" s="317" t="s">
        <v>525</v>
      </c>
      <c r="B57" s="313" t="s">
        <v>526</v>
      </c>
      <c r="C57" s="313" t="s">
        <v>254</v>
      </c>
      <c r="D57" s="313">
        <v>27.5</v>
      </c>
      <c r="E57" s="314">
        <v>3.87</v>
      </c>
      <c r="F57" s="313">
        <v>89</v>
      </c>
      <c r="G57" s="313">
        <v>60</v>
      </c>
      <c r="H57" s="318">
        <v>0</v>
      </c>
    </row>
    <row r="58" spans="1:14" ht="15">
      <c r="A58" s="317" t="s">
        <v>525</v>
      </c>
      <c r="B58" s="313" t="s">
        <v>526</v>
      </c>
      <c r="C58" s="313" t="s">
        <v>255</v>
      </c>
      <c r="D58" s="313">
        <v>24.85</v>
      </c>
      <c r="E58" s="314">
        <v>3.53</v>
      </c>
      <c r="F58" s="313">
        <v>87</v>
      </c>
      <c r="G58" s="313">
        <v>58</v>
      </c>
      <c r="H58" s="318">
        <v>0</v>
      </c>
    </row>
    <row r="59" spans="1:14" ht="15">
      <c r="A59" s="317" t="s">
        <v>525</v>
      </c>
      <c r="B59" s="313" t="s">
        <v>526</v>
      </c>
      <c r="C59" s="313" t="s">
        <v>256</v>
      </c>
      <c r="D59" s="313">
        <v>23.03</v>
      </c>
      <c r="E59" s="314">
        <v>3.31</v>
      </c>
      <c r="F59" s="313">
        <v>87</v>
      </c>
      <c r="G59" s="313">
        <v>58</v>
      </c>
      <c r="H59" s="318"/>
    </row>
    <row r="60" spans="1:14" ht="15">
      <c r="A60" s="317" t="s">
        <v>525</v>
      </c>
      <c r="B60" s="313" t="s">
        <v>526</v>
      </c>
      <c r="C60" s="313" t="s">
        <v>257</v>
      </c>
      <c r="D60" s="313">
        <v>29.72</v>
      </c>
      <c r="E60" s="314">
        <v>4.1399999999999997</v>
      </c>
      <c r="F60" s="313">
        <v>87</v>
      </c>
      <c r="G60" s="313">
        <v>56</v>
      </c>
      <c r="H60" s="318">
        <v>0</v>
      </c>
    </row>
    <row r="61" spans="1:14" ht="15">
      <c r="A61" s="317" t="s">
        <v>525</v>
      </c>
      <c r="B61" s="313" t="s">
        <v>526</v>
      </c>
      <c r="C61" s="313" t="s">
        <v>258</v>
      </c>
      <c r="D61" s="313">
        <v>24.13</v>
      </c>
      <c r="E61" s="314">
        <v>3.44</v>
      </c>
      <c r="F61" s="313">
        <v>87</v>
      </c>
      <c r="G61" s="313">
        <v>57</v>
      </c>
      <c r="H61" s="318">
        <v>0</v>
      </c>
      <c r="M61" s="16"/>
      <c r="N61" s="16"/>
    </row>
    <row r="62" spans="1:14" ht="15.75" customHeight="1">
      <c r="A62" s="317" t="s">
        <v>525</v>
      </c>
      <c r="B62" s="313" t="s">
        <v>526</v>
      </c>
      <c r="C62" s="313" t="s">
        <v>259</v>
      </c>
      <c r="D62" s="313">
        <v>24.49</v>
      </c>
      <c r="E62" s="314">
        <v>3.49</v>
      </c>
      <c r="F62" s="313">
        <v>87</v>
      </c>
      <c r="G62" s="313">
        <v>57</v>
      </c>
      <c r="H62" s="318">
        <v>0</v>
      </c>
      <c r="M62" s="17"/>
      <c r="N62" s="18"/>
    </row>
    <row r="63" spans="1:14" ht="15">
      <c r="A63" s="317" t="s">
        <v>525</v>
      </c>
      <c r="B63" s="313" t="s">
        <v>526</v>
      </c>
      <c r="C63" s="313" t="s">
        <v>261</v>
      </c>
      <c r="D63" s="313">
        <v>27.7</v>
      </c>
      <c r="E63" s="314">
        <v>3.89</v>
      </c>
      <c r="F63" s="313">
        <v>86</v>
      </c>
      <c r="G63" s="313">
        <v>58</v>
      </c>
      <c r="H63" s="318">
        <v>0</v>
      </c>
    </row>
    <row r="64" spans="1:14" ht="15">
      <c r="A64" s="317" t="s">
        <v>525</v>
      </c>
      <c r="B64" s="313" t="s">
        <v>526</v>
      </c>
      <c r="C64" s="313" t="s">
        <v>262</v>
      </c>
      <c r="D64" s="313">
        <v>24.46</v>
      </c>
      <c r="E64" s="314">
        <v>3.49</v>
      </c>
      <c r="F64" s="313">
        <v>87</v>
      </c>
      <c r="G64" s="313">
        <v>56</v>
      </c>
      <c r="H64" s="318">
        <v>0</v>
      </c>
    </row>
    <row r="65" spans="1:8" ht="15">
      <c r="A65" s="317" t="s">
        <v>525</v>
      </c>
      <c r="B65" s="313" t="s">
        <v>526</v>
      </c>
      <c r="C65" s="313" t="s">
        <v>263</v>
      </c>
      <c r="D65" s="313">
        <v>26.96</v>
      </c>
      <c r="E65" s="314">
        <v>3.8</v>
      </c>
      <c r="F65" s="313">
        <v>90</v>
      </c>
      <c r="G65" s="313">
        <v>55</v>
      </c>
      <c r="H65" s="318">
        <v>0</v>
      </c>
    </row>
    <row r="66" spans="1:8" ht="15">
      <c r="A66" s="317" t="s">
        <v>525</v>
      </c>
      <c r="B66" s="313" t="s">
        <v>526</v>
      </c>
      <c r="C66" s="313" t="s">
        <v>264</v>
      </c>
      <c r="D66" s="313">
        <v>24.07</v>
      </c>
      <c r="E66" s="314">
        <v>3.44</v>
      </c>
      <c r="F66" s="313">
        <v>88</v>
      </c>
      <c r="G66" s="313">
        <v>52</v>
      </c>
      <c r="H66" s="318">
        <v>0</v>
      </c>
    </row>
    <row r="67" spans="1:8" ht="15">
      <c r="A67" s="317" t="s">
        <v>525</v>
      </c>
      <c r="B67" s="313" t="s">
        <v>526</v>
      </c>
      <c r="C67" s="313" t="s">
        <v>265</v>
      </c>
      <c r="D67" s="313">
        <v>30.04</v>
      </c>
      <c r="E67" s="314">
        <v>4.18</v>
      </c>
      <c r="F67" s="313">
        <v>81</v>
      </c>
      <c r="G67" s="313">
        <v>54</v>
      </c>
      <c r="H67" s="318">
        <v>0.05</v>
      </c>
    </row>
    <row r="68" spans="1:8" ht="15">
      <c r="A68" s="317" t="s">
        <v>525</v>
      </c>
      <c r="B68" s="313" t="s">
        <v>526</v>
      </c>
      <c r="C68" s="313" t="s">
        <v>266</v>
      </c>
      <c r="D68" s="313">
        <v>22.73</v>
      </c>
      <c r="E68" s="314">
        <v>3.27</v>
      </c>
      <c r="F68" s="313">
        <v>84</v>
      </c>
      <c r="G68" s="313">
        <v>56</v>
      </c>
      <c r="H68" s="318">
        <v>0</v>
      </c>
    </row>
    <row r="69" spans="1:8" ht="15">
      <c r="A69" s="317" t="s">
        <v>525</v>
      </c>
      <c r="B69" s="313" t="s">
        <v>526</v>
      </c>
      <c r="C69" s="313" t="s">
        <v>267</v>
      </c>
      <c r="D69" s="313">
        <v>24.73</v>
      </c>
      <c r="E69" s="314">
        <v>3.52</v>
      </c>
      <c r="F69" s="313">
        <v>87</v>
      </c>
      <c r="G69" s="313">
        <v>56</v>
      </c>
      <c r="H69" s="318"/>
    </row>
    <row r="70" spans="1:8" ht="15">
      <c r="A70" s="317" t="s">
        <v>525</v>
      </c>
      <c r="B70" s="313" t="s">
        <v>526</v>
      </c>
      <c r="C70" s="313" t="s">
        <v>268</v>
      </c>
      <c r="D70" s="313">
        <v>26.83</v>
      </c>
      <c r="E70" s="314">
        <v>3.78</v>
      </c>
      <c r="F70" s="313">
        <v>85</v>
      </c>
      <c r="G70" s="313">
        <v>58</v>
      </c>
      <c r="H70" s="318">
        <v>0</v>
      </c>
    </row>
    <row r="71" spans="1:8" ht="15">
      <c r="A71" s="317" t="s">
        <v>525</v>
      </c>
      <c r="B71" s="313" t="s">
        <v>526</v>
      </c>
      <c r="C71" s="313" t="s">
        <v>269</v>
      </c>
      <c r="D71" s="313">
        <v>25.13</v>
      </c>
      <c r="E71" s="314">
        <v>3.57</v>
      </c>
      <c r="F71" s="313">
        <v>80</v>
      </c>
      <c r="G71" s="313">
        <v>51</v>
      </c>
      <c r="H71" s="318">
        <v>0</v>
      </c>
    </row>
    <row r="72" spans="1:8" ht="15">
      <c r="A72" s="317" t="s">
        <v>525</v>
      </c>
      <c r="B72" s="313" t="s">
        <v>526</v>
      </c>
      <c r="C72" s="313" t="s">
        <v>270</v>
      </c>
      <c r="D72" s="313">
        <v>31.5</v>
      </c>
      <c r="E72" s="314">
        <v>4.37</v>
      </c>
      <c r="F72" s="313">
        <v>85</v>
      </c>
      <c r="G72" s="313">
        <v>54</v>
      </c>
      <c r="H72" s="318"/>
    </row>
    <row r="73" spans="1:8" ht="15">
      <c r="A73" s="317" t="s">
        <v>525</v>
      </c>
      <c r="B73" s="313" t="s">
        <v>526</v>
      </c>
      <c r="C73" s="313" t="s">
        <v>271</v>
      </c>
      <c r="D73" s="313">
        <v>31.43</v>
      </c>
      <c r="E73" s="314">
        <v>4.3600000000000003</v>
      </c>
      <c r="F73" s="313">
        <v>81</v>
      </c>
      <c r="G73" s="313">
        <v>51</v>
      </c>
      <c r="H73" s="318">
        <v>1.3</v>
      </c>
    </row>
    <row r="74" spans="1:8" ht="15">
      <c r="A74" s="317" t="s">
        <v>525</v>
      </c>
      <c r="B74" s="313" t="s">
        <v>526</v>
      </c>
      <c r="C74" s="313" t="s">
        <v>272</v>
      </c>
      <c r="D74" s="313">
        <v>29.58</v>
      </c>
      <c r="E74" s="314">
        <v>4.13</v>
      </c>
      <c r="F74" s="313">
        <v>86</v>
      </c>
      <c r="G74" s="313">
        <v>48</v>
      </c>
      <c r="H74" s="318">
        <v>0</v>
      </c>
    </row>
    <row r="75" spans="1:8" ht="15">
      <c r="A75" s="317" t="s">
        <v>525</v>
      </c>
      <c r="B75" s="313" t="s">
        <v>526</v>
      </c>
      <c r="C75" s="313" t="s">
        <v>105</v>
      </c>
      <c r="D75" s="313">
        <v>43.48</v>
      </c>
      <c r="E75" s="314">
        <v>5.86</v>
      </c>
      <c r="F75" s="313">
        <v>81</v>
      </c>
      <c r="G75" s="313">
        <v>46</v>
      </c>
      <c r="H75" s="318">
        <v>1.17</v>
      </c>
    </row>
    <row r="76" spans="1:8" ht="15">
      <c r="A76" s="317" t="s">
        <v>525</v>
      </c>
      <c r="B76" s="313" t="s">
        <v>526</v>
      </c>
      <c r="C76" s="313" t="s">
        <v>106</v>
      </c>
      <c r="D76" s="313">
        <v>34.299999999999997</v>
      </c>
      <c r="E76" s="314">
        <v>4.71</v>
      </c>
      <c r="F76" s="313">
        <v>70</v>
      </c>
      <c r="G76" s="313">
        <v>43</v>
      </c>
      <c r="H76" s="318">
        <v>0.6</v>
      </c>
    </row>
    <row r="77" spans="1:8" ht="15">
      <c r="A77" s="317" t="s">
        <v>525</v>
      </c>
      <c r="B77" s="313" t="s">
        <v>526</v>
      </c>
      <c r="C77" s="313" t="s">
        <v>273</v>
      </c>
      <c r="D77" s="313">
        <v>31.94</v>
      </c>
      <c r="E77" s="314">
        <v>4.84</v>
      </c>
      <c r="F77" s="313">
        <v>68</v>
      </c>
      <c r="G77" s="313">
        <v>43</v>
      </c>
      <c r="H77" s="318">
        <v>0</v>
      </c>
    </row>
    <row r="78" spans="1:8" ht="15">
      <c r="A78" s="317" t="s">
        <v>525</v>
      </c>
      <c r="B78" s="313" t="s">
        <v>526</v>
      </c>
      <c r="C78" s="313" t="s">
        <v>274</v>
      </c>
      <c r="D78" s="313">
        <v>29</v>
      </c>
      <c r="E78" s="314">
        <v>4.4400000000000004</v>
      </c>
      <c r="F78" s="313">
        <v>77</v>
      </c>
      <c r="G78" s="313">
        <v>37</v>
      </c>
      <c r="H78" s="318">
        <v>0</v>
      </c>
    </row>
    <row r="79" spans="1:8" ht="15">
      <c r="A79" s="317" t="s">
        <v>525</v>
      </c>
      <c r="B79" s="313" t="s">
        <v>526</v>
      </c>
      <c r="C79" s="313" t="s">
        <v>275</v>
      </c>
      <c r="D79" s="313">
        <v>28.77</v>
      </c>
      <c r="E79" s="314">
        <v>4.41</v>
      </c>
      <c r="F79" s="313">
        <v>84</v>
      </c>
      <c r="G79" s="313">
        <v>48</v>
      </c>
      <c r="H79" s="318"/>
    </row>
    <row r="80" spans="1:8" ht="15">
      <c r="A80" s="317" t="s">
        <v>525</v>
      </c>
      <c r="B80" s="313" t="s">
        <v>526</v>
      </c>
      <c r="C80" s="313" t="s">
        <v>276</v>
      </c>
      <c r="D80" s="313">
        <v>29.9</v>
      </c>
      <c r="E80" s="314">
        <v>4.5599999999999996</v>
      </c>
      <c r="F80" s="313">
        <v>80</v>
      </c>
      <c r="G80" s="313">
        <v>45</v>
      </c>
      <c r="H80" s="318">
        <v>0</v>
      </c>
    </row>
    <row r="81" spans="1:14" ht="15">
      <c r="A81" s="317" t="s">
        <v>525</v>
      </c>
      <c r="B81" s="313" t="s">
        <v>526</v>
      </c>
      <c r="C81" s="313" t="s">
        <v>277</v>
      </c>
      <c r="D81" s="313">
        <v>32.39</v>
      </c>
      <c r="E81" s="314">
        <v>4.9000000000000004</v>
      </c>
      <c r="F81" s="313">
        <v>68</v>
      </c>
      <c r="G81" s="313">
        <v>43</v>
      </c>
      <c r="H81" s="318">
        <v>0.02</v>
      </c>
    </row>
    <row r="82" spans="1:14" ht="15">
      <c r="A82" s="317" t="s">
        <v>525</v>
      </c>
      <c r="B82" s="313" t="s">
        <v>526</v>
      </c>
      <c r="C82" s="313" t="s">
        <v>278</v>
      </c>
      <c r="D82" s="313">
        <v>32.74</v>
      </c>
      <c r="E82" s="314">
        <v>4.95</v>
      </c>
      <c r="F82" s="313">
        <v>69</v>
      </c>
      <c r="G82" s="313">
        <v>42</v>
      </c>
      <c r="H82" s="318">
        <v>0.02</v>
      </c>
    </row>
    <row r="83" spans="1:14" ht="15">
      <c r="A83" s="317" t="s">
        <v>525</v>
      </c>
      <c r="B83" s="313" t="s">
        <v>526</v>
      </c>
      <c r="C83" s="313" t="s">
        <v>279</v>
      </c>
      <c r="D83" s="313">
        <v>29.12</v>
      </c>
      <c r="E83" s="314">
        <v>4.45</v>
      </c>
      <c r="F83" s="313">
        <v>77</v>
      </c>
      <c r="G83" s="313">
        <v>42</v>
      </c>
      <c r="H83" s="318">
        <v>0</v>
      </c>
    </row>
    <row r="84" spans="1:14" ht="15">
      <c r="A84" s="317" t="s">
        <v>525</v>
      </c>
      <c r="B84" s="313" t="s">
        <v>526</v>
      </c>
      <c r="C84" s="313" t="s">
        <v>280</v>
      </c>
      <c r="D84" s="313">
        <v>26.89</v>
      </c>
      <c r="E84" s="314">
        <v>4.1500000000000004</v>
      </c>
      <c r="F84" s="313">
        <v>80</v>
      </c>
      <c r="G84" s="313">
        <v>53</v>
      </c>
      <c r="H84" s="318">
        <v>0.08</v>
      </c>
    </row>
    <row r="85" spans="1:14" ht="15">
      <c r="A85" s="317" t="s">
        <v>525</v>
      </c>
      <c r="B85" s="313" t="s">
        <v>526</v>
      </c>
      <c r="C85" s="313" t="s">
        <v>281</v>
      </c>
      <c r="D85" s="313">
        <v>25.99</v>
      </c>
      <c r="E85" s="314">
        <v>4.03</v>
      </c>
      <c r="F85" s="313">
        <v>83</v>
      </c>
      <c r="G85" s="313">
        <v>53</v>
      </c>
      <c r="H85" s="318"/>
    </row>
    <row r="86" spans="1:14" ht="15">
      <c r="A86" s="317" t="s">
        <v>525</v>
      </c>
      <c r="B86" s="313" t="s">
        <v>526</v>
      </c>
      <c r="C86" s="313" t="s">
        <v>282</v>
      </c>
      <c r="D86" s="313">
        <v>25.38</v>
      </c>
      <c r="E86" s="314">
        <v>3.94</v>
      </c>
      <c r="F86" s="313">
        <v>86</v>
      </c>
      <c r="G86" s="313">
        <v>53</v>
      </c>
      <c r="H86" s="318">
        <v>0</v>
      </c>
    </row>
    <row r="87" spans="1:14" ht="15">
      <c r="A87" s="317" t="s">
        <v>525</v>
      </c>
      <c r="B87" s="313" t="s">
        <v>526</v>
      </c>
      <c r="C87" s="313" t="s">
        <v>283</v>
      </c>
      <c r="D87" s="313">
        <v>25.82</v>
      </c>
      <c r="E87" s="314">
        <v>4</v>
      </c>
      <c r="F87" s="313">
        <v>91</v>
      </c>
      <c r="G87" s="313">
        <v>60</v>
      </c>
      <c r="H87" s="318">
        <v>0</v>
      </c>
    </row>
    <row r="88" spans="1:14" ht="15">
      <c r="A88" s="317" t="s">
        <v>525</v>
      </c>
      <c r="B88" s="313" t="s">
        <v>526</v>
      </c>
      <c r="C88" s="313" t="s">
        <v>284</v>
      </c>
      <c r="D88" s="313">
        <v>32.22</v>
      </c>
      <c r="E88" s="314">
        <v>4.88</v>
      </c>
      <c r="F88" s="313">
        <v>91</v>
      </c>
      <c r="G88" s="313">
        <v>63</v>
      </c>
      <c r="H88" s="318">
        <v>0.68</v>
      </c>
    </row>
    <row r="89" spans="1:14" ht="15">
      <c r="A89" s="317" t="s">
        <v>525</v>
      </c>
      <c r="B89" s="313" t="s">
        <v>526</v>
      </c>
      <c r="C89" s="313" t="s">
        <v>285</v>
      </c>
      <c r="D89" s="313">
        <v>25.6</v>
      </c>
      <c r="E89" s="314">
        <v>3.97</v>
      </c>
      <c r="F89" s="313">
        <v>92</v>
      </c>
      <c r="G89" s="313">
        <v>62</v>
      </c>
      <c r="H89" s="318">
        <v>0</v>
      </c>
    </row>
    <row r="90" spans="1:14" ht="15">
      <c r="A90" s="317" t="s">
        <v>525</v>
      </c>
      <c r="B90" s="313" t="s">
        <v>526</v>
      </c>
      <c r="C90" s="313" t="s">
        <v>286</v>
      </c>
      <c r="D90" s="313">
        <v>27.43</v>
      </c>
      <c r="E90" s="314">
        <v>4.22</v>
      </c>
      <c r="F90" s="313">
        <v>88</v>
      </c>
      <c r="G90" s="313">
        <v>55</v>
      </c>
      <c r="H90" s="318" t="s">
        <v>164</v>
      </c>
    </row>
    <row r="91" spans="1:14" ht="15">
      <c r="A91" s="317" t="s">
        <v>525</v>
      </c>
      <c r="B91" s="313" t="s">
        <v>526</v>
      </c>
      <c r="C91" s="313" t="s">
        <v>287</v>
      </c>
      <c r="D91" s="313">
        <v>28.35</v>
      </c>
      <c r="E91" s="314">
        <v>4.3499999999999996</v>
      </c>
      <c r="F91" s="313">
        <v>75</v>
      </c>
      <c r="G91" s="313">
        <v>55</v>
      </c>
      <c r="H91" s="318">
        <v>0</v>
      </c>
    </row>
    <row r="92" spans="1:14" ht="15">
      <c r="A92" s="317" t="s">
        <v>525</v>
      </c>
      <c r="B92" s="313" t="s">
        <v>526</v>
      </c>
      <c r="C92" s="313" t="s">
        <v>288</v>
      </c>
      <c r="D92" s="313">
        <v>27.84</v>
      </c>
      <c r="E92" s="314">
        <v>4.28</v>
      </c>
      <c r="F92" s="313">
        <v>79</v>
      </c>
      <c r="G92" s="313">
        <v>51</v>
      </c>
      <c r="H92" s="318">
        <v>0</v>
      </c>
      <c r="M92" s="16"/>
      <c r="N92" s="16"/>
    </row>
    <row r="93" spans="1:14" ht="15">
      <c r="A93" s="317" t="s">
        <v>525</v>
      </c>
      <c r="B93" s="313" t="s">
        <v>526</v>
      </c>
      <c r="C93" s="313" t="s">
        <v>289</v>
      </c>
      <c r="D93" s="313">
        <v>27.32</v>
      </c>
      <c r="E93" s="314">
        <v>4.21</v>
      </c>
      <c r="F93" s="313">
        <v>85</v>
      </c>
      <c r="G93" s="313">
        <v>55</v>
      </c>
      <c r="H93" s="318">
        <v>0</v>
      </c>
      <c r="M93" s="17"/>
      <c r="N93" s="18"/>
    </row>
    <row r="94" spans="1:14" ht="15">
      <c r="A94" s="317" t="s">
        <v>525</v>
      </c>
      <c r="B94" s="313" t="s">
        <v>526</v>
      </c>
      <c r="C94" s="313" t="s">
        <v>290</v>
      </c>
      <c r="D94" s="313">
        <v>27.82</v>
      </c>
      <c r="E94" s="314">
        <v>4.28</v>
      </c>
      <c r="F94" s="313">
        <v>90</v>
      </c>
      <c r="G94" s="313">
        <v>60</v>
      </c>
      <c r="H94" s="318">
        <v>0</v>
      </c>
    </row>
    <row r="95" spans="1:14" ht="15">
      <c r="A95" s="317" t="s">
        <v>525</v>
      </c>
      <c r="B95" s="313" t="s">
        <v>526</v>
      </c>
      <c r="C95" s="313" t="s">
        <v>291</v>
      </c>
      <c r="D95" s="313">
        <v>27.46</v>
      </c>
      <c r="E95" s="314">
        <v>4.2300000000000004</v>
      </c>
      <c r="F95" s="313">
        <v>85</v>
      </c>
      <c r="G95" s="313">
        <v>60</v>
      </c>
      <c r="H95" s="318"/>
    </row>
    <row r="96" spans="1:14" ht="15">
      <c r="A96" s="317" t="s">
        <v>525</v>
      </c>
      <c r="B96" s="313" t="s">
        <v>526</v>
      </c>
      <c r="C96" s="313" t="s">
        <v>292</v>
      </c>
      <c r="D96" s="313">
        <v>25.31</v>
      </c>
      <c r="E96" s="314">
        <v>3.93</v>
      </c>
      <c r="F96" s="313">
        <v>86</v>
      </c>
      <c r="G96" s="313">
        <v>61</v>
      </c>
      <c r="H96" s="318">
        <v>0</v>
      </c>
    </row>
    <row r="97" spans="1:8" ht="15">
      <c r="A97" s="317" t="s">
        <v>525</v>
      </c>
      <c r="B97" s="313" t="s">
        <v>526</v>
      </c>
      <c r="C97" s="313" t="s">
        <v>293</v>
      </c>
      <c r="D97" s="313">
        <v>26.92</v>
      </c>
      <c r="E97" s="314">
        <v>4.1500000000000004</v>
      </c>
      <c r="F97" s="313">
        <v>88</v>
      </c>
      <c r="G97" s="313">
        <v>60</v>
      </c>
      <c r="H97" s="318" t="s">
        <v>164</v>
      </c>
    </row>
    <row r="98" spans="1:8" ht="15">
      <c r="A98" s="317" t="s">
        <v>525</v>
      </c>
      <c r="B98" s="313" t="s">
        <v>526</v>
      </c>
      <c r="C98" s="313" t="s">
        <v>294</v>
      </c>
      <c r="D98" s="313">
        <v>26.35</v>
      </c>
      <c r="E98" s="314">
        <v>4.08</v>
      </c>
      <c r="F98" s="313">
        <v>87</v>
      </c>
      <c r="G98" s="313">
        <v>63</v>
      </c>
      <c r="H98" s="318">
        <v>0</v>
      </c>
    </row>
    <row r="99" spans="1:8" ht="15">
      <c r="A99" s="317" t="s">
        <v>525</v>
      </c>
      <c r="B99" s="313" t="s">
        <v>526</v>
      </c>
      <c r="C99" s="313" t="s">
        <v>295</v>
      </c>
      <c r="D99" s="313">
        <v>23.64</v>
      </c>
      <c r="E99" s="314">
        <v>3.71</v>
      </c>
      <c r="F99" s="313">
        <v>87</v>
      </c>
      <c r="G99" s="313">
        <v>64</v>
      </c>
      <c r="H99" s="318">
        <v>0</v>
      </c>
    </row>
    <row r="100" spans="1:8" ht="15">
      <c r="A100" s="317" t="s">
        <v>525</v>
      </c>
      <c r="B100" s="313" t="s">
        <v>526</v>
      </c>
      <c r="C100" s="313" t="s">
        <v>296</v>
      </c>
      <c r="D100" s="313">
        <v>25.12</v>
      </c>
      <c r="E100" s="314">
        <v>3.91</v>
      </c>
      <c r="F100" s="313">
        <v>85</v>
      </c>
      <c r="G100" s="313">
        <v>64</v>
      </c>
      <c r="H100" s="318"/>
    </row>
    <row r="101" spans="1:8" ht="15">
      <c r="A101" s="317" t="s">
        <v>525</v>
      </c>
      <c r="B101" s="313" t="s">
        <v>526</v>
      </c>
      <c r="C101" s="313" t="s">
        <v>297</v>
      </c>
      <c r="D101" s="313">
        <v>25.97</v>
      </c>
      <c r="E101" s="314">
        <v>4.0199999999999996</v>
      </c>
      <c r="F101" s="313">
        <v>86</v>
      </c>
      <c r="G101" s="313">
        <v>62</v>
      </c>
      <c r="H101" s="318"/>
    </row>
    <row r="102" spans="1:8" ht="15">
      <c r="A102" s="317" t="s">
        <v>525</v>
      </c>
      <c r="B102" s="313" t="s">
        <v>526</v>
      </c>
      <c r="C102" s="313" t="s">
        <v>107</v>
      </c>
      <c r="D102" s="313">
        <v>29.07</v>
      </c>
      <c r="E102" s="314">
        <v>4.45</v>
      </c>
      <c r="F102" s="313">
        <v>80</v>
      </c>
      <c r="G102" s="313">
        <v>60</v>
      </c>
      <c r="H102" s="318">
        <v>0.01</v>
      </c>
    </row>
    <row r="103" spans="1:8" ht="15">
      <c r="A103" s="317" t="s">
        <v>525</v>
      </c>
      <c r="B103" s="313" t="s">
        <v>526</v>
      </c>
      <c r="C103" s="313" t="s">
        <v>108</v>
      </c>
      <c r="D103" s="313">
        <v>31.74</v>
      </c>
      <c r="E103" s="314">
        <v>4.8099999999999996</v>
      </c>
      <c r="F103" s="313">
        <v>79</v>
      </c>
      <c r="G103" s="313">
        <v>58</v>
      </c>
      <c r="H103" s="318">
        <v>0.68</v>
      </c>
    </row>
    <row r="104" spans="1:8" ht="15">
      <c r="A104" s="317" t="s">
        <v>525</v>
      </c>
      <c r="B104" s="313" t="s">
        <v>526</v>
      </c>
      <c r="C104" s="313" t="s">
        <v>109</v>
      </c>
      <c r="D104" s="313">
        <v>32.78</v>
      </c>
      <c r="E104" s="314">
        <v>4.95</v>
      </c>
      <c r="F104" s="313">
        <v>78</v>
      </c>
      <c r="G104" s="313">
        <v>58</v>
      </c>
      <c r="H104" s="318">
        <v>1.38</v>
      </c>
    </row>
    <row r="105" spans="1:8" ht="15">
      <c r="A105" s="317" t="s">
        <v>525</v>
      </c>
      <c r="B105" s="313" t="s">
        <v>526</v>
      </c>
      <c r="C105" s="313" t="s">
        <v>298</v>
      </c>
      <c r="D105" s="313">
        <v>36.380000000000003</v>
      </c>
      <c r="E105" s="314">
        <v>5.44</v>
      </c>
      <c r="F105" s="313">
        <v>79</v>
      </c>
      <c r="G105" s="313">
        <v>59</v>
      </c>
      <c r="H105" s="318">
        <v>0.03</v>
      </c>
    </row>
    <row r="106" spans="1:8" ht="15">
      <c r="A106" s="317" t="s">
        <v>525</v>
      </c>
      <c r="B106" s="313" t="s">
        <v>526</v>
      </c>
      <c r="C106" s="313" t="s">
        <v>110</v>
      </c>
      <c r="D106" s="313">
        <v>37.4</v>
      </c>
      <c r="E106" s="314">
        <v>5.58</v>
      </c>
      <c r="F106" s="313">
        <v>87</v>
      </c>
      <c r="G106" s="313">
        <v>61</v>
      </c>
      <c r="H106" s="318">
        <v>7.0000000000000007E-2</v>
      </c>
    </row>
    <row r="107" spans="1:8" ht="15">
      <c r="A107" s="317" t="s">
        <v>525</v>
      </c>
      <c r="B107" s="313" t="s">
        <v>526</v>
      </c>
      <c r="C107" s="313" t="s">
        <v>111</v>
      </c>
      <c r="D107" s="313">
        <v>45.79</v>
      </c>
      <c r="E107" s="314">
        <v>6.55</v>
      </c>
      <c r="F107" s="313">
        <v>86</v>
      </c>
      <c r="G107" s="313">
        <v>59</v>
      </c>
      <c r="H107" s="318">
        <v>0.56999999999999995</v>
      </c>
    </row>
    <row r="108" spans="1:8" ht="15">
      <c r="A108" s="317" t="s">
        <v>525</v>
      </c>
      <c r="B108" s="313" t="s">
        <v>526</v>
      </c>
      <c r="C108" s="313" t="s">
        <v>112</v>
      </c>
      <c r="D108" s="313">
        <v>40.44</v>
      </c>
      <c r="E108" s="314">
        <v>5.84</v>
      </c>
      <c r="F108" s="313">
        <v>87</v>
      </c>
      <c r="G108" s="313">
        <v>60</v>
      </c>
      <c r="H108" s="318">
        <v>0.02</v>
      </c>
    </row>
    <row r="109" spans="1:8" ht="15">
      <c r="A109" s="317" t="s">
        <v>525</v>
      </c>
      <c r="B109" s="313" t="s">
        <v>526</v>
      </c>
      <c r="C109" s="313" t="s">
        <v>113</v>
      </c>
      <c r="D109" s="313">
        <v>37.03</v>
      </c>
      <c r="E109" s="314">
        <v>5.39</v>
      </c>
      <c r="F109" s="313">
        <v>88</v>
      </c>
      <c r="G109" s="313">
        <v>59</v>
      </c>
      <c r="H109" s="318">
        <v>0</v>
      </c>
    </row>
    <row r="110" spans="1:8" ht="15">
      <c r="A110" s="317" t="s">
        <v>525</v>
      </c>
      <c r="B110" s="313" t="s">
        <v>526</v>
      </c>
      <c r="C110" s="313" t="s">
        <v>299</v>
      </c>
      <c r="D110" s="313">
        <v>33.92</v>
      </c>
      <c r="E110" s="314">
        <v>4.9800000000000004</v>
      </c>
      <c r="F110" s="313">
        <v>81</v>
      </c>
      <c r="G110" s="313">
        <v>50</v>
      </c>
      <c r="H110" s="318">
        <v>0.04</v>
      </c>
    </row>
    <row r="111" spans="1:8" ht="15">
      <c r="A111" s="317" t="s">
        <v>525</v>
      </c>
      <c r="B111" s="313" t="s">
        <v>526</v>
      </c>
      <c r="C111" s="313" t="s">
        <v>300</v>
      </c>
      <c r="D111" s="313">
        <v>34.83</v>
      </c>
      <c r="E111" s="314">
        <v>5.0999999999999996</v>
      </c>
      <c r="F111" s="313">
        <v>81</v>
      </c>
      <c r="G111" s="313">
        <v>46</v>
      </c>
      <c r="H111" s="318">
        <v>0.02</v>
      </c>
    </row>
    <row r="112" spans="1:8" ht="15">
      <c r="A112" s="317" t="s">
        <v>525</v>
      </c>
      <c r="B112" s="313" t="s">
        <v>526</v>
      </c>
      <c r="C112" s="313" t="s">
        <v>301</v>
      </c>
      <c r="D112" s="313">
        <v>33.49</v>
      </c>
      <c r="E112" s="314">
        <v>4.92</v>
      </c>
      <c r="F112" s="313">
        <v>82</v>
      </c>
      <c r="G112" s="313">
        <v>50</v>
      </c>
      <c r="H112" s="318">
        <v>0</v>
      </c>
    </row>
    <row r="113" spans="1:14" ht="15">
      <c r="A113" s="317" t="s">
        <v>525</v>
      </c>
      <c r="B113" s="313" t="s">
        <v>526</v>
      </c>
      <c r="C113" s="313" t="s">
        <v>302</v>
      </c>
      <c r="D113" s="313">
        <v>31.83</v>
      </c>
      <c r="E113" s="314">
        <v>4.7</v>
      </c>
      <c r="F113" s="313">
        <v>84</v>
      </c>
      <c r="G113" s="313">
        <v>55</v>
      </c>
      <c r="H113" s="318">
        <v>0</v>
      </c>
    </row>
    <row r="114" spans="1:14" ht="15">
      <c r="A114" s="317" t="s">
        <v>525</v>
      </c>
      <c r="B114" s="313" t="s">
        <v>526</v>
      </c>
      <c r="C114" s="313" t="s">
        <v>303</v>
      </c>
      <c r="D114" s="313">
        <v>31.07</v>
      </c>
      <c r="E114" s="314">
        <v>4.5999999999999996</v>
      </c>
      <c r="F114" s="313">
        <v>87</v>
      </c>
      <c r="G114" s="313">
        <v>59</v>
      </c>
      <c r="H114" s="318"/>
    </row>
    <row r="115" spans="1:14" ht="15">
      <c r="A115" s="317" t="s">
        <v>525</v>
      </c>
      <c r="B115" s="313" t="s">
        <v>526</v>
      </c>
      <c r="C115" s="313" t="s">
        <v>304</v>
      </c>
      <c r="D115" s="313">
        <v>30.83</v>
      </c>
      <c r="E115" s="314">
        <v>4.57</v>
      </c>
      <c r="F115" s="313">
        <v>89</v>
      </c>
      <c r="G115" s="313">
        <v>57</v>
      </c>
      <c r="H115" s="318">
        <v>0.3</v>
      </c>
    </row>
    <row r="116" spans="1:14" ht="15">
      <c r="A116" s="317" t="s">
        <v>525</v>
      </c>
      <c r="B116" s="313" t="s">
        <v>526</v>
      </c>
      <c r="C116" s="313" t="s">
        <v>305</v>
      </c>
      <c r="D116" s="313">
        <v>32.51</v>
      </c>
      <c r="E116" s="314">
        <v>4.79</v>
      </c>
      <c r="F116" s="313">
        <v>84</v>
      </c>
      <c r="G116" s="313">
        <v>53</v>
      </c>
      <c r="H116" s="318">
        <v>0.42</v>
      </c>
    </row>
    <row r="117" spans="1:14" ht="15">
      <c r="A117" s="317" t="s">
        <v>525</v>
      </c>
      <c r="B117" s="313" t="s">
        <v>526</v>
      </c>
      <c r="C117" s="313" t="s">
        <v>306</v>
      </c>
      <c r="D117" s="313">
        <v>29.34</v>
      </c>
      <c r="E117" s="314">
        <v>4.37</v>
      </c>
      <c r="F117" s="313">
        <v>80</v>
      </c>
      <c r="G117" s="313">
        <v>55</v>
      </c>
      <c r="H117" s="318">
        <v>0</v>
      </c>
    </row>
    <row r="118" spans="1:14" ht="15">
      <c r="A118" s="317" t="s">
        <v>525</v>
      </c>
      <c r="B118" s="313" t="s">
        <v>526</v>
      </c>
      <c r="C118" s="313" t="s">
        <v>307</v>
      </c>
      <c r="D118" s="313">
        <v>31.03</v>
      </c>
      <c r="E118" s="314">
        <v>4.5999999999999996</v>
      </c>
      <c r="F118" s="313">
        <v>82</v>
      </c>
      <c r="G118" s="313">
        <v>61</v>
      </c>
      <c r="H118" s="318">
        <v>0.25</v>
      </c>
    </row>
    <row r="119" spans="1:14" ht="15">
      <c r="A119" s="317" t="s">
        <v>525</v>
      </c>
      <c r="B119" s="313" t="s">
        <v>526</v>
      </c>
      <c r="C119" s="313" t="s">
        <v>308</v>
      </c>
      <c r="D119" s="313">
        <v>28.99</v>
      </c>
      <c r="E119" s="314">
        <v>4.33</v>
      </c>
      <c r="F119" s="313">
        <v>84</v>
      </c>
      <c r="G119" s="313">
        <v>62</v>
      </c>
      <c r="H119" s="318">
        <v>7.0000000000000007E-2</v>
      </c>
    </row>
    <row r="120" spans="1:14" ht="15">
      <c r="A120" s="317" t="s">
        <v>525</v>
      </c>
      <c r="B120" s="313" t="s">
        <v>526</v>
      </c>
      <c r="C120" s="313" t="s">
        <v>309</v>
      </c>
      <c r="D120" s="313">
        <v>35.39</v>
      </c>
      <c r="E120" s="314">
        <v>5.17</v>
      </c>
      <c r="F120" s="313">
        <v>86</v>
      </c>
      <c r="G120" s="313">
        <v>63</v>
      </c>
      <c r="H120" s="318">
        <v>0</v>
      </c>
    </row>
    <row r="121" spans="1:14" ht="15">
      <c r="A121" s="317" t="s">
        <v>525</v>
      </c>
      <c r="B121" s="313" t="s">
        <v>526</v>
      </c>
      <c r="C121" s="313" t="s">
        <v>114</v>
      </c>
      <c r="D121" s="313">
        <v>41.82</v>
      </c>
      <c r="E121" s="314">
        <v>6.03</v>
      </c>
      <c r="F121" s="313">
        <v>87</v>
      </c>
      <c r="G121" s="313">
        <v>62</v>
      </c>
      <c r="H121" s="318">
        <v>1.62</v>
      </c>
    </row>
    <row r="122" spans="1:14" ht="15">
      <c r="A122" s="317" t="s">
        <v>525</v>
      </c>
      <c r="B122" s="313" t="s">
        <v>526</v>
      </c>
      <c r="C122" s="313" t="s">
        <v>115</v>
      </c>
      <c r="D122" s="313">
        <v>36.770000000000003</v>
      </c>
      <c r="E122" s="314">
        <v>5.36</v>
      </c>
      <c r="F122" s="313">
        <v>88</v>
      </c>
      <c r="G122" s="313">
        <v>62</v>
      </c>
      <c r="H122" s="318">
        <v>0</v>
      </c>
      <c r="M122" s="16"/>
      <c r="N122" s="16"/>
    </row>
    <row r="123" spans="1:14" ht="15">
      <c r="A123" s="317" t="s">
        <v>525</v>
      </c>
      <c r="B123" s="313" t="s">
        <v>526</v>
      </c>
      <c r="C123" s="313" t="s">
        <v>116</v>
      </c>
      <c r="D123" s="313">
        <v>38.049999999999997</v>
      </c>
      <c r="E123" s="314">
        <v>5.53</v>
      </c>
      <c r="F123" s="313">
        <v>85</v>
      </c>
      <c r="G123" s="313">
        <v>57</v>
      </c>
      <c r="H123" s="318">
        <v>0.52</v>
      </c>
      <c r="M123" s="17"/>
      <c r="N123" s="18"/>
    </row>
    <row r="124" spans="1:14" ht="15">
      <c r="A124" s="317" t="s">
        <v>525</v>
      </c>
      <c r="B124" s="313" t="s">
        <v>526</v>
      </c>
      <c r="C124" s="313" t="s">
        <v>310</v>
      </c>
      <c r="D124" s="313">
        <v>33.36</v>
      </c>
      <c r="E124" s="314">
        <v>4.91</v>
      </c>
      <c r="F124" s="313">
        <v>85</v>
      </c>
      <c r="G124" s="313">
        <v>56</v>
      </c>
      <c r="H124" s="318">
        <v>0</v>
      </c>
    </row>
    <row r="125" spans="1:14" ht="15">
      <c r="A125" s="317" t="s">
        <v>525</v>
      </c>
      <c r="B125" s="313" t="s">
        <v>526</v>
      </c>
      <c r="C125" s="313" t="s">
        <v>311</v>
      </c>
      <c r="D125" s="313">
        <v>32.5</v>
      </c>
      <c r="E125" s="314">
        <v>4.79</v>
      </c>
      <c r="F125" s="313">
        <v>87</v>
      </c>
      <c r="G125" s="313">
        <v>56</v>
      </c>
      <c r="H125" s="318">
        <v>0</v>
      </c>
    </row>
    <row r="126" spans="1:14" ht="15">
      <c r="A126" s="317" t="s">
        <v>525</v>
      </c>
      <c r="B126" s="313" t="s">
        <v>526</v>
      </c>
      <c r="C126" s="313" t="s">
        <v>312</v>
      </c>
      <c r="D126" s="313">
        <v>30.46</v>
      </c>
      <c r="E126" s="314">
        <v>4.5199999999999996</v>
      </c>
      <c r="F126" s="313">
        <v>86</v>
      </c>
      <c r="G126" s="313">
        <v>53</v>
      </c>
      <c r="H126" s="318">
        <v>0</v>
      </c>
    </row>
    <row r="127" spans="1:14" ht="15">
      <c r="A127" s="317" t="s">
        <v>525</v>
      </c>
      <c r="B127" s="313" t="s">
        <v>526</v>
      </c>
      <c r="C127" s="313" t="s">
        <v>313</v>
      </c>
      <c r="D127" s="313">
        <v>28.42</v>
      </c>
      <c r="E127" s="314">
        <v>4.25</v>
      </c>
      <c r="F127" s="313">
        <v>84</v>
      </c>
      <c r="G127" s="313">
        <v>53</v>
      </c>
      <c r="H127" s="318">
        <v>0</v>
      </c>
    </row>
    <row r="128" spans="1:14" ht="15">
      <c r="A128" s="317" t="s">
        <v>525</v>
      </c>
      <c r="B128" s="313" t="s">
        <v>526</v>
      </c>
      <c r="C128" s="313" t="s">
        <v>314</v>
      </c>
      <c r="D128" s="313">
        <v>30.6</v>
      </c>
      <c r="E128" s="314">
        <v>4.54</v>
      </c>
      <c r="F128" s="313">
        <v>87</v>
      </c>
      <c r="G128" s="313">
        <v>57</v>
      </c>
      <c r="H128" s="318">
        <v>0</v>
      </c>
    </row>
    <row r="129" spans="1:8" ht="15">
      <c r="A129" s="317" t="s">
        <v>525</v>
      </c>
      <c r="B129" s="313" t="s">
        <v>526</v>
      </c>
      <c r="C129" s="313" t="s">
        <v>315</v>
      </c>
      <c r="D129" s="313">
        <v>30.44</v>
      </c>
      <c r="E129" s="314">
        <v>4.5199999999999996</v>
      </c>
      <c r="F129" s="313">
        <v>86</v>
      </c>
      <c r="G129" s="313">
        <v>65</v>
      </c>
      <c r="H129" s="318">
        <v>0</v>
      </c>
    </row>
    <row r="130" spans="1:8" ht="15">
      <c r="A130" s="317" t="s">
        <v>525</v>
      </c>
      <c r="B130" s="313" t="s">
        <v>526</v>
      </c>
      <c r="C130" s="313" t="s">
        <v>316</v>
      </c>
      <c r="D130" s="313">
        <v>31.16</v>
      </c>
      <c r="E130" s="314">
        <v>4.6100000000000003</v>
      </c>
      <c r="F130" s="313">
        <v>88</v>
      </c>
      <c r="G130" s="313">
        <v>61</v>
      </c>
      <c r="H130" s="318">
        <v>0.02</v>
      </c>
    </row>
    <row r="131" spans="1:8" ht="15">
      <c r="A131" s="317" t="s">
        <v>525</v>
      </c>
      <c r="B131" s="313" t="s">
        <v>526</v>
      </c>
      <c r="C131" s="313" t="s">
        <v>317</v>
      </c>
      <c r="D131" s="313">
        <v>29.02</v>
      </c>
      <c r="E131" s="314">
        <v>4.33</v>
      </c>
      <c r="F131" s="313">
        <v>87</v>
      </c>
      <c r="G131" s="313">
        <v>55</v>
      </c>
      <c r="H131" s="318">
        <v>0</v>
      </c>
    </row>
    <row r="132" spans="1:8" ht="15">
      <c r="A132" s="317" t="s">
        <v>525</v>
      </c>
      <c r="B132" s="313" t="s">
        <v>526</v>
      </c>
      <c r="C132" s="313" t="s">
        <v>318</v>
      </c>
      <c r="D132" s="313">
        <v>29.65</v>
      </c>
      <c r="E132" s="314">
        <v>4.41</v>
      </c>
      <c r="F132" s="313">
        <v>91</v>
      </c>
      <c r="G132" s="313">
        <v>63</v>
      </c>
      <c r="H132" s="318">
        <v>0</v>
      </c>
    </row>
    <row r="133" spans="1:8" ht="15">
      <c r="A133" s="317" t="s">
        <v>525</v>
      </c>
      <c r="B133" s="313" t="s">
        <v>526</v>
      </c>
      <c r="C133" s="313" t="s">
        <v>319</v>
      </c>
      <c r="D133" s="313">
        <v>29.71</v>
      </c>
      <c r="E133" s="314">
        <v>4.42</v>
      </c>
      <c r="F133" s="313">
        <v>92</v>
      </c>
      <c r="G133" s="313">
        <v>66</v>
      </c>
      <c r="H133" s="318">
        <v>0</v>
      </c>
    </row>
    <row r="134" spans="1:8" ht="15">
      <c r="A134" s="317" t="s">
        <v>525</v>
      </c>
      <c r="B134" s="313" t="s">
        <v>526</v>
      </c>
      <c r="C134" s="313" t="s">
        <v>320</v>
      </c>
      <c r="D134" s="313">
        <v>34.880000000000003</v>
      </c>
      <c r="E134" s="314">
        <v>5.1100000000000003</v>
      </c>
      <c r="F134" s="313">
        <v>88</v>
      </c>
      <c r="G134" s="313">
        <v>67</v>
      </c>
      <c r="H134" s="318">
        <v>0.04</v>
      </c>
    </row>
    <row r="135" spans="1:8" ht="15">
      <c r="A135" s="317" t="s">
        <v>525</v>
      </c>
      <c r="B135" s="313" t="s">
        <v>526</v>
      </c>
      <c r="C135" s="313" t="s">
        <v>321</v>
      </c>
      <c r="D135" s="313">
        <v>26.9</v>
      </c>
      <c r="E135" s="314">
        <v>4.05</v>
      </c>
      <c r="F135" s="313">
        <v>86</v>
      </c>
      <c r="G135" s="313">
        <v>66</v>
      </c>
      <c r="H135" s="318">
        <v>0</v>
      </c>
    </row>
    <row r="136" spans="1:8" ht="15">
      <c r="A136" s="317" t="s">
        <v>525</v>
      </c>
      <c r="B136" s="313" t="s">
        <v>526</v>
      </c>
      <c r="C136" s="313" t="s">
        <v>322</v>
      </c>
      <c r="D136" s="313">
        <v>28.78</v>
      </c>
      <c r="E136" s="314">
        <v>4.25</v>
      </c>
      <c r="F136" s="313">
        <v>85</v>
      </c>
      <c r="G136" s="313">
        <v>64</v>
      </c>
      <c r="H136" s="318">
        <v>0</v>
      </c>
    </row>
    <row r="137" spans="1:8" ht="15">
      <c r="A137" s="317" t="s">
        <v>525</v>
      </c>
      <c r="B137" s="313" t="s">
        <v>526</v>
      </c>
      <c r="C137" s="313" t="s">
        <v>323</v>
      </c>
      <c r="D137" s="313">
        <v>29.04</v>
      </c>
      <c r="E137" s="314">
        <v>4.29</v>
      </c>
      <c r="F137" s="313">
        <v>86</v>
      </c>
      <c r="G137" s="313">
        <v>63</v>
      </c>
      <c r="H137" s="318">
        <v>0</v>
      </c>
    </row>
    <row r="138" spans="1:8" ht="15">
      <c r="A138" s="317" t="s">
        <v>525</v>
      </c>
      <c r="B138" s="313" t="s">
        <v>526</v>
      </c>
      <c r="C138" s="313" t="s">
        <v>324</v>
      </c>
      <c r="D138" s="313">
        <v>28.02</v>
      </c>
      <c r="E138" s="314">
        <v>4.1500000000000004</v>
      </c>
      <c r="F138" s="313">
        <v>89</v>
      </c>
      <c r="G138" s="313">
        <v>62</v>
      </c>
      <c r="H138" s="318">
        <v>0</v>
      </c>
    </row>
    <row r="139" spans="1:8" ht="15">
      <c r="A139" s="317" t="s">
        <v>525</v>
      </c>
      <c r="B139" s="313" t="s">
        <v>526</v>
      </c>
      <c r="C139" s="313" t="s">
        <v>325</v>
      </c>
      <c r="D139" s="313">
        <v>26.79</v>
      </c>
      <c r="E139" s="314">
        <v>3.99</v>
      </c>
      <c r="F139" s="313">
        <v>88</v>
      </c>
      <c r="G139" s="313">
        <v>64</v>
      </c>
      <c r="H139" s="318">
        <v>0</v>
      </c>
    </row>
    <row r="140" spans="1:8" ht="15">
      <c r="A140" s="317" t="s">
        <v>525</v>
      </c>
      <c r="B140" s="313" t="s">
        <v>526</v>
      </c>
      <c r="C140" s="313" t="s">
        <v>326</v>
      </c>
      <c r="D140" s="313">
        <v>27.39</v>
      </c>
      <c r="E140" s="314">
        <v>4.07</v>
      </c>
      <c r="F140" s="313">
        <v>92</v>
      </c>
      <c r="G140" s="313">
        <v>67</v>
      </c>
      <c r="H140" s="318">
        <v>0</v>
      </c>
    </row>
    <row r="141" spans="1:8" ht="15">
      <c r="A141" s="317" t="s">
        <v>525</v>
      </c>
      <c r="B141" s="313" t="s">
        <v>526</v>
      </c>
      <c r="C141" s="313" t="s">
        <v>117</v>
      </c>
      <c r="D141" s="313">
        <v>27.68</v>
      </c>
      <c r="E141" s="314">
        <v>4.1100000000000003</v>
      </c>
      <c r="F141" s="313">
        <v>89</v>
      </c>
      <c r="G141" s="313">
        <v>65</v>
      </c>
      <c r="H141" s="318">
        <v>1.24</v>
      </c>
    </row>
    <row r="142" spans="1:8" ht="15">
      <c r="A142" s="317" t="s">
        <v>525</v>
      </c>
      <c r="B142" s="313" t="s">
        <v>526</v>
      </c>
      <c r="C142" s="313" t="s">
        <v>327</v>
      </c>
      <c r="D142" s="313">
        <v>26.98</v>
      </c>
      <c r="E142" s="314">
        <v>4.01</v>
      </c>
      <c r="F142" s="313">
        <v>88</v>
      </c>
      <c r="G142" s="313">
        <v>66</v>
      </c>
      <c r="H142" s="318">
        <v>0.02</v>
      </c>
    </row>
    <row r="143" spans="1:8" ht="15">
      <c r="A143" s="317" t="s">
        <v>525</v>
      </c>
      <c r="B143" s="313" t="s">
        <v>526</v>
      </c>
      <c r="C143" s="313" t="s">
        <v>328</v>
      </c>
      <c r="D143" s="313">
        <v>27.2</v>
      </c>
      <c r="E143" s="314">
        <v>4.04</v>
      </c>
      <c r="F143" s="313">
        <v>88</v>
      </c>
      <c r="G143" s="313">
        <v>66</v>
      </c>
      <c r="H143" s="318">
        <v>0</v>
      </c>
    </row>
    <row r="144" spans="1:8" ht="15">
      <c r="A144" s="317" t="s">
        <v>525</v>
      </c>
      <c r="B144" s="313" t="s">
        <v>526</v>
      </c>
      <c r="C144" s="313" t="s">
        <v>329</v>
      </c>
      <c r="D144" s="313">
        <v>26.93</v>
      </c>
      <c r="E144" s="314">
        <v>4.01</v>
      </c>
      <c r="F144" s="313">
        <v>88</v>
      </c>
      <c r="G144" s="313">
        <v>67</v>
      </c>
      <c r="H144" s="318"/>
    </row>
    <row r="145" spans="1:14" ht="15">
      <c r="A145" s="317" t="s">
        <v>525</v>
      </c>
      <c r="B145" s="313" t="s">
        <v>526</v>
      </c>
      <c r="C145" s="313" t="s">
        <v>118</v>
      </c>
      <c r="D145" s="313">
        <v>28.68</v>
      </c>
      <c r="E145" s="314">
        <v>4.24</v>
      </c>
      <c r="F145" s="313">
        <v>88</v>
      </c>
      <c r="G145" s="313">
        <v>67</v>
      </c>
      <c r="H145" s="318">
        <v>0.65</v>
      </c>
    </row>
    <row r="146" spans="1:14" ht="15">
      <c r="A146" s="317" t="s">
        <v>525</v>
      </c>
      <c r="B146" s="313" t="s">
        <v>526</v>
      </c>
      <c r="C146" s="313" t="s">
        <v>119</v>
      </c>
      <c r="D146" s="313">
        <v>30.79</v>
      </c>
      <c r="E146" s="314">
        <v>4.5199999999999996</v>
      </c>
      <c r="F146" s="313">
        <v>85</v>
      </c>
      <c r="G146" s="313">
        <v>67</v>
      </c>
      <c r="H146" s="318">
        <v>0.56000000000000005</v>
      </c>
    </row>
    <row r="147" spans="1:14" ht="15">
      <c r="A147" s="317" t="s">
        <v>525</v>
      </c>
      <c r="B147" s="313" t="s">
        <v>526</v>
      </c>
      <c r="C147" s="313" t="s">
        <v>120</v>
      </c>
      <c r="D147" s="313">
        <v>33.869999999999997</v>
      </c>
      <c r="E147" s="314">
        <v>4.92</v>
      </c>
      <c r="F147" s="313">
        <v>83</v>
      </c>
      <c r="G147" s="313">
        <v>66</v>
      </c>
      <c r="H147" s="318">
        <v>0.12</v>
      </c>
    </row>
    <row r="148" spans="1:14" ht="15">
      <c r="A148" s="317" t="s">
        <v>525</v>
      </c>
      <c r="B148" s="313" t="s">
        <v>526</v>
      </c>
      <c r="C148" s="313" t="s">
        <v>330</v>
      </c>
      <c r="D148" s="313">
        <v>31.91</v>
      </c>
      <c r="E148" s="314">
        <v>4.66</v>
      </c>
      <c r="F148" s="313">
        <v>83</v>
      </c>
      <c r="G148" s="313">
        <v>66</v>
      </c>
      <c r="H148" s="318">
        <v>0.16</v>
      </c>
    </row>
    <row r="149" spans="1:14" ht="15">
      <c r="A149" s="317" t="s">
        <v>525</v>
      </c>
      <c r="B149" s="313" t="s">
        <v>526</v>
      </c>
      <c r="C149" s="313" t="s">
        <v>331</v>
      </c>
      <c r="D149" s="313">
        <v>30.52</v>
      </c>
      <c r="E149" s="314">
        <v>4.4800000000000004</v>
      </c>
      <c r="F149" s="313">
        <v>82</v>
      </c>
      <c r="G149" s="313">
        <v>62</v>
      </c>
      <c r="H149" s="318">
        <v>0.05</v>
      </c>
    </row>
    <row r="150" spans="1:14" ht="15">
      <c r="A150" s="317" t="s">
        <v>525</v>
      </c>
      <c r="B150" s="313" t="s">
        <v>526</v>
      </c>
      <c r="C150" s="313" t="s">
        <v>332</v>
      </c>
      <c r="D150" s="313">
        <v>31.34</v>
      </c>
      <c r="E150" s="314">
        <v>4.59</v>
      </c>
      <c r="F150" s="313">
        <v>81</v>
      </c>
      <c r="G150" s="313">
        <v>56</v>
      </c>
      <c r="H150" s="318" t="s">
        <v>149</v>
      </c>
    </row>
    <row r="151" spans="1:14" ht="15">
      <c r="A151" s="317" t="s">
        <v>525</v>
      </c>
      <c r="B151" s="313" t="s">
        <v>526</v>
      </c>
      <c r="C151" s="313" t="s">
        <v>333</v>
      </c>
      <c r="D151" s="313">
        <v>30.35</v>
      </c>
      <c r="E151" s="314">
        <v>4.46</v>
      </c>
      <c r="F151" s="313">
        <v>85</v>
      </c>
      <c r="G151" s="313">
        <v>55</v>
      </c>
      <c r="H151" s="318">
        <v>0</v>
      </c>
    </row>
    <row r="152" spans="1:14" ht="15">
      <c r="A152" s="317" t="s">
        <v>525</v>
      </c>
      <c r="B152" s="313" t="s">
        <v>526</v>
      </c>
      <c r="C152" s="313" t="s">
        <v>334</v>
      </c>
      <c r="D152" s="313">
        <v>29.14</v>
      </c>
      <c r="E152" s="314">
        <v>4.3</v>
      </c>
      <c r="F152" s="313">
        <v>87</v>
      </c>
      <c r="G152" s="313">
        <v>60</v>
      </c>
      <c r="H152" s="318">
        <v>0</v>
      </c>
    </row>
    <row r="153" spans="1:14" ht="15">
      <c r="A153" s="317" t="s">
        <v>525</v>
      </c>
      <c r="B153" s="313" t="s">
        <v>526</v>
      </c>
      <c r="C153" s="313" t="s">
        <v>335</v>
      </c>
      <c r="D153" s="313">
        <v>28.12</v>
      </c>
      <c r="E153" s="314">
        <v>4.16</v>
      </c>
      <c r="F153" s="313">
        <v>88</v>
      </c>
      <c r="G153" s="313">
        <v>62</v>
      </c>
      <c r="H153" s="318">
        <v>0</v>
      </c>
      <c r="M153" s="16"/>
      <c r="N153" s="16"/>
    </row>
    <row r="154" spans="1:14" ht="15">
      <c r="A154" s="317" t="s">
        <v>525</v>
      </c>
      <c r="B154" s="313" t="s">
        <v>526</v>
      </c>
      <c r="C154" s="313" t="s">
        <v>336</v>
      </c>
      <c r="D154" s="313">
        <v>27.3</v>
      </c>
      <c r="E154" s="314">
        <v>4.0599999999999996</v>
      </c>
      <c r="F154" s="313">
        <v>87</v>
      </c>
      <c r="G154" s="313">
        <v>68</v>
      </c>
      <c r="H154" s="318">
        <v>0</v>
      </c>
      <c r="M154" s="17"/>
      <c r="N154" s="18"/>
    </row>
    <row r="155" spans="1:14" ht="15">
      <c r="A155" s="317" t="s">
        <v>525</v>
      </c>
      <c r="B155" s="313" t="s">
        <v>526</v>
      </c>
      <c r="C155" s="313" t="s">
        <v>337</v>
      </c>
      <c r="D155" s="313">
        <v>27.33</v>
      </c>
      <c r="E155" s="314">
        <v>4.0599999999999996</v>
      </c>
      <c r="F155" s="313">
        <v>85</v>
      </c>
      <c r="G155" s="313">
        <v>68</v>
      </c>
      <c r="H155" s="318">
        <v>0</v>
      </c>
    </row>
    <row r="156" spans="1:14" ht="15">
      <c r="A156" s="317" t="s">
        <v>525</v>
      </c>
      <c r="B156" s="313" t="s">
        <v>526</v>
      </c>
      <c r="C156" s="313" t="s">
        <v>338</v>
      </c>
      <c r="D156" s="313">
        <v>27.05</v>
      </c>
      <c r="E156" s="314">
        <v>4.0199999999999996</v>
      </c>
      <c r="F156" s="313">
        <v>85</v>
      </c>
      <c r="G156" s="313">
        <v>67</v>
      </c>
      <c r="H156" s="318">
        <v>0</v>
      </c>
    </row>
    <row r="157" spans="1:14" ht="15">
      <c r="A157" s="317" t="s">
        <v>525</v>
      </c>
      <c r="B157" s="313" t="s">
        <v>526</v>
      </c>
      <c r="C157" s="313" t="s">
        <v>339</v>
      </c>
      <c r="D157" s="313">
        <v>27.34</v>
      </c>
      <c r="E157" s="314">
        <v>4.0599999999999996</v>
      </c>
      <c r="F157" s="313">
        <v>84</v>
      </c>
      <c r="G157" s="313">
        <v>67</v>
      </c>
      <c r="H157" s="318">
        <v>0</v>
      </c>
    </row>
    <row r="158" spans="1:14" ht="15">
      <c r="A158" s="317" t="s">
        <v>525</v>
      </c>
      <c r="B158" s="313" t="s">
        <v>526</v>
      </c>
      <c r="C158" s="313" t="s">
        <v>340</v>
      </c>
      <c r="D158" s="313">
        <v>27.12</v>
      </c>
      <c r="E158" s="314">
        <v>4.03</v>
      </c>
      <c r="F158" s="313">
        <v>84</v>
      </c>
      <c r="G158" s="313">
        <v>66</v>
      </c>
      <c r="H158" s="318">
        <v>0</v>
      </c>
    </row>
    <row r="159" spans="1:14" ht="15">
      <c r="A159" s="317" t="s">
        <v>525</v>
      </c>
      <c r="B159" s="313" t="s">
        <v>526</v>
      </c>
      <c r="C159" s="313" t="s">
        <v>341</v>
      </c>
      <c r="D159" s="313">
        <v>25.62</v>
      </c>
      <c r="E159" s="314">
        <v>3.83</v>
      </c>
      <c r="F159" s="313">
        <v>84</v>
      </c>
      <c r="G159" s="313">
        <v>64</v>
      </c>
      <c r="H159" s="318">
        <v>0.3</v>
      </c>
    </row>
    <row r="160" spans="1:14" ht="15">
      <c r="A160" s="317" t="s">
        <v>525</v>
      </c>
      <c r="B160" s="313" t="s">
        <v>526</v>
      </c>
      <c r="C160" s="313" t="s">
        <v>342</v>
      </c>
      <c r="D160" s="313">
        <v>24.8</v>
      </c>
      <c r="E160" s="314">
        <v>3.73</v>
      </c>
      <c r="F160" s="313">
        <v>88</v>
      </c>
      <c r="G160" s="313">
        <v>62</v>
      </c>
      <c r="H160" s="318"/>
    </row>
    <row r="161" spans="1:8" ht="15">
      <c r="A161" s="317" t="s">
        <v>525</v>
      </c>
      <c r="B161" s="313" t="s">
        <v>526</v>
      </c>
      <c r="C161" s="313" t="s">
        <v>121</v>
      </c>
      <c r="D161" s="313">
        <v>29.07</v>
      </c>
      <c r="E161" s="314">
        <v>4.29</v>
      </c>
      <c r="F161" s="313">
        <v>91</v>
      </c>
      <c r="G161" s="313">
        <v>68</v>
      </c>
      <c r="H161" s="318">
        <v>0</v>
      </c>
    </row>
    <row r="162" spans="1:8" ht="15">
      <c r="A162" s="317" t="s">
        <v>525</v>
      </c>
      <c r="B162" s="313" t="s">
        <v>526</v>
      </c>
      <c r="C162" s="313" t="s">
        <v>122</v>
      </c>
      <c r="D162" s="313">
        <v>29.14</v>
      </c>
      <c r="E162" s="314">
        <v>4.3</v>
      </c>
      <c r="F162" s="313">
        <v>92</v>
      </c>
      <c r="G162" s="313">
        <v>68</v>
      </c>
      <c r="H162" s="318">
        <v>1.64</v>
      </c>
    </row>
    <row r="163" spans="1:8" ht="15">
      <c r="A163" s="317" t="s">
        <v>525</v>
      </c>
      <c r="B163" s="313" t="s">
        <v>526</v>
      </c>
      <c r="C163" s="313" t="s">
        <v>123</v>
      </c>
      <c r="D163" s="313">
        <v>29.25</v>
      </c>
      <c r="E163" s="314">
        <v>4.3099999999999996</v>
      </c>
      <c r="F163" s="313">
        <v>92</v>
      </c>
      <c r="G163" s="313">
        <v>68</v>
      </c>
      <c r="H163" s="318">
        <v>0</v>
      </c>
    </row>
    <row r="164" spans="1:8" ht="15">
      <c r="A164" s="317" t="s">
        <v>525</v>
      </c>
      <c r="B164" s="313" t="s">
        <v>526</v>
      </c>
      <c r="C164" s="313" t="s">
        <v>124</v>
      </c>
      <c r="D164" s="313">
        <v>30.46</v>
      </c>
      <c r="E164" s="314">
        <v>4.47</v>
      </c>
      <c r="F164" s="313">
        <v>88</v>
      </c>
      <c r="G164" s="313">
        <v>67</v>
      </c>
      <c r="H164" s="318">
        <v>0.54</v>
      </c>
    </row>
    <row r="165" spans="1:8" ht="15">
      <c r="A165" s="317" t="s">
        <v>525</v>
      </c>
      <c r="B165" s="313" t="s">
        <v>526</v>
      </c>
      <c r="C165" s="313" t="s">
        <v>125</v>
      </c>
      <c r="D165" s="313">
        <v>29.21</v>
      </c>
      <c r="E165" s="314">
        <v>4.3099999999999996</v>
      </c>
      <c r="F165" s="313">
        <v>91</v>
      </c>
      <c r="G165" s="313">
        <v>69</v>
      </c>
      <c r="H165" s="318">
        <v>0.09</v>
      </c>
    </row>
    <row r="166" spans="1:8" ht="15">
      <c r="A166" s="317" t="s">
        <v>525</v>
      </c>
      <c r="B166" s="313" t="s">
        <v>526</v>
      </c>
      <c r="C166" s="313" t="s">
        <v>126</v>
      </c>
      <c r="D166" s="313">
        <v>35.54</v>
      </c>
      <c r="E166" s="314">
        <v>5.14</v>
      </c>
      <c r="F166" s="313">
        <v>94</v>
      </c>
      <c r="G166" s="313">
        <v>69</v>
      </c>
      <c r="H166" s="318">
        <v>0</v>
      </c>
    </row>
    <row r="167" spans="1:8" ht="15">
      <c r="A167" s="317" t="s">
        <v>525</v>
      </c>
      <c r="B167" s="313" t="s">
        <v>526</v>
      </c>
      <c r="C167" s="313" t="s">
        <v>343</v>
      </c>
      <c r="D167" s="313">
        <v>29.3</v>
      </c>
      <c r="E167" s="314">
        <v>4.32</v>
      </c>
      <c r="F167" s="313">
        <v>95</v>
      </c>
      <c r="G167" s="313">
        <v>71</v>
      </c>
      <c r="H167" s="318"/>
    </row>
    <row r="168" spans="1:8" ht="15">
      <c r="A168" s="317" t="s">
        <v>525</v>
      </c>
      <c r="B168" s="313" t="s">
        <v>526</v>
      </c>
      <c r="C168" s="313" t="s">
        <v>344</v>
      </c>
      <c r="D168" s="313">
        <v>28.33</v>
      </c>
      <c r="E168" s="314">
        <v>4.1100000000000003</v>
      </c>
      <c r="F168" s="313">
        <v>95</v>
      </c>
      <c r="G168" s="313">
        <v>71</v>
      </c>
      <c r="H168" s="318">
        <v>0</v>
      </c>
    </row>
    <row r="169" spans="1:8" ht="15">
      <c r="A169" s="317" t="s">
        <v>525</v>
      </c>
      <c r="B169" s="313" t="s">
        <v>526</v>
      </c>
      <c r="C169" s="313" t="s">
        <v>345</v>
      </c>
      <c r="D169" s="313">
        <v>29.69</v>
      </c>
      <c r="E169" s="314">
        <v>4.29</v>
      </c>
      <c r="F169" s="313">
        <v>95</v>
      </c>
      <c r="G169" s="313">
        <v>66</v>
      </c>
      <c r="H169" s="318">
        <v>0.44</v>
      </c>
    </row>
    <row r="170" spans="1:8" ht="15">
      <c r="A170" s="317" t="s">
        <v>525</v>
      </c>
      <c r="B170" s="313" t="s">
        <v>526</v>
      </c>
      <c r="C170" s="313" t="s">
        <v>127</v>
      </c>
      <c r="D170" s="313">
        <v>31.48</v>
      </c>
      <c r="E170" s="314">
        <v>4.51</v>
      </c>
      <c r="F170" s="313">
        <v>95</v>
      </c>
      <c r="G170" s="313">
        <v>68</v>
      </c>
      <c r="H170" s="318">
        <v>0.45</v>
      </c>
    </row>
    <row r="171" spans="1:8" ht="15">
      <c r="A171" s="317" t="s">
        <v>525</v>
      </c>
      <c r="B171" s="313" t="s">
        <v>526</v>
      </c>
      <c r="C171" s="313" t="s">
        <v>128</v>
      </c>
      <c r="D171" s="313">
        <v>32.909999999999997</v>
      </c>
      <c r="E171" s="314">
        <v>4.7</v>
      </c>
      <c r="F171" s="313">
        <v>93</v>
      </c>
      <c r="G171" s="313">
        <v>68</v>
      </c>
      <c r="H171" s="318">
        <v>0.91</v>
      </c>
    </row>
    <row r="172" spans="1:8" ht="15">
      <c r="A172" s="317" t="s">
        <v>525</v>
      </c>
      <c r="B172" s="313" t="s">
        <v>526</v>
      </c>
      <c r="C172" s="313" t="s">
        <v>129</v>
      </c>
      <c r="D172" s="313">
        <v>33.950000000000003</v>
      </c>
      <c r="E172" s="314">
        <v>4.83</v>
      </c>
      <c r="F172" s="313">
        <v>94</v>
      </c>
      <c r="G172" s="313">
        <v>68</v>
      </c>
      <c r="H172" s="318">
        <v>0.28000000000000003</v>
      </c>
    </row>
    <row r="173" spans="1:8" ht="15">
      <c r="A173" s="317" t="s">
        <v>525</v>
      </c>
      <c r="B173" s="313" t="s">
        <v>526</v>
      </c>
      <c r="C173" s="313" t="s">
        <v>130</v>
      </c>
      <c r="D173" s="313">
        <v>36.22</v>
      </c>
      <c r="E173" s="314">
        <v>5.12</v>
      </c>
      <c r="F173" s="313">
        <v>93</v>
      </c>
      <c r="G173" s="313">
        <v>70</v>
      </c>
      <c r="H173" s="318">
        <v>0.63</v>
      </c>
    </row>
    <row r="174" spans="1:8" ht="15">
      <c r="A174" s="317" t="s">
        <v>525</v>
      </c>
      <c r="B174" s="313" t="s">
        <v>526</v>
      </c>
      <c r="C174" s="313" t="s">
        <v>131</v>
      </c>
      <c r="D174" s="313">
        <v>45.17</v>
      </c>
      <c r="E174" s="314">
        <v>6.27</v>
      </c>
      <c r="F174" s="313">
        <v>91</v>
      </c>
      <c r="G174" s="313">
        <v>69</v>
      </c>
      <c r="H174" s="318">
        <v>0.46</v>
      </c>
    </row>
    <row r="175" spans="1:8" ht="15">
      <c r="A175" s="317" t="s">
        <v>525</v>
      </c>
      <c r="B175" s="313" t="s">
        <v>526</v>
      </c>
      <c r="C175" s="313" t="s">
        <v>132</v>
      </c>
      <c r="D175" s="313">
        <v>39.39</v>
      </c>
      <c r="E175" s="314">
        <v>5.53</v>
      </c>
      <c r="F175" s="313">
        <v>91</v>
      </c>
      <c r="G175" s="313">
        <v>71</v>
      </c>
      <c r="H175" s="318">
        <v>0.24</v>
      </c>
    </row>
    <row r="176" spans="1:8" ht="15">
      <c r="A176" s="317" t="s">
        <v>525</v>
      </c>
      <c r="B176" s="313" t="s">
        <v>526</v>
      </c>
      <c r="C176" s="313" t="s">
        <v>133</v>
      </c>
      <c r="D176" s="313">
        <v>37.97</v>
      </c>
      <c r="E176" s="314">
        <v>5.35</v>
      </c>
      <c r="F176" s="313">
        <v>93</v>
      </c>
      <c r="G176" s="313">
        <v>66</v>
      </c>
      <c r="H176" s="318">
        <v>0.04</v>
      </c>
    </row>
    <row r="177" spans="1:14" ht="15">
      <c r="A177" s="317" t="s">
        <v>525</v>
      </c>
      <c r="B177" s="313" t="s">
        <v>526</v>
      </c>
      <c r="C177" s="313" t="s">
        <v>134</v>
      </c>
      <c r="D177" s="313">
        <v>42.42</v>
      </c>
      <c r="E177" s="314">
        <v>5.92</v>
      </c>
      <c r="F177" s="313">
        <v>91</v>
      </c>
      <c r="G177" s="313">
        <v>69</v>
      </c>
      <c r="H177" s="318">
        <v>0.35</v>
      </c>
    </row>
    <row r="178" spans="1:14" ht="15">
      <c r="A178" s="317" t="s">
        <v>525</v>
      </c>
      <c r="B178" s="313" t="s">
        <v>526</v>
      </c>
      <c r="C178" s="313" t="s">
        <v>135</v>
      </c>
      <c r="D178" s="313">
        <v>39.729999999999997</v>
      </c>
      <c r="E178" s="314">
        <v>5.57</v>
      </c>
      <c r="F178" s="313">
        <v>92</v>
      </c>
      <c r="G178" s="313">
        <v>70</v>
      </c>
      <c r="H178" s="318">
        <v>0.24</v>
      </c>
    </row>
    <row r="179" spans="1:14" ht="15">
      <c r="A179" s="317" t="s">
        <v>525</v>
      </c>
      <c r="B179" s="313" t="s">
        <v>526</v>
      </c>
      <c r="C179" s="313" t="s">
        <v>136</v>
      </c>
      <c r="D179" s="313">
        <v>37.43</v>
      </c>
      <c r="E179" s="314">
        <v>5.28</v>
      </c>
      <c r="F179" s="313">
        <v>91</v>
      </c>
      <c r="G179" s="313">
        <v>70</v>
      </c>
      <c r="H179" s="318">
        <v>0.15</v>
      </c>
    </row>
    <row r="180" spans="1:14" ht="15">
      <c r="A180" s="317" t="s">
        <v>525</v>
      </c>
      <c r="B180" s="313" t="s">
        <v>526</v>
      </c>
      <c r="C180" s="313" t="s">
        <v>346</v>
      </c>
      <c r="D180" s="313">
        <v>32.76</v>
      </c>
      <c r="E180" s="314">
        <v>4.68</v>
      </c>
      <c r="F180" s="313">
        <v>94</v>
      </c>
      <c r="G180" s="313">
        <v>70</v>
      </c>
      <c r="H180" s="318">
        <v>0</v>
      </c>
    </row>
    <row r="181" spans="1:14" ht="15">
      <c r="A181" s="317" t="s">
        <v>525</v>
      </c>
      <c r="B181" s="313" t="s">
        <v>526</v>
      </c>
      <c r="C181" s="313" t="s">
        <v>347</v>
      </c>
      <c r="D181" s="313">
        <v>31.91</v>
      </c>
      <c r="E181" s="314">
        <v>4.57</v>
      </c>
      <c r="F181" s="313">
        <v>97</v>
      </c>
      <c r="G181" s="313">
        <v>71</v>
      </c>
      <c r="H181" s="318">
        <v>0</v>
      </c>
    </row>
    <row r="182" spans="1:14" ht="15">
      <c r="A182" s="317" t="s">
        <v>525</v>
      </c>
      <c r="B182" s="313" t="s">
        <v>526</v>
      </c>
      <c r="C182" s="313" t="s">
        <v>348</v>
      </c>
      <c r="D182" s="313">
        <v>31.46</v>
      </c>
      <c r="E182" s="314">
        <v>4.51</v>
      </c>
      <c r="F182" s="313">
        <v>95</v>
      </c>
      <c r="G182" s="313">
        <v>72</v>
      </c>
      <c r="H182" s="318">
        <v>0</v>
      </c>
    </row>
    <row r="183" spans="1:14" ht="15">
      <c r="A183" s="317" t="s">
        <v>525</v>
      </c>
      <c r="B183" s="313" t="s">
        <v>526</v>
      </c>
      <c r="C183" s="313" t="s">
        <v>137</v>
      </c>
      <c r="D183" s="313">
        <v>30.69</v>
      </c>
      <c r="E183" s="314">
        <v>4.41</v>
      </c>
      <c r="F183" s="313">
        <v>95</v>
      </c>
      <c r="G183" s="313">
        <v>71</v>
      </c>
      <c r="H183" s="318">
        <v>0.88</v>
      </c>
      <c r="M183" s="16"/>
      <c r="N183" s="16"/>
    </row>
    <row r="184" spans="1:14" ht="15">
      <c r="A184" s="317" t="s">
        <v>525</v>
      </c>
      <c r="B184" s="313" t="s">
        <v>526</v>
      </c>
      <c r="C184" s="313" t="s">
        <v>349</v>
      </c>
      <c r="D184" s="313">
        <v>29.67</v>
      </c>
      <c r="E184" s="314">
        <v>4.28</v>
      </c>
      <c r="F184" s="313">
        <v>94</v>
      </c>
      <c r="G184" s="313">
        <v>71</v>
      </c>
      <c r="H184" s="318">
        <v>0</v>
      </c>
      <c r="M184" s="17"/>
      <c r="N184" s="18"/>
    </row>
    <row r="185" spans="1:14" ht="15">
      <c r="A185" s="317" t="s">
        <v>525</v>
      </c>
      <c r="B185" s="313" t="s">
        <v>526</v>
      </c>
      <c r="C185" s="313" t="s">
        <v>350</v>
      </c>
      <c r="D185" s="313">
        <v>29.74</v>
      </c>
      <c r="E185" s="314">
        <v>4.29</v>
      </c>
      <c r="F185" s="313">
        <v>94</v>
      </c>
      <c r="G185" s="313">
        <v>71</v>
      </c>
      <c r="H185" s="318">
        <v>0</v>
      </c>
    </row>
    <row r="186" spans="1:14" ht="15">
      <c r="A186" s="317" t="s">
        <v>525</v>
      </c>
      <c r="B186" s="313" t="s">
        <v>526</v>
      </c>
      <c r="C186" s="313" t="s">
        <v>351</v>
      </c>
      <c r="D186" s="313">
        <v>28.9</v>
      </c>
      <c r="E186" s="314">
        <v>4.18</v>
      </c>
      <c r="F186" s="313">
        <v>95</v>
      </c>
      <c r="G186" s="313">
        <v>71</v>
      </c>
      <c r="H186" s="318">
        <v>0</v>
      </c>
    </row>
    <row r="187" spans="1:14" ht="15">
      <c r="A187" s="317" t="s">
        <v>525</v>
      </c>
      <c r="B187" s="313" t="s">
        <v>526</v>
      </c>
      <c r="C187" s="313" t="s">
        <v>352</v>
      </c>
      <c r="D187" s="313">
        <v>27.12</v>
      </c>
      <c r="E187" s="314">
        <v>3.96</v>
      </c>
      <c r="F187" s="313">
        <v>97</v>
      </c>
      <c r="G187" s="313">
        <v>72</v>
      </c>
      <c r="H187" s="318">
        <v>0</v>
      </c>
    </row>
    <row r="188" spans="1:14" ht="15">
      <c r="A188" s="317" t="s">
        <v>525</v>
      </c>
      <c r="B188" s="313" t="s">
        <v>526</v>
      </c>
      <c r="C188" s="313" t="s">
        <v>353</v>
      </c>
      <c r="D188" s="313">
        <v>28.37</v>
      </c>
      <c r="E188" s="314">
        <v>4.12</v>
      </c>
      <c r="F188" s="313">
        <v>95</v>
      </c>
      <c r="G188" s="313">
        <v>73</v>
      </c>
      <c r="H188" s="318">
        <v>0</v>
      </c>
    </row>
    <row r="189" spans="1:14" ht="15">
      <c r="A189" s="317" t="s">
        <v>525</v>
      </c>
      <c r="B189" s="313" t="s">
        <v>526</v>
      </c>
      <c r="C189" s="313" t="s">
        <v>354</v>
      </c>
      <c r="D189" s="313">
        <v>27.99</v>
      </c>
      <c r="E189" s="314">
        <v>4.07</v>
      </c>
      <c r="F189" s="313">
        <v>95</v>
      </c>
      <c r="G189" s="313">
        <v>74</v>
      </c>
      <c r="H189" s="318">
        <v>0</v>
      </c>
    </row>
    <row r="190" spans="1:14" ht="15">
      <c r="A190" s="317" t="s">
        <v>525</v>
      </c>
      <c r="B190" s="313" t="s">
        <v>526</v>
      </c>
      <c r="C190" s="313" t="s">
        <v>355</v>
      </c>
      <c r="D190" s="313">
        <v>28.48</v>
      </c>
      <c r="E190" s="314">
        <v>4.13</v>
      </c>
      <c r="F190" s="313">
        <v>96</v>
      </c>
      <c r="G190" s="313">
        <v>73</v>
      </c>
      <c r="H190" s="318">
        <v>0.04</v>
      </c>
    </row>
    <row r="191" spans="1:14" ht="15">
      <c r="A191" s="317" t="s">
        <v>525</v>
      </c>
      <c r="B191" s="313" t="s">
        <v>526</v>
      </c>
      <c r="C191" s="313" t="s">
        <v>356</v>
      </c>
      <c r="D191" s="313">
        <v>28.59</v>
      </c>
      <c r="E191" s="314">
        <v>4.1399999999999997</v>
      </c>
      <c r="F191" s="313">
        <v>95</v>
      </c>
      <c r="G191" s="313">
        <v>73</v>
      </c>
      <c r="H191" s="318">
        <v>0.03</v>
      </c>
    </row>
    <row r="192" spans="1:14" ht="15">
      <c r="A192" s="317" t="s">
        <v>525</v>
      </c>
      <c r="B192" s="313" t="s">
        <v>526</v>
      </c>
      <c r="C192" s="313" t="s">
        <v>357</v>
      </c>
      <c r="D192" s="313">
        <v>28.94</v>
      </c>
      <c r="E192" s="314">
        <v>4.1900000000000004</v>
      </c>
      <c r="F192" s="313">
        <v>94</v>
      </c>
      <c r="G192" s="313">
        <v>74</v>
      </c>
      <c r="H192" s="318">
        <v>0.31</v>
      </c>
    </row>
    <row r="193" spans="1:8" ht="15">
      <c r="A193" s="317" t="s">
        <v>525</v>
      </c>
      <c r="B193" s="313" t="s">
        <v>526</v>
      </c>
      <c r="C193" s="313" t="s">
        <v>358</v>
      </c>
      <c r="D193" s="313">
        <v>28.27</v>
      </c>
      <c r="E193" s="314">
        <v>4.0999999999999996</v>
      </c>
      <c r="F193" s="313">
        <v>96</v>
      </c>
      <c r="G193" s="313">
        <v>74</v>
      </c>
      <c r="H193" s="318">
        <v>0.2</v>
      </c>
    </row>
    <row r="194" spans="1:8" ht="15">
      <c r="A194" s="317" t="s">
        <v>525</v>
      </c>
      <c r="B194" s="313" t="s">
        <v>526</v>
      </c>
      <c r="C194" s="313" t="s">
        <v>359</v>
      </c>
      <c r="D194" s="313">
        <v>27.45</v>
      </c>
      <c r="E194" s="314">
        <v>4</v>
      </c>
      <c r="F194" s="313">
        <v>96</v>
      </c>
      <c r="G194" s="313">
        <v>74</v>
      </c>
      <c r="H194" s="318">
        <v>0</v>
      </c>
    </row>
    <row r="195" spans="1:8" ht="15">
      <c r="A195" s="317" t="s">
        <v>525</v>
      </c>
      <c r="B195" s="313" t="s">
        <v>526</v>
      </c>
      <c r="C195" s="313" t="s">
        <v>138</v>
      </c>
      <c r="D195" s="313">
        <v>28.41</v>
      </c>
      <c r="E195" s="314">
        <v>4.12</v>
      </c>
      <c r="F195" s="313">
        <v>94</v>
      </c>
      <c r="G195" s="313">
        <v>73</v>
      </c>
      <c r="H195" s="318">
        <v>0.78</v>
      </c>
    </row>
    <row r="196" spans="1:8" ht="15">
      <c r="A196" s="317" t="s">
        <v>525</v>
      </c>
      <c r="B196" s="313" t="s">
        <v>526</v>
      </c>
      <c r="C196" s="313" t="s">
        <v>360</v>
      </c>
      <c r="D196" s="313">
        <v>36.76</v>
      </c>
      <c r="E196" s="314">
        <v>5.19</v>
      </c>
      <c r="F196" s="313">
        <v>94</v>
      </c>
      <c r="G196" s="313">
        <v>73</v>
      </c>
      <c r="H196" s="318">
        <v>0.1</v>
      </c>
    </row>
    <row r="197" spans="1:8" ht="15">
      <c r="A197" s="317" t="s">
        <v>525</v>
      </c>
      <c r="B197" s="313" t="s">
        <v>526</v>
      </c>
      <c r="C197" s="313" t="s">
        <v>361</v>
      </c>
      <c r="D197" s="313">
        <v>27.47</v>
      </c>
      <c r="E197" s="314">
        <v>4</v>
      </c>
      <c r="F197" s="313">
        <v>94</v>
      </c>
      <c r="G197" s="313">
        <v>72</v>
      </c>
      <c r="H197" s="318" t="s">
        <v>149</v>
      </c>
    </row>
    <row r="198" spans="1:8" ht="15">
      <c r="A198" s="317" t="s">
        <v>525</v>
      </c>
      <c r="B198" s="313" t="s">
        <v>526</v>
      </c>
      <c r="C198" s="313" t="s">
        <v>362</v>
      </c>
      <c r="D198" s="313">
        <v>29.25</v>
      </c>
      <c r="E198" s="314">
        <v>4.2</v>
      </c>
      <c r="F198" s="313">
        <v>95</v>
      </c>
      <c r="G198" s="313">
        <v>73</v>
      </c>
      <c r="H198" s="318">
        <v>0.33</v>
      </c>
    </row>
    <row r="199" spans="1:8" ht="15">
      <c r="A199" s="317" t="s">
        <v>525</v>
      </c>
      <c r="B199" s="313" t="s">
        <v>526</v>
      </c>
      <c r="C199" s="313" t="s">
        <v>139</v>
      </c>
      <c r="D199" s="313">
        <v>32.700000000000003</v>
      </c>
      <c r="E199" s="314">
        <v>4.6399999999999997</v>
      </c>
      <c r="F199" s="313">
        <v>96</v>
      </c>
      <c r="G199" s="313">
        <v>73</v>
      </c>
      <c r="H199" s="318">
        <v>0.12</v>
      </c>
    </row>
    <row r="200" spans="1:8" ht="15">
      <c r="A200" s="317" t="s">
        <v>525</v>
      </c>
      <c r="B200" s="313" t="s">
        <v>526</v>
      </c>
      <c r="C200" s="313" t="s">
        <v>140</v>
      </c>
      <c r="D200" s="313">
        <v>33.909999999999997</v>
      </c>
      <c r="E200" s="314">
        <v>4.8</v>
      </c>
      <c r="F200" s="313">
        <v>96</v>
      </c>
      <c r="G200" s="313">
        <v>74</v>
      </c>
      <c r="H200" s="318">
        <v>0.15</v>
      </c>
    </row>
    <row r="201" spans="1:8" ht="15">
      <c r="A201" s="317" t="s">
        <v>525</v>
      </c>
      <c r="B201" s="313" t="s">
        <v>526</v>
      </c>
      <c r="C201" s="313" t="s">
        <v>141</v>
      </c>
      <c r="D201" s="313">
        <v>30.87</v>
      </c>
      <c r="E201" s="314">
        <v>4.41</v>
      </c>
      <c r="F201" s="313">
        <v>95</v>
      </c>
      <c r="G201" s="313">
        <v>74</v>
      </c>
      <c r="H201" s="318">
        <v>2.8</v>
      </c>
    </row>
    <row r="202" spans="1:8" ht="15">
      <c r="A202" s="317" t="s">
        <v>525</v>
      </c>
      <c r="B202" s="313" t="s">
        <v>526</v>
      </c>
      <c r="C202" s="313" t="s">
        <v>142</v>
      </c>
      <c r="D202" s="313">
        <v>32.659999999999997</v>
      </c>
      <c r="E202" s="314">
        <v>4.6399999999999997</v>
      </c>
      <c r="F202" s="313">
        <v>95</v>
      </c>
      <c r="G202" s="313">
        <v>72</v>
      </c>
      <c r="H202" s="318">
        <v>0.22</v>
      </c>
    </row>
    <row r="203" spans="1:8" ht="15">
      <c r="A203" s="317" t="s">
        <v>525</v>
      </c>
      <c r="B203" s="313" t="s">
        <v>526</v>
      </c>
      <c r="C203" s="313" t="s">
        <v>143</v>
      </c>
      <c r="D203" s="313">
        <v>33.1</v>
      </c>
      <c r="E203" s="314">
        <v>4.7</v>
      </c>
      <c r="F203" s="313">
        <v>95</v>
      </c>
      <c r="G203" s="313">
        <v>71</v>
      </c>
      <c r="H203" s="318">
        <v>0.14000000000000001</v>
      </c>
    </row>
    <row r="204" spans="1:8" ht="15">
      <c r="A204" s="317" t="s">
        <v>525</v>
      </c>
      <c r="B204" s="313" t="s">
        <v>526</v>
      </c>
      <c r="C204" s="313" t="s">
        <v>363</v>
      </c>
      <c r="D204" s="313">
        <v>31.97</v>
      </c>
      <c r="E204" s="314">
        <v>4.55</v>
      </c>
      <c r="F204" s="313">
        <v>96</v>
      </c>
      <c r="G204" s="313">
        <v>73</v>
      </c>
      <c r="H204" s="318">
        <v>0</v>
      </c>
    </row>
    <row r="205" spans="1:8" ht="15">
      <c r="A205" s="317" t="s">
        <v>525</v>
      </c>
      <c r="B205" s="313" t="s">
        <v>526</v>
      </c>
      <c r="C205" s="313" t="s">
        <v>364</v>
      </c>
      <c r="D205" s="313">
        <v>28.56</v>
      </c>
      <c r="E205" s="314">
        <v>4.1100000000000003</v>
      </c>
      <c r="F205" s="313">
        <v>99</v>
      </c>
      <c r="G205" s="313">
        <v>74</v>
      </c>
      <c r="H205" s="318">
        <v>0</v>
      </c>
    </row>
    <row r="206" spans="1:8" ht="15">
      <c r="A206" s="317" t="s">
        <v>525</v>
      </c>
      <c r="B206" s="313" t="s">
        <v>526</v>
      </c>
      <c r="C206" s="313" t="s">
        <v>365</v>
      </c>
      <c r="D206" s="313">
        <v>32.04</v>
      </c>
      <c r="E206" s="314">
        <v>4.5599999999999996</v>
      </c>
      <c r="F206" s="313">
        <v>97</v>
      </c>
      <c r="G206" s="313">
        <v>75</v>
      </c>
      <c r="H206" s="318">
        <v>0</v>
      </c>
    </row>
    <row r="207" spans="1:8" ht="15">
      <c r="A207" s="317" t="s">
        <v>525</v>
      </c>
      <c r="B207" s="313" t="s">
        <v>526</v>
      </c>
      <c r="C207" s="313" t="s">
        <v>144</v>
      </c>
      <c r="D207" s="313">
        <v>37.270000000000003</v>
      </c>
      <c r="E207" s="314">
        <v>5.23</v>
      </c>
      <c r="F207" s="313">
        <v>94</v>
      </c>
      <c r="G207" s="313">
        <v>71</v>
      </c>
      <c r="H207" s="318">
        <v>0.7</v>
      </c>
    </row>
    <row r="208" spans="1:8" ht="15">
      <c r="A208" s="317" t="s">
        <v>525</v>
      </c>
      <c r="B208" s="313" t="s">
        <v>526</v>
      </c>
      <c r="C208" s="313" t="s">
        <v>145</v>
      </c>
      <c r="D208" s="313">
        <v>33.65</v>
      </c>
      <c r="E208" s="314">
        <v>4.7699999999999996</v>
      </c>
      <c r="F208" s="313">
        <v>93</v>
      </c>
      <c r="G208" s="313">
        <v>73</v>
      </c>
      <c r="H208" s="318">
        <v>1.1200000000000001</v>
      </c>
    </row>
    <row r="209" spans="1:14" ht="15">
      <c r="A209" s="317" t="s">
        <v>525</v>
      </c>
      <c r="B209" s="313" t="s">
        <v>526</v>
      </c>
      <c r="C209" s="313" t="s">
        <v>146</v>
      </c>
      <c r="D209" s="313">
        <v>32.99</v>
      </c>
      <c r="E209" s="314">
        <v>4.68</v>
      </c>
      <c r="F209" s="313">
        <v>93</v>
      </c>
      <c r="G209" s="313">
        <v>73</v>
      </c>
      <c r="H209" s="318">
        <v>0.3</v>
      </c>
    </row>
    <row r="210" spans="1:14" ht="15">
      <c r="A210" s="317" t="s">
        <v>525</v>
      </c>
      <c r="B210" s="313" t="s">
        <v>526</v>
      </c>
      <c r="C210" s="313" t="s">
        <v>366</v>
      </c>
      <c r="D210" s="313">
        <v>32.19</v>
      </c>
      <c r="E210" s="314">
        <v>4.58</v>
      </c>
      <c r="F210" s="313">
        <v>92</v>
      </c>
      <c r="G210" s="313">
        <v>73</v>
      </c>
      <c r="H210" s="318">
        <v>0</v>
      </c>
    </row>
    <row r="211" spans="1:14" ht="15">
      <c r="A211" s="317" t="s">
        <v>525</v>
      </c>
      <c r="B211" s="313" t="s">
        <v>526</v>
      </c>
      <c r="C211" s="313" t="s">
        <v>367</v>
      </c>
      <c r="D211" s="313">
        <v>30.87</v>
      </c>
      <c r="E211" s="314">
        <v>4.41</v>
      </c>
      <c r="F211" s="313">
        <v>91</v>
      </c>
      <c r="G211" s="313">
        <v>73</v>
      </c>
      <c r="H211" s="318">
        <v>0</v>
      </c>
    </row>
    <row r="212" spans="1:14" ht="15">
      <c r="A212" s="317" t="s">
        <v>525</v>
      </c>
      <c r="B212" s="313" t="s">
        <v>526</v>
      </c>
      <c r="C212" s="313" t="s">
        <v>147</v>
      </c>
      <c r="D212" s="313">
        <v>32.299999999999997</v>
      </c>
      <c r="E212" s="314">
        <v>4.59</v>
      </c>
      <c r="F212" s="313">
        <v>92</v>
      </c>
      <c r="G212" s="313">
        <v>73</v>
      </c>
      <c r="H212" s="318">
        <v>1</v>
      </c>
    </row>
    <row r="213" spans="1:14" ht="15">
      <c r="A213" s="317" t="s">
        <v>525</v>
      </c>
      <c r="B213" s="313" t="s">
        <v>526</v>
      </c>
      <c r="C213" s="313" t="s">
        <v>368</v>
      </c>
      <c r="D213" s="313">
        <v>33.18</v>
      </c>
      <c r="E213" s="314">
        <v>4.71</v>
      </c>
      <c r="F213" s="313">
        <v>93</v>
      </c>
      <c r="G213" s="313">
        <v>73</v>
      </c>
      <c r="H213" s="318">
        <v>0.05</v>
      </c>
    </row>
    <row r="214" spans="1:14" ht="15">
      <c r="A214" s="317" t="s">
        <v>525</v>
      </c>
      <c r="B214" s="313" t="s">
        <v>526</v>
      </c>
      <c r="C214" s="313" t="s">
        <v>148</v>
      </c>
      <c r="D214" s="313">
        <v>35.85</v>
      </c>
      <c r="E214" s="314">
        <v>5.05</v>
      </c>
      <c r="F214" s="313">
        <v>95</v>
      </c>
      <c r="G214" s="313">
        <v>74</v>
      </c>
      <c r="H214" s="318" t="s">
        <v>149</v>
      </c>
      <c r="M214" s="16"/>
      <c r="N214" s="16"/>
    </row>
    <row r="215" spans="1:14" ht="15">
      <c r="A215" s="317" t="s">
        <v>525</v>
      </c>
      <c r="B215" s="313" t="s">
        <v>526</v>
      </c>
      <c r="C215" s="313" t="s">
        <v>150</v>
      </c>
      <c r="D215" s="313">
        <v>41.75</v>
      </c>
      <c r="E215" s="314">
        <v>5.81</v>
      </c>
      <c r="F215" s="313">
        <v>95</v>
      </c>
      <c r="G215" s="313">
        <v>71</v>
      </c>
      <c r="H215" s="318">
        <v>0.74</v>
      </c>
      <c r="M215" s="17"/>
      <c r="N215" s="18"/>
    </row>
    <row r="216" spans="1:14" ht="15">
      <c r="A216" s="317" t="s">
        <v>525</v>
      </c>
      <c r="B216" s="313" t="s">
        <v>526</v>
      </c>
      <c r="C216" s="313" t="s">
        <v>151</v>
      </c>
      <c r="D216" s="313">
        <v>38.29</v>
      </c>
      <c r="E216" s="314">
        <v>5.36</v>
      </c>
      <c r="F216" s="313">
        <v>95</v>
      </c>
      <c r="G216" s="313">
        <v>71</v>
      </c>
      <c r="H216" s="318">
        <v>0.08</v>
      </c>
    </row>
    <row r="217" spans="1:14" ht="15">
      <c r="A217" s="317" t="s">
        <v>525</v>
      </c>
      <c r="B217" s="313" t="s">
        <v>526</v>
      </c>
      <c r="C217" s="313" t="s">
        <v>369</v>
      </c>
      <c r="D217" s="313">
        <v>35.520000000000003</v>
      </c>
      <c r="E217" s="314">
        <v>5.01</v>
      </c>
      <c r="F217" s="313">
        <v>93</v>
      </c>
      <c r="G217" s="313">
        <v>74</v>
      </c>
      <c r="H217" s="318">
        <v>0</v>
      </c>
    </row>
    <row r="218" spans="1:14" ht="15">
      <c r="A218" s="317" t="s">
        <v>525</v>
      </c>
      <c r="B218" s="313" t="s">
        <v>526</v>
      </c>
      <c r="C218" s="313" t="s">
        <v>370</v>
      </c>
      <c r="D218" s="313">
        <v>34.01</v>
      </c>
      <c r="E218" s="314">
        <v>4.8099999999999996</v>
      </c>
      <c r="F218" s="313">
        <v>91</v>
      </c>
      <c r="G218" s="313">
        <v>73</v>
      </c>
      <c r="H218" s="318">
        <v>0</v>
      </c>
    </row>
    <row r="219" spans="1:14" ht="15">
      <c r="A219" s="317" t="s">
        <v>525</v>
      </c>
      <c r="B219" s="313" t="s">
        <v>526</v>
      </c>
      <c r="C219" s="313" t="s">
        <v>371</v>
      </c>
      <c r="D219" s="313">
        <v>32.22</v>
      </c>
      <c r="E219" s="314">
        <v>4.58</v>
      </c>
      <c r="F219" s="313">
        <v>94</v>
      </c>
      <c r="G219" s="313">
        <v>73</v>
      </c>
      <c r="H219" s="318">
        <v>0</v>
      </c>
    </row>
    <row r="220" spans="1:14" ht="15">
      <c r="A220" s="317" t="s">
        <v>525</v>
      </c>
      <c r="B220" s="313" t="s">
        <v>526</v>
      </c>
      <c r="C220" s="313" t="s">
        <v>152</v>
      </c>
      <c r="D220" s="313">
        <v>34.03</v>
      </c>
      <c r="E220" s="314">
        <v>4.82</v>
      </c>
      <c r="F220" s="313">
        <v>94</v>
      </c>
      <c r="G220" s="313">
        <v>73</v>
      </c>
      <c r="H220" s="318">
        <v>0.17</v>
      </c>
    </row>
    <row r="221" spans="1:14" ht="15">
      <c r="A221" s="317" t="s">
        <v>525</v>
      </c>
      <c r="B221" s="313" t="s">
        <v>526</v>
      </c>
      <c r="C221" s="313" t="s">
        <v>153</v>
      </c>
      <c r="D221" s="313">
        <v>36.21</v>
      </c>
      <c r="E221" s="314">
        <v>5.0999999999999996</v>
      </c>
      <c r="F221" s="313">
        <v>95</v>
      </c>
      <c r="G221" s="313">
        <v>74</v>
      </c>
      <c r="H221" s="318">
        <v>0.66</v>
      </c>
    </row>
    <row r="222" spans="1:14" ht="15">
      <c r="A222" s="317" t="s">
        <v>525</v>
      </c>
      <c r="B222" s="313" t="s">
        <v>526</v>
      </c>
      <c r="C222" s="313" t="s">
        <v>154</v>
      </c>
      <c r="D222" s="313">
        <v>34.07</v>
      </c>
      <c r="E222" s="314">
        <v>4.82</v>
      </c>
      <c r="F222" s="313">
        <v>97</v>
      </c>
      <c r="G222" s="313">
        <v>75</v>
      </c>
      <c r="H222" s="318">
        <v>0.03</v>
      </c>
    </row>
    <row r="223" spans="1:14" ht="15">
      <c r="A223" s="317" t="s">
        <v>525</v>
      </c>
      <c r="B223" s="313" t="s">
        <v>526</v>
      </c>
      <c r="C223" s="313" t="s">
        <v>155</v>
      </c>
      <c r="D223" s="313">
        <v>33.6</v>
      </c>
      <c r="E223" s="314">
        <v>4.76</v>
      </c>
      <c r="F223" s="313">
        <v>99</v>
      </c>
      <c r="G223" s="313">
        <v>75</v>
      </c>
      <c r="H223" s="318">
        <v>0</v>
      </c>
    </row>
    <row r="224" spans="1:14" ht="15">
      <c r="A224" s="317" t="s">
        <v>525</v>
      </c>
      <c r="B224" s="313" t="s">
        <v>526</v>
      </c>
      <c r="C224" s="313" t="s">
        <v>372</v>
      </c>
      <c r="D224" s="313">
        <v>32.78</v>
      </c>
      <c r="E224" s="314">
        <v>4.66</v>
      </c>
      <c r="F224" s="313">
        <v>99</v>
      </c>
      <c r="G224" s="313">
        <v>74</v>
      </c>
      <c r="H224" s="318">
        <v>0</v>
      </c>
    </row>
    <row r="225" spans="1:8" ht="15">
      <c r="A225" s="317" t="s">
        <v>525</v>
      </c>
      <c r="B225" s="313" t="s">
        <v>526</v>
      </c>
      <c r="C225" s="313" t="s">
        <v>373</v>
      </c>
      <c r="D225" s="313">
        <v>31.6</v>
      </c>
      <c r="E225" s="314">
        <v>4.5</v>
      </c>
      <c r="F225" s="313">
        <v>100</v>
      </c>
      <c r="G225" s="313">
        <v>75</v>
      </c>
      <c r="H225" s="318">
        <v>0.16</v>
      </c>
    </row>
    <row r="226" spans="1:8" ht="15">
      <c r="A226" s="317" t="s">
        <v>525</v>
      </c>
      <c r="B226" s="313" t="s">
        <v>526</v>
      </c>
      <c r="C226" s="313" t="s">
        <v>374</v>
      </c>
      <c r="D226" s="313">
        <v>29.34</v>
      </c>
      <c r="E226" s="314">
        <v>4.21</v>
      </c>
      <c r="F226" s="313">
        <v>99</v>
      </c>
      <c r="G226" s="313">
        <v>75</v>
      </c>
      <c r="H226" s="318">
        <v>0</v>
      </c>
    </row>
    <row r="227" spans="1:8" ht="15">
      <c r="A227" s="317" t="s">
        <v>525</v>
      </c>
      <c r="B227" s="313" t="s">
        <v>526</v>
      </c>
      <c r="C227" s="313" t="s">
        <v>375</v>
      </c>
      <c r="D227" s="313">
        <v>29.31</v>
      </c>
      <c r="E227" s="314">
        <v>4.21</v>
      </c>
      <c r="F227" s="313">
        <v>98</v>
      </c>
      <c r="G227" s="313">
        <v>76</v>
      </c>
      <c r="H227" s="318">
        <v>0.25</v>
      </c>
    </row>
    <row r="228" spans="1:8" ht="15">
      <c r="A228" s="317" t="s">
        <v>525</v>
      </c>
      <c r="B228" s="313" t="s">
        <v>526</v>
      </c>
      <c r="C228" s="313" t="s">
        <v>376</v>
      </c>
      <c r="D228" s="313">
        <v>36.159999999999997</v>
      </c>
      <c r="E228" s="314">
        <v>5.09</v>
      </c>
      <c r="F228" s="313">
        <v>97</v>
      </c>
      <c r="G228" s="313">
        <v>74</v>
      </c>
      <c r="H228" s="318">
        <v>0</v>
      </c>
    </row>
    <row r="229" spans="1:8" ht="15">
      <c r="A229" s="317" t="s">
        <v>525</v>
      </c>
      <c r="B229" s="313" t="s">
        <v>526</v>
      </c>
      <c r="C229" s="313" t="s">
        <v>377</v>
      </c>
      <c r="D229" s="313">
        <v>27.25</v>
      </c>
      <c r="E229" s="314">
        <v>3.95</v>
      </c>
      <c r="F229" s="313">
        <v>97</v>
      </c>
      <c r="G229" s="313">
        <v>76</v>
      </c>
      <c r="H229" s="318">
        <v>0</v>
      </c>
    </row>
    <row r="230" spans="1:8" ht="15">
      <c r="A230" s="317" t="s">
        <v>525</v>
      </c>
      <c r="B230" s="313" t="s">
        <v>526</v>
      </c>
      <c r="C230" s="313" t="s">
        <v>378</v>
      </c>
      <c r="D230" s="313">
        <v>27.58</v>
      </c>
      <c r="E230" s="314">
        <v>4.01</v>
      </c>
      <c r="F230" s="313">
        <v>97</v>
      </c>
      <c r="G230" s="313">
        <v>75</v>
      </c>
      <c r="H230" s="318">
        <v>0</v>
      </c>
    </row>
    <row r="231" spans="1:8" ht="15">
      <c r="A231" s="317" t="s">
        <v>525</v>
      </c>
      <c r="B231" s="313" t="s">
        <v>526</v>
      </c>
      <c r="C231" s="313" t="s">
        <v>379</v>
      </c>
      <c r="D231" s="313">
        <v>28.47</v>
      </c>
      <c r="E231" s="314">
        <v>4.12</v>
      </c>
      <c r="F231" s="313">
        <v>96</v>
      </c>
      <c r="G231" s="313">
        <v>73</v>
      </c>
      <c r="H231" s="318">
        <v>0.09</v>
      </c>
    </row>
    <row r="232" spans="1:8" ht="15">
      <c r="A232" s="317" t="s">
        <v>525</v>
      </c>
      <c r="B232" s="313" t="s">
        <v>526</v>
      </c>
      <c r="C232" s="313" t="s">
        <v>380</v>
      </c>
      <c r="D232" s="313">
        <v>29.38</v>
      </c>
      <c r="E232" s="314">
        <v>4.24</v>
      </c>
      <c r="F232" s="313">
        <v>93</v>
      </c>
      <c r="G232" s="313">
        <v>72</v>
      </c>
      <c r="H232" s="318">
        <v>0.36</v>
      </c>
    </row>
    <row r="233" spans="1:8" ht="15">
      <c r="A233" s="317" t="s">
        <v>525</v>
      </c>
      <c r="B233" s="313" t="s">
        <v>526</v>
      </c>
      <c r="C233" s="313" t="s">
        <v>156</v>
      </c>
      <c r="D233" s="313">
        <v>31.17</v>
      </c>
      <c r="E233" s="314">
        <v>4.47</v>
      </c>
      <c r="F233" s="313">
        <v>93</v>
      </c>
      <c r="G233" s="313">
        <v>73</v>
      </c>
      <c r="H233" s="318">
        <v>1.0900000000000001</v>
      </c>
    </row>
    <row r="234" spans="1:8" ht="15">
      <c r="A234" s="317" t="s">
        <v>525</v>
      </c>
      <c r="B234" s="313" t="s">
        <v>526</v>
      </c>
      <c r="C234" s="313" t="s">
        <v>157</v>
      </c>
      <c r="D234" s="313">
        <v>31.23</v>
      </c>
      <c r="E234" s="314">
        <v>4.4800000000000004</v>
      </c>
      <c r="F234" s="313">
        <v>93</v>
      </c>
      <c r="G234" s="313">
        <v>72</v>
      </c>
      <c r="H234" s="318">
        <v>0.69</v>
      </c>
    </row>
    <row r="235" spans="1:8" ht="15">
      <c r="A235" s="317" t="s">
        <v>525</v>
      </c>
      <c r="B235" s="313" t="s">
        <v>526</v>
      </c>
      <c r="C235" s="313" t="s">
        <v>381</v>
      </c>
      <c r="D235" s="313">
        <v>31.28</v>
      </c>
      <c r="E235" s="314">
        <v>4.4800000000000004</v>
      </c>
      <c r="F235" s="313">
        <v>92</v>
      </c>
      <c r="G235" s="313">
        <v>75</v>
      </c>
      <c r="H235" s="318">
        <v>0</v>
      </c>
    </row>
    <row r="236" spans="1:8" ht="15">
      <c r="A236" s="317" t="s">
        <v>525</v>
      </c>
      <c r="B236" s="313" t="s">
        <v>526</v>
      </c>
      <c r="C236" s="313" t="s">
        <v>382</v>
      </c>
      <c r="D236" s="313">
        <v>29.11</v>
      </c>
      <c r="E236" s="314">
        <v>4.21</v>
      </c>
      <c r="F236" s="313">
        <v>92</v>
      </c>
      <c r="G236" s="313">
        <v>74</v>
      </c>
      <c r="H236" s="318">
        <v>0</v>
      </c>
    </row>
    <row r="237" spans="1:8" ht="15">
      <c r="A237" s="317" t="s">
        <v>525</v>
      </c>
      <c r="B237" s="313" t="s">
        <v>526</v>
      </c>
      <c r="C237" s="313" t="s">
        <v>383</v>
      </c>
      <c r="D237" s="313">
        <v>29.41</v>
      </c>
      <c r="E237" s="314">
        <v>4.24</v>
      </c>
      <c r="F237" s="313">
        <v>93</v>
      </c>
      <c r="G237" s="313">
        <v>72</v>
      </c>
      <c r="H237" s="318">
        <v>0</v>
      </c>
    </row>
    <row r="238" spans="1:8" ht="15">
      <c r="A238" s="317" t="s">
        <v>525</v>
      </c>
      <c r="B238" s="313" t="s">
        <v>526</v>
      </c>
      <c r="C238" s="313" t="s">
        <v>384</v>
      </c>
      <c r="D238" s="313">
        <v>26.7</v>
      </c>
      <c r="E238" s="314">
        <v>3.9</v>
      </c>
      <c r="F238" s="313">
        <v>93</v>
      </c>
      <c r="G238" s="313">
        <v>74</v>
      </c>
      <c r="H238" s="318">
        <v>0</v>
      </c>
    </row>
    <row r="239" spans="1:8" ht="15">
      <c r="A239" s="317" t="s">
        <v>525</v>
      </c>
      <c r="B239" s="313" t="s">
        <v>526</v>
      </c>
      <c r="C239" s="313" t="s">
        <v>158</v>
      </c>
      <c r="D239" s="313">
        <v>26.87</v>
      </c>
      <c r="E239" s="314">
        <v>3.92</v>
      </c>
      <c r="F239" s="313">
        <v>93</v>
      </c>
      <c r="G239" s="313">
        <v>74</v>
      </c>
      <c r="H239" s="318">
        <v>0.99</v>
      </c>
    </row>
    <row r="240" spans="1:8" ht="15">
      <c r="A240" s="317" t="s">
        <v>525</v>
      </c>
      <c r="B240" s="313" t="s">
        <v>526</v>
      </c>
      <c r="C240" s="313" t="s">
        <v>385</v>
      </c>
      <c r="D240" s="313">
        <v>25.91</v>
      </c>
      <c r="E240" s="314">
        <v>3.8</v>
      </c>
      <c r="F240" s="313">
        <v>92</v>
      </c>
      <c r="G240" s="313">
        <v>71</v>
      </c>
      <c r="H240" s="318">
        <v>0</v>
      </c>
    </row>
    <row r="241" spans="1:14" ht="15">
      <c r="A241" s="317" t="s">
        <v>525</v>
      </c>
      <c r="B241" s="313" t="s">
        <v>526</v>
      </c>
      <c r="C241" s="313" t="s">
        <v>386</v>
      </c>
      <c r="D241" s="313">
        <v>26.92</v>
      </c>
      <c r="E241" s="314">
        <v>3.93</v>
      </c>
      <c r="F241" s="313">
        <v>95</v>
      </c>
      <c r="G241" s="313">
        <v>73</v>
      </c>
      <c r="H241" s="318">
        <v>0</v>
      </c>
    </row>
    <row r="242" spans="1:14" ht="15">
      <c r="A242" s="317" t="s">
        <v>525</v>
      </c>
      <c r="B242" s="313" t="s">
        <v>526</v>
      </c>
      <c r="C242" s="313" t="s">
        <v>387</v>
      </c>
      <c r="D242" s="313">
        <v>27.05</v>
      </c>
      <c r="E242" s="314">
        <v>3.94</v>
      </c>
      <c r="F242" s="313">
        <v>95</v>
      </c>
      <c r="G242" s="313">
        <v>72</v>
      </c>
      <c r="H242" s="318"/>
    </row>
    <row r="243" spans="1:14" ht="15">
      <c r="A243" s="317" t="s">
        <v>525</v>
      </c>
      <c r="B243" s="313" t="s">
        <v>526</v>
      </c>
      <c r="C243" s="313" t="s">
        <v>388</v>
      </c>
      <c r="D243" s="313">
        <v>24.97</v>
      </c>
      <c r="E243" s="314">
        <v>3.68</v>
      </c>
      <c r="F243" s="313">
        <v>96</v>
      </c>
      <c r="G243" s="313">
        <v>74</v>
      </c>
      <c r="H243" s="318" t="s">
        <v>164</v>
      </c>
    </row>
    <row r="244" spans="1:14" ht="15">
      <c r="A244" s="317" t="s">
        <v>525</v>
      </c>
      <c r="B244" s="313" t="s">
        <v>526</v>
      </c>
      <c r="C244" s="313" t="s">
        <v>389</v>
      </c>
      <c r="D244" s="313">
        <v>26.64</v>
      </c>
      <c r="E244" s="314">
        <v>3.89</v>
      </c>
      <c r="F244" s="313">
        <v>95</v>
      </c>
      <c r="G244" s="313">
        <v>74</v>
      </c>
      <c r="H244" s="318">
        <v>0</v>
      </c>
    </row>
    <row r="245" spans="1:14" ht="15">
      <c r="A245" s="317" t="s">
        <v>525</v>
      </c>
      <c r="B245" s="313" t="s">
        <v>526</v>
      </c>
      <c r="C245" s="313" t="s">
        <v>159</v>
      </c>
      <c r="D245" s="313">
        <v>30.53</v>
      </c>
      <c r="E245" s="314">
        <v>4.3899999999999997</v>
      </c>
      <c r="F245" s="313">
        <v>94</v>
      </c>
      <c r="G245" s="313">
        <v>74</v>
      </c>
      <c r="H245" s="318">
        <v>0.93</v>
      </c>
      <c r="M245" s="16"/>
      <c r="N245" s="16"/>
    </row>
    <row r="246" spans="1:14" ht="15">
      <c r="A246" s="317" t="s">
        <v>525</v>
      </c>
      <c r="B246" s="313" t="s">
        <v>526</v>
      </c>
      <c r="C246" s="313" t="s">
        <v>390</v>
      </c>
      <c r="D246" s="313">
        <v>28.8</v>
      </c>
      <c r="E246" s="314">
        <v>4.17</v>
      </c>
      <c r="F246" s="313">
        <v>94</v>
      </c>
      <c r="G246" s="313">
        <v>74</v>
      </c>
      <c r="H246" s="318">
        <v>0.05</v>
      </c>
      <c r="M246" s="17"/>
      <c r="N246" s="18"/>
    </row>
    <row r="247" spans="1:14" ht="15">
      <c r="A247" s="317" t="s">
        <v>525</v>
      </c>
      <c r="B247" s="313" t="s">
        <v>526</v>
      </c>
      <c r="C247" s="313" t="s">
        <v>391</v>
      </c>
      <c r="D247" s="313">
        <v>28.77</v>
      </c>
      <c r="E247" s="314">
        <v>4.16</v>
      </c>
      <c r="F247" s="313">
        <v>92</v>
      </c>
      <c r="G247" s="313">
        <v>73</v>
      </c>
      <c r="H247" s="318">
        <v>0</v>
      </c>
    </row>
    <row r="248" spans="1:14" ht="15">
      <c r="A248" s="317" t="s">
        <v>525</v>
      </c>
      <c r="B248" s="313" t="s">
        <v>526</v>
      </c>
      <c r="C248" s="313" t="s">
        <v>392</v>
      </c>
      <c r="D248" s="313">
        <v>28.27</v>
      </c>
      <c r="E248" s="314">
        <v>4.0999999999999996</v>
      </c>
      <c r="F248" s="313">
        <v>91</v>
      </c>
      <c r="G248" s="313">
        <v>72</v>
      </c>
      <c r="H248" s="318"/>
    </row>
    <row r="249" spans="1:14" ht="15">
      <c r="A249" s="317" t="s">
        <v>525</v>
      </c>
      <c r="B249" s="313" t="s">
        <v>526</v>
      </c>
      <c r="C249" s="313" t="s">
        <v>393</v>
      </c>
      <c r="D249" s="313">
        <v>27.4</v>
      </c>
      <c r="E249" s="314">
        <v>3.99</v>
      </c>
      <c r="F249" s="313">
        <v>92</v>
      </c>
      <c r="G249" s="313">
        <v>71</v>
      </c>
      <c r="H249" s="318">
        <v>0.05</v>
      </c>
    </row>
    <row r="250" spans="1:14" ht="15">
      <c r="A250" s="317" t="s">
        <v>525</v>
      </c>
      <c r="B250" s="313" t="s">
        <v>526</v>
      </c>
      <c r="C250" s="313" t="s">
        <v>394</v>
      </c>
      <c r="D250" s="313">
        <v>27.08</v>
      </c>
      <c r="E250" s="314">
        <v>3.95</v>
      </c>
      <c r="F250" s="313">
        <v>90</v>
      </c>
      <c r="G250" s="313">
        <v>68</v>
      </c>
      <c r="H250" s="318">
        <v>0</v>
      </c>
    </row>
    <row r="251" spans="1:14" ht="15">
      <c r="A251" s="317" t="s">
        <v>525</v>
      </c>
      <c r="B251" s="313" t="s">
        <v>526</v>
      </c>
      <c r="C251" s="313" t="s">
        <v>395</v>
      </c>
      <c r="D251" s="313">
        <v>26.88</v>
      </c>
      <c r="E251" s="314">
        <v>3.92</v>
      </c>
      <c r="F251" s="313">
        <v>90</v>
      </c>
      <c r="G251" s="313">
        <v>64</v>
      </c>
      <c r="H251" s="318">
        <v>0</v>
      </c>
    </row>
    <row r="252" spans="1:14" ht="15">
      <c r="A252" s="317" t="s">
        <v>525</v>
      </c>
      <c r="B252" s="313" t="s">
        <v>526</v>
      </c>
      <c r="C252" s="313" t="s">
        <v>396</v>
      </c>
      <c r="D252" s="313">
        <v>25.68</v>
      </c>
      <c r="E252" s="314">
        <v>3.77</v>
      </c>
      <c r="F252" s="313">
        <v>94</v>
      </c>
      <c r="G252" s="313">
        <v>69</v>
      </c>
      <c r="H252" s="318">
        <v>0</v>
      </c>
    </row>
    <row r="253" spans="1:14" ht="15">
      <c r="A253" s="317" t="s">
        <v>525</v>
      </c>
      <c r="B253" s="313" t="s">
        <v>526</v>
      </c>
      <c r="C253" s="313" t="s">
        <v>397</v>
      </c>
      <c r="D253" s="313">
        <v>25.24</v>
      </c>
      <c r="E253" s="314">
        <v>3.71</v>
      </c>
      <c r="F253" s="313">
        <v>95</v>
      </c>
      <c r="G253" s="313">
        <v>70</v>
      </c>
      <c r="H253" s="318"/>
    </row>
    <row r="254" spans="1:14" ht="15">
      <c r="A254" s="317" t="s">
        <v>525</v>
      </c>
      <c r="B254" s="313" t="s">
        <v>526</v>
      </c>
      <c r="C254" s="313" t="s">
        <v>160</v>
      </c>
      <c r="D254" s="313">
        <v>35.85</v>
      </c>
      <c r="E254" s="314">
        <v>5.07</v>
      </c>
      <c r="F254" s="313">
        <v>95</v>
      </c>
      <c r="G254" s="313">
        <v>69</v>
      </c>
      <c r="H254" s="318">
        <v>0</v>
      </c>
    </row>
    <row r="255" spans="1:14" ht="15">
      <c r="A255" s="317" t="s">
        <v>525</v>
      </c>
      <c r="B255" s="313" t="s">
        <v>526</v>
      </c>
      <c r="C255" s="313" t="s">
        <v>398</v>
      </c>
      <c r="D255" s="313">
        <v>36.21</v>
      </c>
      <c r="E255" s="314">
        <v>5.12</v>
      </c>
      <c r="F255" s="313">
        <v>94</v>
      </c>
      <c r="G255" s="313">
        <v>64</v>
      </c>
      <c r="H255" s="318">
        <v>0.48</v>
      </c>
    </row>
    <row r="256" spans="1:14" ht="15">
      <c r="A256" s="317" t="s">
        <v>525</v>
      </c>
      <c r="B256" s="313" t="s">
        <v>526</v>
      </c>
      <c r="C256" s="313" t="s">
        <v>399</v>
      </c>
      <c r="D256" s="313">
        <v>35.159999999999997</v>
      </c>
      <c r="E256" s="314">
        <v>4.9800000000000004</v>
      </c>
      <c r="F256" s="313">
        <v>93</v>
      </c>
      <c r="G256" s="313">
        <v>71</v>
      </c>
      <c r="H256" s="318" t="s">
        <v>164</v>
      </c>
    </row>
    <row r="257" spans="1:8" ht="15">
      <c r="A257" s="317" t="s">
        <v>525</v>
      </c>
      <c r="B257" s="313" t="s">
        <v>526</v>
      </c>
      <c r="C257" s="313" t="s">
        <v>400</v>
      </c>
      <c r="D257" s="313">
        <v>33.06</v>
      </c>
      <c r="E257" s="314">
        <v>4.71</v>
      </c>
      <c r="F257" s="313">
        <v>92</v>
      </c>
      <c r="G257" s="313">
        <v>72</v>
      </c>
      <c r="H257" s="318">
        <v>0</v>
      </c>
    </row>
    <row r="258" spans="1:8" ht="15">
      <c r="A258" s="317" t="s">
        <v>525</v>
      </c>
      <c r="B258" s="313" t="s">
        <v>526</v>
      </c>
      <c r="C258" s="313" t="s">
        <v>163</v>
      </c>
      <c r="D258" s="313">
        <v>45.54</v>
      </c>
      <c r="E258" s="314">
        <v>6.31</v>
      </c>
      <c r="F258" s="313">
        <v>92</v>
      </c>
      <c r="G258" s="313">
        <v>71</v>
      </c>
      <c r="H258" s="318" t="s">
        <v>164</v>
      </c>
    </row>
    <row r="259" spans="1:8" ht="15">
      <c r="A259" s="317" t="s">
        <v>525</v>
      </c>
      <c r="B259" s="313" t="s">
        <v>526</v>
      </c>
      <c r="C259" s="313" t="s">
        <v>161</v>
      </c>
      <c r="D259" s="313">
        <v>48.73</v>
      </c>
      <c r="E259" s="314">
        <v>6.72</v>
      </c>
      <c r="F259" s="313">
        <v>92</v>
      </c>
      <c r="G259" s="313">
        <v>72</v>
      </c>
      <c r="H259" s="318">
        <v>0.03</v>
      </c>
    </row>
    <row r="260" spans="1:8" ht="15">
      <c r="A260" s="317" t="s">
        <v>525</v>
      </c>
      <c r="B260" s="313" t="s">
        <v>526</v>
      </c>
      <c r="C260" s="313" t="s">
        <v>162</v>
      </c>
      <c r="D260" s="313">
        <v>41.72</v>
      </c>
      <c r="E260" s="314">
        <v>5.85</v>
      </c>
      <c r="F260" s="313">
        <v>91</v>
      </c>
      <c r="G260" s="313">
        <v>71</v>
      </c>
      <c r="H260" s="318">
        <v>0.28999999999999998</v>
      </c>
    </row>
    <row r="261" spans="1:8" ht="15">
      <c r="A261" s="317" t="s">
        <v>525</v>
      </c>
      <c r="B261" s="313" t="s">
        <v>526</v>
      </c>
      <c r="C261" s="313" t="s">
        <v>401</v>
      </c>
      <c r="D261" s="313">
        <v>36.92</v>
      </c>
      <c r="E261" s="314">
        <v>5.23</v>
      </c>
      <c r="F261" s="313">
        <v>88</v>
      </c>
      <c r="G261" s="313">
        <v>70</v>
      </c>
      <c r="H261" s="318">
        <v>0</v>
      </c>
    </row>
    <row r="262" spans="1:8" ht="15">
      <c r="A262" s="317" t="s">
        <v>525</v>
      </c>
      <c r="B262" s="313" t="s">
        <v>526</v>
      </c>
      <c r="C262" s="313" t="s">
        <v>402</v>
      </c>
      <c r="D262" s="313">
        <v>36.57</v>
      </c>
      <c r="E262" s="314">
        <v>5.19</v>
      </c>
      <c r="F262" s="313">
        <v>87</v>
      </c>
      <c r="G262" s="313">
        <v>69</v>
      </c>
      <c r="H262" s="318">
        <v>0.54</v>
      </c>
    </row>
    <row r="263" spans="1:8" ht="15">
      <c r="A263" s="317" t="s">
        <v>525</v>
      </c>
      <c r="B263" s="313" t="s">
        <v>526</v>
      </c>
      <c r="C263" s="313" t="s">
        <v>403</v>
      </c>
      <c r="D263" s="313">
        <v>35.54</v>
      </c>
      <c r="E263" s="314">
        <v>5.05</v>
      </c>
      <c r="F263" s="313">
        <v>92</v>
      </c>
      <c r="G263" s="313">
        <v>70</v>
      </c>
      <c r="H263" s="318">
        <v>0</v>
      </c>
    </row>
    <row r="264" spans="1:8" ht="15">
      <c r="A264" s="317" t="s">
        <v>525</v>
      </c>
      <c r="B264" s="313" t="s">
        <v>526</v>
      </c>
      <c r="C264" s="313" t="s">
        <v>404</v>
      </c>
      <c r="D264" s="313">
        <v>31.78</v>
      </c>
      <c r="E264" s="314">
        <v>4.57</v>
      </c>
      <c r="F264" s="313">
        <v>89</v>
      </c>
      <c r="G264" s="313">
        <v>68</v>
      </c>
      <c r="H264" s="318">
        <v>0.08</v>
      </c>
    </row>
    <row r="265" spans="1:8" ht="15">
      <c r="A265" s="317" t="s">
        <v>525</v>
      </c>
      <c r="B265" s="313" t="s">
        <v>526</v>
      </c>
      <c r="C265" s="313" t="s">
        <v>405</v>
      </c>
      <c r="D265" s="313">
        <v>32.369999999999997</v>
      </c>
      <c r="E265" s="314">
        <v>4.6399999999999997</v>
      </c>
      <c r="F265" s="313">
        <v>88</v>
      </c>
      <c r="G265" s="313">
        <v>64</v>
      </c>
      <c r="H265" s="318">
        <v>0</v>
      </c>
    </row>
    <row r="266" spans="1:8" ht="15">
      <c r="A266" s="317" t="s">
        <v>525</v>
      </c>
      <c r="B266" s="313" t="s">
        <v>526</v>
      </c>
      <c r="C266" s="313" t="s">
        <v>406</v>
      </c>
      <c r="D266" s="313">
        <v>31.24</v>
      </c>
      <c r="E266" s="314">
        <v>4.5</v>
      </c>
      <c r="F266" s="313">
        <v>88</v>
      </c>
      <c r="G266" s="313">
        <v>69</v>
      </c>
      <c r="H266" s="318">
        <v>0</v>
      </c>
    </row>
    <row r="267" spans="1:8" ht="15">
      <c r="A267" s="317" t="s">
        <v>525</v>
      </c>
      <c r="B267" s="313" t="s">
        <v>526</v>
      </c>
      <c r="C267" s="313" t="s">
        <v>407</v>
      </c>
      <c r="D267" s="313">
        <v>30.32</v>
      </c>
      <c r="E267" s="314">
        <v>4.38</v>
      </c>
      <c r="F267" s="313">
        <v>87</v>
      </c>
      <c r="G267" s="313">
        <v>68</v>
      </c>
      <c r="H267" s="318">
        <v>0.08</v>
      </c>
    </row>
    <row r="268" spans="1:8" ht="15">
      <c r="A268" s="317" t="s">
        <v>525</v>
      </c>
      <c r="B268" s="313" t="s">
        <v>526</v>
      </c>
      <c r="C268" s="313" t="s">
        <v>408</v>
      </c>
      <c r="D268" s="313">
        <v>30.38</v>
      </c>
      <c r="E268" s="314">
        <v>4.3899999999999997</v>
      </c>
      <c r="F268" s="313">
        <v>85</v>
      </c>
      <c r="G268" s="313">
        <v>65</v>
      </c>
      <c r="H268" s="318">
        <v>0.3</v>
      </c>
    </row>
    <row r="269" spans="1:8" ht="15">
      <c r="A269" s="317" t="s">
        <v>525</v>
      </c>
      <c r="B269" s="313" t="s">
        <v>526</v>
      </c>
      <c r="C269" s="313" t="s">
        <v>409</v>
      </c>
      <c r="D269" s="313">
        <v>30.68</v>
      </c>
      <c r="E269" s="314">
        <v>4.43</v>
      </c>
      <c r="F269" s="313">
        <v>87</v>
      </c>
      <c r="G269" s="313">
        <v>61</v>
      </c>
      <c r="H269" s="318">
        <v>0</v>
      </c>
    </row>
    <row r="270" spans="1:8" ht="15">
      <c r="A270" s="317" t="s">
        <v>525</v>
      </c>
      <c r="B270" s="313" t="s">
        <v>526</v>
      </c>
      <c r="C270" s="313" t="s">
        <v>410</v>
      </c>
      <c r="D270" s="313">
        <v>31.56</v>
      </c>
      <c r="E270" s="314">
        <v>4.54</v>
      </c>
      <c r="F270" s="313">
        <v>89</v>
      </c>
      <c r="G270" s="313">
        <v>59</v>
      </c>
      <c r="H270" s="318">
        <v>0</v>
      </c>
    </row>
    <row r="271" spans="1:8" ht="15">
      <c r="A271" s="317" t="s">
        <v>525</v>
      </c>
      <c r="B271" s="313" t="s">
        <v>526</v>
      </c>
      <c r="C271" s="313" t="s">
        <v>411</v>
      </c>
      <c r="D271" s="313">
        <v>35.159999999999997</v>
      </c>
      <c r="E271" s="314">
        <v>5</v>
      </c>
      <c r="F271" s="313">
        <v>90</v>
      </c>
      <c r="G271" s="313">
        <v>66</v>
      </c>
      <c r="H271" s="319">
        <v>0</v>
      </c>
    </row>
    <row r="272" spans="1:8" ht="15">
      <c r="A272" s="320" t="s">
        <v>525</v>
      </c>
      <c r="B272" s="315" t="s">
        <v>526</v>
      </c>
      <c r="C272" s="315" t="s">
        <v>412</v>
      </c>
      <c r="D272" s="315">
        <v>59.44</v>
      </c>
      <c r="E272" s="316">
        <v>8.1300000000000008</v>
      </c>
      <c r="F272" s="315">
        <v>89</v>
      </c>
      <c r="G272" s="315">
        <v>71</v>
      </c>
      <c r="H272" s="321">
        <v>2.11</v>
      </c>
    </row>
    <row r="273" spans="1:14" ht="15">
      <c r="A273" s="320" t="s">
        <v>525</v>
      </c>
      <c r="B273" s="315" t="s">
        <v>526</v>
      </c>
      <c r="C273" s="315" t="s">
        <v>413</v>
      </c>
      <c r="D273" s="315">
        <v>67.03</v>
      </c>
      <c r="E273" s="316">
        <v>9.1</v>
      </c>
      <c r="F273" s="315">
        <v>88</v>
      </c>
      <c r="G273" s="315">
        <v>71</v>
      </c>
      <c r="H273" s="321">
        <v>0.91</v>
      </c>
    </row>
    <row r="274" spans="1:14" ht="15">
      <c r="A274" s="320" t="s">
        <v>525</v>
      </c>
      <c r="B274" s="315" t="s">
        <v>526</v>
      </c>
      <c r="C274" s="315" t="s">
        <v>414</v>
      </c>
      <c r="D274" s="315">
        <v>65.8</v>
      </c>
      <c r="E274" s="316">
        <v>8.9499999999999993</v>
      </c>
      <c r="F274" s="315">
        <v>87</v>
      </c>
      <c r="G274" s="315">
        <v>71</v>
      </c>
      <c r="H274" s="321">
        <v>0.81</v>
      </c>
    </row>
    <row r="275" spans="1:14" ht="15">
      <c r="A275" s="320" t="s">
        <v>525</v>
      </c>
      <c r="B275" s="315" t="s">
        <v>526</v>
      </c>
      <c r="C275" s="315" t="s">
        <v>415</v>
      </c>
      <c r="D275" s="315">
        <v>64.22</v>
      </c>
      <c r="E275" s="316">
        <v>8.74</v>
      </c>
      <c r="F275" s="315">
        <v>85</v>
      </c>
      <c r="G275" s="315">
        <v>71</v>
      </c>
      <c r="H275" s="321">
        <v>0.02</v>
      </c>
      <c r="M275" s="16"/>
      <c r="N275" s="16"/>
    </row>
    <row r="276" spans="1:14" ht="15">
      <c r="A276" s="320" t="s">
        <v>525</v>
      </c>
      <c r="B276" s="315" t="s">
        <v>526</v>
      </c>
      <c r="C276" s="315" t="s">
        <v>416</v>
      </c>
      <c r="D276" s="315">
        <v>78.28</v>
      </c>
      <c r="E276" s="316">
        <v>10.55</v>
      </c>
      <c r="F276" s="315">
        <v>85</v>
      </c>
      <c r="G276" s="315">
        <v>71</v>
      </c>
      <c r="H276" s="321">
        <v>0.2</v>
      </c>
      <c r="M276" s="17"/>
      <c r="N276" s="18"/>
    </row>
    <row r="277" spans="1:14" ht="15">
      <c r="A277" s="320" t="s">
        <v>525</v>
      </c>
      <c r="B277" s="315" t="s">
        <v>526</v>
      </c>
      <c r="C277" s="315" t="s">
        <v>417</v>
      </c>
      <c r="D277" s="315">
        <v>99.31</v>
      </c>
      <c r="E277" s="316">
        <v>13.26</v>
      </c>
      <c r="F277" s="315">
        <v>85</v>
      </c>
      <c r="G277" s="315">
        <v>70</v>
      </c>
      <c r="H277" s="321">
        <v>2.5299999999999998</v>
      </c>
    </row>
    <row r="278" spans="1:14" ht="15">
      <c r="A278" s="320" t="s">
        <v>525</v>
      </c>
      <c r="B278" s="315" t="s">
        <v>526</v>
      </c>
      <c r="C278" s="315" t="s">
        <v>419</v>
      </c>
      <c r="D278" s="315">
        <v>69.87</v>
      </c>
      <c r="E278" s="316">
        <v>9.4700000000000006</v>
      </c>
      <c r="F278" s="315">
        <v>85</v>
      </c>
      <c r="G278" s="315">
        <v>69</v>
      </c>
      <c r="H278" s="321">
        <v>0.56000000000000005</v>
      </c>
    </row>
    <row r="279" spans="1:14" ht="15">
      <c r="A279" s="320" t="s">
        <v>525</v>
      </c>
      <c r="B279" s="315" t="s">
        <v>526</v>
      </c>
      <c r="C279" s="315" t="s">
        <v>420</v>
      </c>
      <c r="D279" s="315">
        <v>56.4</v>
      </c>
      <c r="E279" s="316">
        <v>7.74</v>
      </c>
      <c r="F279" s="315">
        <v>85</v>
      </c>
      <c r="G279" s="315">
        <v>70</v>
      </c>
      <c r="H279" s="321">
        <v>0</v>
      </c>
    </row>
    <row r="280" spans="1:14" ht="15">
      <c r="A280" s="320" t="s">
        <v>525</v>
      </c>
      <c r="B280" s="315" t="s">
        <v>526</v>
      </c>
      <c r="C280" s="315" t="s">
        <v>421</v>
      </c>
      <c r="D280" s="315">
        <v>48.27</v>
      </c>
      <c r="E280" s="316">
        <v>6.69</v>
      </c>
      <c r="F280" s="315">
        <v>86</v>
      </c>
      <c r="G280" s="315">
        <v>70</v>
      </c>
      <c r="H280" s="321">
        <v>0.05</v>
      </c>
    </row>
    <row r="281" spans="1:14" ht="15">
      <c r="A281" s="317" t="s">
        <v>525</v>
      </c>
      <c r="B281" s="313" t="s">
        <v>526</v>
      </c>
      <c r="C281" s="313" t="s">
        <v>422</v>
      </c>
      <c r="D281" s="313">
        <v>46.66</v>
      </c>
      <c r="E281" s="314">
        <v>6.48</v>
      </c>
      <c r="F281" s="313">
        <v>86</v>
      </c>
      <c r="G281" s="313">
        <v>69</v>
      </c>
      <c r="H281" s="319">
        <v>0</v>
      </c>
    </row>
    <row r="282" spans="1:14" ht="15">
      <c r="A282" s="317" t="s">
        <v>525</v>
      </c>
      <c r="B282" s="313" t="s">
        <v>526</v>
      </c>
      <c r="C282" s="313" t="s">
        <v>423</v>
      </c>
      <c r="D282" s="313">
        <v>45.15</v>
      </c>
      <c r="E282" s="314">
        <v>6.29</v>
      </c>
      <c r="F282" s="313">
        <v>87</v>
      </c>
      <c r="G282" s="313">
        <v>66</v>
      </c>
      <c r="H282" s="319">
        <v>0</v>
      </c>
    </row>
    <row r="283" spans="1:14" ht="15">
      <c r="A283" s="317" t="s">
        <v>525</v>
      </c>
      <c r="B283" s="313" t="s">
        <v>526</v>
      </c>
      <c r="C283" s="313" t="s">
        <v>424</v>
      </c>
      <c r="D283" s="313">
        <v>42.81</v>
      </c>
      <c r="E283" s="314">
        <v>5.99</v>
      </c>
      <c r="F283" s="313">
        <v>90</v>
      </c>
      <c r="G283" s="313">
        <v>56</v>
      </c>
      <c r="H283" s="319">
        <v>0</v>
      </c>
    </row>
    <row r="284" spans="1:14" ht="15">
      <c r="A284" s="317" t="s">
        <v>525</v>
      </c>
      <c r="B284" s="313" t="s">
        <v>526</v>
      </c>
      <c r="C284" s="313" t="s">
        <v>425</v>
      </c>
      <c r="D284" s="313">
        <v>42.65</v>
      </c>
      <c r="E284" s="314">
        <v>5.97</v>
      </c>
      <c r="F284" s="313">
        <v>82</v>
      </c>
      <c r="G284" s="313">
        <v>53</v>
      </c>
      <c r="H284" s="319">
        <v>0</v>
      </c>
    </row>
    <row r="285" spans="1:14" ht="15">
      <c r="A285" s="317" t="s">
        <v>525</v>
      </c>
      <c r="B285" s="313" t="s">
        <v>526</v>
      </c>
      <c r="C285" s="313" t="s">
        <v>426</v>
      </c>
      <c r="D285" s="313">
        <v>38.26</v>
      </c>
      <c r="E285" s="314">
        <v>5.4</v>
      </c>
      <c r="F285" s="313">
        <v>80</v>
      </c>
      <c r="G285" s="313">
        <v>55</v>
      </c>
      <c r="H285" s="319">
        <v>0</v>
      </c>
    </row>
    <row r="286" spans="1:14" ht="15">
      <c r="A286" s="317" t="s">
        <v>525</v>
      </c>
      <c r="B286" s="313" t="s">
        <v>526</v>
      </c>
      <c r="C286" s="313" t="s">
        <v>427</v>
      </c>
      <c r="D286" s="313">
        <v>39.67</v>
      </c>
      <c r="E286" s="314">
        <v>5.58</v>
      </c>
      <c r="F286" s="313">
        <v>84</v>
      </c>
      <c r="G286" s="313">
        <v>56</v>
      </c>
      <c r="H286" s="319">
        <v>0</v>
      </c>
    </row>
    <row r="287" spans="1:14" ht="15">
      <c r="A287" s="317" t="s">
        <v>525</v>
      </c>
      <c r="B287" s="313" t="s">
        <v>526</v>
      </c>
      <c r="C287" s="313" t="s">
        <v>428</v>
      </c>
      <c r="D287" s="313">
        <v>38.99</v>
      </c>
      <c r="E287" s="314">
        <v>5.5</v>
      </c>
      <c r="F287" s="313">
        <v>84</v>
      </c>
      <c r="G287" s="313">
        <v>65</v>
      </c>
      <c r="H287" s="319">
        <v>0</v>
      </c>
    </row>
    <row r="288" spans="1:14" ht="15">
      <c r="A288" s="320" t="s">
        <v>525</v>
      </c>
      <c r="B288" s="315" t="s">
        <v>526</v>
      </c>
      <c r="C288" s="315" t="s">
        <v>429</v>
      </c>
      <c r="D288" s="315">
        <v>138.19</v>
      </c>
      <c r="E288" s="316">
        <v>18.260000000000002</v>
      </c>
      <c r="F288" s="315">
        <v>88</v>
      </c>
      <c r="G288" s="315">
        <v>72</v>
      </c>
      <c r="H288" s="321">
        <v>2.8</v>
      </c>
    </row>
    <row r="289" spans="1:8" ht="15">
      <c r="A289" s="320" t="s">
        <v>525</v>
      </c>
      <c r="B289" s="315" t="s">
        <v>526</v>
      </c>
      <c r="C289" s="315" t="s">
        <v>430</v>
      </c>
      <c r="D289" s="315">
        <v>78.81</v>
      </c>
      <c r="E289" s="316">
        <v>10.62</v>
      </c>
      <c r="F289" s="315">
        <v>89</v>
      </c>
      <c r="G289" s="315">
        <v>68</v>
      </c>
      <c r="H289" s="321">
        <v>1.67</v>
      </c>
    </row>
    <row r="290" spans="1:8" ht="15">
      <c r="A290" s="320" t="s">
        <v>525</v>
      </c>
      <c r="B290" s="315" t="s">
        <v>526</v>
      </c>
      <c r="C290" s="315" t="s">
        <v>431</v>
      </c>
      <c r="D290" s="315">
        <v>58.54</v>
      </c>
      <c r="E290" s="316">
        <v>7.99</v>
      </c>
      <c r="F290" s="315">
        <v>89</v>
      </c>
      <c r="G290" s="315">
        <v>64</v>
      </c>
      <c r="H290" s="321">
        <v>0</v>
      </c>
    </row>
    <row r="291" spans="1:8" ht="15">
      <c r="A291" s="320" t="s">
        <v>525</v>
      </c>
      <c r="B291" s="315" t="s">
        <v>526</v>
      </c>
      <c r="C291" s="315" t="s">
        <v>432</v>
      </c>
      <c r="D291" s="315">
        <v>53.28</v>
      </c>
      <c r="E291" s="316">
        <v>7.31</v>
      </c>
      <c r="F291" s="315">
        <v>82</v>
      </c>
      <c r="G291" s="315">
        <v>55</v>
      </c>
      <c r="H291" s="321">
        <v>0</v>
      </c>
    </row>
    <row r="292" spans="1:8" ht="15">
      <c r="A292" s="317" t="s">
        <v>525</v>
      </c>
      <c r="B292" s="313" t="s">
        <v>526</v>
      </c>
      <c r="C292" s="313" t="s">
        <v>433</v>
      </c>
      <c r="D292" s="313">
        <v>49.27</v>
      </c>
      <c r="E292" s="314">
        <v>6.8</v>
      </c>
      <c r="F292" s="313">
        <v>76</v>
      </c>
      <c r="G292" s="313">
        <v>50</v>
      </c>
      <c r="H292" s="319">
        <v>0</v>
      </c>
    </row>
    <row r="293" spans="1:8" ht="15">
      <c r="A293" s="317" t="s">
        <v>525</v>
      </c>
      <c r="B293" s="313" t="s">
        <v>526</v>
      </c>
      <c r="C293" s="313" t="s">
        <v>434</v>
      </c>
      <c r="D293" s="313">
        <v>44.96</v>
      </c>
      <c r="E293" s="314">
        <v>6.24</v>
      </c>
      <c r="F293" s="313">
        <v>75</v>
      </c>
      <c r="G293" s="313">
        <v>49</v>
      </c>
      <c r="H293" s="319">
        <v>0</v>
      </c>
    </row>
    <row r="294" spans="1:8" ht="15">
      <c r="A294" s="317" t="s">
        <v>525</v>
      </c>
      <c r="B294" s="313" t="s">
        <v>526</v>
      </c>
      <c r="C294" s="313" t="s">
        <v>435</v>
      </c>
      <c r="D294" s="313">
        <v>47.28</v>
      </c>
      <c r="E294" s="314">
        <v>6.54</v>
      </c>
      <c r="F294" s="313">
        <v>77</v>
      </c>
      <c r="G294" s="313">
        <v>50</v>
      </c>
      <c r="H294" s="319">
        <v>0</v>
      </c>
    </row>
    <row r="295" spans="1:8" ht="15">
      <c r="A295" s="317" t="s">
        <v>525</v>
      </c>
      <c r="B295" s="313" t="s">
        <v>526</v>
      </c>
      <c r="C295" s="313" t="s">
        <v>436</v>
      </c>
      <c r="D295" s="313">
        <v>43.46</v>
      </c>
      <c r="E295" s="314">
        <v>6.05</v>
      </c>
      <c r="F295" s="313">
        <v>81</v>
      </c>
      <c r="G295" s="313">
        <v>55</v>
      </c>
      <c r="H295" s="319">
        <v>0</v>
      </c>
    </row>
    <row r="296" spans="1:8" ht="15">
      <c r="A296" s="317" t="s">
        <v>525</v>
      </c>
      <c r="B296" s="313" t="s">
        <v>526</v>
      </c>
      <c r="C296" s="313" t="s">
        <v>437</v>
      </c>
      <c r="D296" s="313">
        <v>38.22</v>
      </c>
      <c r="E296" s="314">
        <v>5.38</v>
      </c>
      <c r="F296" s="313">
        <v>83</v>
      </c>
      <c r="G296" s="313">
        <v>55</v>
      </c>
      <c r="H296" s="319">
        <v>0</v>
      </c>
    </row>
    <row r="297" spans="1:8" ht="15">
      <c r="A297" s="317" t="s">
        <v>525</v>
      </c>
      <c r="B297" s="313" t="s">
        <v>526</v>
      </c>
      <c r="C297" s="313" t="s">
        <v>438</v>
      </c>
      <c r="D297" s="313">
        <v>42.06</v>
      </c>
      <c r="E297" s="314">
        <v>5.87</v>
      </c>
      <c r="F297" s="313">
        <v>83</v>
      </c>
      <c r="G297" s="313">
        <v>55</v>
      </c>
      <c r="H297" s="319">
        <v>0</v>
      </c>
    </row>
    <row r="298" spans="1:8" ht="15">
      <c r="A298" s="317" t="s">
        <v>525</v>
      </c>
      <c r="B298" s="313" t="s">
        <v>526</v>
      </c>
      <c r="C298" s="313" t="s">
        <v>439</v>
      </c>
      <c r="D298" s="313">
        <v>39.93</v>
      </c>
      <c r="E298" s="314">
        <v>5.6</v>
      </c>
      <c r="F298" s="313">
        <v>86</v>
      </c>
      <c r="G298" s="313">
        <v>52</v>
      </c>
      <c r="H298" s="319">
        <v>0</v>
      </c>
    </row>
    <row r="299" spans="1:8" ht="15">
      <c r="A299" s="317" t="s">
        <v>525</v>
      </c>
      <c r="B299" s="313" t="s">
        <v>526</v>
      </c>
      <c r="C299" s="313" t="s">
        <v>440</v>
      </c>
      <c r="D299" s="313">
        <v>37</v>
      </c>
      <c r="E299" s="314">
        <v>5.22</v>
      </c>
      <c r="F299" s="313">
        <v>83</v>
      </c>
      <c r="G299" s="313">
        <v>58</v>
      </c>
      <c r="H299" s="319">
        <v>0</v>
      </c>
    </row>
    <row r="300" spans="1:8" ht="15">
      <c r="A300" s="317" t="s">
        <v>525</v>
      </c>
      <c r="B300" s="313" t="s">
        <v>526</v>
      </c>
      <c r="C300" s="313" t="s">
        <v>441</v>
      </c>
      <c r="D300" s="313">
        <v>36.79</v>
      </c>
      <c r="E300" s="314">
        <v>5.19</v>
      </c>
      <c r="F300" s="313">
        <v>82</v>
      </c>
      <c r="G300" s="313">
        <v>67</v>
      </c>
      <c r="H300" s="319">
        <v>0</v>
      </c>
    </row>
    <row r="301" spans="1:8" ht="15">
      <c r="A301" s="317" t="s">
        <v>525</v>
      </c>
      <c r="B301" s="313" t="s">
        <v>526</v>
      </c>
      <c r="C301" s="313" t="s">
        <v>442</v>
      </c>
      <c r="D301" s="313">
        <v>34.85</v>
      </c>
      <c r="E301" s="314">
        <v>4.9400000000000004</v>
      </c>
      <c r="F301" s="313">
        <v>82</v>
      </c>
      <c r="G301" s="313">
        <v>68</v>
      </c>
      <c r="H301" s="319">
        <v>0</v>
      </c>
    </row>
    <row r="302" spans="1:8" ht="15">
      <c r="A302" s="317" t="s">
        <v>525</v>
      </c>
      <c r="B302" s="313" t="s">
        <v>526</v>
      </c>
      <c r="C302" s="313" t="s">
        <v>443</v>
      </c>
      <c r="D302" s="313">
        <v>34.130000000000003</v>
      </c>
      <c r="E302" s="314">
        <v>4.8499999999999996</v>
      </c>
      <c r="F302" s="313">
        <v>82</v>
      </c>
      <c r="G302" s="313">
        <v>65</v>
      </c>
      <c r="H302" s="319">
        <v>0</v>
      </c>
    </row>
    <row r="303" spans="1:8" ht="15">
      <c r="A303" s="317" t="s">
        <v>525</v>
      </c>
      <c r="B303" s="313" t="s">
        <v>526</v>
      </c>
      <c r="C303" s="313" t="s">
        <v>444</v>
      </c>
      <c r="D303" s="313">
        <v>34.24</v>
      </c>
      <c r="E303" s="314">
        <v>4.87</v>
      </c>
      <c r="F303" s="313">
        <v>83</v>
      </c>
      <c r="G303" s="313">
        <v>64</v>
      </c>
      <c r="H303" s="319">
        <v>0</v>
      </c>
    </row>
    <row r="304" spans="1:8" ht="15">
      <c r="A304" s="317" t="s">
        <v>525</v>
      </c>
      <c r="B304" s="313" t="s">
        <v>526</v>
      </c>
      <c r="C304" s="313" t="s">
        <v>445</v>
      </c>
      <c r="D304" s="313">
        <v>34.22</v>
      </c>
      <c r="E304" s="314">
        <v>4.8600000000000003</v>
      </c>
      <c r="F304" s="313">
        <v>84</v>
      </c>
      <c r="G304" s="313">
        <v>62</v>
      </c>
      <c r="H304" s="319">
        <v>0</v>
      </c>
    </row>
    <row r="305" spans="1:14" ht="15">
      <c r="A305" s="317" t="s">
        <v>525</v>
      </c>
      <c r="B305" s="313" t="s">
        <v>526</v>
      </c>
      <c r="C305" s="313" t="s">
        <v>446</v>
      </c>
      <c r="D305" s="313">
        <v>34.619999999999997</v>
      </c>
      <c r="E305" s="314">
        <v>4.92</v>
      </c>
      <c r="F305" s="313">
        <v>84</v>
      </c>
      <c r="G305" s="313">
        <v>61</v>
      </c>
      <c r="H305" s="319">
        <v>0</v>
      </c>
    </row>
    <row r="306" spans="1:14" ht="15">
      <c r="A306" s="317" t="s">
        <v>525</v>
      </c>
      <c r="B306" s="313" t="s">
        <v>526</v>
      </c>
      <c r="C306" s="313" t="s">
        <v>447</v>
      </c>
      <c r="D306" s="313">
        <v>32.5</v>
      </c>
      <c r="E306" s="314">
        <v>4.6399999999999997</v>
      </c>
      <c r="F306" s="313">
        <v>85</v>
      </c>
      <c r="G306" s="313">
        <v>60</v>
      </c>
      <c r="H306" s="319">
        <v>0</v>
      </c>
      <c r="M306" s="16"/>
      <c r="N306" s="16"/>
    </row>
    <row r="307" spans="1:14" ht="15">
      <c r="A307" s="317" t="s">
        <v>525</v>
      </c>
      <c r="B307" s="313" t="s">
        <v>526</v>
      </c>
      <c r="C307" s="313" t="s">
        <v>448</v>
      </c>
      <c r="D307" s="313">
        <v>33.04</v>
      </c>
      <c r="E307" s="314">
        <v>4.71</v>
      </c>
      <c r="F307" s="313">
        <v>84</v>
      </c>
      <c r="G307" s="313">
        <v>58</v>
      </c>
      <c r="H307" s="318">
        <v>0</v>
      </c>
      <c r="M307" s="17"/>
      <c r="N307" s="18"/>
    </row>
    <row r="308" spans="1:14" ht="15">
      <c r="A308" s="317" t="s">
        <v>525</v>
      </c>
      <c r="B308" s="313" t="s">
        <v>526</v>
      </c>
      <c r="C308" s="313" t="s">
        <v>449</v>
      </c>
      <c r="D308" s="313">
        <v>33.19</v>
      </c>
      <c r="E308" s="314">
        <v>4.7300000000000004</v>
      </c>
      <c r="F308" s="313">
        <v>76</v>
      </c>
      <c r="G308" s="313">
        <v>53</v>
      </c>
      <c r="H308" s="319">
        <v>0</v>
      </c>
    </row>
    <row r="309" spans="1:14" ht="15">
      <c r="A309" s="317" t="s">
        <v>525</v>
      </c>
      <c r="B309" s="313" t="s">
        <v>526</v>
      </c>
      <c r="C309" s="313" t="s">
        <v>451</v>
      </c>
      <c r="D309" s="313">
        <v>32.6</v>
      </c>
      <c r="E309" s="314">
        <v>4.66</v>
      </c>
      <c r="F309" s="313">
        <v>75</v>
      </c>
      <c r="G309" s="313">
        <v>53</v>
      </c>
      <c r="H309" s="319">
        <v>0</v>
      </c>
    </row>
    <row r="310" spans="1:14" ht="15">
      <c r="A310" s="317" t="s">
        <v>525</v>
      </c>
      <c r="B310" s="313" t="s">
        <v>526</v>
      </c>
      <c r="C310" s="313" t="s">
        <v>452</v>
      </c>
      <c r="D310" s="313">
        <v>32.11</v>
      </c>
      <c r="E310" s="314">
        <v>4.59</v>
      </c>
      <c r="F310" s="313">
        <v>79</v>
      </c>
      <c r="G310" s="313">
        <v>59</v>
      </c>
      <c r="H310" s="319">
        <v>0</v>
      </c>
    </row>
    <row r="311" spans="1:14" ht="15">
      <c r="A311" s="317" t="s">
        <v>525</v>
      </c>
      <c r="B311" s="313" t="s">
        <v>526</v>
      </c>
      <c r="C311" s="313" t="s">
        <v>453</v>
      </c>
      <c r="D311" s="313">
        <v>33.17</v>
      </c>
      <c r="E311" s="314">
        <v>4.7300000000000004</v>
      </c>
      <c r="F311" s="313">
        <v>79</v>
      </c>
      <c r="G311" s="313">
        <v>55</v>
      </c>
      <c r="H311" s="319">
        <v>0</v>
      </c>
    </row>
    <row r="312" spans="1:14" ht="15">
      <c r="A312" s="317" t="s">
        <v>525</v>
      </c>
      <c r="B312" s="313" t="s">
        <v>526</v>
      </c>
      <c r="C312" s="313" t="s">
        <v>454</v>
      </c>
      <c r="D312" s="313">
        <v>35.08</v>
      </c>
      <c r="E312" s="314">
        <v>4.97</v>
      </c>
      <c r="F312" s="313">
        <v>80</v>
      </c>
      <c r="G312" s="313">
        <v>51</v>
      </c>
      <c r="H312" s="319">
        <v>0</v>
      </c>
    </row>
    <row r="313" spans="1:14" ht="15">
      <c r="A313" s="317" t="s">
        <v>525</v>
      </c>
      <c r="B313" s="313" t="s">
        <v>526</v>
      </c>
      <c r="C313" s="313" t="s">
        <v>455</v>
      </c>
      <c r="D313" s="313">
        <v>30.52</v>
      </c>
      <c r="E313" s="314">
        <v>4.3899999999999997</v>
      </c>
      <c r="F313" s="313">
        <v>81</v>
      </c>
      <c r="G313" s="313">
        <v>48</v>
      </c>
      <c r="H313" s="319">
        <v>0</v>
      </c>
    </row>
    <row r="314" spans="1:14" ht="15">
      <c r="A314" s="317" t="s">
        <v>525</v>
      </c>
      <c r="B314" s="313" t="s">
        <v>526</v>
      </c>
      <c r="C314" s="313" t="s">
        <v>456</v>
      </c>
      <c r="D314" s="313">
        <v>30.72</v>
      </c>
      <c r="E314" s="314">
        <v>4.41</v>
      </c>
      <c r="F314" s="313">
        <v>83</v>
      </c>
      <c r="G314" s="313">
        <v>53</v>
      </c>
      <c r="H314" s="319">
        <v>0</v>
      </c>
    </row>
    <row r="315" spans="1:14" ht="15">
      <c r="A315" s="317" t="s">
        <v>525</v>
      </c>
      <c r="B315" s="313" t="s">
        <v>526</v>
      </c>
      <c r="C315" s="313" t="s">
        <v>457</v>
      </c>
      <c r="D315" s="313">
        <v>31.42</v>
      </c>
      <c r="E315" s="314">
        <v>4.5</v>
      </c>
      <c r="F315" s="313">
        <v>84</v>
      </c>
      <c r="G315" s="313">
        <v>50</v>
      </c>
      <c r="H315" s="319">
        <v>0</v>
      </c>
    </row>
    <row r="316" spans="1:14" ht="15">
      <c r="A316" s="317" t="s">
        <v>525</v>
      </c>
      <c r="B316" s="313" t="s">
        <v>526</v>
      </c>
      <c r="C316" s="313" t="s">
        <v>458</v>
      </c>
      <c r="D316" s="313">
        <v>30.2</v>
      </c>
      <c r="E316" s="314">
        <v>4.3499999999999996</v>
      </c>
      <c r="F316" s="313">
        <v>85</v>
      </c>
      <c r="G316" s="313">
        <v>55</v>
      </c>
      <c r="H316" s="319">
        <v>0</v>
      </c>
    </row>
    <row r="317" spans="1:14" ht="15">
      <c r="A317" s="317" t="s">
        <v>525</v>
      </c>
      <c r="B317" s="313" t="s">
        <v>526</v>
      </c>
      <c r="C317" s="313" t="s">
        <v>459</v>
      </c>
      <c r="D317" s="313">
        <v>29.65</v>
      </c>
      <c r="E317" s="314">
        <v>4.28</v>
      </c>
      <c r="F317" s="313">
        <v>86</v>
      </c>
      <c r="G317" s="313">
        <v>60</v>
      </c>
      <c r="H317" s="319">
        <v>0</v>
      </c>
    </row>
    <row r="318" spans="1:14" ht="15">
      <c r="A318" s="317" t="s">
        <v>525</v>
      </c>
      <c r="B318" s="313" t="s">
        <v>526</v>
      </c>
      <c r="C318" s="313" t="s">
        <v>460</v>
      </c>
      <c r="D318" s="313">
        <v>31.32</v>
      </c>
      <c r="E318" s="314">
        <v>4.49</v>
      </c>
      <c r="F318" s="313">
        <v>83</v>
      </c>
      <c r="G318" s="313">
        <v>65</v>
      </c>
      <c r="H318" s="318">
        <v>0.33</v>
      </c>
    </row>
    <row r="319" spans="1:14" ht="15">
      <c r="A319" s="317" t="s">
        <v>525</v>
      </c>
      <c r="B319" s="313" t="s">
        <v>526</v>
      </c>
      <c r="C319" s="313" t="s">
        <v>461</v>
      </c>
      <c r="D319" s="313">
        <v>41.02</v>
      </c>
      <c r="E319" s="314">
        <v>5.74</v>
      </c>
      <c r="F319" s="313">
        <v>80</v>
      </c>
      <c r="G319" s="313">
        <v>63</v>
      </c>
      <c r="H319" s="319">
        <v>0</v>
      </c>
    </row>
    <row r="320" spans="1:14" ht="15">
      <c r="A320" s="317" t="s">
        <v>525</v>
      </c>
      <c r="B320" s="313" t="s">
        <v>526</v>
      </c>
      <c r="C320" s="313" t="s">
        <v>462</v>
      </c>
      <c r="D320" s="313">
        <v>30.29</v>
      </c>
      <c r="E320" s="314">
        <v>4.3600000000000003</v>
      </c>
      <c r="F320" s="313">
        <v>77</v>
      </c>
      <c r="G320" s="313">
        <v>62</v>
      </c>
      <c r="H320" s="319">
        <v>0</v>
      </c>
    </row>
    <row r="321" spans="1:14" ht="15">
      <c r="A321" s="317" t="s">
        <v>525</v>
      </c>
      <c r="B321" s="313" t="s">
        <v>526</v>
      </c>
      <c r="C321" s="313" t="s">
        <v>463</v>
      </c>
      <c r="D321" s="313">
        <v>31.06</v>
      </c>
      <c r="E321" s="314">
        <v>4.4800000000000004</v>
      </c>
      <c r="F321" s="313">
        <v>77</v>
      </c>
      <c r="G321" s="313">
        <v>61</v>
      </c>
      <c r="H321" s="319">
        <v>0.12</v>
      </c>
    </row>
    <row r="322" spans="1:14" ht="15">
      <c r="A322" s="317" t="s">
        <v>525</v>
      </c>
      <c r="B322" s="313" t="s">
        <v>526</v>
      </c>
      <c r="C322" s="313" t="s">
        <v>464</v>
      </c>
      <c r="D322" s="313">
        <v>31.41</v>
      </c>
      <c r="E322" s="314">
        <v>4.5199999999999996</v>
      </c>
      <c r="F322" s="313">
        <v>77</v>
      </c>
      <c r="G322" s="313">
        <v>64</v>
      </c>
      <c r="H322" s="319">
        <v>0.05</v>
      </c>
    </row>
    <row r="323" spans="1:14" ht="15">
      <c r="A323" s="320" t="s">
        <v>525</v>
      </c>
      <c r="B323" s="315" t="s">
        <v>526</v>
      </c>
      <c r="C323" s="315" t="s">
        <v>465</v>
      </c>
      <c r="D323" s="315">
        <v>37.020000000000003</v>
      </c>
      <c r="E323" s="316">
        <v>5.25</v>
      </c>
      <c r="F323" s="315">
        <v>78</v>
      </c>
      <c r="G323" s="315">
        <v>62</v>
      </c>
      <c r="H323" s="321">
        <v>0.16</v>
      </c>
    </row>
    <row r="324" spans="1:14" ht="15">
      <c r="A324" s="320" t="s">
        <v>525</v>
      </c>
      <c r="B324" s="315" t="s">
        <v>526</v>
      </c>
      <c r="C324" s="315" t="s">
        <v>466</v>
      </c>
      <c r="D324" s="315">
        <v>68.62</v>
      </c>
      <c r="E324" s="316">
        <v>9.32</v>
      </c>
      <c r="F324" s="315">
        <v>79</v>
      </c>
      <c r="G324" s="315">
        <v>61</v>
      </c>
      <c r="H324" s="321">
        <v>2.1</v>
      </c>
    </row>
    <row r="325" spans="1:14" ht="15">
      <c r="A325" s="320" t="s">
        <v>525</v>
      </c>
      <c r="B325" s="315" t="s">
        <v>526</v>
      </c>
      <c r="C325" s="315" t="s">
        <v>467</v>
      </c>
      <c r="D325" s="315">
        <v>51.3</v>
      </c>
      <c r="E325" s="316">
        <v>7.09</v>
      </c>
      <c r="F325" s="315">
        <v>78</v>
      </c>
      <c r="G325" s="315">
        <v>55</v>
      </c>
      <c r="H325" s="321">
        <v>0.66</v>
      </c>
    </row>
    <row r="326" spans="1:14" ht="15">
      <c r="A326" s="317" t="s">
        <v>525</v>
      </c>
      <c r="B326" s="313" t="s">
        <v>526</v>
      </c>
      <c r="C326" s="313" t="s">
        <v>468</v>
      </c>
      <c r="D326" s="313">
        <v>45.03</v>
      </c>
      <c r="E326" s="314">
        <v>6.28</v>
      </c>
      <c r="F326" s="313">
        <v>80</v>
      </c>
      <c r="G326" s="313">
        <v>56</v>
      </c>
      <c r="H326" s="319">
        <v>0</v>
      </c>
    </row>
    <row r="327" spans="1:14" ht="15">
      <c r="A327" s="317" t="s">
        <v>525</v>
      </c>
      <c r="B327" s="313" t="s">
        <v>526</v>
      </c>
      <c r="C327" s="313" t="s">
        <v>469</v>
      </c>
      <c r="D327" s="313">
        <v>40.049999999999997</v>
      </c>
      <c r="E327" s="314">
        <v>5.64</v>
      </c>
      <c r="F327" s="313">
        <v>79</v>
      </c>
      <c r="G327" s="313">
        <v>59</v>
      </c>
      <c r="H327" s="319">
        <v>0.02</v>
      </c>
    </row>
    <row r="328" spans="1:14" ht="15">
      <c r="A328" s="317" t="s">
        <v>525</v>
      </c>
      <c r="B328" s="313" t="s">
        <v>526</v>
      </c>
      <c r="C328" s="313" t="s">
        <v>470</v>
      </c>
      <c r="D328" s="313">
        <v>38.64</v>
      </c>
      <c r="E328" s="314">
        <v>5.46</v>
      </c>
      <c r="F328" s="313">
        <v>81</v>
      </c>
      <c r="G328" s="313">
        <v>52</v>
      </c>
      <c r="H328" s="319">
        <v>0.02</v>
      </c>
    </row>
    <row r="329" spans="1:14" ht="15">
      <c r="A329" s="317" t="s">
        <v>525</v>
      </c>
      <c r="B329" s="313" t="s">
        <v>526</v>
      </c>
      <c r="C329" s="313" t="s">
        <v>471</v>
      </c>
      <c r="D329" s="313">
        <v>39.840000000000003</v>
      </c>
      <c r="E329" s="314">
        <v>5.61</v>
      </c>
      <c r="F329" s="313">
        <v>81</v>
      </c>
      <c r="G329" s="313">
        <v>47</v>
      </c>
      <c r="H329" s="319">
        <v>0</v>
      </c>
    </row>
    <row r="330" spans="1:14" ht="15">
      <c r="A330" s="317" t="s">
        <v>525</v>
      </c>
      <c r="B330" s="313" t="s">
        <v>526</v>
      </c>
      <c r="C330" s="313" t="s">
        <v>472</v>
      </c>
      <c r="D330" s="313">
        <v>41.78</v>
      </c>
      <c r="E330" s="314">
        <v>5.86</v>
      </c>
      <c r="F330" s="313">
        <v>73</v>
      </c>
      <c r="G330" s="313">
        <v>48</v>
      </c>
      <c r="H330" s="319">
        <v>0.01</v>
      </c>
    </row>
    <row r="331" spans="1:14" ht="15">
      <c r="A331" s="317" t="s">
        <v>525</v>
      </c>
      <c r="B331" s="313" t="s">
        <v>526</v>
      </c>
      <c r="C331" s="313" t="s">
        <v>473</v>
      </c>
      <c r="D331" s="313">
        <v>39.28</v>
      </c>
      <c r="E331" s="314">
        <v>5.54</v>
      </c>
      <c r="F331" s="313">
        <v>75</v>
      </c>
      <c r="G331" s="313">
        <v>52</v>
      </c>
      <c r="H331" s="319">
        <v>0.01</v>
      </c>
    </row>
    <row r="332" spans="1:14" ht="15">
      <c r="A332" s="317" t="s">
        <v>525</v>
      </c>
      <c r="B332" s="313" t="s">
        <v>526</v>
      </c>
      <c r="C332" s="313" t="s">
        <v>474</v>
      </c>
      <c r="D332" s="313">
        <v>38.4</v>
      </c>
      <c r="E332" s="314">
        <v>5.42</v>
      </c>
      <c r="F332" s="313">
        <v>75</v>
      </c>
      <c r="G332" s="313">
        <v>53</v>
      </c>
      <c r="H332" s="319">
        <v>7.0000000000000007E-2</v>
      </c>
    </row>
    <row r="333" spans="1:14" ht="15">
      <c r="A333" s="317" t="s">
        <v>525</v>
      </c>
      <c r="B333" s="313" t="s">
        <v>526</v>
      </c>
      <c r="C333" s="313" t="s">
        <v>475</v>
      </c>
      <c r="D333" s="313">
        <v>41.48</v>
      </c>
      <c r="E333" s="314">
        <v>5.82</v>
      </c>
      <c r="F333" s="313">
        <v>75</v>
      </c>
      <c r="G333" s="313">
        <v>55</v>
      </c>
      <c r="H333" s="319">
        <v>0.01</v>
      </c>
    </row>
    <row r="334" spans="1:14" ht="15">
      <c r="A334" s="317" t="s">
        <v>525</v>
      </c>
      <c r="B334" s="313" t="s">
        <v>526</v>
      </c>
      <c r="C334" s="313" t="s">
        <v>476</v>
      </c>
      <c r="D334" s="313">
        <v>40.32</v>
      </c>
      <c r="E334" s="314">
        <v>5.67</v>
      </c>
      <c r="F334" s="313">
        <v>74</v>
      </c>
      <c r="G334" s="313">
        <v>44</v>
      </c>
      <c r="H334" s="319">
        <v>0.55000000000000004</v>
      </c>
    </row>
    <row r="335" spans="1:14" ht="15">
      <c r="A335" s="317" t="s">
        <v>525</v>
      </c>
      <c r="B335" s="313" t="s">
        <v>526</v>
      </c>
      <c r="C335" s="313" t="s">
        <v>477</v>
      </c>
      <c r="D335" s="313">
        <v>40.39</v>
      </c>
      <c r="E335" s="314">
        <v>5.68</v>
      </c>
      <c r="F335" s="313">
        <v>69</v>
      </c>
      <c r="G335" s="313">
        <v>39</v>
      </c>
      <c r="H335" s="319">
        <v>0</v>
      </c>
    </row>
    <row r="336" spans="1:14" ht="15">
      <c r="A336" s="317" t="s">
        <v>525</v>
      </c>
      <c r="B336" s="313" t="s">
        <v>526</v>
      </c>
      <c r="C336" s="313" t="s">
        <v>478</v>
      </c>
      <c r="D336" s="313">
        <v>38.22</v>
      </c>
      <c r="E336" s="314">
        <v>5.4</v>
      </c>
      <c r="F336" s="313">
        <v>68</v>
      </c>
      <c r="G336" s="313">
        <v>36</v>
      </c>
      <c r="H336" s="319">
        <v>0</v>
      </c>
      <c r="M336" s="16"/>
      <c r="N336" s="16"/>
    </row>
    <row r="337" spans="1:14" ht="15">
      <c r="A337" s="317" t="s">
        <v>525</v>
      </c>
      <c r="B337" s="313" t="s">
        <v>526</v>
      </c>
      <c r="C337" s="313" t="s">
        <v>479</v>
      </c>
      <c r="D337" s="313">
        <v>36.69</v>
      </c>
      <c r="E337" s="314">
        <v>5.2</v>
      </c>
      <c r="F337" s="313">
        <v>86</v>
      </c>
      <c r="G337" s="313">
        <v>41</v>
      </c>
      <c r="H337" s="319">
        <v>0</v>
      </c>
      <c r="M337" s="17"/>
      <c r="N337" s="18"/>
    </row>
    <row r="338" spans="1:14" ht="15">
      <c r="A338" s="317" t="s">
        <v>525</v>
      </c>
      <c r="B338" s="313" t="s">
        <v>526</v>
      </c>
      <c r="C338" s="313" t="s">
        <v>480</v>
      </c>
      <c r="D338" s="313">
        <v>35.03</v>
      </c>
      <c r="E338" s="314">
        <v>4.99</v>
      </c>
      <c r="F338" s="313">
        <v>82</v>
      </c>
      <c r="G338" s="313">
        <v>55</v>
      </c>
      <c r="H338" s="319">
        <v>0</v>
      </c>
    </row>
    <row r="339" spans="1:14" ht="15">
      <c r="A339" s="317" t="s">
        <v>525</v>
      </c>
      <c r="B339" s="313" t="s">
        <v>526</v>
      </c>
      <c r="C339" s="313" t="s">
        <v>481</v>
      </c>
      <c r="D339" s="313">
        <v>34.67</v>
      </c>
      <c r="E339" s="314">
        <v>4.95</v>
      </c>
      <c r="F339" s="313">
        <v>83</v>
      </c>
      <c r="G339" s="313">
        <v>64</v>
      </c>
      <c r="H339" s="319">
        <v>0</v>
      </c>
    </row>
    <row r="340" spans="1:14" ht="15">
      <c r="A340" s="317" t="s">
        <v>525</v>
      </c>
      <c r="B340" s="313" t="s">
        <v>526</v>
      </c>
      <c r="C340" s="313" t="s">
        <v>482</v>
      </c>
      <c r="D340" s="313">
        <v>37.950000000000003</v>
      </c>
      <c r="E340" s="314">
        <v>5.37</v>
      </c>
      <c r="F340" s="313">
        <v>82</v>
      </c>
      <c r="G340" s="313">
        <v>62</v>
      </c>
      <c r="H340" s="319">
        <v>0.02</v>
      </c>
    </row>
    <row r="341" spans="1:14" ht="15">
      <c r="A341" s="317" t="s">
        <v>525</v>
      </c>
      <c r="B341" s="313" t="s">
        <v>526</v>
      </c>
      <c r="C341" s="313" t="s">
        <v>483</v>
      </c>
      <c r="D341" s="313">
        <v>36.85</v>
      </c>
      <c r="E341" s="314">
        <v>5.23</v>
      </c>
      <c r="F341" s="313">
        <v>79</v>
      </c>
      <c r="G341" s="313">
        <v>51</v>
      </c>
      <c r="H341" s="319">
        <v>0.23</v>
      </c>
    </row>
    <row r="342" spans="1:14" ht="15">
      <c r="A342" s="317" t="s">
        <v>525</v>
      </c>
      <c r="B342" s="313" t="s">
        <v>526</v>
      </c>
      <c r="C342" s="313" t="s">
        <v>484</v>
      </c>
      <c r="D342" s="313">
        <v>36.78</v>
      </c>
      <c r="E342" s="314">
        <v>5.22</v>
      </c>
      <c r="F342" s="313">
        <v>72</v>
      </c>
      <c r="G342" s="313">
        <v>47</v>
      </c>
      <c r="H342" s="319">
        <v>0</v>
      </c>
    </row>
    <row r="343" spans="1:14" ht="15">
      <c r="A343" s="317" t="s">
        <v>525</v>
      </c>
      <c r="B343" s="313" t="s">
        <v>526</v>
      </c>
      <c r="C343" s="313" t="s">
        <v>485</v>
      </c>
      <c r="D343" s="313">
        <v>36.549999999999997</v>
      </c>
      <c r="E343" s="314">
        <v>5.19</v>
      </c>
      <c r="F343" s="313">
        <v>69</v>
      </c>
      <c r="G343" s="313">
        <v>41</v>
      </c>
      <c r="H343" s="319">
        <v>0</v>
      </c>
    </row>
    <row r="344" spans="1:14" ht="15">
      <c r="A344" s="317" t="s">
        <v>525</v>
      </c>
      <c r="B344" s="313" t="s">
        <v>526</v>
      </c>
      <c r="C344" s="313" t="s">
        <v>486</v>
      </c>
      <c r="D344" s="313">
        <v>35.82</v>
      </c>
      <c r="E344" s="314">
        <v>5.09</v>
      </c>
      <c r="F344" s="313">
        <v>67</v>
      </c>
      <c r="G344" s="313">
        <v>41</v>
      </c>
      <c r="H344" s="319">
        <v>0</v>
      </c>
    </row>
    <row r="345" spans="1:14" ht="15">
      <c r="A345" s="317" t="s">
        <v>525</v>
      </c>
      <c r="B345" s="313" t="s">
        <v>526</v>
      </c>
      <c r="C345" s="313" t="s">
        <v>487</v>
      </c>
      <c r="D345" s="313">
        <v>34.74</v>
      </c>
      <c r="E345" s="314">
        <v>4.95</v>
      </c>
      <c r="F345" s="313">
        <v>74</v>
      </c>
      <c r="G345" s="313">
        <v>47</v>
      </c>
      <c r="H345" s="319">
        <v>0</v>
      </c>
    </row>
    <row r="346" spans="1:14" ht="15">
      <c r="A346" s="317" t="s">
        <v>525</v>
      </c>
      <c r="B346" s="313" t="s">
        <v>526</v>
      </c>
      <c r="C346" s="313" t="s">
        <v>488</v>
      </c>
      <c r="D346" s="313">
        <v>33.78</v>
      </c>
      <c r="E346" s="314">
        <v>4.83</v>
      </c>
      <c r="F346" s="313">
        <v>82</v>
      </c>
      <c r="G346" s="313">
        <v>56</v>
      </c>
      <c r="H346" s="319">
        <v>0.04</v>
      </c>
    </row>
    <row r="347" spans="1:14" ht="15">
      <c r="A347" s="317" t="s">
        <v>525</v>
      </c>
      <c r="B347" s="313" t="s">
        <v>526</v>
      </c>
      <c r="C347" s="313" t="s">
        <v>489</v>
      </c>
      <c r="D347" s="313">
        <v>34.65</v>
      </c>
      <c r="E347" s="314">
        <v>4.9400000000000004</v>
      </c>
      <c r="F347" s="313">
        <v>83</v>
      </c>
      <c r="G347" s="313">
        <v>44</v>
      </c>
      <c r="H347" s="319">
        <v>0</v>
      </c>
    </row>
    <row r="348" spans="1:14" ht="15">
      <c r="A348" s="317" t="s">
        <v>525</v>
      </c>
      <c r="B348" s="313" t="s">
        <v>526</v>
      </c>
      <c r="C348" s="313" t="s">
        <v>490</v>
      </c>
      <c r="D348" s="313">
        <v>44.14</v>
      </c>
      <c r="E348" s="314">
        <v>6.16</v>
      </c>
      <c r="F348" s="313">
        <v>67</v>
      </c>
      <c r="G348" s="313">
        <v>43</v>
      </c>
      <c r="H348" s="319">
        <v>0.25</v>
      </c>
    </row>
    <row r="349" spans="1:14" ht="15">
      <c r="A349" s="317" t="s">
        <v>525</v>
      </c>
      <c r="B349" s="313" t="s">
        <v>526</v>
      </c>
      <c r="C349" s="313" t="s">
        <v>491</v>
      </c>
      <c r="D349" s="313">
        <v>33.4</v>
      </c>
      <c r="E349" s="314">
        <v>4.78</v>
      </c>
      <c r="F349" s="313">
        <v>71</v>
      </c>
      <c r="G349" s="313">
        <v>43</v>
      </c>
      <c r="H349" s="319">
        <v>0</v>
      </c>
    </row>
    <row r="350" spans="1:14" ht="15">
      <c r="A350" s="317" t="s">
        <v>525</v>
      </c>
      <c r="B350" s="313" t="s">
        <v>526</v>
      </c>
      <c r="C350" s="313" t="s">
        <v>492</v>
      </c>
      <c r="D350" s="313">
        <v>34.159999999999997</v>
      </c>
      <c r="E350" s="314">
        <v>4.82</v>
      </c>
      <c r="F350" s="313">
        <v>73</v>
      </c>
      <c r="G350" s="313">
        <v>58</v>
      </c>
      <c r="H350" s="319">
        <v>0</v>
      </c>
    </row>
    <row r="351" spans="1:14" ht="15">
      <c r="A351" s="317" t="s">
        <v>525</v>
      </c>
      <c r="B351" s="313" t="s">
        <v>526</v>
      </c>
      <c r="C351" s="313" t="s">
        <v>493</v>
      </c>
      <c r="D351" s="313">
        <v>37.840000000000003</v>
      </c>
      <c r="E351" s="314">
        <v>5.3</v>
      </c>
      <c r="F351" s="313">
        <v>72</v>
      </c>
      <c r="G351" s="313">
        <v>59</v>
      </c>
      <c r="H351" s="319">
        <v>0.66</v>
      </c>
    </row>
    <row r="352" spans="1:14" ht="15">
      <c r="A352" s="317" t="s">
        <v>525</v>
      </c>
      <c r="B352" s="313" t="s">
        <v>526</v>
      </c>
      <c r="C352" s="313" t="s">
        <v>494</v>
      </c>
      <c r="D352" s="313">
        <v>36.729999999999997</v>
      </c>
      <c r="E352" s="314">
        <v>5.15</v>
      </c>
      <c r="F352" s="313">
        <v>72</v>
      </c>
      <c r="G352" s="313">
        <v>60</v>
      </c>
      <c r="H352" s="319">
        <v>7.0000000000000007E-2</v>
      </c>
    </row>
    <row r="353" spans="1:14" ht="15">
      <c r="A353" s="320" t="s">
        <v>525</v>
      </c>
      <c r="B353" s="315" t="s">
        <v>526</v>
      </c>
      <c r="C353" s="315" t="s">
        <v>495</v>
      </c>
      <c r="D353" s="315">
        <v>43.54</v>
      </c>
      <c r="E353" s="316">
        <v>6.03</v>
      </c>
      <c r="F353" s="315">
        <v>73</v>
      </c>
      <c r="G353" s="315">
        <v>58</v>
      </c>
      <c r="H353" s="321">
        <v>0.11</v>
      </c>
    </row>
    <row r="354" spans="1:14" ht="15">
      <c r="A354" s="320" t="s">
        <v>525</v>
      </c>
      <c r="B354" s="315" t="s">
        <v>526</v>
      </c>
      <c r="C354" s="315" t="s">
        <v>496</v>
      </c>
      <c r="D354" s="315">
        <v>103.1</v>
      </c>
      <c r="E354" s="316">
        <v>13.65</v>
      </c>
      <c r="F354" s="315">
        <v>74</v>
      </c>
      <c r="G354" s="315">
        <v>48</v>
      </c>
      <c r="H354" s="321">
        <v>4.04</v>
      </c>
    </row>
    <row r="355" spans="1:14" ht="15">
      <c r="A355" s="320" t="s">
        <v>525</v>
      </c>
      <c r="B355" s="315" t="s">
        <v>526</v>
      </c>
      <c r="C355" s="315" t="s">
        <v>497</v>
      </c>
      <c r="D355" s="315">
        <v>56.17</v>
      </c>
      <c r="E355" s="316">
        <v>7.64</v>
      </c>
      <c r="F355" s="315">
        <v>68</v>
      </c>
      <c r="G355" s="315">
        <v>40</v>
      </c>
      <c r="H355" s="321">
        <v>0.05</v>
      </c>
    </row>
    <row r="356" spans="1:14" ht="15">
      <c r="A356" s="320" t="s">
        <v>525</v>
      </c>
      <c r="B356" s="315" t="s">
        <v>526</v>
      </c>
      <c r="C356" s="315" t="s">
        <v>498</v>
      </c>
      <c r="D356" s="315">
        <v>52.98</v>
      </c>
      <c r="E356" s="316">
        <v>7.23</v>
      </c>
      <c r="F356" s="315">
        <v>65</v>
      </c>
      <c r="G356" s="315">
        <v>41</v>
      </c>
      <c r="H356" s="321">
        <v>0</v>
      </c>
    </row>
    <row r="357" spans="1:14" ht="15">
      <c r="A357" s="320" t="s">
        <v>525</v>
      </c>
      <c r="B357" s="315" t="s">
        <v>526</v>
      </c>
      <c r="C357" s="315" t="s">
        <v>499</v>
      </c>
      <c r="D357" s="315">
        <v>48.71</v>
      </c>
      <c r="E357" s="316">
        <v>6.69</v>
      </c>
      <c r="F357" s="315">
        <v>66</v>
      </c>
      <c r="G357" s="315">
        <v>44</v>
      </c>
      <c r="H357" s="321">
        <v>0</v>
      </c>
    </row>
    <row r="358" spans="1:14" ht="15">
      <c r="A358" s="320" t="s">
        <v>525</v>
      </c>
      <c r="B358" s="315" t="s">
        <v>526</v>
      </c>
      <c r="C358" s="315" t="s">
        <v>500</v>
      </c>
      <c r="D358" s="315">
        <v>46.35</v>
      </c>
      <c r="E358" s="316">
        <v>6.38</v>
      </c>
      <c r="F358" s="315">
        <v>68</v>
      </c>
      <c r="G358" s="315">
        <v>46</v>
      </c>
      <c r="H358" s="321">
        <v>0</v>
      </c>
    </row>
    <row r="359" spans="1:14" ht="15">
      <c r="A359" s="320" t="s">
        <v>525</v>
      </c>
      <c r="B359" s="315" t="s">
        <v>526</v>
      </c>
      <c r="C359" s="315" t="s">
        <v>501</v>
      </c>
      <c r="D359" s="315">
        <v>43.48</v>
      </c>
      <c r="E359" s="316">
        <v>6.02</v>
      </c>
      <c r="F359" s="315">
        <v>70</v>
      </c>
      <c r="G359" s="315">
        <v>49</v>
      </c>
      <c r="H359" s="321">
        <v>0</v>
      </c>
    </row>
    <row r="360" spans="1:14" ht="15">
      <c r="A360" s="320" t="s">
        <v>525</v>
      </c>
      <c r="B360" s="315" t="s">
        <v>526</v>
      </c>
      <c r="C360" s="315" t="s">
        <v>502</v>
      </c>
      <c r="D360" s="315">
        <v>42.64</v>
      </c>
      <c r="E360" s="316">
        <v>5.91</v>
      </c>
      <c r="F360" s="315">
        <v>73</v>
      </c>
      <c r="G360" s="315">
        <v>53</v>
      </c>
      <c r="H360" s="321">
        <v>0</v>
      </c>
    </row>
    <row r="361" spans="1:14" ht="15">
      <c r="A361" s="320" t="s">
        <v>525</v>
      </c>
      <c r="B361" s="315" t="s">
        <v>526</v>
      </c>
      <c r="C361" s="315" t="s">
        <v>503</v>
      </c>
      <c r="D361" s="315">
        <v>41.77</v>
      </c>
      <c r="E361" s="316">
        <v>5.8</v>
      </c>
      <c r="F361" s="315">
        <v>73</v>
      </c>
      <c r="G361" s="315">
        <v>53</v>
      </c>
      <c r="H361" s="321">
        <v>0</v>
      </c>
    </row>
    <row r="362" spans="1:14" ht="15">
      <c r="A362" s="317" t="s">
        <v>525</v>
      </c>
      <c r="B362" s="313" t="s">
        <v>526</v>
      </c>
      <c r="C362" s="313" t="s">
        <v>504</v>
      </c>
      <c r="D362" s="313">
        <v>40.47</v>
      </c>
      <c r="E362" s="314">
        <v>5.63</v>
      </c>
      <c r="F362" s="313">
        <v>73</v>
      </c>
      <c r="G362" s="313">
        <v>60</v>
      </c>
      <c r="H362" s="318">
        <v>0.09</v>
      </c>
    </row>
    <row r="363" spans="1:14" ht="15">
      <c r="A363" s="317" t="s">
        <v>525</v>
      </c>
      <c r="B363" s="313" t="s">
        <v>526</v>
      </c>
      <c r="C363" s="313" t="s">
        <v>505</v>
      </c>
      <c r="D363" s="313">
        <v>40.24</v>
      </c>
      <c r="E363" s="314">
        <v>5.6</v>
      </c>
      <c r="F363" s="313">
        <v>74</v>
      </c>
      <c r="G363" s="313">
        <v>54</v>
      </c>
      <c r="H363" s="319">
        <v>0.1</v>
      </c>
    </row>
    <row r="364" spans="1:14" ht="15">
      <c r="A364" s="317" t="s">
        <v>525</v>
      </c>
      <c r="B364" s="313" t="s">
        <v>526</v>
      </c>
      <c r="C364" s="313" t="s">
        <v>506</v>
      </c>
      <c r="D364" s="313">
        <v>39.81</v>
      </c>
      <c r="E364" s="314">
        <v>5.55</v>
      </c>
      <c r="F364" s="313">
        <v>71</v>
      </c>
      <c r="G364" s="313">
        <v>49</v>
      </c>
      <c r="H364" s="319">
        <v>0</v>
      </c>
    </row>
    <row r="365" spans="1:14" ht="15">
      <c r="A365" s="317" t="s">
        <v>525</v>
      </c>
      <c r="B365" s="313" t="s">
        <v>526</v>
      </c>
      <c r="C365" s="313" t="s">
        <v>507</v>
      </c>
      <c r="D365" s="313">
        <v>40.86</v>
      </c>
      <c r="E365" s="314">
        <v>5.68</v>
      </c>
      <c r="F365" s="313">
        <v>66</v>
      </c>
      <c r="G365" s="313">
        <v>44</v>
      </c>
      <c r="H365" s="319">
        <v>0.04</v>
      </c>
    </row>
    <row r="366" spans="1:14" ht="15">
      <c r="A366" s="317" t="s">
        <v>525</v>
      </c>
      <c r="B366" s="313" t="s">
        <v>526</v>
      </c>
      <c r="C366" s="313" t="s">
        <v>508</v>
      </c>
      <c r="D366" s="313">
        <v>41.34</v>
      </c>
      <c r="E366" s="314">
        <v>5.74</v>
      </c>
      <c r="F366" s="313">
        <v>55</v>
      </c>
      <c r="G366" s="313">
        <v>46</v>
      </c>
      <c r="H366" s="319">
        <v>0</v>
      </c>
    </row>
    <row r="367" spans="1:14" ht="15">
      <c r="A367" s="317" t="s">
        <v>525</v>
      </c>
      <c r="B367" s="313" t="s">
        <v>526</v>
      </c>
      <c r="C367" s="313" t="s">
        <v>509</v>
      </c>
      <c r="D367" s="313">
        <v>41.16</v>
      </c>
      <c r="E367" s="314">
        <v>5.72</v>
      </c>
      <c r="F367" s="313">
        <v>59</v>
      </c>
      <c r="G367" s="313">
        <v>37</v>
      </c>
      <c r="H367" s="319">
        <v>0</v>
      </c>
      <c r="M367" s="16"/>
      <c r="N367" s="16"/>
    </row>
    <row r="368" spans="1:14" ht="15">
      <c r="A368" s="322" t="s">
        <v>525</v>
      </c>
      <c r="B368" s="323" t="s">
        <v>526</v>
      </c>
      <c r="C368" s="323" t="s">
        <v>510</v>
      </c>
      <c r="D368" s="323">
        <v>42.11</v>
      </c>
      <c r="E368" s="324">
        <v>5.84</v>
      </c>
      <c r="F368" s="323">
        <v>63</v>
      </c>
      <c r="G368" s="323">
        <v>36</v>
      </c>
      <c r="H368" s="325">
        <v>0</v>
      </c>
      <c r="M368" s="17"/>
      <c r="N368" s="18"/>
    </row>
    <row r="369" spans="1:8" ht="15">
      <c r="A369" s="2"/>
      <c r="B369" s="2"/>
      <c r="C369" s="14" t="s">
        <v>511</v>
      </c>
      <c r="D369" s="19">
        <f>AVERAGE(Table4[Consumption Recorded (kWh/day)])</f>
        <v>34.138712328767134</v>
      </c>
      <c r="E369" s="7">
        <f>AVERAGE(Table4[Estimated Cost ($/day)])</f>
        <v>4.8567123287671246</v>
      </c>
      <c r="F369" s="2"/>
      <c r="G369" s="2"/>
      <c r="H369" s="3"/>
    </row>
    <row r="370" spans="1:8">
      <c r="C370" s="14" t="s">
        <v>514</v>
      </c>
      <c r="D370" s="19">
        <f>AVERAGE(D362:D368,D327:D353,D297:D323,D286:D287,D261:D271,D255:D258,D235:D253,D224:D232,D216:D220,D181:D214,D175:D180,D124:D171,D4:D120)</f>
        <v>31.386107594936696</v>
      </c>
      <c r="E370" s="7">
        <f>AVERAGE(E362:E368,E327:E353,E297:E323,E286:E287,E261:E271,E255:E258,E235:E253,E224:E232,E216:E220,E181:E214,E175:E180,E124:E171,E4:E120)</f>
        <v>4.501645569620254</v>
      </c>
    </row>
    <row r="371" spans="1:8">
      <c r="C371" s="14" t="s">
        <v>515</v>
      </c>
      <c r="D371" s="19">
        <f>AVERAGE(D354:D361,D324:D326,D288:D296,D272:D285,D259:D260,D254,D233:D234,D221:D223,D215,D172:D174,D121:D123)</f>
        <v>51.890204081632653</v>
      </c>
      <c r="E371" s="7">
        <f>AVERAGE(E354:E361,E324:E326,E288:E296,E272:E285,E259:E260,E254,E233:E234,E221:E223,E215,E172:E174,E121:E123)</f>
        <v>7.1465306122448977</v>
      </c>
      <c r="G371" s="14"/>
      <c r="H371" s="2"/>
    </row>
    <row r="372" spans="1:8">
      <c r="C372" s="14" t="s">
        <v>517</v>
      </c>
      <c r="D372" s="19">
        <f>AVERAGE(D235:D246,D224:D232,D216:D220,D181:D214,D175:D180,D124:D171,D4:D120)</f>
        <v>29.937965367965361</v>
      </c>
      <c r="E372" s="7">
        <f>AVERAGE(E4:E246)</f>
        <v>4.3588477366255143</v>
      </c>
    </row>
    <row r="373" spans="1:8">
      <c r="C373" s="14" t="s">
        <v>518</v>
      </c>
      <c r="D373" s="19">
        <f>AVERAGE(D362:D368,D327:D353,D297:D323,D286:D287,D261:D271,D255:D258,D247:D253)</f>
        <v>35.321647058823523</v>
      </c>
      <c r="E373" s="7">
        <f>AVERAGE(E247:E368)</f>
        <v>5.8483606557377081</v>
      </c>
      <c r="G373" s="14"/>
      <c r="H373" s="2"/>
    </row>
    <row r="374" spans="1:8">
      <c r="C374" s="14" t="s">
        <v>519</v>
      </c>
      <c r="D374" s="19">
        <f>AVERAGE(D247:D368)</f>
        <v>41.843852459016389</v>
      </c>
      <c r="E374" s="7">
        <f>AVERAGE(E247:E368)</f>
        <v>5.8483606557377081</v>
      </c>
    </row>
  </sheetData>
  <pageMargins left="0.7" right="0.7" top="0.75" bottom="0.75" header="0.3" footer="0.3"/>
  <pageSetup fitToHeight="0" orientation="portrait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241B0-CD41-4875-B083-A99593ADC513}">
  <sheetPr>
    <pageSetUpPr fitToPage="1"/>
  </sheetPr>
  <dimension ref="A1:P370"/>
  <sheetViews>
    <sheetView workbookViewId="0">
      <pane ySplit="3" topLeftCell="A4" activePane="bottomLeft" state="frozen"/>
      <selection pane="bottomLeft" activeCell="G15" sqref="G15"/>
    </sheetView>
  </sheetViews>
  <sheetFormatPr defaultRowHeight="14.45"/>
  <cols>
    <col min="1" max="1" width="14.28515625" customWidth="1"/>
    <col min="2" max="2" width="12.28515625" bestFit="1" customWidth="1"/>
    <col min="3" max="3" width="13.85546875" customWidth="1"/>
    <col min="4" max="4" width="13.28515625" customWidth="1"/>
    <col min="5" max="5" width="10.28515625" style="22" customWidth="1"/>
    <col min="6" max="6" width="14.42578125" customWidth="1"/>
    <col min="7" max="7" width="13.7109375" customWidth="1"/>
    <col min="8" max="8" width="14.42578125" customWidth="1"/>
  </cols>
  <sheetData>
    <row r="1" spans="1:14">
      <c r="A1" s="50" t="s">
        <v>527</v>
      </c>
      <c r="B1" s="2"/>
      <c r="C1" s="2"/>
      <c r="D1" s="2"/>
      <c r="E1" s="7"/>
      <c r="F1" s="2"/>
      <c r="G1" s="2"/>
      <c r="H1" s="2"/>
      <c r="J1" s="15"/>
      <c r="K1" s="15"/>
      <c r="L1" s="15"/>
      <c r="M1" s="15"/>
      <c r="N1" s="15"/>
    </row>
    <row r="2" spans="1:14" ht="15">
      <c r="A2" s="8"/>
      <c r="B2" s="2"/>
      <c r="C2" s="2"/>
      <c r="D2" s="2"/>
      <c r="E2" s="7"/>
      <c r="F2" s="2"/>
      <c r="G2" s="2"/>
      <c r="H2" s="2"/>
      <c r="J2" s="15"/>
      <c r="K2" s="15"/>
      <c r="L2" s="15"/>
      <c r="M2" s="15"/>
      <c r="N2" s="15"/>
    </row>
    <row r="3" spans="1:14" ht="43.5">
      <c r="A3" s="351" t="s">
        <v>188</v>
      </c>
      <c r="B3" s="352" t="s">
        <v>189</v>
      </c>
      <c r="C3" s="352" t="s">
        <v>62</v>
      </c>
      <c r="D3" s="352" t="s">
        <v>190</v>
      </c>
      <c r="E3" s="353" t="s">
        <v>191</v>
      </c>
      <c r="F3" s="352" t="s">
        <v>192</v>
      </c>
      <c r="G3" s="352" t="s">
        <v>193</v>
      </c>
      <c r="H3" s="354" t="s">
        <v>194</v>
      </c>
      <c r="J3" s="6"/>
    </row>
    <row r="4" spans="1:14" ht="15">
      <c r="A4" s="343" t="s">
        <v>528</v>
      </c>
      <c r="B4" s="280" t="s">
        <v>529</v>
      </c>
      <c r="C4" s="280" t="s">
        <v>197</v>
      </c>
      <c r="D4" s="280">
        <v>277.94</v>
      </c>
      <c r="E4" s="281">
        <v>31.27</v>
      </c>
      <c r="F4" s="280">
        <v>79</v>
      </c>
      <c r="G4" s="280">
        <v>58</v>
      </c>
      <c r="H4" s="344">
        <v>0.04</v>
      </c>
    </row>
    <row r="5" spans="1:14" ht="15">
      <c r="A5" s="330" t="s">
        <v>528</v>
      </c>
      <c r="B5" s="326" t="s">
        <v>529</v>
      </c>
      <c r="C5" s="326" t="s">
        <v>198</v>
      </c>
      <c r="D5" s="326">
        <v>285.25</v>
      </c>
      <c r="E5" s="327">
        <v>32.07</v>
      </c>
      <c r="F5" s="326">
        <v>78</v>
      </c>
      <c r="G5" s="326">
        <v>53</v>
      </c>
      <c r="H5" s="319">
        <v>0</v>
      </c>
    </row>
    <row r="6" spans="1:14" ht="15">
      <c r="A6" s="330" t="s">
        <v>528</v>
      </c>
      <c r="B6" s="326" t="s">
        <v>529</v>
      </c>
      <c r="C6" s="326" t="s">
        <v>199</v>
      </c>
      <c r="D6" s="326">
        <v>268.41000000000003</v>
      </c>
      <c r="E6" s="327">
        <v>30.23</v>
      </c>
      <c r="F6" s="326">
        <v>81</v>
      </c>
      <c r="G6" s="326">
        <v>51</v>
      </c>
      <c r="H6" s="319">
        <v>0</v>
      </c>
    </row>
    <row r="7" spans="1:14" ht="15">
      <c r="A7" s="330" t="s">
        <v>528</v>
      </c>
      <c r="B7" s="326" t="s">
        <v>529</v>
      </c>
      <c r="C7" s="326" t="s">
        <v>200</v>
      </c>
      <c r="D7" s="326">
        <v>322.73</v>
      </c>
      <c r="E7" s="327">
        <v>36.15</v>
      </c>
      <c r="F7" s="326">
        <v>83</v>
      </c>
      <c r="G7" s="326">
        <v>57</v>
      </c>
      <c r="H7" s="319">
        <v>0</v>
      </c>
    </row>
    <row r="8" spans="1:14" ht="15">
      <c r="A8" s="330" t="s">
        <v>528</v>
      </c>
      <c r="B8" s="326" t="s">
        <v>529</v>
      </c>
      <c r="C8" s="326" t="s">
        <v>201</v>
      </c>
      <c r="D8" s="326">
        <v>270.97000000000003</v>
      </c>
      <c r="E8" s="327">
        <v>30.51</v>
      </c>
      <c r="F8" s="326">
        <v>77</v>
      </c>
      <c r="G8" s="326">
        <v>46</v>
      </c>
      <c r="H8" s="319">
        <v>0.04</v>
      </c>
    </row>
    <row r="9" spans="1:14" ht="15">
      <c r="A9" s="330" t="s">
        <v>528</v>
      </c>
      <c r="B9" s="326" t="s">
        <v>529</v>
      </c>
      <c r="C9" s="326" t="s">
        <v>202</v>
      </c>
      <c r="D9" s="326">
        <v>261.38</v>
      </c>
      <c r="E9" s="327">
        <v>32</v>
      </c>
      <c r="F9" s="326">
        <v>68</v>
      </c>
      <c r="G9" s="326">
        <v>41</v>
      </c>
      <c r="H9" s="319">
        <v>0</v>
      </c>
    </row>
    <row r="10" spans="1:14" ht="15">
      <c r="A10" s="330" t="s">
        <v>528</v>
      </c>
      <c r="B10" s="326" t="s">
        <v>529</v>
      </c>
      <c r="C10" s="326" t="s">
        <v>203</v>
      </c>
      <c r="D10" s="326">
        <v>271.97000000000003</v>
      </c>
      <c r="E10" s="327">
        <v>33.25</v>
      </c>
      <c r="F10" s="326">
        <v>70</v>
      </c>
      <c r="G10" s="326">
        <v>38</v>
      </c>
      <c r="H10" s="319">
        <v>0</v>
      </c>
    </row>
    <row r="11" spans="1:14" ht="15">
      <c r="A11" s="330" t="s">
        <v>528</v>
      </c>
      <c r="B11" s="326" t="s">
        <v>529</v>
      </c>
      <c r="C11" s="326" t="s">
        <v>204</v>
      </c>
      <c r="D11" s="326">
        <v>294.51</v>
      </c>
      <c r="E11" s="327">
        <v>35.92</v>
      </c>
      <c r="F11" s="326">
        <v>76</v>
      </c>
      <c r="G11" s="326">
        <v>42</v>
      </c>
      <c r="H11" s="319">
        <v>0</v>
      </c>
    </row>
    <row r="12" spans="1:14" ht="15">
      <c r="A12" s="330" t="s">
        <v>528</v>
      </c>
      <c r="B12" s="326" t="s">
        <v>529</v>
      </c>
      <c r="C12" s="326" t="s">
        <v>205</v>
      </c>
      <c r="D12" s="326">
        <v>270.39</v>
      </c>
      <c r="E12" s="327">
        <v>33.07</v>
      </c>
      <c r="F12" s="326">
        <v>74</v>
      </c>
      <c r="G12" s="326">
        <v>47</v>
      </c>
      <c r="H12" s="319">
        <v>0</v>
      </c>
    </row>
    <row r="13" spans="1:14" ht="15">
      <c r="A13" s="330" t="s">
        <v>528</v>
      </c>
      <c r="B13" s="326" t="s">
        <v>529</v>
      </c>
      <c r="C13" s="326" t="s">
        <v>206</v>
      </c>
      <c r="D13" s="326">
        <v>265.95</v>
      </c>
      <c r="E13" s="327">
        <v>32.54</v>
      </c>
      <c r="F13" s="326">
        <v>71</v>
      </c>
      <c r="G13" s="326">
        <v>42</v>
      </c>
      <c r="H13" s="319">
        <v>0</v>
      </c>
    </row>
    <row r="14" spans="1:14" ht="15">
      <c r="A14" s="330" t="s">
        <v>528</v>
      </c>
      <c r="B14" s="326" t="s">
        <v>529</v>
      </c>
      <c r="C14" s="326" t="s">
        <v>207</v>
      </c>
      <c r="D14" s="326">
        <v>267.95</v>
      </c>
      <c r="E14" s="327">
        <v>32.78</v>
      </c>
      <c r="F14" s="326">
        <v>73</v>
      </c>
      <c r="G14" s="326">
        <v>38</v>
      </c>
      <c r="H14" s="319">
        <v>0</v>
      </c>
    </row>
    <row r="15" spans="1:14" ht="15">
      <c r="A15" s="330" t="s">
        <v>528</v>
      </c>
      <c r="B15" s="326" t="s">
        <v>529</v>
      </c>
      <c r="C15" s="326" t="s">
        <v>208</v>
      </c>
      <c r="D15" s="326">
        <v>268.48</v>
      </c>
      <c r="E15" s="327">
        <v>32.840000000000003</v>
      </c>
      <c r="F15" s="326">
        <v>80</v>
      </c>
      <c r="G15" s="326">
        <v>44</v>
      </c>
      <c r="H15" s="319">
        <v>0</v>
      </c>
    </row>
    <row r="16" spans="1:14" ht="15">
      <c r="A16" s="330" t="s">
        <v>528</v>
      </c>
      <c r="B16" s="326" t="s">
        <v>529</v>
      </c>
      <c r="C16" s="326" t="s">
        <v>209</v>
      </c>
      <c r="D16" s="326">
        <v>266.14</v>
      </c>
      <c r="E16" s="327">
        <v>32.56</v>
      </c>
      <c r="F16" s="326">
        <v>71</v>
      </c>
      <c r="G16" s="326">
        <v>35</v>
      </c>
      <c r="H16" s="319">
        <v>0.12</v>
      </c>
    </row>
    <row r="17" spans="1:8" ht="15">
      <c r="A17" s="330" t="s">
        <v>528</v>
      </c>
      <c r="B17" s="326" t="s">
        <v>529</v>
      </c>
      <c r="C17" s="326" t="s">
        <v>210</v>
      </c>
      <c r="D17" s="326">
        <v>277.32</v>
      </c>
      <c r="E17" s="327">
        <v>33.89</v>
      </c>
      <c r="F17" s="326">
        <v>61</v>
      </c>
      <c r="G17" s="326">
        <v>30</v>
      </c>
      <c r="H17" s="319">
        <v>0</v>
      </c>
    </row>
    <row r="18" spans="1:8" ht="15">
      <c r="A18" s="330" t="s">
        <v>528</v>
      </c>
      <c r="B18" s="326" t="s">
        <v>529</v>
      </c>
      <c r="C18" s="326" t="s">
        <v>211</v>
      </c>
      <c r="D18" s="326">
        <v>277.37</v>
      </c>
      <c r="E18" s="327">
        <v>33.89</v>
      </c>
      <c r="F18" s="326">
        <v>63</v>
      </c>
      <c r="G18" s="326">
        <v>30</v>
      </c>
      <c r="H18" s="319">
        <v>0</v>
      </c>
    </row>
    <row r="19" spans="1:8" ht="15">
      <c r="A19" s="330" t="s">
        <v>528</v>
      </c>
      <c r="B19" s="326" t="s">
        <v>529</v>
      </c>
      <c r="C19" s="326" t="s">
        <v>212</v>
      </c>
      <c r="D19" s="326">
        <v>280.08999999999997</v>
      </c>
      <c r="E19" s="327">
        <v>34.22</v>
      </c>
      <c r="F19" s="326">
        <v>71</v>
      </c>
      <c r="G19" s="326">
        <v>30</v>
      </c>
      <c r="H19" s="319">
        <v>0</v>
      </c>
    </row>
    <row r="20" spans="1:8" ht="15">
      <c r="A20" s="330" t="s">
        <v>528</v>
      </c>
      <c r="B20" s="326" t="s">
        <v>529</v>
      </c>
      <c r="C20" s="326" t="s">
        <v>213</v>
      </c>
      <c r="D20" s="326">
        <v>261.14</v>
      </c>
      <c r="E20" s="327">
        <v>31.97</v>
      </c>
      <c r="F20" s="326">
        <v>75</v>
      </c>
      <c r="G20" s="326">
        <v>34</v>
      </c>
      <c r="H20" s="319">
        <v>0</v>
      </c>
    </row>
    <row r="21" spans="1:8" ht="15">
      <c r="A21" s="330" t="s">
        <v>528</v>
      </c>
      <c r="B21" s="326" t="s">
        <v>529</v>
      </c>
      <c r="C21" s="326" t="s">
        <v>214</v>
      </c>
      <c r="D21" s="326">
        <v>256.75</v>
      </c>
      <c r="E21" s="327">
        <v>31.45</v>
      </c>
      <c r="F21" s="326">
        <v>79</v>
      </c>
      <c r="G21" s="326">
        <v>46</v>
      </c>
      <c r="H21" s="319" t="s">
        <v>13</v>
      </c>
    </row>
    <row r="22" spans="1:8" ht="15">
      <c r="A22" s="330" t="s">
        <v>528</v>
      </c>
      <c r="B22" s="326" t="s">
        <v>529</v>
      </c>
      <c r="C22" s="326" t="s">
        <v>215</v>
      </c>
      <c r="D22" s="326">
        <v>258.76</v>
      </c>
      <c r="E22" s="327">
        <v>31.69</v>
      </c>
      <c r="F22" s="326">
        <v>82</v>
      </c>
      <c r="G22" s="326">
        <v>54</v>
      </c>
      <c r="H22" s="319">
        <v>0</v>
      </c>
    </row>
    <row r="23" spans="1:8" ht="15">
      <c r="A23" s="330" t="s">
        <v>528</v>
      </c>
      <c r="B23" s="326" t="s">
        <v>529</v>
      </c>
      <c r="C23" s="326" t="s">
        <v>216</v>
      </c>
      <c r="D23" s="326">
        <v>254.09</v>
      </c>
      <c r="E23" s="327">
        <v>31.13</v>
      </c>
      <c r="F23" s="326">
        <v>76</v>
      </c>
      <c r="G23" s="326">
        <v>49</v>
      </c>
      <c r="H23" s="319">
        <v>0</v>
      </c>
    </row>
    <row r="24" spans="1:8" ht="15">
      <c r="A24" s="330" t="s">
        <v>528</v>
      </c>
      <c r="B24" s="326" t="s">
        <v>529</v>
      </c>
      <c r="C24" s="326" t="s">
        <v>217</v>
      </c>
      <c r="D24" s="326">
        <v>266.01</v>
      </c>
      <c r="E24" s="327">
        <v>32.549999999999997</v>
      </c>
      <c r="F24" s="326">
        <v>76</v>
      </c>
      <c r="G24" s="326">
        <v>47</v>
      </c>
      <c r="H24" s="319" t="s">
        <v>218</v>
      </c>
    </row>
    <row r="25" spans="1:8" ht="15">
      <c r="A25" s="330" t="s">
        <v>528</v>
      </c>
      <c r="B25" s="326" t="s">
        <v>529</v>
      </c>
      <c r="C25" s="326" t="s">
        <v>219</v>
      </c>
      <c r="D25" s="326">
        <v>313.14999999999998</v>
      </c>
      <c r="E25" s="327">
        <v>38.130000000000003</v>
      </c>
      <c r="F25" s="326">
        <v>82</v>
      </c>
      <c r="G25" s="326">
        <v>54</v>
      </c>
      <c r="H25" s="319">
        <v>0.33</v>
      </c>
    </row>
    <row r="26" spans="1:8" ht="15">
      <c r="A26" s="330" t="s">
        <v>528</v>
      </c>
      <c r="B26" s="326" t="s">
        <v>529</v>
      </c>
      <c r="C26" s="326" t="s">
        <v>220</v>
      </c>
      <c r="D26" s="326">
        <v>271.99</v>
      </c>
      <c r="E26" s="327">
        <v>33.26</v>
      </c>
      <c r="F26" s="326">
        <v>75</v>
      </c>
      <c r="G26" s="326">
        <v>44</v>
      </c>
      <c r="H26" s="319">
        <v>0.05</v>
      </c>
    </row>
    <row r="27" spans="1:8" ht="15">
      <c r="A27" s="330" t="s">
        <v>528</v>
      </c>
      <c r="B27" s="326" t="s">
        <v>529</v>
      </c>
      <c r="C27" s="326" t="s">
        <v>221</v>
      </c>
      <c r="D27" s="326">
        <v>266.82</v>
      </c>
      <c r="E27" s="327">
        <v>32.64</v>
      </c>
      <c r="F27" s="326">
        <v>76</v>
      </c>
      <c r="G27" s="326">
        <v>41</v>
      </c>
      <c r="H27" s="319">
        <v>0</v>
      </c>
    </row>
    <row r="28" spans="1:8" ht="15">
      <c r="A28" s="330" t="s">
        <v>528</v>
      </c>
      <c r="B28" s="326" t="s">
        <v>529</v>
      </c>
      <c r="C28" s="326" t="s">
        <v>222</v>
      </c>
      <c r="D28" s="326">
        <v>264.02</v>
      </c>
      <c r="E28" s="327">
        <v>32.31</v>
      </c>
      <c r="F28" s="326">
        <v>85</v>
      </c>
      <c r="G28" s="326">
        <v>43</v>
      </c>
      <c r="H28" s="319">
        <v>0</v>
      </c>
    </row>
    <row r="29" spans="1:8" ht="15">
      <c r="A29" s="330" t="s">
        <v>528</v>
      </c>
      <c r="B29" s="326" t="s">
        <v>529</v>
      </c>
      <c r="C29" s="326" t="s">
        <v>223</v>
      </c>
      <c r="D29" s="326">
        <v>265.58999999999997</v>
      </c>
      <c r="E29" s="327">
        <v>32.5</v>
      </c>
      <c r="F29" s="326">
        <v>72</v>
      </c>
      <c r="G29" s="326">
        <v>38</v>
      </c>
      <c r="H29" s="319">
        <v>0.09</v>
      </c>
    </row>
    <row r="30" spans="1:8" ht="15">
      <c r="A30" s="330" t="s">
        <v>528</v>
      </c>
      <c r="B30" s="326" t="s">
        <v>529</v>
      </c>
      <c r="C30" s="326" t="s">
        <v>224</v>
      </c>
      <c r="D30" s="326">
        <v>258.06</v>
      </c>
      <c r="E30" s="327">
        <v>31.6</v>
      </c>
      <c r="F30" s="326">
        <v>62</v>
      </c>
      <c r="G30" s="326">
        <v>37</v>
      </c>
      <c r="H30" s="319">
        <v>0</v>
      </c>
    </row>
    <row r="31" spans="1:8" ht="15">
      <c r="A31" s="330" t="s">
        <v>528</v>
      </c>
      <c r="B31" s="326" t="s">
        <v>529</v>
      </c>
      <c r="C31" s="326" t="s">
        <v>225</v>
      </c>
      <c r="D31" s="326">
        <v>266.31</v>
      </c>
      <c r="E31" s="327">
        <v>32.58</v>
      </c>
      <c r="F31" s="326">
        <v>69</v>
      </c>
      <c r="G31" s="326">
        <v>35</v>
      </c>
      <c r="H31" s="319">
        <v>0</v>
      </c>
    </row>
    <row r="32" spans="1:8" ht="15">
      <c r="A32" s="330" t="s">
        <v>528</v>
      </c>
      <c r="B32" s="326" t="s">
        <v>529</v>
      </c>
      <c r="C32" s="326" t="s">
        <v>226</v>
      </c>
      <c r="D32" s="326">
        <v>284.33</v>
      </c>
      <c r="E32" s="327">
        <v>34.72</v>
      </c>
      <c r="F32" s="326">
        <v>78</v>
      </c>
      <c r="G32" s="326">
        <v>55</v>
      </c>
      <c r="H32" s="319">
        <v>0</v>
      </c>
    </row>
    <row r="33" spans="1:8" ht="15">
      <c r="A33" s="330" t="s">
        <v>528</v>
      </c>
      <c r="B33" s="326" t="s">
        <v>529</v>
      </c>
      <c r="C33" s="326" t="s">
        <v>227</v>
      </c>
      <c r="D33" s="326">
        <v>269.5</v>
      </c>
      <c r="E33" s="327">
        <v>32.96</v>
      </c>
      <c r="F33" s="326">
        <v>86</v>
      </c>
      <c r="G33" s="326">
        <v>58</v>
      </c>
      <c r="H33" s="319">
        <v>0</v>
      </c>
    </row>
    <row r="34" spans="1:8" ht="15">
      <c r="A34" s="330" t="s">
        <v>528</v>
      </c>
      <c r="B34" s="326" t="s">
        <v>529</v>
      </c>
      <c r="C34" s="326" t="s">
        <v>230</v>
      </c>
      <c r="D34" s="326">
        <v>265.64</v>
      </c>
      <c r="E34" s="327">
        <v>32.5</v>
      </c>
      <c r="F34" s="326">
        <v>83</v>
      </c>
      <c r="G34" s="326">
        <v>59</v>
      </c>
      <c r="H34" s="319">
        <v>0</v>
      </c>
    </row>
    <row r="35" spans="1:8" ht="15">
      <c r="A35" s="330" t="s">
        <v>528</v>
      </c>
      <c r="B35" s="326" t="s">
        <v>529</v>
      </c>
      <c r="C35" s="326" t="s">
        <v>232</v>
      </c>
      <c r="D35" s="326">
        <v>269.66000000000003</v>
      </c>
      <c r="E35" s="327">
        <v>32.979999999999997</v>
      </c>
      <c r="F35" s="326">
        <v>82</v>
      </c>
      <c r="G35" s="326">
        <v>58</v>
      </c>
      <c r="H35" s="319">
        <v>0</v>
      </c>
    </row>
    <row r="36" spans="1:8" ht="15">
      <c r="A36" s="330" t="s">
        <v>528</v>
      </c>
      <c r="B36" s="326" t="s">
        <v>529</v>
      </c>
      <c r="C36" s="326" t="s">
        <v>233</v>
      </c>
      <c r="D36" s="326">
        <v>304.52</v>
      </c>
      <c r="E36" s="327">
        <v>37.11</v>
      </c>
      <c r="F36" s="326">
        <v>82</v>
      </c>
      <c r="G36" s="326">
        <v>57</v>
      </c>
      <c r="H36" s="319">
        <v>0</v>
      </c>
    </row>
    <row r="37" spans="1:8" ht="15">
      <c r="A37" s="330" t="s">
        <v>528</v>
      </c>
      <c r="B37" s="326" t="s">
        <v>529</v>
      </c>
      <c r="C37" s="326" t="s">
        <v>234</v>
      </c>
      <c r="D37" s="326">
        <v>270.98</v>
      </c>
      <c r="E37" s="327">
        <v>33.14</v>
      </c>
      <c r="F37" s="326">
        <v>78</v>
      </c>
      <c r="G37" s="326">
        <v>50</v>
      </c>
      <c r="H37" s="319">
        <v>0</v>
      </c>
    </row>
    <row r="38" spans="1:8" ht="15">
      <c r="A38" s="330" t="s">
        <v>528</v>
      </c>
      <c r="B38" s="326" t="s">
        <v>529</v>
      </c>
      <c r="C38" s="326" t="s">
        <v>235</v>
      </c>
      <c r="D38" s="326">
        <v>279.47000000000003</v>
      </c>
      <c r="E38" s="327">
        <v>32.61</v>
      </c>
      <c r="F38" s="326">
        <v>70</v>
      </c>
      <c r="G38" s="326">
        <v>47</v>
      </c>
      <c r="H38" s="319">
        <v>0.17</v>
      </c>
    </row>
    <row r="39" spans="1:8" ht="15">
      <c r="A39" s="330" t="s">
        <v>528</v>
      </c>
      <c r="B39" s="326" t="s">
        <v>529</v>
      </c>
      <c r="C39" s="326" t="s">
        <v>236</v>
      </c>
      <c r="D39" s="326">
        <v>305.8</v>
      </c>
      <c r="E39" s="327">
        <v>35.590000000000003</v>
      </c>
      <c r="F39" s="326">
        <v>73</v>
      </c>
      <c r="G39" s="326">
        <v>48</v>
      </c>
      <c r="H39" s="319">
        <v>0</v>
      </c>
    </row>
    <row r="40" spans="1:8" ht="15">
      <c r="A40" s="330" t="s">
        <v>528</v>
      </c>
      <c r="B40" s="326" t="s">
        <v>529</v>
      </c>
      <c r="C40" s="326" t="s">
        <v>237</v>
      </c>
      <c r="D40" s="326">
        <v>275.04000000000002</v>
      </c>
      <c r="E40" s="327">
        <v>32.11</v>
      </c>
      <c r="F40" s="326">
        <v>71</v>
      </c>
      <c r="G40" s="326">
        <v>46</v>
      </c>
      <c r="H40" s="319">
        <v>0.01</v>
      </c>
    </row>
    <row r="41" spans="1:8" ht="15">
      <c r="A41" s="330" t="s">
        <v>528</v>
      </c>
      <c r="B41" s="326" t="s">
        <v>529</v>
      </c>
      <c r="C41" s="326" t="s">
        <v>238</v>
      </c>
      <c r="D41" s="326">
        <v>268.27</v>
      </c>
      <c r="E41" s="327">
        <v>31.35</v>
      </c>
      <c r="F41" s="326">
        <v>76</v>
      </c>
      <c r="G41" s="326">
        <v>44</v>
      </c>
      <c r="H41" s="319"/>
    </row>
    <row r="42" spans="1:8" ht="15">
      <c r="A42" s="330" t="s">
        <v>528</v>
      </c>
      <c r="B42" s="326" t="s">
        <v>529</v>
      </c>
      <c r="C42" s="326" t="s">
        <v>239</v>
      </c>
      <c r="D42" s="326">
        <v>272.55</v>
      </c>
      <c r="E42" s="327">
        <v>31.83</v>
      </c>
      <c r="F42" s="326">
        <v>79</v>
      </c>
      <c r="G42" s="326">
        <v>49</v>
      </c>
      <c r="H42" s="319">
        <v>0</v>
      </c>
    </row>
    <row r="43" spans="1:8" ht="15">
      <c r="A43" s="330" t="s">
        <v>528</v>
      </c>
      <c r="B43" s="326" t="s">
        <v>529</v>
      </c>
      <c r="C43" s="326" t="s">
        <v>240</v>
      </c>
      <c r="D43" s="326">
        <v>269.81</v>
      </c>
      <c r="E43" s="327">
        <v>31.52</v>
      </c>
      <c r="F43" s="326">
        <v>83</v>
      </c>
      <c r="G43" s="326">
        <v>58</v>
      </c>
      <c r="H43" s="319">
        <v>0</v>
      </c>
    </row>
    <row r="44" spans="1:8" ht="15">
      <c r="A44" s="330" t="s">
        <v>528</v>
      </c>
      <c r="B44" s="326" t="s">
        <v>529</v>
      </c>
      <c r="C44" s="326" t="s">
        <v>241</v>
      </c>
      <c r="D44" s="326">
        <v>276.32</v>
      </c>
      <c r="E44" s="327">
        <v>32.26</v>
      </c>
      <c r="F44" s="326">
        <v>85</v>
      </c>
      <c r="G44" s="326">
        <v>46</v>
      </c>
      <c r="H44" s="319">
        <v>0.16</v>
      </c>
    </row>
    <row r="45" spans="1:8" ht="15">
      <c r="A45" s="330" t="s">
        <v>528</v>
      </c>
      <c r="B45" s="326" t="s">
        <v>529</v>
      </c>
      <c r="C45" s="326" t="s">
        <v>242</v>
      </c>
      <c r="D45" s="326">
        <v>292.24</v>
      </c>
      <c r="E45" s="327">
        <v>34.06</v>
      </c>
      <c r="F45" s="326">
        <v>79</v>
      </c>
      <c r="G45" s="326">
        <v>40</v>
      </c>
      <c r="H45" s="319">
        <v>0.56999999999999995</v>
      </c>
    </row>
    <row r="46" spans="1:8" ht="15">
      <c r="A46" s="330" t="s">
        <v>528</v>
      </c>
      <c r="B46" s="326" t="s">
        <v>529</v>
      </c>
      <c r="C46" s="326" t="s">
        <v>243</v>
      </c>
      <c r="D46" s="326">
        <v>313.7</v>
      </c>
      <c r="E46" s="327">
        <v>36.49</v>
      </c>
      <c r="F46" s="326">
        <v>71</v>
      </c>
      <c r="G46" s="326">
        <v>40</v>
      </c>
      <c r="H46" s="319">
        <v>0.12</v>
      </c>
    </row>
    <row r="47" spans="1:8" ht="15">
      <c r="A47" s="330" t="s">
        <v>528</v>
      </c>
      <c r="B47" s="326" t="s">
        <v>529</v>
      </c>
      <c r="C47" s="326" t="s">
        <v>244</v>
      </c>
      <c r="D47" s="326">
        <v>278.13</v>
      </c>
      <c r="E47" s="327">
        <v>32.46</v>
      </c>
      <c r="F47" s="326">
        <v>71</v>
      </c>
      <c r="G47" s="326">
        <v>40</v>
      </c>
      <c r="H47" s="319" t="s">
        <v>149</v>
      </c>
    </row>
    <row r="48" spans="1:8" ht="15">
      <c r="A48" s="330" t="s">
        <v>528</v>
      </c>
      <c r="B48" s="326" t="s">
        <v>529</v>
      </c>
      <c r="C48" s="326" t="s">
        <v>245</v>
      </c>
      <c r="D48" s="326">
        <v>272.44</v>
      </c>
      <c r="E48" s="327">
        <v>31.82</v>
      </c>
      <c r="F48" s="326">
        <v>75</v>
      </c>
      <c r="G48" s="326">
        <v>39</v>
      </c>
      <c r="H48" s="319">
        <v>0</v>
      </c>
    </row>
    <row r="49" spans="1:8" ht="15">
      <c r="A49" s="330" t="s">
        <v>528</v>
      </c>
      <c r="B49" s="326" t="s">
        <v>529</v>
      </c>
      <c r="C49" s="326" t="s">
        <v>246</v>
      </c>
      <c r="D49" s="326">
        <v>258.35000000000002</v>
      </c>
      <c r="E49" s="327">
        <v>30.22</v>
      </c>
      <c r="F49" s="326">
        <v>82</v>
      </c>
      <c r="G49" s="326">
        <v>50</v>
      </c>
      <c r="H49" s="319">
        <v>0</v>
      </c>
    </row>
    <row r="50" spans="1:8" ht="15">
      <c r="A50" s="330" t="s">
        <v>528</v>
      </c>
      <c r="B50" s="326" t="s">
        <v>529</v>
      </c>
      <c r="C50" s="326" t="s">
        <v>247</v>
      </c>
      <c r="D50" s="326">
        <v>273.10000000000002</v>
      </c>
      <c r="E50" s="327">
        <v>31.89</v>
      </c>
      <c r="F50" s="326">
        <v>85</v>
      </c>
      <c r="G50" s="326">
        <v>57</v>
      </c>
      <c r="H50" s="319">
        <v>0</v>
      </c>
    </row>
    <row r="51" spans="1:8" ht="15">
      <c r="A51" s="330" t="s">
        <v>528</v>
      </c>
      <c r="B51" s="326" t="s">
        <v>529</v>
      </c>
      <c r="C51" s="326" t="s">
        <v>248</v>
      </c>
      <c r="D51" s="326">
        <v>263.33</v>
      </c>
      <c r="E51" s="327">
        <v>30.79</v>
      </c>
      <c r="F51" s="326">
        <v>89</v>
      </c>
      <c r="G51" s="326">
        <v>45</v>
      </c>
      <c r="H51" s="319"/>
    </row>
    <row r="52" spans="1:8" ht="15">
      <c r="A52" s="330" t="s">
        <v>528</v>
      </c>
      <c r="B52" s="326" t="s">
        <v>529</v>
      </c>
      <c r="C52" s="326" t="s">
        <v>249</v>
      </c>
      <c r="D52" s="326">
        <v>276.73</v>
      </c>
      <c r="E52" s="327">
        <v>32.299999999999997</v>
      </c>
      <c r="F52" s="326">
        <v>67</v>
      </c>
      <c r="G52" s="326">
        <v>46</v>
      </c>
      <c r="H52" s="319">
        <v>0.04</v>
      </c>
    </row>
    <row r="53" spans="1:8" ht="15">
      <c r="A53" s="330" t="s">
        <v>528</v>
      </c>
      <c r="B53" s="326" t="s">
        <v>529</v>
      </c>
      <c r="C53" s="326" t="s">
        <v>250</v>
      </c>
      <c r="D53" s="326">
        <v>283.83999999999997</v>
      </c>
      <c r="E53" s="327">
        <v>33.11</v>
      </c>
      <c r="F53" s="326">
        <v>80</v>
      </c>
      <c r="G53" s="326">
        <v>48</v>
      </c>
      <c r="H53" s="319">
        <v>0</v>
      </c>
    </row>
    <row r="54" spans="1:8" ht="15">
      <c r="A54" s="330" t="s">
        <v>528</v>
      </c>
      <c r="B54" s="326" t="s">
        <v>529</v>
      </c>
      <c r="C54" s="326" t="s">
        <v>251</v>
      </c>
      <c r="D54" s="326">
        <v>272.33</v>
      </c>
      <c r="E54" s="327">
        <v>31.81</v>
      </c>
      <c r="F54" s="326">
        <v>82</v>
      </c>
      <c r="G54" s="326">
        <v>53</v>
      </c>
      <c r="H54" s="319">
        <v>0</v>
      </c>
    </row>
    <row r="55" spans="1:8" ht="15">
      <c r="A55" s="330" t="s">
        <v>528</v>
      </c>
      <c r="B55" s="326" t="s">
        <v>529</v>
      </c>
      <c r="C55" s="326" t="s">
        <v>252</v>
      </c>
      <c r="D55" s="326">
        <v>262.23</v>
      </c>
      <c r="E55" s="327">
        <v>30.66</v>
      </c>
      <c r="F55" s="326">
        <v>85</v>
      </c>
      <c r="G55" s="326">
        <v>57</v>
      </c>
      <c r="H55" s="319">
        <v>0</v>
      </c>
    </row>
    <row r="56" spans="1:8" ht="15">
      <c r="A56" s="330" t="s">
        <v>528</v>
      </c>
      <c r="B56" s="326" t="s">
        <v>529</v>
      </c>
      <c r="C56" s="326" t="s">
        <v>253</v>
      </c>
      <c r="D56" s="326">
        <v>267.20999999999998</v>
      </c>
      <c r="E56" s="327">
        <v>31.23</v>
      </c>
      <c r="F56" s="326">
        <v>87</v>
      </c>
      <c r="G56" s="326">
        <v>58</v>
      </c>
      <c r="H56" s="319">
        <v>0</v>
      </c>
    </row>
    <row r="57" spans="1:8" ht="15">
      <c r="A57" s="330" t="s">
        <v>528</v>
      </c>
      <c r="B57" s="326" t="s">
        <v>529</v>
      </c>
      <c r="C57" s="326" t="s">
        <v>254</v>
      </c>
      <c r="D57" s="326">
        <v>265.62</v>
      </c>
      <c r="E57" s="327">
        <v>31.05</v>
      </c>
      <c r="F57" s="326">
        <v>89</v>
      </c>
      <c r="G57" s="326">
        <v>60</v>
      </c>
      <c r="H57" s="319">
        <v>0</v>
      </c>
    </row>
    <row r="58" spans="1:8" ht="15">
      <c r="A58" s="330" t="s">
        <v>528</v>
      </c>
      <c r="B58" s="326" t="s">
        <v>529</v>
      </c>
      <c r="C58" s="326" t="s">
        <v>255</v>
      </c>
      <c r="D58" s="326">
        <v>257.11</v>
      </c>
      <c r="E58" s="327">
        <v>30.08</v>
      </c>
      <c r="F58" s="326">
        <v>87</v>
      </c>
      <c r="G58" s="326">
        <v>58</v>
      </c>
      <c r="H58" s="319">
        <v>0</v>
      </c>
    </row>
    <row r="59" spans="1:8" ht="15">
      <c r="A59" s="330" t="s">
        <v>528</v>
      </c>
      <c r="B59" s="326" t="s">
        <v>529</v>
      </c>
      <c r="C59" s="326" t="s">
        <v>256</v>
      </c>
      <c r="D59" s="326">
        <v>269.85000000000002</v>
      </c>
      <c r="E59" s="327">
        <v>31.53</v>
      </c>
      <c r="F59" s="326">
        <v>87</v>
      </c>
      <c r="G59" s="326">
        <v>58</v>
      </c>
      <c r="H59" s="319"/>
    </row>
    <row r="60" spans="1:8" ht="15">
      <c r="A60" s="330" t="s">
        <v>528</v>
      </c>
      <c r="B60" s="326" t="s">
        <v>529</v>
      </c>
      <c r="C60" s="326" t="s">
        <v>257</v>
      </c>
      <c r="D60" s="326">
        <v>290.41000000000003</v>
      </c>
      <c r="E60" s="327">
        <v>33.85</v>
      </c>
      <c r="F60" s="326">
        <v>87</v>
      </c>
      <c r="G60" s="326">
        <v>56</v>
      </c>
      <c r="H60" s="319">
        <v>0</v>
      </c>
    </row>
    <row r="61" spans="1:8" ht="15">
      <c r="A61" s="330" t="s">
        <v>528</v>
      </c>
      <c r="B61" s="326" t="s">
        <v>529</v>
      </c>
      <c r="C61" s="326" t="s">
        <v>258</v>
      </c>
      <c r="D61" s="326">
        <v>265.61</v>
      </c>
      <c r="E61" s="327">
        <v>31.05</v>
      </c>
      <c r="F61" s="326">
        <v>87</v>
      </c>
      <c r="G61" s="326">
        <v>57</v>
      </c>
      <c r="H61" s="319">
        <v>0</v>
      </c>
    </row>
    <row r="62" spans="1:8" ht="15">
      <c r="A62" s="330" t="s">
        <v>528</v>
      </c>
      <c r="B62" s="326" t="s">
        <v>529</v>
      </c>
      <c r="C62" s="326" t="s">
        <v>259</v>
      </c>
      <c r="D62" s="326">
        <v>250.96</v>
      </c>
      <c r="E62" s="327">
        <v>29.39</v>
      </c>
      <c r="F62" s="326">
        <v>87</v>
      </c>
      <c r="G62" s="326">
        <v>57</v>
      </c>
      <c r="H62" s="319">
        <v>0</v>
      </c>
    </row>
    <row r="63" spans="1:8" ht="15">
      <c r="A63" s="330" t="s">
        <v>528</v>
      </c>
      <c r="B63" s="326" t="s">
        <v>529</v>
      </c>
      <c r="C63" s="326" t="s">
        <v>261</v>
      </c>
      <c r="D63" s="326">
        <v>258.08</v>
      </c>
      <c r="E63" s="327">
        <v>30.19</v>
      </c>
      <c r="F63" s="326">
        <v>86</v>
      </c>
      <c r="G63" s="326">
        <v>58</v>
      </c>
      <c r="H63" s="319">
        <v>0</v>
      </c>
    </row>
    <row r="64" spans="1:8" ht="15">
      <c r="A64" s="330" t="s">
        <v>528</v>
      </c>
      <c r="B64" s="326" t="s">
        <v>529</v>
      </c>
      <c r="C64" s="326" t="s">
        <v>262</v>
      </c>
      <c r="D64" s="326">
        <v>260.44</v>
      </c>
      <c r="E64" s="327">
        <v>30.46</v>
      </c>
      <c r="F64" s="326">
        <v>87</v>
      </c>
      <c r="G64" s="326">
        <v>56</v>
      </c>
      <c r="H64" s="319">
        <v>0</v>
      </c>
    </row>
    <row r="65" spans="1:8" ht="15">
      <c r="A65" s="330" t="s">
        <v>528</v>
      </c>
      <c r="B65" s="326" t="s">
        <v>529</v>
      </c>
      <c r="C65" s="326" t="s">
        <v>263</v>
      </c>
      <c r="D65" s="326">
        <v>255.52</v>
      </c>
      <c r="E65" s="327">
        <v>29.9</v>
      </c>
      <c r="F65" s="326">
        <v>90</v>
      </c>
      <c r="G65" s="326">
        <v>55</v>
      </c>
      <c r="H65" s="319">
        <v>0</v>
      </c>
    </row>
    <row r="66" spans="1:8" ht="15">
      <c r="A66" s="330" t="s">
        <v>528</v>
      </c>
      <c r="B66" s="326" t="s">
        <v>529</v>
      </c>
      <c r="C66" s="326" t="s">
        <v>264</v>
      </c>
      <c r="D66" s="326">
        <v>274.51</v>
      </c>
      <c r="E66" s="327">
        <v>32.049999999999997</v>
      </c>
      <c r="F66" s="326">
        <v>88</v>
      </c>
      <c r="G66" s="326">
        <v>52</v>
      </c>
      <c r="H66" s="319">
        <v>0</v>
      </c>
    </row>
    <row r="67" spans="1:8" ht="15">
      <c r="A67" s="330" t="s">
        <v>528</v>
      </c>
      <c r="B67" s="326" t="s">
        <v>529</v>
      </c>
      <c r="C67" s="326" t="s">
        <v>265</v>
      </c>
      <c r="D67" s="326">
        <v>330.22</v>
      </c>
      <c r="E67" s="327">
        <v>38.36</v>
      </c>
      <c r="F67" s="326">
        <v>81</v>
      </c>
      <c r="G67" s="326">
        <v>54</v>
      </c>
      <c r="H67" s="319">
        <v>0.05</v>
      </c>
    </row>
    <row r="68" spans="1:8" ht="15">
      <c r="A68" s="330" t="s">
        <v>528</v>
      </c>
      <c r="B68" s="326" t="s">
        <v>529</v>
      </c>
      <c r="C68" s="326" t="s">
        <v>266</v>
      </c>
      <c r="D68" s="326">
        <v>262.85000000000002</v>
      </c>
      <c r="E68" s="327">
        <v>30.73</v>
      </c>
      <c r="F68" s="326">
        <v>84</v>
      </c>
      <c r="G68" s="326">
        <v>56</v>
      </c>
      <c r="H68" s="319">
        <v>0</v>
      </c>
    </row>
    <row r="69" spans="1:8" ht="15">
      <c r="A69" s="330" t="s">
        <v>528</v>
      </c>
      <c r="B69" s="326" t="s">
        <v>529</v>
      </c>
      <c r="C69" s="326" t="s">
        <v>267</v>
      </c>
      <c r="D69" s="326">
        <v>257.77</v>
      </c>
      <c r="E69" s="327">
        <v>29.68</v>
      </c>
      <c r="F69" s="326">
        <v>87</v>
      </c>
      <c r="G69" s="326">
        <v>56</v>
      </c>
      <c r="H69" s="319"/>
    </row>
    <row r="70" spans="1:8" ht="15">
      <c r="A70" s="330" t="s">
        <v>528</v>
      </c>
      <c r="B70" s="326" t="s">
        <v>529</v>
      </c>
      <c r="C70" s="326" t="s">
        <v>268</v>
      </c>
      <c r="D70" s="326">
        <v>257.72000000000003</v>
      </c>
      <c r="E70" s="327">
        <v>29.67</v>
      </c>
      <c r="F70" s="326">
        <v>85</v>
      </c>
      <c r="G70" s="326">
        <v>58</v>
      </c>
      <c r="H70" s="319">
        <v>0</v>
      </c>
    </row>
    <row r="71" spans="1:8" ht="15">
      <c r="A71" s="330" t="s">
        <v>528</v>
      </c>
      <c r="B71" s="326" t="s">
        <v>529</v>
      </c>
      <c r="C71" s="326" t="s">
        <v>269</v>
      </c>
      <c r="D71" s="326">
        <v>250.67</v>
      </c>
      <c r="E71" s="327">
        <v>28.89</v>
      </c>
      <c r="F71" s="326">
        <v>80</v>
      </c>
      <c r="G71" s="326">
        <v>51</v>
      </c>
      <c r="H71" s="319">
        <v>0</v>
      </c>
    </row>
    <row r="72" spans="1:8" ht="15">
      <c r="A72" s="330" t="s">
        <v>528</v>
      </c>
      <c r="B72" s="326" t="s">
        <v>529</v>
      </c>
      <c r="C72" s="326" t="s">
        <v>270</v>
      </c>
      <c r="D72" s="326">
        <v>260.47000000000003</v>
      </c>
      <c r="E72" s="327">
        <v>29.98</v>
      </c>
      <c r="F72" s="326">
        <v>85</v>
      </c>
      <c r="G72" s="326">
        <v>54</v>
      </c>
      <c r="H72" s="319"/>
    </row>
    <row r="73" spans="1:8" ht="15">
      <c r="A73" s="330" t="s">
        <v>528</v>
      </c>
      <c r="B73" s="326" t="s">
        <v>529</v>
      </c>
      <c r="C73" s="326" t="s">
        <v>271</v>
      </c>
      <c r="D73" s="326">
        <v>271.22000000000003</v>
      </c>
      <c r="E73" s="327">
        <v>31.17</v>
      </c>
      <c r="F73" s="326">
        <v>81</v>
      </c>
      <c r="G73" s="326">
        <v>51</v>
      </c>
      <c r="H73" s="319">
        <v>1.3</v>
      </c>
    </row>
    <row r="74" spans="1:8" ht="15">
      <c r="A74" s="330" t="s">
        <v>528</v>
      </c>
      <c r="B74" s="326" t="s">
        <v>529</v>
      </c>
      <c r="C74" s="326" t="s">
        <v>272</v>
      </c>
      <c r="D74" s="326">
        <v>272.16000000000003</v>
      </c>
      <c r="E74" s="327">
        <v>31.27</v>
      </c>
      <c r="F74" s="326">
        <v>86</v>
      </c>
      <c r="G74" s="326">
        <v>48</v>
      </c>
      <c r="H74" s="319">
        <v>0</v>
      </c>
    </row>
    <row r="75" spans="1:8" ht="15">
      <c r="A75" s="330" t="s">
        <v>528</v>
      </c>
      <c r="B75" s="326" t="s">
        <v>529</v>
      </c>
      <c r="C75" s="326" t="s">
        <v>105</v>
      </c>
      <c r="D75" s="326">
        <v>287.7</v>
      </c>
      <c r="E75" s="327">
        <v>33</v>
      </c>
      <c r="F75" s="326">
        <v>81</v>
      </c>
      <c r="G75" s="326">
        <v>46</v>
      </c>
      <c r="H75" s="319">
        <v>1.17</v>
      </c>
    </row>
    <row r="76" spans="1:8" ht="15">
      <c r="A76" s="330" t="s">
        <v>528</v>
      </c>
      <c r="B76" s="326" t="s">
        <v>529</v>
      </c>
      <c r="C76" s="326" t="s">
        <v>106</v>
      </c>
      <c r="D76" s="326">
        <v>278.75</v>
      </c>
      <c r="E76" s="327">
        <v>32</v>
      </c>
      <c r="F76" s="326">
        <v>70</v>
      </c>
      <c r="G76" s="326">
        <v>43</v>
      </c>
      <c r="H76" s="319">
        <v>0.6</v>
      </c>
    </row>
    <row r="77" spans="1:8" ht="15">
      <c r="A77" s="330" t="s">
        <v>528</v>
      </c>
      <c r="B77" s="326" t="s">
        <v>529</v>
      </c>
      <c r="C77" s="326" t="s">
        <v>273</v>
      </c>
      <c r="D77" s="326">
        <v>272.95999999999998</v>
      </c>
      <c r="E77" s="327">
        <v>31.36</v>
      </c>
      <c r="F77" s="326">
        <v>68</v>
      </c>
      <c r="G77" s="326">
        <v>43</v>
      </c>
      <c r="H77" s="319">
        <v>0</v>
      </c>
    </row>
    <row r="78" spans="1:8" ht="15">
      <c r="A78" s="330" t="s">
        <v>528</v>
      </c>
      <c r="B78" s="326" t="s">
        <v>529</v>
      </c>
      <c r="C78" s="326" t="s">
        <v>274</v>
      </c>
      <c r="D78" s="326">
        <v>268.23</v>
      </c>
      <c r="E78" s="327">
        <v>30.84</v>
      </c>
      <c r="F78" s="326">
        <v>77</v>
      </c>
      <c r="G78" s="326">
        <v>37</v>
      </c>
      <c r="H78" s="319">
        <v>0</v>
      </c>
    </row>
    <row r="79" spans="1:8" ht="15">
      <c r="A79" s="330" t="s">
        <v>528</v>
      </c>
      <c r="B79" s="326" t="s">
        <v>529</v>
      </c>
      <c r="C79" s="326" t="s">
        <v>275</v>
      </c>
      <c r="D79" s="326">
        <v>261.98</v>
      </c>
      <c r="E79" s="327">
        <v>30.14</v>
      </c>
      <c r="F79" s="326">
        <v>84</v>
      </c>
      <c r="G79" s="326">
        <v>48</v>
      </c>
      <c r="H79" s="319"/>
    </row>
    <row r="80" spans="1:8" ht="15">
      <c r="A80" s="330" t="s">
        <v>528</v>
      </c>
      <c r="B80" s="326" t="s">
        <v>529</v>
      </c>
      <c r="C80" s="326" t="s">
        <v>276</v>
      </c>
      <c r="D80" s="326">
        <v>266.17</v>
      </c>
      <c r="E80" s="327">
        <v>30.61</v>
      </c>
      <c r="F80" s="326">
        <v>80</v>
      </c>
      <c r="G80" s="326">
        <v>45</v>
      </c>
      <c r="H80" s="319">
        <v>0</v>
      </c>
    </row>
    <row r="81" spans="1:8" ht="15">
      <c r="A81" s="330" t="s">
        <v>528</v>
      </c>
      <c r="B81" s="326" t="s">
        <v>529</v>
      </c>
      <c r="C81" s="326" t="s">
        <v>277</v>
      </c>
      <c r="D81" s="326">
        <v>267.51</v>
      </c>
      <c r="E81" s="327">
        <v>30.76</v>
      </c>
      <c r="F81" s="326">
        <v>68</v>
      </c>
      <c r="G81" s="326">
        <v>43</v>
      </c>
      <c r="H81" s="319">
        <v>0.02</v>
      </c>
    </row>
    <row r="82" spans="1:8" ht="15">
      <c r="A82" s="330" t="s">
        <v>528</v>
      </c>
      <c r="B82" s="326" t="s">
        <v>529</v>
      </c>
      <c r="C82" s="326" t="s">
        <v>278</v>
      </c>
      <c r="D82" s="326">
        <v>254.24</v>
      </c>
      <c r="E82" s="327">
        <v>29.29</v>
      </c>
      <c r="F82" s="326">
        <v>69</v>
      </c>
      <c r="G82" s="326">
        <v>42</v>
      </c>
      <c r="H82" s="319">
        <v>0.02</v>
      </c>
    </row>
    <row r="83" spans="1:8" ht="15">
      <c r="A83" s="330" t="s">
        <v>528</v>
      </c>
      <c r="B83" s="326" t="s">
        <v>529</v>
      </c>
      <c r="C83" s="326" t="s">
        <v>279</v>
      </c>
      <c r="D83" s="326">
        <v>252.54</v>
      </c>
      <c r="E83" s="327">
        <v>29.1</v>
      </c>
      <c r="F83" s="326">
        <v>77</v>
      </c>
      <c r="G83" s="326">
        <v>42</v>
      </c>
      <c r="H83" s="319">
        <v>0</v>
      </c>
    </row>
    <row r="84" spans="1:8" ht="15">
      <c r="A84" s="330" t="s">
        <v>528</v>
      </c>
      <c r="B84" s="326" t="s">
        <v>529</v>
      </c>
      <c r="C84" s="326" t="s">
        <v>280</v>
      </c>
      <c r="D84" s="326">
        <v>257.97000000000003</v>
      </c>
      <c r="E84" s="327">
        <v>29.7</v>
      </c>
      <c r="F84" s="326">
        <v>80</v>
      </c>
      <c r="G84" s="326">
        <v>53</v>
      </c>
      <c r="H84" s="319">
        <v>0.08</v>
      </c>
    </row>
    <row r="85" spans="1:8" ht="15">
      <c r="A85" s="330" t="s">
        <v>528</v>
      </c>
      <c r="B85" s="326" t="s">
        <v>529</v>
      </c>
      <c r="C85" s="326" t="s">
        <v>281</v>
      </c>
      <c r="D85" s="326">
        <v>255.3</v>
      </c>
      <c r="E85" s="327">
        <v>29.4</v>
      </c>
      <c r="F85" s="326">
        <v>83</v>
      </c>
      <c r="G85" s="326">
        <v>53</v>
      </c>
      <c r="H85" s="319"/>
    </row>
    <row r="86" spans="1:8" ht="15">
      <c r="A86" s="330" t="s">
        <v>528</v>
      </c>
      <c r="B86" s="326" t="s">
        <v>529</v>
      </c>
      <c r="C86" s="326" t="s">
        <v>282</v>
      </c>
      <c r="D86" s="326">
        <v>255.01</v>
      </c>
      <c r="E86" s="327">
        <v>29.37</v>
      </c>
      <c r="F86" s="326">
        <v>86</v>
      </c>
      <c r="G86" s="326">
        <v>53</v>
      </c>
      <c r="H86" s="319">
        <v>0</v>
      </c>
    </row>
    <row r="87" spans="1:8" ht="15">
      <c r="A87" s="330" t="s">
        <v>528</v>
      </c>
      <c r="B87" s="326" t="s">
        <v>529</v>
      </c>
      <c r="C87" s="326" t="s">
        <v>283</v>
      </c>
      <c r="D87" s="326">
        <v>260.45999999999998</v>
      </c>
      <c r="E87" s="327">
        <v>29.98</v>
      </c>
      <c r="F87" s="326">
        <v>91</v>
      </c>
      <c r="G87" s="326">
        <v>60</v>
      </c>
      <c r="H87" s="319">
        <v>0</v>
      </c>
    </row>
    <row r="88" spans="1:8" ht="15">
      <c r="A88" s="330" t="s">
        <v>528</v>
      </c>
      <c r="B88" s="326" t="s">
        <v>529</v>
      </c>
      <c r="C88" s="326" t="s">
        <v>284</v>
      </c>
      <c r="D88" s="326">
        <v>279.95999999999998</v>
      </c>
      <c r="E88" s="327">
        <v>32.14</v>
      </c>
      <c r="F88" s="326">
        <v>91</v>
      </c>
      <c r="G88" s="326">
        <v>63</v>
      </c>
      <c r="H88" s="319">
        <v>0.68</v>
      </c>
    </row>
    <row r="89" spans="1:8" ht="15">
      <c r="A89" s="330" t="s">
        <v>528</v>
      </c>
      <c r="B89" s="326" t="s">
        <v>529</v>
      </c>
      <c r="C89" s="326" t="s">
        <v>285</v>
      </c>
      <c r="D89" s="326">
        <v>255.67</v>
      </c>
      <c r="E89" s="327">
        <v>29.44</v>
      </c>
      <c r="F89" s="326">
        <v>92</v>
      </c>
      <c r="G89" s="326">
        <v>62</v>
      </c>
      <c r="H89" s="319">
        <v>0</v>
      </c>
    </row>
    <row r="90" spans="1:8" ht="15">
      <c r="A90" s="330" t="s">
        <v>528</v>
      </c>
      <c r="B90" s="326" t="s">
        <v>529</v>
      </c>
      <c r="C90" s="326" t="s">
        <v>286</v>
      </c>
      <c r="D90" s="326">
        <v>251.54</v>
      </c>
      <c r="E90" s="327">
        <v>28.99</v>
      </c>
      <c r="F90" s="326">
        <v>88</v>
      </c>
      <c r="G90" s="326">
        <v>55</v>
      </c>
      <c r="H90" s="319" t="s">
        <v>164</v>
      </c>
    </row>
    <row r="91" spans="1:8" ht="15">
      <c r="A91" s="330" t="s">
        <v>528</v>
      </c>
      <c r="B91" s="326" t="s">
        <v>529</v>
      </c>
      <c r="C91" s="326" t="s">
        <v>287</v>
      </c>
      <c r="D91" s="326">
        <v>247.77</v>
      </c>
      <c r="E91" s="327">
        <v>28.57</v>
      </c>
      <c r="F91" s="326">
        <v>75</v>
      </c>
      <c r="G91" s="326">
        <v>55</v>
      </c>
      <c r="H91" s="319">
        <v>0</v>
      </c>
    </row>
    <row r="92" spans="1:8" ht="15">
      <c r="A92" s="330" t="s">
        <v>528</v>
      </c>
      <c r="B92" s="326" t="s">
        <v>529</v>
      </c>
      <c r="C92" s="326" t="s">
        <v>288</v>
      </c>
      <c r="D92" s="326">
        <v>248.28</v>
      </c>
      <c r="E92" s="327">
        <v>28.62</v>
      </c>
      <c r="F92" s="326">
        <v>79</v>
      </c>
      <c r="G92" s="326">
        <v>51</v>
      </c>
      <c r="H92" s="319">
        <v>0</v>
      </c>
    </row>
    <row r="93" spans="1:8" ht="15">
      <c r="A93" s="330" t="s">
        <v>528</v>
      </c>
      <c r="B93" s="326" t="s">
        <v>529</v>
      </c>
      <c r="C93" s="326" t="s">
        <v>289</v>
      </c>
      <c r="D93" s="326">
        <v>244.46</v>
      </c>
      <c r="E93" s="327">
        <v>28.2</v>
      </c>
      <c r="F93" s="326">
        <v>85</v>
      </c>
      <c r="G93" s="326">
        <v>55</v>
      </c>
      <c r="H93" s="319">
        <v>0</v>
      </c>
    </row>
    <row r="94" spans="1:8" ht="15">
      <c r="A94" s="330" t="s">
        <v>528</v>
      </c>
      <c r="B94" s="326" t="s">
        <v>529</v>
      </c>
      <c r="C94" s="326" t="s">
        <v>290</v>
      </c>
      <c r="D94" s="326">
        <v>255.06</v>
      </c>
      <c r="E94" s="327">
        <v>29.38</v>
      </c>
      <c r="F94" s="326">
        <v>90</v>
      </c>
      <c r="G94" s="326">
        <v>60</v>
      </c>
      <c r="H94" s="319">
        <v>0</v>
      </c>
    </row>
    <row r="95" spans="1:8" ht="15">
      <c r="A95" s="330" t="s">
        <v>528</v>
      </c>
      <c r="B95" s="326" t="s">
        <v>529</v>
      </c>
      <c r="C95" s="326" t="s">
        <v>291</v>
      </c>
      <c r="D95" s="326">
        <v>273.48</v>
      </c>
      <c r="E95" s="327">
        <v>31.42</v>
      </c>
      <c r="F95" s="326">
        <v>85</v>
      </c>
      <c r="G95" s="326">
        <v>60</v>
      </c>
      <c r="H95" s="319"/>
    </row>
    <row r="96" spans="1:8" ht="15">
      <c r="A96" s="330" t="s">
        <v>528</v>
      </c>
      <c r="B96" s="326" t="s">
        <v>529</v>
      </c>
      <c r="C96" s="326" t="s">
        <v>292</v>
      </c>
      <c r="D96" s="326">
        <v>253.16</v>
      </c>
      <c r="E96" s="327">
        <v>29.17</v>
      </c>
      <c r="F96" s="326">
        <v>86</v>
      </c>
      <c r="G96" s="326">
        <v>61</v>
      </c>
      <c r="H96" s="319">
        <v>0</v>
      </c>
    </row>
    <row r="97" spans="1:8" ht="15">
      <c r="A97" s="330" t="s">
        <v>528</v>
      </c>
      <c r="B97" s="326" t="s">
        <v>529</v>
      </c>
      <c r="C97" s="326" t="s">
        <v>293</v>
      </c>
      <c r="D97" s="326">
        <v>288.81</v>
      </c>
      <c r="E97" s="327">
        <v>33.119999999999997</v>
      </c>
      <c r="F97" s="326">
        <v>88</v>
      </c>
      <c r="G97" s="326">
        <v>60</v>
      </c>
      <c r="H97" s="319" t="s">
        <v>164</v>
      </c>
    </row>
    <row r="98" spans="1:8" ht="15">
      <c r="A98" s="330" t="s">
        <v>528</v>
      </c>
      <c r="B98" s="326" t="s">
        <v>529</v>
      </c>
      <c r="C98" s="326" t="s">
        <v>294</v>
      </c>
      <c r="D98" s="326">
        <v>242.09</v>
      </c>
      <c r="E98" s="327">
        <v>27.94</v>
      </c>
      <c r="F98" s="326">
        <v>87</v>
      </c>
      <c r="G98" s="326">
        <v>63</v>
      </c>
      <c r="H98" s="319">
        <v>0</v>
      </c>
    </row>
    <row r="99" spans="1:8" ht="15">
      <c r="A99" s="330" t="s">
        <v>528</v>
      </c>
      <c r="B99" s="326" t="s">
        <v>529</v>
      </c>
      <c r="C99" s="326" t="s">
        <v>295</v>
      </c>
      <c r="D99" s="326">
        <v>245.09</v>
      </c>
      <c r="E99" s="327">
        <v>27.71</v>
      </c>
      <c r="F99" s="326">
        <v>87</v>
      </c>
      <c r="G99" s="326">
        <v>64</v>
      </c>
      <c r="H99" s="319">
        <v>0</v>
      </c>
    </row>
    <row r="100" spans="1:8" ht="15">
      <c r="A100" s="330" t="s">
        <v>528</v>
      </c>
      <c r="B100" s="326" t="s">
        <v>529</v>
      </c>
      <c r="C100" s="326" t="s">
        <v>296</v>
      </c>
      <c r="D100" s="326">
        <v>245.43</v>
      </c>
      <c r="E100" s="327">
        <v>27.75</v>
      </c>
      <c r="F100" s="326">
        <v>85</v>
      </c>
      <c r="G100" s="326">
        <v>64</v>
      </c>
      <c r="H100" s="319"/>
    </row>
    <row r="101" spans="1:8" ht="15">
      <c r="A101" s="330" t="s">
        <v>528</v>
      </c>
      <c r="B101" s="326" t="s">
        <v>529</v>
      </c>
      <c r="C101" s="326" t="s">
        <v>297</v>
      </c>
      <c r="D101" s="326">
        <v>259.05</v>
      </c>
      <c r="E101" s="327">
        <v>29.23</v>
      </c>
      <c r="F101" s="326">
        <v>86</v>
      </c>
      <c r="G101" s="326">
        <v>62</v>
      </c>
      <c r="H101" s="319"/>
    </row>
    <row r="102" spans="1:8" ht="15">
      <c r="A102" s="330" t="s">
        <v>528</v>
      </c>
      <c r="B102" s="326" t="s">
        <v>529</v>
      </c>
      <c r="C102" s="326" t="s">
        <v>107</v>
      </c>
      <c r="D102" s="326">
        <v>271.82</v>
      </c>
      <c r="E102" s="327">
        <v>30.62</v>
      </c>
      <c r="F102" s="326">
        <v>80</v>
      </c>
      <c r="G102" s="326">
        <v>60</v>
      </c>
      <c r="H102" s="319">
        <v>0.01</v>
      </c>
    </row>
    <row r="103" spans="1:8" ht="15">
      <c r="A103" s="330" t="s">
        <v>528</v>
      </c>
      <c r="B103" s="326" t="s">
        <v>529</v>
      </c>
      <c r="C103" s="326" t="s">
        <v>108</v>
      </c>
      <c r="D103" s="326">
        <v>298.74</v>
      </c>
      <c r="E103" s="327">
        <v>33.54</v>
      </c>
      <c r="F103" s="326">
        <v>79</v>
      </c>
      <c r="G103" s="326">
        <v>58</v>
      </c>
      <c r="H103" s="319">
        <v>0.68</v>
      </c>
    </row>
    <row r="104" spans="1:8" ht="15">
      <c r="A104" s="330" t="s">
        <v>528</v>
      </c>
      <c r="B104" s="326" t="s">
        <v>529</v>
      </c>
      <c r="C104" s="326" t="s">
        <v>109</v>
      </c>
      <c r="D104" s="326">
        <v>294.81</v>
      </c>
      <c r="E104" s="327">
        <v>33.11</v>
      </c>
      <c r="F104" s="326">
        <v>78</v>
      </c>
      <c r="G104" s="326">
        <v>58</v>
      </c>
      <c r="H104" s="319">
        <v>1.38</v>
      </c>
    </row>
    <row r="105" spans="1:8" ht="15">
      <c r="A105" s="330" t="s">
        <v>528</v>
      </c>
      <c r="B105" s="326" t="s">
        <v>529</v>
      </c>
      <c r="C105" s="326" t="s">
        <v>298</v>
      </c>
      <c r="D105" s="326">
        <v>279.2</v>
      </c>
      <c r="E105" s="327">
        <v>31.42</v>
      </c>
      <c r="F105" s="326">
        <v>79</v>
      </c>
      <c r="G105" s="326">
        <v>59</v>
      </c>
      <c r="H105" s="319">
        <v>0.03</v>
      </c>
    </row>
    <row r="106" spans="1:8" ht="15">
      <c r="A106" s="330" t="s">
        <v>528</v>
      </c>
      <c r="B106" s="326" t="s">
        <v>529</v>
      </c>
      <c r="C106" s="326" t="s">
        <v>110</v>
      </c>
      <c r="D106" s="326">
        <v>280.52</v>
      </c>
      <c r="E106" s="327">
        <v>31.56</v>
      </c>
      <c r="F106" s="326">
        <v>87</v>
      </c>
      <c r="G106" s="326">
        <v>61</v>
      </c>
      <c r="H106" s="319">
        <v>7.0000000000000007E-2</v>
      </c>
    </row>
    <row r="107" spans="1:8" ht="15">
      <c r="A107" s="330" t="s">
        <v>528</v>
      </c>
      <c r="B107" s="326" t="s">
        <v>529</v>
      </c>
      <c r="C107" s="326" t="s">
        <v>111</v>
      </c>
      <c r="D107" s="326">
        <v>290.68</v>
      </c>
      <c r="E107" s="327">
        <v>32.67</v>
      </c>
      <c r="F107" s="326">
        <v>86</v>
      </c>
      <c r="G107" s="326">
        <v>59</v>
      </c>
      <c r="H107" s="319">
        <v>0.56999999999999995</v>
      </c>
    </row>
    <row r="108" spans="1:8" ht="15">
      <c r="A108" s="330" t="s">
        <v>528</v>
      </c>
      <c r="B108" s="326" t="s">
        <v>529</v>
      </c>
      <c r="C108" s="326" t="s">
        <v>112</v>
      </c>
      <c r="D108" s="326">
        <v>295.32</v>
      </c>
      <c r="E108" s="327">
        <v>33.17</v>
      </c>
      <c r="F108" s="326">
        <v>87</v>
      </c>
      <c r="G108" s="326">
        <v>60</v>
      </c>
      <c r="H108" s="319">
        <v>0.02</v>
      </c>
    </row>
    <row r="109" spans="1:8" ht="15">
      <c r="A109" s="330" t="s">
        <v>528</v>
      </c>
      <c r="B109" s="326" t="s">
        <v>529</v>
      </c>
      <c r="C109" s="326" t="s">
        <v>113</v>
      </c>
      <c r="D109" s="326">
        <v>300.01</v>
      </c>
      <c r="E109" s="327">
        <v>33.68</v>
      </c>
      <c r="F109" s="326">
        <v>88</v>
      </c>
      <c r="G109" s="326">
        <v>59</v>
      </c>
      <c r="H109" s="319">
        <v>0</v>
      </c>
    </row>
    <row r="110" spans="1:8" ht="15">
      <c r="A110" s="330" t="s">
        <v>528</v>
      </c>
      <c r="B110" s="326" t="s">
        <v>529</v>
      </c>
      <c r="C110" s="326" t="s">
        <v>299</v>
      </c>
      <c r="D110" s="326">
        <v>267.82</v>
      </c>
      <c r="E110" s="327">
        <v>30.18</v>
      </c>
      <c r="F110" s="326">
        <v>81</v>
      </c>
      <c r="G110" s="326">
        <v>50</v>
      </c>
      <c r="H110" s="319">
        <v>0.04</v>
      </c>
    </row>
    <row r="111" spans="1:8" ht="15">
      <c r="A111" s="330" t="s">
        <v>528</v>
      </c>
      <c r="B111" s="326" t="s">
        <v>529</v>
      </c>
      <c r="C111" s="326" t="s">
        <v>300</v>
      </c>
      <c r="D111" s="326">
        <v>270.35000000000002</v>
      </c>
      <c r="E111" s="327">
        <v>30.46</v>
      </c>
      <c r="F111" s="326">
        <v>81</v>
      </c>
      <c r="G111" s="326">
        <v>46</v>
      </c>
      <c r="H111" s="319">
        <v>0.02</v>
      </c>
    </row>
    <row r="112" spans="1:8" ht="15">
      <c r="A112" s="330" t="s">
        <v>528</v>
      </c>
      <c r="B112" s="326" t="s">
        <v>529</v>
      </c>
      <c r="C112" s="326" t="s">
        <v>301</v>
      </c>
      <c r="D112" s="326">
        <v>266.19</v>
      </c>
      <c r="E112" s="327">
        <v>30.01</v>
      </c>
      <c r="F112" s="326">
        <v>82</v>
      </c>
      <c r="G112" s="326">
        <v>50</v>
      </c>
      <c r="H112" s="319">
        <v>0</v>
      </c>
    </row>
    <row r="113" spans="1:8" ht="15">
      <c r="A113" s="330" t="s">
        <v>528</v>
      </c>
      <c r="B113" s="326" t="s">
        <v>529</v>
      </c>
      <c r="C113" s="326" t="s">
        <v>302</v>
      </c>
      <c r="D113" s="326">
        <v>261.60000000000002</v>
      </c>
      <c r="E113" s="327">
        <v>29.51</v>
      </c>
      <c r="F113" s="326">
        <v>84</v>
      </c>
      <c r="G113" s="326">
        <v>55</v>
      </c>
      <c r="H113" s="319">
        <v>0</v>
      </c>
    </row>
    <row r="114" spans="1:8" ht="15">
      <c r="A114" s="330" t="s">
        <v>528</v>
      </c>
      <c r="B114" s="326" t="s">
        <v>529</v>
      </c>
      <c r="C114" s="326" t="s">
        <v>303</v>
      </c>
      <c r="D114" s="326">
        <v>259.69</v>
      </c>
      <c r="E114" s="327">
        <v>29.3</v>
      </c>
      <c r="F114" s="326">
        <v>87</v>
      </c>
      <c r="G114" s="326">
        <v>59</v>
      </c>
      <c r="H114" s="319"/>
    </row>
    <row r="115" spans="1:8" ht="15">
      <c r="A115" s="330" t="s">
        <v>528</v>
      </c>
      <c r="B115" s="326" t="s">
        <v>529</v>
      </c>
      <c r="C115" s="326" t="s">
        <v>304</v>
      </c>
      <c r="D115" s="326">
        <v>267.35000000000002</v>
      </c>
      <c r="E115" s="327">
        <v>30.13</v>
      </c>
      <c r="F115" s="326">
        <v>89</v>
      </c>
      <c r="G115" s="326">
        <v>57</v>
      </c>
      <c r="H115" s="319">
        <v>0.3</v>
      </c>
    </row>
    <row r="116" spans="1:8" ht="15">
      <c r="A116" s="330" t="s">
        <v>528</v>
      </c>
      <c r="B116" s="326" t="s">
        <v>529</v>
      </c>
      <c r="C116" s="326" t="s">
        <v>305</v>
      </c>
      <c r="D116" s="326">
        <v>288.74</v>
      </c>
      <c r="E116" s="327">
        <v>32.450000000000003</v>
      </c>
      <c r="F116" s="326">
        <v>84</v>
      </c>
      <c r="G116" s="326">
        <v>53</v>
      </c>
      <c r="H116" s="319">
        <v>0.42</v>
      </c>
    </row>
    <row r="117" spans="1:8" ht="15">
      <c r="A117" s="330" t="s">
        <v>528</v>
      </c>
      <c r="B117" s="326" t="s">
        <v>529</v>
      </c>
      <c r="C117" s="326" t="s">
        <v>306</v>
      </c>
      <c r="D117" s="326">
        <v>267.86</v>
      </c>
      <c r="E117" s="327">
        <v>30.19</v>
      </c>
      <c r="F117" s="326">
        <v>80</v>
      </c>
      <c r="G117" s="326">
        <v>55</v>
      </c>
      <c r="H117" s="319">
        <v>0</v>
      </c>
    </row>
    <row r="118" spans="1:8" ht="15">
      <c r="A118" s="330" t="s">
        <v>528</v>
      </c>
      <c r="B118" s="326" t="s">
        <v>529</v>
      </c>
      <c r="C118" s="326" t="s">
        <v>307</v>
      </c>
      <c r="D118" s="326">
        <v>272.2</v>
      </c>
      <c r="E118" s="327">
        <v>30.66</v>
      </c>
      <c r="F118" s="326">
        <v>82</v>
      </c>
      <c r="G118" s="326">
        <v>61</v>
      </c>
      <c r="H118" s="319">
        <v>0.25</v>
      </c>
    </row>
    <row r="119" spans="1:8" ht="15">
      <c r="A119" s="330" t="s">
        <v>528</v>
      </c>
      <c r="B119" s="326" t="s">
        <v>529</v>
      </c>
      <c r="C119" s="326" t="s">
        <v>308</v>
      </c>
      <c r="D119" s="326">
        <v>263.18</v>
      </c>
      <c r="E119" s="327">
        <v>29.68</v>
      </c>
      <c r="F119" s="326">
        <v>84</v>
      </c>
      <c r="G119" s="326">
        <v>62</v>
      </c>
      <c r="H119" s="319">
        <v>7.0000000000000007E-2</v>
      </c>
    </row>
    <row r="120" spans="1:8" ht="15">
      <c r="A120" s="330" t="s">
        <v>528</v>
      </c>
      <c r="B120" s="326" t="s">
        <v>529</v>
      </c>
      <c r="C120" s="326" t="s">
        <v>309</v>
      </c>
      <c r="D120" s="326">
        <v>283.8</v>
      </c>
      <c r="E120" s="327">
        <v>31.92</v>
      </c>
      <c r="F120" s="326">
        <v>86</v>
      </c>
      <c r="G120" s="326">
        <v>63</v>
      </c>
      <c r="H120" s="319">
        <v>0</v>
      </c>
    </row>
    <row r="121" spans="1:8" ht="15">
      <c r="A121" s="330" t="s">
        <v>528</v>
      </c>
      <c r="B121" s="326" t="s">
        <v>529</v>
      </c>
      <c r="C121" s="326" t="s">
        <v>114</v>
      </c>
      <c r="D121" s="326">
        <v>319.49</v>
      </c>
      <c r="E121" s="327">
        <v>35.79</v>
      </c>
      <c r="F121" s="326">
        <v>87</v>
      </c>
      <c r="G121" s="326">
        <v>62</v>
      </c>
      <c r="H121" s="319">
        <v>1.62</v>
      </c>
    </row>
    <row r="122" spans="1:8" ht="15">
      <c r="A122" s="330" t="s">
        <v>528</v>
      </c>
      <c r="B122" s="326" t="s">
        <v>529</v>
      </c>
      <c r="C122" s="326" t="s">
        <v>115</v>
      </c>
      <c r="D122" s="326">
        <v>308.52999999999997</v>
      </c>
      <c r="E122" s="327">
        <v>34.6</v>
      </c>
      <c r="F122" s="326">
        <v>88</v>
      </c>
      <c r="G122" s="326">
        <v>62</v>
      </c>
      <c r="H122" s="319">
        <v>0</v>
      </c>
    </row>
    <row r="123" spans="1:8" ht="15">
      <c r="A123" s="330" t="s">
        <v>528</v>
      </c>
      <c r="B123" s="326" t="s">
        <v>529</v>
      </c>
      <c r="C123" s="326" t="s">
        <v>116</v>
      </c>
      <c r="D123" s="326">
        <v>334.8</v>
      </c>
      <c r="E123" s="327">
        <v>37.46</v>
      </c>
      <c r="F123" s="326">
        <v>85</v>
      </c>
      <c r="G123" s="326">
        <v>57</v>
      </c>
      <c r="H123" s="319">
        <v>0.52</v>
      </c>
    </row>
    <row r="124" spans="1:8" ht="15">
      <c r="A124" s="330" t="s">
        <v>528</v>
      </c>
      <c r="B124" s="326" t="s">
        <v>529</v>
      </c>
      <c r="C124" s="326" t="s">
        <v>310</v>
      </c>
      <c r="D124" s="326">
        <v>293.45</v>
      </c>
      <c r="E124" s="327">
        <v>32.97</v>
      </c>
      <c r="F124" s="326">
        <v>85</v>
      </c>
      <c r="G124" s="326">
        <v>56</v>
      </c>
      <c r="H124" s="319">
        <v>0</v>
      </c>
    </row>
    <row r="125" spans="1:8" ht="15">
      <c r="A125" s="330" t="s">
        <v>528</v>
      </c>
      <c r="B125" s="326" t="s">
        <v>529</v>
      </c>
      <c r="C125" s="326" t="s">
        <v>311</v>
      </c>
      <c r="D125" s="326">
        <v>288.89999999999998</v>
      </c>
      <c r="E125" s="327">
        <v>32.47</v>
      </c>
      <c r="F125" s="326">
        <v>87</v>
      </c>
      <c r="G125" s="326">
        <v>56</v>
      </c>
      <c r="H125" s="319">
        <v>0</v>
      </c>
    </row>
    <row r="126" spans="1:8" ht="15">
      <c r="A126" s="330" t="s">
        <v>528</v>
      </c>
      <c r="B126" s="326" t="s">
        <v>529</v>
      </c>
      <c r="C126" s="326" t="s">
        <v>312</v>
      </c>
      <c r="D126" s="326">
        <v>326.57</v>
      </c>
      <c r="E126" s="327">
        <v>36.56</v>
      </c>
      <c r="F126" s="326">
        <v>86</v>
      </c>
      <c r="G126" s="326">
        <v>53</v>
      </c>
      <c r="H126" s="319">
        <v>0</v>
      </c>
    </row>
    <row r="127" spans="1:8" ht="15">
      <c r="A127" s="330" t="s">
        <v>528</v>
      </c>
      <c r="B127" s="326" t="s">
        <v>529</v>
      </c>
      <c r="C127" s="326" t="s">
        <v>313</v>
      </c>
      <c r="D127" s="326">
        <v>270.93</v>
      </c>
      <c r="E127" s="327">
        <v>30.52</v>
      </c>
      <c r="F127" s="326">
        <v>84</v>
      </c>
      <c r="G127" s="326">
        <v>53</v>
      </c>
      <c r="H127" s="319">
        <v>0</v>
      </c>
    </row>
    <row r="128" spans="1:8" ht="15">
      <c r="A128" s="330" t="s">
        <v>528</v>
      </c>
      <c r="B128" s="326" t="s">
        <v>529</v>
      </c>
      <c r="C128" s="326" t="s">
        <v>314</v>
      </c>
      <c r="D128" s="326">
        <v>264.22000000000003</v>
      </c>
      <c r="E128" s="327">
        <v>30.74</v>
      </c>
      <c r="F128" s="326">
        <v>87</v>
      </c>
      <c r="G128" s="326">
        <v>57</v>
      </c>
      <c r="H128" s="319">
        <v>0</v>
      </c>
    </row>
    <row r="129" spans="1:8" ht="15">
      <c r="A129" s="330" t="s">
        <v>528</v>
      </c>
      <c r="B129" s="326" t="s">
        <v>529</v>
      </c>
      <c r="C129" s="326" t="s">
        <v>315</v>
      </c>
      <c r="D129" s="326">
        <v>274.64999999999998</v>
      </c>
      <c r="E129" s="327">
        <v>31.91</v>
      </c>
      <c r="F129" s="326">
        <v>86</v>
      </c>
      <c r="G129" s="326">
        <v>65</v>
      </c>
      <c r="H129" s="319">
        <v>0</v>
      </c>
    </row>
    <row r="130" spans="1:8" ht="15">
      <c r="A130" s="330" t="s">
        <v>528</v>
      </c>
      <c r="B130" s="326" t="s">
        <v>529</v>
      </c>
      <c r="C130" s="326" t="s">
        <v>316</v>
      </c>
      <c r="D130" s="326">
        <v>295.12</v>
      </c>
      <c r="E130" s="327">
        <v>34.21</v>
      </c>
      <c r="F130" s="326">
        <v>88</v>
      </c>
      <c r="G130" s="326">
        <v>61</v>
      </c>
      <c r="H130" s="319">
        <v>0.02</v>
      </c>
    </row>
    <row r="131" spans="1:8" ht="15">
      <c r="A131" s="330" t="s">
        <v>528</v>
      </c>
      <c r="B131" s="326" t="s">
        <v>529</v>
      </c>
      <c r="C131" s="326" t="s">
        <v>317</v>
      </c>
      <c r="D131" s="326">
        <v>278.36</v>
      </c>
      <c r="E131" s="327">
        <v>32.33</v>
      </c>
      <c r="F131" s="326">
        <v>87</v>
      </c>
      <c r="G131" s="326">
        <v>55</v>
      </c>
      <c r="H131" s="319">
        <v>0</v>
      </c>
    </row>
    <row r="132" spans="1:8" ht="15">
      <c r="A132" s="330" t="s">
        <v>528</v>
      </c>
      <c r="B132" s="326" t="s">
        <v>529</v>
      </c>
      <c r="C132" s="326" t="s">
        <v>318</v>
      </c>
      <c r="D132" s="326">
        <v>270.05</v>
      </c>
      <c r="E132" s="327">
        <v>31.39</v>
      </c>
      <c r="F132" s="326">
        <v>91</v>
      </c>
      <c r="G132" s="326">
        <v>63</v>
      </c>
      <c r="H132" s="319">
        <v>0</v>
      </c>
    </row>
    <row r="133" spans="1:8" ht="15">
      <c r="A133" s="330" t="s">
        <v>528</v>
      </c>
      <c r="B133" s="326" t="s">
        <v>529</v>
      </c>
      <c r="C133" s="326" t="s">
        <v>319</v>
      </c>
      <c r="D133" s="326">
        <v>267.58999999999997</v>
      </c>
      <c r="E133" s="327">
        <v>31.12</v>
      </c>
      <c r="F133" s="326">
        <v>92</v>
      </c>
      <c r="G133" s="326">
        <v>66</v>
      </c>
      <c r="H133" s="319">
        <v>0</v>
      </c>
    </row>
    <row r="134" spans="1:8" ht="15">
      <c r="A134" s="330" t="s">
        <v>528</v>
      </c>
      <c r="B134" s="326" t="s">
        <v>529</v>
      </c>
      <c r="C134" s="326" t="s">
        <v>320</v>
      </c>
      <c r="D134" s="326">
        <v>260.38</v>
      </c>
      <c r="E134" s="327">
        <v>30.31</v>
      </c>
      <c r="F134" s="326">
        <v>88</v>
      </c>
      <c r="G134" s="326">
        <v>67</v>
      </c>
      <c r="H134" s="319">
        <v>0.04</v>
      </c>
    </row>
    <row r="135" spans="1:8" ht="15">
      <c r="A135" s="330" t="s">
        <v>528</v>
      </c>
      <c r="B135" s="326" t="s">
        <v>529</v>
      </c>
      <c r="C135" s="326" t="s">
        <v>321</v>
      </c>
      <c r="D135" s="326">
        <v>259.49</v>
      </c>
      <c r="E135" s="327">
        <v>30.21</v>
      </c>
      <c r="F135" s="326">
        <v>86</v>
      </c>
      <c r="G135" s="326">
        <v>66</v>
      </c>
      <c r="H135" s="319">
        <v>0</v>
      </c>
    </row>
    <row r="136" spans="1:8" ht="15">
      <c r="A136" s="330" t="s">
        <v>528</v>
      </c>
      <c r="B136" s="326" t="s">
        <v>529</v>
      </c>
      <c r="C136" s="326" t="s">
        <v>322</v>
      </c>
      <c r="D136" s="326">
        <v>273.66000000000003</v>
      </c>
      <c r="E136" s="327">
        <v>31.8</v>
      </c>
      <c r="F136" s="326">
        <v>85</v>
      </c>
      <c r="G136" s="326">
        <v>64</v>
      </c>
      <c r="H136" s="319">
        <v>0</v>
      </c>
    </row>
    <row r="137" spans="1:8" ht="15">
      <c r="A137" s="330" t="s">
        <v>528</v>
      </c>
      <c r="B137" s="326" t="s">
        <v>529</v>
      </c>
      <c r="C137" s="326" t="s">
        <v>323</v>
      </c>
      <c r="D137" s="326">
        <v>280.85000000000002</v>
      </c>
      <c r="E137" s="327">
        <v>32.61</v>
      </c>
      <c r="F137" s="326">
        <v>86</v>
      </c>
      <c r="G137" s="326">
        <v>63</v>
      </c>
      <c r="H137" s="319">
        <v>0</v>
      </c>
    </row>
    <row r="138" spans="1:8" ht="15">
      <c r="A138" s="330" t="s">
        <v>528</v>
      </c>
      <c r="B138" s="326" t="s">
        <v>529</v>
      </c>
      <c r="C138" s="326" t="s">
        <v>324</v>
      </c>
      <c r="D138" s="326">
        <v>264.37</v>
      </c>
      <c r="E138" s="327">
        <v>30.76</v>
      </c>
      <c r="F138" s="326">
        <v>89</v>
      </c>
      <c r="G138" s="326">
        <v>62</v>
      </c>
      <c r="H138" s="319">
        <v>0</v>
      </c>
    </row>
    <row r="139" spans="1:8" ht="15">
      <c r="A139" s="330" t="s">
        <v>528</v>
      </c>
      <c r="B139" s="326" t="s">
        <v>529</v>
      </c>
      <c r="C139" s="326" t="s">
        <v>325</v>
      </c>
      <c r="D139" s="326">
        <v>261.20999999999998</v>
      </c>
      <c r="E139" s="327">
        <v>30.4</v>
      </c>
      <c r="F139" s="326">
        <v>88</v>
      </c>
      <c r="G139" s="326">
        <v>64</v>
      </c>
      <c r="H139" s="319">
        <v>0</v>
      </c>
    </row>
    <row r="140" spans="1:8" ht="15">
      <c r="A140" s="330" t="s">
        <v>528</v>
      </c>
      <c r="B140" s="326" t="s">
        <v>529</v>
      </c>
      <c r="C140" s="326" t="s">
        <v>326</v>
      </c>
      <c r="D140" s="326">
        <v>262.70999999999998</v>
      </c>
      <c r="E140" s="327">
        <v>30.57</v>
      </c>
      <c r="F140" s="326">
        <v>92</v>
      </c>
      <c r="G140" s="326">
        <v>67</v>
      </c>
      <c r="H140" s="319">
        <v>0</v>
      </c>
    </row>
    <row r="141" spans="1:8" ht="15">
      <c r="A141" s="330" t="s">
        <v>528</v>
      </c>
      <c r="B141" s="326" t="s">
        <v>529</v>
      </c>
      <c r="C141" s="326" t="s">
        <v>117</v>
      </c>
      <c r="D141" s="326">
        <v>260.55</v>
      </c>
      <c r="E141" s="327">
        <v>30.33</v>
      </c>
      <c r="F141" s="326">
        <v>89</v>
      </c>
      <c r="G141" s="326">
        <v>65</v>
      </c>
      <c r="H141" s="319">
        <v>1.24</v>
      </c>
    </row>
    <row r="142" spans="1:8" ht="15">
      <c r="A142" s="330" t="s">
        <v>528</v>
      </c>
      <c r="B142" s="326" t="s">
        <v>529</v>
      </c>
      <c r="C142" s="326" t="s">
        <v>327</v>
      </c>
      <c r="D142" s="326">
        <v>255.65</v>
      </c>
      <c r="E142" s="327">
        <v>29.77</v>
      </c>
      <c r="F142" s="326">
        <v>88</v>
      </c>
      <c r="G142" s="326">
        <v>66</v>
      </c>
      <c r="H142" s="319">
        <v>0.02</v>
      </c>
    </row>
    <row r="143" spans="1:8" ht="15">
      <c r="A143" s="330" t="s">
        <v>528</v>
      </c>
      <c r="B143" s="326" t="s">
        <v>529</v>
      </c>
      <c r="C143" s="326" t="s">
        <v>328</v>
      </c>
      <c r="D143" s="326">
        <v>264.18</v>
      </c>
      <c r="E143" s="327">
        <v>30.73</v>
      </c>
      <c r="F143" s="326">
        <v>88</v>
      </c>
      <c r="G143" s="326">
        <v>66</v>
      </c>
      <c r="H143" s="319">
        <v>0</v>
      </c>
    </row>
    <row r="144" spans="1:8" ht="15">
      <c r="A144" s="330" t="s">
        <v>528</v>
      </c>
      <c r="B144" s="326" t="s">
        <v>529</v>
      </c>
      <c r="C144" s="326" t="s">
        <v>329</v>
      </c>
      <c r="D144" s="326">
        <v>286.62</v>
      </c>
      <c r="E144" s="327">
        <v>33.26</v>
      </c>
      <c r="F144" s="326">
        <v>88</v>
      </c>
      <c r="G144" s="326">
        <v>67</v>
      </c>
      <c r="H144" s="319"/>
    </row>
    <row r="145" spans="1:8" ht="15">
      <c r="A145" s="330" t="s">
        <v>528</v>
      </c>
      <c r="B145" s="326" t="s">
        <v>529</v>
      </c>
      <c r="C145" s="326" t="s">
        <v>118</v>
      </c>
      <c r="D145" s="326">
        <v>314.61</v>
      </c>
      <c r="E145" s="327">
        <v>36.409999999999997</v>
      </c>
      <c r="F145" s="326">
        <v>88</v>
      </c>
      <c r="G145" s="326">
        <v>67</v>
      </c>
      <c r="H145" s="319">
        <v>0.65</v>
      </c>
    </row>
    <row r="146" spans="1:8" ht="15">
      <c r="A146" s="330" t="s">
        <v>528</v>
      </c>
      <c r="B146" s="326" t="s">
        <v>529</v>
      </c>
      <c r="C146" s="326" t="s">
        <v>119</v>
      </c>
      <c r="D146" s="326">
        <v>299.16000000000003</v>
      </c>
      <c r="E146" s="327">
        <v>34.67</v>
      </c>
      <c r="F146" s="326">
        <v>85</v>
      </c>
      <c r="G146" s="326">
        <v>67</v>
      </c>
      <c r="H146" s="319">
        <v>0.56000000000000005</v>
      </c>
    </row>
    <row r="147" spans="1:8" ht="15">
      <c r="A147" s="330" t="s">
        <v>528</v>
      </c>
      <c r="B147" s="326" t="s">
        <v>529</v>
      </c>
      <c r="C147" s="326" t="s">
        <v>120</v>
      </c>
      <c r="D147" s="326">
        <v>286.63</v>
      </c>
      <c r="E147" s="327">
        <v>33.26</v>
      </c>
      <c r="F147" s="326">
        <v>83</v>
      </c>
      <c r="G147" s="326">
        <v>66</v>
      </c>
      <c r="H147" s="319">
        <v>0.12</v>
      </c>
    </row>
    <row r="148" spans="1:8" ht="15">
      <c r="A148" s="330" t="s">
        <v>528</v>
      </c>
      <c r="B148" s="326" t="s">
        <v>529</v>
      </c>
      <c r="C148" s="326" t="s">
        <v>330</v>
      </c>
      <c r="D148" s="326">
        <v>283.87</v>
      </c>
      <c r="E148" s="327">
        <v>32.950000000000003</v>
      </c>
      <c r="F148" s="326">
        <v>83</v>
      </c>
      <c r="G148" s="326">
        <v>66</v>
      </c>
      <c r="H148" s="319">
        <v>0.16</v>
      </c>
    </row>
    <row r="149" spans="1:8" ht="15">
      <c r="A149" s="330" t="s">
        <v>528</v>
      </c>
      <c r="B149" s="326" t="s">
        <v>529</v>
      </c>
      <c r="C149" s="326" t="s">
        <v>331</v>
      </c>
      <c r="D149" s="326">
        <v>295.43</v>
      </c>
      <c r="E149" s="327">
        <v>34.25</v>
      </c>
      <c r="F149" s="326">
        <v>82</v>
      </c>
      <c r="G149" s="326">
        <v>62</v>
      </c>
      <c r="H149" s="319">
        <v>0.05</v>
      </c>
    </row>
    <row r="150" spans="1:8" ht="15">
      <c r="A150" s="330" t="s">
        <v>528</v>
      </c>
      <c r="B150" s="326" t="s">
        <v>529</v>
      </c>
      <c r="C150" s="326" t="s">
        <v>332</v>
      </c>
      <c r="D150" s="326">
        <v>300.55</v>
      </c>
      <c r="E150" s="327">
        <v>34.82</v>
      </c>
      <c r="F150" s="326">
        <v>81</v>
      </c>
      <c r="G150" s="326">
        <v>56</v>
      </c>
      <c r="H150" s="319" t="s">
        <v>149</v>
      </c>
    </row>
    <row r="151" spans="1:8" ht="15">
      <c r="A151" s="330" t="s">
        <v>528</v>
      </c>
      <c r="B151" s="326" t="s">
        <v>529</v>
      </c>
      <c r="C151" s="326" t="s">
        <v>333</v>
      </c>
      <c r="D151" s="326">
        <v>288.89</v>
      </c>
      <c r="E151" s="327">
        <v>33.51</v>
      </c>
      <c r="F151" s="326">
        <v>85</v>
      </c>
      <c r="G151" s="326">
        <v>55</v>
      </c>
      <c r="H151" s="319">
        <v>0</v>
      </c>
    </row>
    <row r="152" spans="1:8" ht="15">
      <c r="A152" s="330" t="s">
        <v>528</v>
      </c>
      <c r="B152" s="326" t="s">
        <v>529</v>
      </c>
      <c r="C152" s="326" t="s">
        <v>334</v>
      </c>
      <c r="D152" s="326">
        <v>305.58999999999997</v>
      </c>
      <c r="E152" s="327">
        <v>35.39</v>
      </c>
      <c r="F152" s="326">
        <v>87</v>
      </c>
      <c r="G152" s="326">
        <v>60</v>
      </c>
      <c r="H152" s="319">
        <v>0</v>
      </c>
    </row>
    <row r="153" spans="1:8" ht="15">
      <c r="A153" s="330" t="s">
        <v>528</v>
      </c>
      <c r="B153" s="326" t="s">
        <v>529</v>
      </c>
      <c r="C153" s="326" t="s">
        <v>335</v>
      </c>
      <c r="D153" s="326">
        <v>283.38</v>
      </c>
      <c r="E153" s="327">
        <v>32.89</v>
      </c>
      <c r="F153" s="326">
        <v>88</v>
      </c>
      <c r="G153" s="326">
        <v>62</v>
      </c>
      <c r="H153" s="319">
        <v>0</v>
      </c>
    </row>
    <row r="154" spans="1:8" ht="15">
      <c r="A154" s="330" t="s">
        <v>528</v>
      </c>
      <c r="B154" s="326" t="s">
        <v>529</v>
      </c>
      <c r="C154" s="326" t="s">
        <v>336</v>
      </c>
      <c r="D154" s="326">
        <v>275.86</v>
      </c>
      <c r="E154" s="327">
        <v>32.049999999999997</v>
      </c>
      <c r="F154" s="326">
        <v>87</v>
      </c>
      <c r="G154" s="326">
        <v>68</v>
      </c>
      <c r="H154" s="319">
        <v>0</v>
      </c>
    </row>
    <row r="155" spans="1:8" ht="15">
      <c r="A155" s="330" t="s">
        <v>528</v>
      </c>
      <c r="B155" s="326" t="s">
        <v>529</v>
      </c>
      <c r="C155" s="326" t="s">
        <v>337</v>
      </c>
      <c r="D155" s="326">
        <v>274.97000000000003</v>
      </c>
      <c r="E155" s="327">
        <v>31.95</v>
      </c>
      <c r="F155" s="326">
        <v>85</v>
      </c>
      <c r="G155" s="326">
        <v>68</v>
      </c>
      <c r="H155" s="319">
        <v>0</v>
      </c>
    </row>
    <row r="156" spans="1:8" ht="15">
      <c r="A156" s="330" t="s">
        <v>528</v>
      </c>
      <c r="B156" s="326" t="s">
        <v>529</v>
      </c>
      <c r="C156" s="326" t="s">
        <v>338</v>
      </c>
      <c r="D156" s="326">
        <v>268.26</v>
      </c>
      <c r="E156" s="327">
        <v>31.19</v>
      </c>
      <c r="F156" s="326">
        <v>85</v>
      </c>
      <c r="G156" s="326">
        <v>67</v>
      </c>
      <c r="H156" s="319">
        <v>0</v>
      </c>
    </row>
    <row r="157" spans="1:8" ht="15">
      <c r="A157" s="330" t="s">
        <v>528</v>
      </c>
      <c r="B157" s="326" t="s">
        <v>529</v>
      </c>
      <c r="C157" s="326" t="s">
        <v>339</v>
      </c>
      <c r="D157" s="326">
        <v>275.74</v>
      </c>
      <c r="E157" s="327">
        <v>32.03</v>
      </c>
      <c r="F157" s="326">
        <v>84</v>
      </c>
      <c r="G157" s="326">
        <v>67</v>
      </c>
      <c r="H157" s="319">
        <v>0</v>
      </c>
    </row>
    <row r="158" spans="1:8" ht="15">
      <c r="A158" s="330" t="s">
        <v>528</v>
      </c>
      <c r="B158" s="326" t="s">
        <v>529</v>
      </c>
      <c r="C158" s="326" t="s">
        <v>340</v>
      </c>
      <c r="D158" s="326">
        <v>352.38</v>
      </c>
      <c r="E158" s="327">
        <v>40.65</v>
      </c>
      <c r="F158" s="326">
        <v>84</v>
      </c>
      <c r="G158" s="326">
        <v>66</v>
      </c>
      <c r="H158" s="319">
        <v>0</v>
      </c>
    </row>
    <row r="159" spans="1:8" ht="15">
      <c r="A159" s="330" t="s">
        <v>528</v>
      </c>
      <c r="B159" s="326" t="s">
        <v>529</v>
      </c>
      <c r="C159" s="326" t="s">
        <v>341</v>
      </c>
      <c r="D159" s="326">
        <v>271.23</v>
      </c>
      <c r="E159" s="327">
        <v>31.53</v>
      </c>
      <c r="F159" s="326">
        <v>84</v>
      </c>
      <c r="G159" s="326">
        <v>64</v>
      </c>
      <c r="H159" s="319">
        <v>0.3</v>
      </c>
    </row>
    <row r="160" spans="1:8" ht="15">
      <c r="A160" s="330" t="s">
        <v>528</v>
      </c>
      <c r="B160" s="326" t="s">
        <v>529</v>
      </c>
      <c r="C160" s="326" t="s">
        <v>342</v>
      </c>
      <c r="D160" s="326">
        <v>261.27</v>
      </c>
      <c r="E160" s="327">
        <v>26.59</v>
      </c>
      <c r="F160" s="326">
        <v>88</v>
      </c>
      <c r="G160" s="326">
        <v>62</v>
      </c>
      <c r="H160" s="319"/>
    </row>
    <row r="161" spans="1:8" ht="15">
      <c r="A161" s="330" t="s">
        <v>528</v>
      </c>
      <c r="B161" s="326" t="s">
        <v>529</v>
      </c>
      <c r="C161" s="326" t="s">
        <v>121</v>
      </c>
      <c r="D161" s="326">
        <v>289.08</v>
      </c>
      <c r="E161" s="327">
        <v>29.31</v>
      </c>
      <c r="F161" s="326">
        <v>91</v>
      </c>
      <c r="G161" s="326">
        <v>68</v>
      </c>
      <c r="H161" s="319">
        <v>0</v>
      </c>
    </row>
    <row r="162" spans="1:8" ht="15">
      <c r="A162" s="330" t="s">
        <v>528</v>
      </c>
      <c r="B162" s="326" t="s">
        <v>529</v>
      </c>
      <c r="C162" s="326" t="s">
        <v>122</v>
      </c>
      <c r="D162" s="326">
        <v>299.45999999999998</v>
      </c>
      <c r="E162" s="327">
        <v>30.33</v>
      </c>
      <c r="F162" s="326">
        <v>92</v>
      </c>
      <c r="G162" s="326">
        <v>68</v>
      </c>
      <c r="H162" s="319">
        <v>1.64</v>
      </c>
    </row>
    <row r="163" spans="1:8" ht="15">
      <c r="A163" s="330" t="s">
        <v>528</v>
      </c>
      <c r="B163" s="326" t="s">
        <v>529</v>
      </c>
      <c r="C163" s="326" t="s">
        <v>123</v>
      </c>
      <c r="D163" s="326">
        <v>296.07</v>
      </c>
      <c r="E163" s="327">
        <v>29.99</v>
      </c>
      <c r="F163" s="326">
        <v>92</v>
      </c>
      <c r="G163" s="326">
        <v>68</v>
      </c>
      <c r="H163" s="319">
        <v>0</v>
      </c>
    </row>
    <row r="164" spans="1:8" ht="15">
      <c r="A164" s="330" t="s">
        <v>528</v>
      </c>
      <c r="B164" s="326" t="s">
        <v>529</v>
      </c>
      <c r="C164" s="326" t="s">
        <v>124</v>
      </c>
      <c r="D164" s="326">
        <v>310.70999999999998</v>
      </c>
      <c r="E164" s="327">
        <v>31.42</v>
      </c>
      <c r="F164" s="326">
        <v>88</v>
      </c>
      <c r="G164" s="326">
        <v>67</v>
      </c>
      <c r="H164" s="319">
        <v>0.54</v>
      </c>
    </row>
    <row r="165" spans="1:8" ht="15">
      <c r="A165" s="330" t="s">
        <v>528</v>
      </c>
      <c r="B165" s="326" t="s">
        <v>529</v>
      </c>
      <c r="C165" s="326" t="s">
        <v>125</v>
      </c>
      <c r="D165" s="326">
        <v>305.62</v>
      </c>
      <c r="E165" s="327">
        <v>30.93</v>
      </c>
      <c r="F165" s="326">
        <v>91</v>
      </c>
      <c r="G165" s="326">
        <v>69</v>
      </c>
      <c r="H165" s="319">
        <v>0.09</v>
      </c>
    </row>
    <row r="166" spans="1:8" ht="15">
      <c r="A166" s="330" t="s">
        <v>528</v>
      </c>
      <c r="B166" s="326" t="s">
        <v>529</v>
      </c>
      <c r="C166" s="326" t="s">
        <v>126</v>
      </c>
      <c r="D166" s="326">
        <v>290.45999999999998</v>
      </c>
      <c r="E166" s="327">
        <v>29.45</v>
      </c>
      <c r="F166" s="326">
        <v>94</v>
      </c>
      <c r="G166" s="326">
        <v>69</v>
      </c>
      <c r="H166" s="319">
        <v>0</v>
      </c>
    </row>
    <row r="167" spans="1:8" ht="15">
      <c r="A167" s="330" t="s">
        <v>528</v>
      </c>
      <c r="B167" s="326" t="s">
        <v>529</v>
      </c>
      <c r="C167" s="326" t="s">
        <v>343</v>
      </c>
      <c r="D167" s="326">
        <v>275.49</v>
      </c>
      <c r="E167" s="327">
        <v>27.98</v>
      </c>
      <c r="F167" s="326">
        <v>95</v>
      </c>
      <c r="G167" s="326">
        <v>71</v>
      </c>
      <c r="H167" s="319"/>
    </row>
    <row r="168" spans="1:8" ht="15">
      <c r="A168" s="330" t="s">
        <v>528</v>
      </c>
      <c r="B168" s="326" t="s">
        <v>529</v>
      </c>
      <c r="C168" s="326" t="s">
        <v>344</v>
      </c>
      <c r="D168" s="326">
        <v>283.16000000000003</v>
      </c>
      <c r="E168" s="327">
        <v>28.73</v>
      </c>
      <c r="F168" s="326">
        <v>95</v>
      </c>
      <c r="G168" s="326">
        <v>71</v>
      </c>
      <c r="H168" s="319">
        <v>0</v>
      </c>
    </row>
    <row r="169" spans="1:8" ht="15">
      <c r="A169" s="330" t="s">
        <v>528</v>
      </c>
      <c r="B169" s="326" t="s">
        <v>529</v>
      </c>
      <c r="C169" s="326" t="s">
        <v>345</v>
      </c>
      <c r="D169" s="326">
        <v>280.60000000000002</v>
      </c>
      <c r="E169" s="327">
        <v>28.48</v>
      </c>
      <c r="F169" s="326">
        <v>95</v>
      </c>
      <c r="G169" s="326">
        <v>66</v>
      </c>
      <c r="H169" s="319">
        <v>0.44</v>
      </c>
    </row>
    <row r="170" spans="1:8" ht="15">
      <c r="A170" s="330" t="s">
        <v>528</v>
      </c>
      <c r="B170" s="326" t="s">
        <v>529</v>
      </c>
      <c r="C170" s="326" t="s">
        <v>127</v>
      </c>
      <c r="D170" s="326">
        <v>294.69</v>
      </c>
      <c r="E170" s="327">
        <v>29.86</v>
      </c>
      <c r="F170" s="326">
        <v>95</v>
      </c>
      <c r="G170" s="326">
        <v>68</v>
      </c>
      <c r="H170" s="319">
        <v>0.45</v>
      </c>
    </row>
    <row r="171" spans="1:8" ht="15">
      <c r="A171" s="330" t="s">
        <v>528</v>
      </c>
      <c r="B171" s="326" t="s">
        <v>529</v>
      </c>
      <c r="C171" s="326" t="s">
        <v>128</v>
      </c>
      <c r="D171" s="326">
        <v>300.05</v>
      </c>
      <c r="E171" s="327">
        <v>30.38</v>
      </c>
      <c r="F171" s="326">
        <v>93</v>
      </c>
      <c r="G171" s="326">
        <v>68</v>
      </c>
      <c r="H171" s="319">
        <v>0.91</v>
      </c>
    </row>
    <row r="172" spans="1:8" ht="15">
      <c r="A172" s="330" t="s">
        <v>528</v>
      </c>
      <c r="B172" s="326" t="s">
        <v>529</v>
      </c>
      <c r="C172" s="326" t="s">
        <v>129</v>
      </c>
      <c r="D172" s="326">
        <v>309.38</v>
      </c>
      <c r="E172" s="327">
        <v>31.29</v>
      </c>
      <c r="F172" s="326">
        <v>94</v>
      </c>
      <c r="G172" s="326">
        <v>68</v>
      </c>
      <c r="H172" s="319">
        <v>0.28000000000000003</v>
      </c>
    </row>
    <row r="173" spans="1:8" ht="15">
      <c r="A173" s="330" t="s">
        <v>528</v>
      </c>
      <c r="B173" s="326" t="s">
        <v>529</v>
      </c>
      <c r="C173" s="326" t="s">
        <v>130</v>
      </c>
      <c r="D173" s="326">
        <v>300.32</v>
      </c>
      <c r="E173" s="327">
        <v>30.41</v>
      </c>
      <c r="F173" s="326">
        <v>93</v>
      </c>
      <c r="G173" s="326">
        <v>70</v>
      </c>
      <c r="H173" s="319">
        <v>0.63</v>
      </c>
    </row>
    <row r="174" spans="1:8" ht="15">
      <c r="A174" s="330" t="s">
        <v>528</v>
      </c>
      <c r="B174" s="326" t="s">
        <v>529</v>
      </c>
      <c r="C174" s="326" t="s">
        <v>131</v>
      </c>
      <c r="D174" s="326">
        <v>296.86</v>
      </c>
      <c r="E174" s="327">
        <v>30.07</v>
      </c>
      <c r="F174" s="326">
        <v>91</v>
      </c>
      <c r="G174" s="326">
        <v>69</v>
      </c>
      <c r="H174" s="319">
        <v>0.46</v>
      </c>
    </row>
    <row r="175" spans="1:8" ht="15">
      <c r="A175" s="330" t="s">
        <v>528</v>
      </c>
      <c r="B175" s="326" t="s">
        <v>529</v>
      </c>
      <c r="C175" s="326" t="s">
        <v>132</v>
      </c>
      <c r="D175" s="326">
        <v>295.16000000000003</v>
      </c>
      <c r="E175" s="327">
        <v>29.91</v>
      </c>
      <c r="F175" s="326">
        <v>91</v>
      </c>
      <c r="G175" s="326">
        <v>71</v>
      </c>
      <c r="H175" s="319">
        <v>0.24</v>
      </c>
    </row>
    <row r="176" spans="1:8" ht="15">
      <c r="A176" s="330" t="s">
        <v>528</v>
      </c>
      <c r="B176" s="326" t="s">
        <v>529</v>
      </c>
      <c r="C176" s="326" t="s">
        <v>133</v>
      </c>
      <c r="D176" s="326">
        <v>291.48</v>
      </c>
      <c r="E176" s="327">
        <v>29.55</v>
      </c>
      <c r="F176" s="326">
        <v>93</v>
      </c>
      <c r="G176" s="326">
        <v>66</v>
      </c>
      <c r="H176" s="319">
        <v>0.04</v>
      </c>
    </row>
    <row r="177" spans="1:8" ht="15">
      <c r="A177" s="330" t="s">
        <v>528</v>
      </c>
      <c r="B177" s="326" t="s">
        <v>529</v>
      </c>
      <c r="C177" s="326" t="s">
        <v>134</v>
      </c>
      <c r="D177" s="326">
        <v>320.43</v>
      </c>
      <c r="E177" s="327">
        <v>32.369999999999997</v>
      </c>
      <c r="F177" s="326">
        <v>91</v>
      </c>
      <c r="G177" s="326">
        <v>69</v>
      </c>
      <c r="H177" s="319">
        <v>0.35</v>
      </c>
    </row>
    <row r="178" spans="1:8" ht="15">
      <c r="A178" s="330" t="s">
        <v>528</v>
      </c>
      <c r="B178" s="326" t="s">
        <v>529</v>
      </c>
      <c r="C178" s="326" t="s">
        <v>135</v>
      </c>
      <c r="D178" s="326">
        <v>325.81</v>
      </c>
      <c r="E178" s="327">
        <v>32.9</v>
      </c>
      <c r="F178" s="326">
        <v>92</v>
      </c>
      <c r="G178" s="326">
        <v>70</v>
      </c>
      <c r="H178" s="319">
        <v>0.24</v>
      </c>
    </row>
    <row r="179" spans="1:8" ht="15">
      <c r="A179" s="330" t="s">
        <v>528</v>
      </c>
      <c r="B179" s="326" t="s">
        <v>529</v>
      </c>
      <c r="C179" s="326" t="s">
        <v>136</v>
      </c>
      <c r="D179" s="326">
        <v>317.60000000000002</v>
      </c>
      <c r="E179" s="327">
        <v>32.1</v>
      </c>
      <c r="F179" s="326">
        <v>91</v>
      </c>
      <c r="G179" s="326">
        <v>70</v>
      </c>
      <c r="H179" s="319">
        <v>0.15</v>
      </c>
    </row>
    <row r="180" spans="1:8" ht="15">
      <c r="A180" s="330" t="s">
        <v>528</v>
      </c>
      <c r="B180" s="326" t="s">
        <v>529</v>
      </c>
      <c r="C180" s="326" t="s">
        <v>346</v>
      </c>
      <c r="D180" s="326">
        <v>285.92</v>
      </c>
      <c r="E180" s="327">
        <v>29</v>
      </c>
      <c r="F180" s="326">
        <v>94</v>
      </c>
      <c r="G180" s="326">
        <v>70</v>
      </c>
      <c r="H180" s="319">
        <v>0</v>
      </c>
    </row>
    <row r="181" spans="1:8" ht="15">
      <c r="A181" s="330" t="s">
        <v>528</v>
      </c>
      <c r="B181" s="326" t="s">
        <v>529</v>
      </c>
      <c r="C181" s="326" t="s">
        <v>347</v>
      </c>
      <c r="D181" s="326">
        <v>281.45</v>
      </c>
      <c r="E181" s="327">
        <v>28.57</v>
      </c>
      <c r="F181" s="326">
        <v>97</v>
      </c>
      <c r="G181" s="326">
        <v>71</v>
      </c>
      <c r="H181" s="319">
        <v>0</v>
      </c>
    </row>
    <row r="182" spans="1:8" ht="15">
      <c r="A182" s="330" t="s">
        <v>528</v>
      </c>
      <c r="B182" s="326" t="s">
        <v>529</v>
      </c>
      <c r="C182" s="326" t="s">
        <v>348</v>
      </c>
      <c r="D182" s="326">
        <v>290.36</v>
      </c>
      <c r="E182" s="327">
        <v>29.44</v>
      </c>
      <c r="F182" s="326">
        <v>95</v>
      </c>
      <c r="G182" s="326">
        <v>72</v>
      </c>
      <c r="H182" s="319">
        <v>0</v>
      </c>
    </row>
    <row r="183" spans="1:8" ht="15">
      <c r="A183" s="330" t="s">
        <v>528</v>
      </c>
      <c r="B183" s="326" t="s">
        <v>529</v>
      </c>
      <c r="C183" s="326" t="s">
        <v>137</v>
      </c>
      <c r="D183" s="326">
        <v>295.35000000000002</v>
      </c>
      <c r="E183" s="327">
        <v>29.92</v>
      </c>
      <c r="F183" s="326">
        <v>95</v>
      </c>
      <c r="G183" s="326">
        <v>71</v>
      </c>
      <c r="H183" s="319">
        <v>0.88</v>
      </c>
    </row>
    <row r="184" spans="1:8" ht="15">
      <c r="A184" s="330" t="s">
        <v>528</v>
      </c>
      <c r="B184" s="326" t="s">
        <v>529</v>
      </c>
      <c r="C184" s="326" t="s">
        <v>349</v>
      </c>
      <c r="D184" s="326">
        <v>285.62</v>
      </c>
      <c r="E184" s="327">
        <v>28.97</v>
      </c>
      <c r="F184" s="326">
        <v>94</v>
      </c>
      <c r="G184" s="326">
        <v>71</v>
      </c>
      <c r="H184" s="319">
        <v>0</v>
      </c>
    </row>
    <row r="185" spans="1:8" ht="15">
      <c r="A185" s="330" t="s">
        <v>528</v>
      </c>
      <c r="B185" s="326" t="s">
        <v>529</v>
      </c>
      <c r="C185" s="326" t="s">
        <v>350</v>
      </c>
      <c r="D185" s="326">
        <v>284.45999999999998</v>
      </c>
      <c r="E185" s="327">
        <v>28.86</v>
      </c>
      <c r="F185" s="326">
        <v>94</v>
      </c>
      <c r="G185" s="326">
        <v>71</v>
      </c>
      <c r="H185" s="319">
        <v>0</v>
      </c>
    </row>
    <row r="186" spans="1:8" ht="15">
      <c r="A186" s="330" t="s">
        <v>528</v>
      </c>
      <c r="B186" s="326" t="s">
        <v>529</v>
      </c>
      <c r="C186" s="326" t="s">
        <v>351</v>
      </c>
      <c r="D186" s="326">
        <v>288.32</v>
      </c>
      <c r="E186" s="327">
        <v>29.24</v>
      </c>
      <c r="F186" s="326">
        <v>95</v>
      </c>
      <c r="G186" s="326">
        <v>71</v>
      </c>
      <c r="H186" s="319">
        <v>0</v>
      </c>
    </row>
    <row r="187" spans="1:8" ht="15">
      <c r="A187" s="330" t="s">
        <v>528</v>
      </c>
      <c r="B187" s="326" t="s">
        <v>529</v>
      </c>
      <c r="C187" s="326" t="s">
        <v>352</v>
      </c>
      <c r="D187" s="326">
        <v>281.56</v>
      </c>
      <c r="E187" s="327">
        <v>28.58</v>
      </c>
      <c r="F187" s="326">
        <v>97</v>
      </c>
      <c r="G187" s="326">
        <v>72</v>
      </c>
      <c r="H187" s="319">
        <v>0</v>
      </c>
    </row>
    <row r="188" spans="1:8" ht="15">
      <c r="A188" s="330" t="s">
        <v>528</v>
      </c>
      <c r="B188" s="326" t="s">
        <v>529</v>
      </c>
      <c r="C188" s="326" t="s">
        <v>353</v>
      </c>
      <c r="D188" s="326">
        <v>289.7</v>
      </c>
      <c r="E188" s="327">
        <v>29.37</v>
      </c>
      <c r="F188" s="326">
        <v>95</v>
      </c>
      <c r="G188" s="326">
        <v>73</v>
      </c>
      <c r="H188" s="319">
        <v>0</v>
      </c>
    </row>
    <row r="189" spans="1:8" ht="15">
      <c r="A189" s="330" t="s">
        <v>528</v>
      </c>
      <c r="B189" s="326" t="s">
        <v>529</v>
      </c>
      <c r="C189" s="326" t="s">
        <v>354</v>
      </c>
      <c r="D189" s="326">
        <v>347.67</v>
      </c>
      <c r="E189" s="327">
        <v>35.04</v>
      </c>
      <c r="F189" s="326">
        <v>95</v>
      </c>
      <c r="G189" s="326">
        <v>74</v>
      </c>
      <c r="H189" s="319">
        <v>0</v>
      </c>
    </row>
    <row r="190" spans="1:8" ht="15">
      <c r="A190" s="330" t="s">
        <v>528</v>
      </c>
      <c r="B190" s="326" t="s">
        <v>529</v>
      </c>
      <c r="C190" s="326" t="s">
        <v>355</v>
      </c>
      <c r="D190" s="326">
        <v>281.52</v>
      </c>
      <c r="E190" s="327">
        <v>28.57</v>
      </c>
      <c r="F190" s="326">
        <v>96</v>
      </c>
      <c r="G190" s="326">
        <v>73</v>
      </c>
      <c r="H190" s="319">
        <v>0.04</v>
      </c>
    </row>
    <row r="191" spans="1:8" ht="15">
      <c r="A191" s="330" t="s">
        <v>528</v>
      </c>
      <c r="B191" s="326" t="s">
        <v>529</v>
      </c>
      <c r="C191" s="326" t="s">
        <v>356</v>
      </c>
      <c r="D191" s="326">
        <v>279.47000000000003</v>
      </c>
      <c r="E191" s="327">
        <v>32.07</v>
      </c>
      <c r="F191" s="326">
        <v>95</v>
      </c>
      <c r="G191" s="326">
        <v>73</v>
      </c>
      <c r="H191" s="319">
        <v>0.03</v>
      </c>
    </row>
    <row r="192" spans="1:8" ht="15">
      <c r="A192" s="330" t="s">
        <v>528</v>
      </c>
      <c r="B192" s="326" t="s">
        <v>529</v>
      </c>
      <c r="C192" s="326" t="s">
        <v>357</v>
      </c>
      <c r="D192" s="326">
        <v>288.83999999999997</v>
      </c>
      <c r="E192" s="327">
        <v>33.11</v>
      </c>
      <c r="F192" s="326">
        <v>94</v>
      </c>
      <c r="G192" s="326">
        <v>74</v>
      </c>
      <c r="H192" s="319">
        <v>0.31</v>
      </c>
    </row>
    <row r="193" spans="1:8" ht="15">
      <c r="A193" s="330" t="s">
        <v>528</v>
      </c>
      <c r="B193" s="326" t="s">
        <v>529</v>
      </c>
      <c r="C193" s="326" t="s">
        <v>358</v>
      </c>
      <c r="D193" s="326">
        <v>293.61</v>
      </c>
      <c r="E193" s="327">
        <v>33.630000000000003</v>
      </c>
      <c r="F193" s="326">
        <v>96</v>
      </c>
      <c r="G193" s="326">
        <v>74</v>
      </c>
      <c r="H193" s="319">
        <v>0.2</v>
      </c>
    </row>
    <row r="194" spans="1:8" ht="15">
      <c r="A194" s="330" t="s">
        <v>528</v>
      </c>
      <c r="B194" s="326" t="s">
        <v>529</v>
      </c>
      <c r="C194" s="326" t="s">
        <v>359</v>
      </c>
      <c r="D194" s="326">
        <v>276.77999999999997</v>
      </c>
      <c r="E194" s="327">
        <v>31.77</v>
      </c>
      <c r="F194" s="326">
        <v>96</v>
      </c>
      <c r="G194" s="326">
        <v>74</v>
      </c>
      <c r="H194" s="319">
        <v>0</v>
      </c>
    </row>
    <row r="195" spans="1:8" ht="15">
      <c r="A195" s="330" t="s">
        <v>528</v>
      </c>
      <c r="B195" s="326" t="s">
        <v>529</v>
      </c>
      <c r="C195" s="326" t="s">
        <v>138</v>
      </c>
      <c r="D195" s="326">
        <v>285.16000000000003</v>
      </c>
      <c r="E195" s="327">
        <v>32.700000000000003</v>
      </c>
      <c r="F195" s="326">
        <v>94</v>
      </c>
      <c r="G195" s="326">
        <v>73</v>
      </c>
      <c r="H195" s="319">
        <v>0.78</v>
      </c>
    </row>
    <row r="196" spans="1:8" ht="15">
      <c r="A196" s="330" t="s">
        <v>528</v>
      </c>
      <c r="B196" s="326" t="s">
        <v>529</v>
      </c>
      <c r="C196" s="326" t="s">
        <v>360</v>
      </c>
      <c r="D196" s="326">
        <v>292.26</v>
      </c>
      <c r="E196" s="327">
        <v>33.479999999999997</v>
      </c>
      <c r="F196" s="326">
        <v>94</v>
      </c>
      <c r="G196" s="326">
        <v>73</v>
      </c>
      <c r="H196" s="319">
        <v>0.1</v>
      </c>
    </row>
    <row r="197" spans="1:8" ht="15">
      <c r="A197" s="330" t="s">
        <v>528</v>
      </c>
      <c r="B197" s="326" t="s">
        <v>529</v>
      </c>
      <c r="C197" s="326" t="s">
        <v>361</v>
      </c>
      <c r="D197" s="326">
        <v>292.98</v>
      </c>
      <c r="E197" s="327">
        <v>33.56</v>
      </c>
      <c r="F197" s="326">
        <v>94</v>
      </c>
      <c r="G197" s="326">
        <v>72</v>
      </c>
      <c r="H197" s="319" t="s">
        <v>149</v>
      </c>
    </row>
    <row r="198" spans="1:8" ht="15">
      <c r="A198" s="330" t="s">
        <v>528</v>
      </c>
      <c r="B198" s="326" t="s">
        <v>529</v>
      </c>
      <c r="C198" s="326" t="s">
        <v>362</v>
      </c>
      <c r="D198" s="326">
        <v>298.52999999999997</v>
      </c>
      <c r="E198" s="327">
        <v>34.18</v>
      </c>
      <c r="F198" s="326">
        <v>95</v>
      </c>
      <c r="G198" s="326">
        <v>73</v>
      </c>
      <c r="H198" s="319">
        <v>0.33</v>
      </c>
    </row>
    <row r="199" spans="1:8" ht="15">
      <c r="A199" s="330" t="s">
        <v>528</v>
      </c>
      <c r="B199" s="326" t="s">
        <v>529</v>
      </c>
      <c r="C199" s="326" t="s">
        <v>139</v>
      </c>
      <c r="D199" s="326">
        <v>318.33</v>
      </c>
      <c r="E199" s="327">
        <v>36.369999999999997</v>
      </c>
      <c r="F199" s="326">
        <v>96</v>
      </c>
      <c r="G199" s="326">
        <v>73</v>
      </c>
      <c r="H199" s="319">
        <v>0.12</v>
      </c>
    </row>
    <row r="200" spans="1:8" ht="15">
      <c r="A200" s="330" t="s">
        <v>528</v>
      </c>
      <c r="B200" s="326" t="s">
        <v>529</v>
      </c>
      <c r="C200" s="326" t="s">
        <v>140</v>
      </c>
      <c r="D200" s="326">
        <v>346.96</v>
      </c>
      <c r="E200" s="327">
        <v>39.549999999999997</v>
      </c>
      <c r="F200" s="326">
        <v>96</v>
      </c>
      <c r="G200" s="326">
        <v>74</v>
      </c>
      <c r="H200" s="319">
        <v>0.15</v>
      </c>
    </row>
    <row r="201" spans="1:8" ht="15">
      <c r="A201" s="330" t="s">
        <v>528</v>
      </c>
      <c r="B201" s="326" t="s">
        <v>529</v>
      </c>
      <c r="C201" s="326" t="s">
        <v>141</v>
      </c>
      <c r="D201" s="326">
        <v>327.18</v>
      </c>
      <c r="E201" s="327">
        <v>37.36</v>
      </c>
      <c r="F201" s="326">
        <v>95</v>
      </c>
      <c r="G201" s="326">
        <v>74</v>
      </c>
      <c r="H201" s="319">
        <v>2.8</v>
      </c>
    </row>
    <row r="202" spans="1:8" ht="15">
      <c r="A202" s="330" t="s">
        <v>528</v>
      </c>
      <c r="B202" s="326" t="s">
        <v>529</v>
      </c>
      <c r="C202" s="326" t="s">
        <v>142</v>
      </c>
      <c r="D202" s="326">
        <v>328.72</v>
      </c>
      <c r="E202" s="327">
        <v>37.53</v>
      </c>
      <c r="F202" s="326">
        <v>95</v>
      </c>
      <c r="G202" s="326">
        <v>72</v>
      </c>
      <c r="H202" s="319">
        <v>0.22</v>
      </c>
    </row>
    <row r="203" spans="1:8" ht="15">
      <c r="A203" s="330" t="s">
        <v>528</v>
      </c>
      <c r="B203" s="326" t="s">
        <v>529</v>
      </c>
      <c r="C203" s="326" t="s">
        <v>143</v>
      </c>
      <c r="D203" s="326">
        <v>315.64</v>
      </c>
      <c r="E203" s="327">
        <v>36.08</v>
      </c>
      <c r="F203" s="326">
        <v>95</v>
      </c>
      <c r="G203" s="326">
        <v>71</v>
      </c>
      <c r="H203" s="319">
        <v>0.14000000000000001</v>
      </c>
    </row>
    <row r="204" spans="1:8" ht="15">
      <c r="A204" s="330" t="s">
        <v>528</v>
      </c>
      <c r="B204" s="326" t="s">
        <v>529</v>
      </c>
      <c r="C204" s="326" t="s">
        <v>363</v>
      </c>
      <c r="D204" s="326">
        <v>309.17</v>
      </c>
      <c r="E204" s="327">
        <v>35.36</v>
      </c>
      <c r="F204" s="326">
        <v>96</v>
      </c>
      <c r="G204" s="326">
        <v>73</v>
      </c>
      <c r="H204" s="319">
        <v>0</v>
      </c>
    </row>
    <row r="205" spans="1:8" ht="15">
      <c r="A205" s="330" t="s">
        <v>528</v>
      </c>
      <c r="B205" s="326" t="s">
        <v>529</v>
      </c>
      <c r="C205" s="326" t="s">
        <v>364</v>
      </c>
      <c r="D205" s="326">
        <v>292.39</v>
      </c>
      <c r="E205" s="327">
        <v>33.5</v>
      </c>
      <c r="F205" s="326">
        <v>99</v>
      </c>
      <c r="G205" s="326">
        <v>74</v>
      </c>
      <c r="H205" s="319">
        <v>0</v>
      </c>
    </row>
    <row r="206" spans="1:8" ht="15">
      <c r="A206" s="330" t="s">
        <v>528</v>
      </c>
      <c r="B206" s="326" t="s">
        <v>529</v>
      </c>
      <c r="C206" s="326" t="s">
        <v>365</v>
      </c>
      <c r="D206" s="326">
        <v>308.39</v>
      </c>
      <c r="E206" s="327">
        <v>35.270000000000003</v>
      </c>
      <c r="F206" s="326">
        <v>97</v>
      </c>
      <c r="G206" s="326">
        <v>75</v>
      </c>
      <c r="H206" s="319">
        <v>0</v>
      </c>
    </row>
    <row r="207" spans="1:8" ht="15">
      <c r="A207" s="330" t="s">
        <v>528</v>
      </c>
      <c r="B207" s="326" t="s">
        <v>529</v>
      </c>
      <c r="C207" s="326" t="s">
        <v>144</v>
      </c>
      <c r="D207" s="326">
        <v>364.73</v>
      </c>
      <c r="E207" s="327">
        <v>41.52</v>
      </c>
      <c r="F207" s="326">
        <v>94</v>
      </c>
      <c r="G207" s="326">
        <v>71</v>
      </c>
      <c r="H207" s="319">
        <v>0.7</v>
      </c>
    </row>
    <row r="208" spans="1:8" ht="15">
      <c r="A208" s="330" t="s">
        <v>528</v>
      </c>
      <c r="B208" s="326" t="s">
        <v>529</v>
      </c>
      <c r="C208" s="326" t="s">
        <v>145</v>
      </c>
      <c r="D208" s="326">
        <v>333.78</v>
      </c>
      <c r="E208" s="327">
        <v>38.090000000000003</v>
      </c>
      <c r="F208" s="326">
        <v>93</v>
      </c>
      <c r="G208" s="326">
        <v>73</v>
      </c>
      <c r="H208" s="319">
        <v>1.1200000000000001</v>
      </c>
    </row>
    <row r="209" spans="1:8" ht="15">
      <c r="A209" s="330" t="s">
        <v>528</v>
      </c>
      <c r="B209" s="326" t="s">
        <v>529</v>
      </c>
      <c r="C209" s="326" t="s">
        <v>146</v>
      </c>
      <c r="D209" s="326">
        <v>320.64999999999998</v>
      </c>
      <c r="E209" s="327">
        <v>36.630000000000003</v>
      </c>
      <c r="F209" s="326">
        <v>93</v>
      </c>
      <c r="G209" s="326">
        <v>73</v>
      </c>
      <c r="H209" s="319">
        <v>0.3</v>
      </c>
    </row>
    <row r="210" spans="1:8" ht="15">
      <c r="A210" s="330" t="s">
        <v>528</v>
      </c>
      <c r="B210" s="326" t="s">
        <v>529</v>
      </c>
      <c r="C210" s="326" t="s">
        <v>366</v>
      </c>
      <c r="D210" s="326">
        <v>312.89999999999998</v>
      </c>
      <c r="E210" s="327">
        <v>35.770000000000003</v>
      </c>
      <c r="F210" s="326">
        <v>92</v>
      </c>
      <c r="G210" s="326">
        <v>73</v>
      </c>
      <c r="H210" s="319">
        <v>0</v>
      </c>
    </row>
    <row r="211" spans="1:8" ht="15">
      <c r="A211" s="330" t="s">
        <v>528</v>
      </c>
      <c r="B211" s="326" t="s">
        <v>529</v>
      </c>
      <c r="C211" s="326" t="s">
        <v>367</v>
      </c>
      <c r="D211" s="326">
        <v>307.85000000000002</v>
      </c>
      <c r="E211" s="327">
        <v>35.21</v>
      </c>
      <c r="F211" s="326">
        <v>91</v>
      </c>
      <c r="G211" s="326">
        <v>73</v>
      </c>
      <c r="H211" s="319">
        <v>0</v>
      </c>
    </row>
    <row r="212" spans="1:8" ht="15">
      <c r="A212" s="330" t="s">
        <v>528</v>
      </c>
      <c r="B212" s="326" t="s">
        <v>529</v>
      </c>
      <c r="C212" s="326" t="s">
        <v>147</v>
      </c>
      <c r="D212" s="326">
        <v>320.13</v>
      </c>
      <c r="E212" s="327">
        <v>36.57</v>
      </c>
      <c r="F212" s="326">
        <v>92</v>
      </c>
      <c r="G212" s="326">
        <v>73</v>
      </c>
      <c r="H212" s="319">
        <v>1</v>
      </c>
    </row>
    <row r="213" spans="1:8" ht="15">
      <c r="A213" s="330" t="s">
        <v>528</v>
      </c>
      <c r="B213" s="326" t="s">
        <v>529</v>
      </c>
      <c r="C213" s="326" t="s">
        <v>368</v>
      </c>
      <c r="D213" s="326">
        <v>331.32</v>
      </c>
      <c r="E213" s="327">
        <v>37.81</v>
      </c>
      <c r="F213" s="326">
        <v>93</v>
      </c>
      <c r="G213" s="326">
        <v>73</v>
      </c>
      <c r="H213" s="319">
        <v>0.05</v>
      </c>
    </row>
    <row r="214" spans="1:8" ht="15">
      <c r="A214" s="330" t="s">
        <v>528</v>
      </c>
      <c r="B214" s="326" t="s">
        <v>529</v>
      </c>
      <c r="C214" s="326" t="s">
        <v>148</v>
      </c>
      <c r="D214" s="326">
        <v>353.56</v>
      </c>
      <c r="E214" s="327">
        <v>40.28</v>
      </c>
      <c r="F214" s="326">
        <v>95</v>
      </c>
      <c r="G214" s="326">
        <v>74</v>
      </c>
      <c r="H214" s="319" t="s">
        <v>149</v>
      </c>
    </row>
    <row r="215" spans="1:8" ht="15">
      <c r="A215" s="330" t="s">
        <v>528</v>
      </c>
      <c r="B215" s="326" t="s">
        <v>529</v>
      </c>
      <c r="C215" s="326" t="s">
        <v>150</v>
      </c>
      <c r="D215" s="326">
        <v>334.97</v>
      </c>
      <c r="E215" s="327">
        <v>38.22</v>
      </c>
      <c r="F215" s="326">
        <v>95</v>
      </c>
      <c r="G215" s="326">
        <v>71</v>
      </c>
      <c r="H215" s="319">
        <v>0.74</v>
      </c>
    </row>
    <row r="216" spans="1:8" ht="15">
      <c r="A216" s="330" t="s">
        <v>528</v>
      </c>
      <c r="B216" s="326" t="s">
        <v>529</v>
      </c>
      <c r="C216" s="326" t="s">
        <v>151</v>
      </c>
      <c r="D216" s="326">
        <v>329.18</v>
      </c>
      <c r="E216" s="327">
        <v>37.58</v>
      </c>
      <c r="F216" s="326">
        <v>95</v>
      </c>
      <c r="G216" s="326">
        <v>71</v>
      </c>
      <c r="H216" s="319">
        <v>0.08</v>
      </c>
    </row>
    <row r="217" spans="1:8" ht="15">
      <c r="A217" s="330" t="s">
        <v>528</v>
      </c>
      <c r="B217" s="326" t="s">
        <v>529</v>
      </c>
      <c r="C217" s="326" t="s">
        <v>369</v>
      </c>
      <c r="D217" s="326">
        <v>322.23</v>
      </c>
      <c r="E217" s="327">
        <v>36.81</v>
      </c>
      <c r="F217" s="326">
        <v>93</v>
      </c>
      <c r="G217" s="326">
        <v>74</v>
      </c>
      <c r="H217" s="319">
        <v>0</v>
      </c>
    </row>
    <row r="218" spans="1:8" ht="15">
      <c r="A218" s="330" t="s">
        <v>528</v>
      </c>
      <c r="B218" s="326" t="s">
        <v>529</v>
      </c>
      <c r="C218" s="326" t="s">
        <v>370</v>
      </c>
      <c r="D218" s="326">
        <v>345.65</v>
      </c>
      <c r="E218" s="327">
        <v>39.4</v>
      </c>
      <c r="F218" s="326">
        <v>91</v>
      </c>
      <c r="G218" s="326">
        <v>73</v>
      </c>
      <c r="H218" s="319">
        <v>0</v>
      </c>
    </row>
    <row r="219" spans="1:8" ht="15">
      <c r="A219" s="330" t="s">
        <v>528</v>
      </c>
      <c r="B219" s="326" t="s">
        <v>529</v>
      </c>
      <c r="C219" s="326" t="s">
        <v>371</v>
      </c>
      <c r="D219" s="326">
        <v>306.95999999999998</v>
      </c>
      <c r="E219" s="327">
        <v>35.11</v>
      </c>
      <c r="F219" s="326">
        <v>94</v>
      </c>
      <c r="G219" s="326">
        <v>73</v>
      </c>
      <c r="H219" s="319">
        <v>0</v>
      </c>
    </row>
    <row r="220" spans="1:8" ht="15">
      <c r="A220" s="330" t="s">
        <v>528</v>
      </c>
      <c r="B220" s="326" t="s">
        <v>529</v>
      </c>
      <c r="C220" s="326" t="s">
        <v>152</v>
      </c>
      <c r="D220" s="326">
        <v>376.43</v>
      </c>
      <c r="E220" s="327">
        <v>44.17</v>
      </c>
      <c r="F220" s="326">
        <v>94</v>
      </c>
      <c r="G220" s="326">
        <v>73</v>
      </c>
      <c r="H220" s="319">
        <v>0.17</v>
      </c>
    </row>
    <row r="221" spans="1:8" ht="15">
      <c r="A221" s="330" t="s">
        <v>528</v>
      </c>
      <c r="B221" s="326" t="s">
        <v>529</v>
      </c>
      <c r="C221" s="326" t="s">
        <v>153</v>
      </c>
      <c r="D221" s="326">
        <v>371.23</v>
      </c>
      <c r="E221" s="327">
        <v>43.57</v>
      </c>
      <c r="F221" s="326">
        <v>95</v>
      </c>
      <c r="G221" s="326">
        <v>74</v>
      </c>
      <c r="H221" s="319">
        <v>0.66</v>
      </c>
    </row>
    <row r="222" spans="1:8" ht="15">
      <c r="A222" s="330" t="s">
        <v>528</v>
      </c>
      <c r="B222" s="326" t="s">
        <v>529</v>
      </c>
      <c r="C222" s="326" t="s">
        <v>154</v>
      </c>
      <c r="D222" s="326">
        <v>343.09</v>
      </c>
      <c r="E222" s="327">
        <v>40.35</v>
      </c>
      <c r="F222" s="326">
        <v>97</v>
      </c>
      <c r="G222" s="326">
        <v>75</v>
      </c>
      <c r="H222" s="319">
        <v>0.03</v>
      </c>
    </row>
    <row r="223" spans="1:8" ht="15">
      <c r="A223" s="330" t="s">
        <v>528</v>
      </c>
      <c r="B223" s="326" t="s">
        <v>529</v>
      </c>
      <c r="C223" s="326" t="s">
        <v>155</v>
      </c>
      <c r="D223" s="326">
        <v>321.93</v>
      </c>
      <c r="E223" s="327">
        <v>37.92</v>
      </c>
      <c r="F223" s="326">
        <v>99</v>
      </c>
      <c r="G223" s="326">
        <v>75</v>
      </c>
      <c r="H223" s="319">
        <v>0</v>
      </c>
    </row>
    <row r="224" spans="1:8" ht="15">
      <c r="A224" s="330" t="s">
        <v>528</v>
      </c>
      <c r="B224" s="326" t="s">
        <v>529</v>
      </c>
      <c r="C224" s="326" t="s">
        <v>372</v>
      </c>
      <c r="D224" s="326">
        <v>329.74</v>
      </c>
      <c r="E224" s="327">
        <v>38.81</v>
      </c>
      <c r="F224" s="326">
        <v>99</v>
      </c>
      <c r="G224" s="326">
        <v>74</v>
      </c>
      <c r="H224" s="319">
        <v>0</v>
      </c>
    </row>
    <row r="225" spans="1:8" ht="15">
      <c r="A225" s="330" t="s">
        <v>528</v>
      </c>
      <c r="B225" s="326" t="s">
        <v>529</v>
      </c>
      <c r="C225" s="326" t="s">
        <v>373</v>
      </c>
      <c r="D225" s="326">
        <v>328.46</v>
      </c>
      <c r="E225" s="327">
        <v>38.67</v>
      </c>
      <c r="F225" s="326">
        <v>100</v>
      </c>
      <c r="G225" s="326">
        <v>75</v>
      </c>
      <c r="H225" s="319">
        <v>0.16</v>
      </c>
    </row>
    <row r="226" spans="1:8" ht="15">
      <c r="A226" s="330" t="s">
        <v>528</v>
      </c>
      <c r="B226" s="326" t="s">
        <v>529</v>
      </c>
      <c r="C226" s="326" t="s">
        <v>374</v>
      </c>
      <c r="D226" s="326">
        <v>318.06</v>
      </c>
      <c r="E226" s="327">
        <v>37.479999999999997</v>
      </c>
      <c r="F226" s="326">
        <v>99</v>
      </c>
      <c r="G226" s="326">
        <v>75</v>
      </c>
      <c r="H226" s="319">
        <v>0</v>
      </c>
    </row>
    <row r="227" spans="1:8" ht="15">
      <c r="A227" s="330" t="s">
        <v>528</v>
      </c>
      <c r="B227" s="326" t="s">
        <v>529</v>
      </c>
      <c r="C227" s="326" t="s">
        <v>375</v>
      </c>
      <c r="D227" s="326">
        <v>353.46</v>
      </c>
      <c r="E227" s="327">
        <v>41.54</v>
      </c>
      <c r="F227" s="326">
        <v>98</v>
      </c>
      <c r="G227" s="326">
        <v>76</v>
      </c>
      <c r="H227" s="319">
        <v>0.25</v>
      </c>
    </row>
    <row r="228" spans="1:8" ht="15">
      <c r="A228" s="330" t="s">
        <v>528</v>
      </c>
      <c r="B228" s="326" t="s">
        <v>529</v>
      </c>
      <c r="C228" s="326" t="s">
        <v>376</v>
      </c>
      <c r="D228" s="326">
        <v>346.52</v>
      </c>
      <c r="E228" s="327">
        <v>40.74</v>
      </c>
      <c r="F228" s="326">
        <v>97</v>
      </c>
      <c r="G228" s="326">
        <v>74</v>
      </c>
      <c r="H228" s="319">
        <v>0</v>
      </c>
    </row>
    <row r="229" spans="1:8" ht="15">
      <c r="A229" s="330" t="s">
        <v>528</v>
      </c>
      <c r="B229" s="326" t="s">
        <v>529</v>
      </c>
      <c r="C229" s="326" t="s">
        <v>377</v>
      </c>
      <c r="D229" s="326">
        <v>335.94</v>
      </c>
      <c r="E229" s="327">
        <v>39.53</v>
      </c>
      <c r="F229" s="326">
        <v>97</v>
      </c>
      <c r="G229" s="326">
        <v>76</v>
      </c>
      <c r="H229" s="319">
        <v>0</v>
      </c>
    </row>
    <row r="230" spans="1:8" ht="15">
      <c r="A230" s="330" t="s">
        <v>528</v>
      </c>
      <c r="B230" s="326" t="s">
        <v>529</v>
      </c>
      <c r="C230" s="326" t="s">
        <v>378</v>
      </c>
      <c r="D230" s="326">
        <v>295.29000000000002</v>
      </c>
      <c r="E230" s="327">
        <v>34.86</v>
      </c>
      <c r="F230" s="326">
        <v>97</v>
      </c>
      <c r="G230" s="326">
        <v>75</v>
      </c>
      <c r="H230" s="319">
        <v>0</v>
      </c>
    </row>
    <row r="231" spans="1:8" ht="15">
      <c r="A231" s="330" t="s">
        <v>528</v>
      </c>
      <c r="B231" s="326" t="s">
        <v>529</v>
      </c>
      <c r="C231" s="326" t="s">
        <v>379</v>
      </c>
      <c r="D231" s="326">
        <v>370.21</v>
      </c>
      <c r="E231" s="327">
        <v>43.46</v>
      </c>
      <c r="F231" s="326">
        <v>96</v>
      </c>
      <c r="G231" s="326">
        <v>73</v>
      </c>
      <c r="H231" s="319">
        <v>0.09</v>
      </c>
    </row>
    <row r="232" spans="1:8" ht="15">
      <c r="A232" s="330" t="s">
        <v>528</v>
      </c>
      <c r="B232" s="326" t="s">
        <v>529</v>
      </c>
      <c r="C232" s="326" t="s">
        <v>380</v>
      </c>
      <c r="D232" s="326">
        <v>378.16</v>
      </c>
      <c r="E232" s="327">
        <v>44.37</v>
      </c>
      <c r="F232" s="326">
        <v>93</v>
      </c>
      <c r="G232" s="326">
        <v>72</v>
      </c>
      <c r="H232" s="319">
        <v>0.36</v>
      </c>
    </row>
    <row r="233" spans="1:8" ht="15">
      <c r="A233" s="330" t="s">
        <v>528</v>
      </c>
      <c r="B233" s="326" t="s">
        <v>529</v>
      </c>
      <c r="C233" s="326" t="s">
        <v>156</v>
      </c>
      <c r="D233" s="326">
        <v>380.79</v>
      </c>
      <c r="E233" s="327">
        <v>44.67</v>
      </c>
      <c r="F233" s="326">
        <v>93</v>
      </c>
      <c r="G233" s="326">
        <v>73</v>
      </c>
      <c r="H233" s="319">
        <v>1.0900000000000001</v>
      </c>
    </row>
    <row r="234" spans="1:8" ht="15">
      <c r="A234" s="330" t="s">
        <v>528</v>
      </c>
      <c r="B234" s="326" t="s">
        <v>529</v>
      </c>
      <c r="C234" s="326" t="s">
        <v>157</v>
      </c>
      <c r="D234" s="326">
        <v>374.83</v>
      </c>
      <c r="E234" s="327">
        <v>43.99</v>
      </c>
      <c r="F234" s="326">
        <v>93</v>
      </c>
      <c r="G234" s="326">
        <v>72</v>
      </c>
      <c r="H234" s="319">
        <v>0.69</v>
      </c>
    </row>
    <row r="235" spans="1:8" ht="15">
      <c r="A235" s="330" t="s">
        <v>528</v>
      </c>
      <c r="B235" s="326" t="s">
        <v>529</v>
      </c>
      <c r="C235" s="326" t="s">
        <v>381</v>
      </c>
      <c r="D235" s="326">
        <v>370</v>
      </c>
      <c r="E235" s="327">
        <v>43.43</v>
      </c>
      <c r="F235" s="326">
        <v>92</v>
      </c>
      <c r="G235" s="326">
        <v>75</v>
      </c>
      <c r="H235" s="319">
        <v>0</v>
      </c>
    </row>
    <row r="236" spans="1:8" ht="15">
      <c r="A236" s="330" t="s">
        <v>528</v>
      </c>
      <c r="B236" s="326" t="s">
        <v>529</v>
      </c>
      <c r="C236" s="326" t="s">
        <v>382</v>
      </c>
      <c r="D236" s="326">
        <v>337.13</v>
      </c>
      <c r="E236" s="327">
        <v>39.659999999999997</v>
      </c>
      <c r="F236" s="326">
        <v>92</v>
      </c>
      <c r="G236" s="326">
        <v>74</v>
      </c>
      <c r="H236" s="319">
        <v>0</v>
      </c>
    </row>
    <row r="237" spans="1:8" ht="15">
      <c r="A237" s="330" t="s">
        <v>528</v>
      </c>
      <c r="B237" s="326" t="s">
        <v>529</v>
      </c>
      <c r="C237" s="326" t="s">
        <v>383</v>
      </c>
      <c r="D237" s="326">
        <v>325.41000000000003</v>
      </c>
      <c r="E237" s="327">
        <v>38.32</v>
      </c>
      <c r="F237" s="326">
        <v>93</v>
      </c>
      <c r="G237" s="326">
        <v>72</v>
      </c>
      <c r="H237" s="319">
        <v>0</v>
      </c>
    </row>
    <row r="238" spans="1:8" ht="15">
      <c r="A238" s="330" t="s">
        <v>528</v>
      </c>
      <c r="B238" s="326" t="s">
        <v>529</v>
      </c>
      <c r="C238" s="326" t="s">
        <v>384</v>
      </c>
      <c r="D238" s="326">
        <v>308.48</v>
      </c>
      <c r="E238" s="327">
        <v>36.380000000000003</v>
      </c>
      <c r="F238" s="326">
        <v>93</v>
      </c>
      <c r="G238" s="326">
        <v>74</v>
      </c>
      <c r="H238" s="319">
        <v>0</v>
      </c>
    </row>
    <row r="239" spans="1:8" ht="15">
      <c r="A239" s="330" t="s">
        <v>528</v>
      </c>
      <c r="B239" s="326" t="s">
        <v>529</v>
      </c>
      <c r="C239" s="326" t="s">
        <v>158</v>
      </c>
      <c r="D239" s="326">
        <v>303.33999999999997</v>
      </c>
      <c r="E239" s="327">
        <v>35.79</v>
      </c>
      <c r="F239" s="326">
        <v>93</v>
      </c>
      <c r="G239" s="326">
        <v>74</v>
      </c>
      <c r="H239" s="319">
        <v>0.99</v>
      </c>
    </row>
    <row r="240" spans="1:8" ht="15">
      <c r="A240" s="330" t="s">
        <v>528</v>
      </c>
      <c r="B240" s="326" t="s">
        <v>529</v>
      </c>
      <c r="C240" s="326" t="s">
        <v>385</v>
      </c>
      <c r="D240" s="326">
        <v>289.22000000000003</v>
      </c>
      <c r="E240" s="327">
        <v>34.17</v>
      </c>
      <c r="F240" s="326">
        <v>92</v>
      </c>
      <c r="G240" s="326">
        <v>71</v>
      </c>
      <c r="H240" s="319">
        <v>0</v>
      </c>
    </row>
    <row r="241" spans="1:8" ht="15">
      <c r="A241" s="330" t="s">
        <v>528</v>
      </c>
      <c r="B241" s="326" t="s">
        <v>529</v>
      </c>
      <c r="C241" s="326" t="s">
        <v>386</v>
      </c>
      <c r="D241" s="326">
        <v>300.2</v>
      </c>
      <c r="E241" s="327">
        <v>35.43</v>
      </c>
      <c r="F241" s="326">
        <v>95</v>
      </c>
      <c r="G241" s="326">
        <v>73</v>
      </c>
      <c r="H241" s="319">
        <v>0</v>
      </c>
    </row>
    <row r="242" spans="1:8" ht="15">
      <c r="A242" s="330" t="s">
        <v>528</v>
      </c>
      <c r="B242" s="326" t="s">
        <v>529</v>
      </c>
      <c r="C242" s="326" t="s">
        <v>387</v>
      </c>
      <c r="D242" s="326">
        <v>324.07</v>
      </c>
      <c r="E242" s="327">
        <v>38.159999999999997</v>
      </c>
      <c r="F242" s="326">
        <v>95</v>
      </c>
      <c r="G242" s="326">
        <v>72</v>
      </c>
      <c r="H242" s="319"/>
    </row>
    <row r="243" spans="1:8" ht="15">
      <c r="A243" s="330" t="s">
        <v>528</v>
      </c>
      <c r="B243" s="326" t="s">
        <v>529</v>
      </c>
      <c r="C243" s="326" t="s">
        <v>388</v>
      </c>
      <c r="D243" s="326">
        <v>294.92</v>
      </c>
      <c r="E243" s="327">
        <v>34.82</v>
      </c>
      <c r="F243" s="326">
        <v>96</v>
      </c>
      <c r="G243" s="326">
        <v>74</v>
      </c>
      <c r="H243" s="319" t="s">
        <v>164</v>
      </c>
    </row>
    <row r="244" spans="1:8" ht="15">
      <c r="A244" s="330" t="s">
        <v>528</v>
      </c>
      <c r="B244" s="326" t="s">
        <v>529</v>
      </c>
      <c r="C244" s="326" t="s">
        <v>389</v>
      </c>
      <c r="D244" s="326">
        <v>295.64</v>
      </c>
      <c r="E244" s="327">
        <v>34.9</v>
      </c>
      <c r="F244" s="326">
        <v>95</v>
      </c>
      <c r="G244" s="326">
        <v>74</v>
      </c>
      <c r="H244" s="319">
        <v>0</v>
      </c>
    </row>
    <row r="245" spans="1:8" ht="15">
      <c r="A245" s="330" t="s">
        <v>528</v>
      </c>
      <c r="B245" s="326" t="s">
        <v>529</v>
      </c>
      <c r="C245" s="326" t="s">
        <v>159</v>
      </c>
      <c r="D245" s="326">
        <v>321.33999999999997</v>
      </c>
      <c r="E245" s="327">
        <v>37.85</v>
      </c>
      <c r="F245" s="326">
        <v>94</v>
      </c>
      <c r="G245" s="326">
        <v>74</v>
      </c>
      <c r="H245" s="319">
        <v>0.93</v>
      </c>
    </row>
    <row r="246" spans="1:8" ht="15">
      <c r="A246" s="330" t="s">
        <v>528</v>
      </c>
      <c r="B246" s="326" t="s">
        <v>529</v>
      </c>
      <c r="C246" s="326" t="s">
        <v>390</v>
      </c>
      <c r="D246" s="326">
        <v>297.74</v>
      </c>
      <c r="E246" s="327">
        <v>35.14</v>
      </c>
      <c r="F246" s="326">
        <v>94</v>
      </c>
      <c r="G246" s="326">
        <v>74</v>
      </c>
      <c r="H246" s="319">
        <v>0.05</v>
      </c>
    </row>
    <row r="247" spans="1:8" ht="15">
      <c r="A247" s="330" t="s">
        <v>528</v>
      </c>
      <c r="B247" s="326" t="s">
        <v>529</v>
      </c>
      <c r="C247" s="326" t="s">
        <v>391</v>
      </c>
      <c r="D247" s="326">
        <v>297.17</v>
      </c>
      <c r="E247" s="327">
        <v>35.08</v>
      </c>
      <c r="F247" s="326">
        <v>92</v>
      </c>
      <c r="G247" s="326">
        <v>73</v>
      </c>
      <c r="H247" s="319">
        <v>0</v>
      </c>
    </row>
    <row r="248" spans="1:8" ht="15">
      <c r="A248" s="330" t="s">
        <v>528</v>
      </c>
      <c r="B248" s="326" t="s">
        <v>529</v>
      </c>
      <c r="C248" s="326" t="s">
        <v>392</v>
      </c>
      <c r="D248" s="326">
        <v>299.86</v>
      </c>
      <c r="E248" s="327">
        <v>35.39</v>
      </c>
      <c r="F248" s="326">
        <v>91</v>
      </c>
      <c r="G248" s="326">
        <v>72</v>
      </c>
      <c r="H248" s="319"/>
    </row>
    <row r="249" spans="1:8" ht="15">
      <c r="A249" s="330" t="s">
        <v>528</v>
      </c>
      <c r="B249" s="326" t="s">
        <v>529</v>
      </c>
      <c r="C249" s="326" t="s">
        <v>393</v>
      </c>
      <c r="D249" s="326">
        <v>291.41000000000003</v>
      </c>
      <c r="E249" s="327">
        <v>34.42</v>
      </c>
      <c r="F249" s="326">
        <v>92</v>
      </c>
      <c r="G249" s="326">
        <v>71</v>
      </c>
      <c r="H249" s="319">
        <v>0.05</v>
      </c>
    </row>
    <row r="250" spans="1:8" ht="15">
      <c r="A250" s="330" t="s">
        <v>528</v>
      </c>
      <c r="B250" s="326" t="s">
        <v>529</v>
      </c>
      <c r="C250" s="326" t="s">
        <v>394</v>
      </c>
      <c r="D250" s="326">
        <v>306.75</v>
      </c>
      <c r="E250" s="327">
        <v>36.18</v>
      </c>
      <c r="F250" s="326">
        <v>90</v>
      </c>
      <c r="G250" s="326">
        <v>68</v>
      </c>
      <c r="H250" s="319">
        <v>0</v>
      </c>
    </row>
    <row r="251" spans="1:8" ht="15">
      <c r="A251" s="330" t="s">
        <v>528</v>
      </c>
      <c r="B251" s="326" t="s">
        <v>529</v>
      </c>
      <c r="C251" s="326" t="s">
        <v>395</v>
      </c>
      <c r="D251" s="326">
        <v>341.11</v>
      </c>
      <c r="E251" s="327">
        <v>40.119999999999997</v>
      </c>
      <c r="F251" s="326">
        <v>90</v>
      </c>
      <c r="G251" s="326">
        <v>64</v>
      </c>
      <c r="H251" s="319">
        <v>0</v>
      </c>
    </row>
    <row r="252" spans="1:8" ht="15">
      <c r="A252" s="330" t="s">
        <v>528</v>
      </c>
      <c r="B252" s="326" t="s">
        <v>529</v>
      </c>
      <c r="C252" s="326" t="s">
        <v>396</v>
      </c>
      <c r="D252" s="326">
        <v>273.81</v>
      </c>
      <c r="E252" s="327">
        <v>32.4</v>
      </c>
      <c r="F252" s="326">
        <v>94</v>
      </c>
      <c r="G252" s="326">
        <v>69</v>
      </c>
      <c r="H252" s="319">
        <v>0</v>
      </c>
    </row>
    <row r="253" spans="1:8" ht="15">
      <c r="A253" s="330" t="s">
        <v>528</v>
      </c>
      <c r="B253" s="326" t="s">
        <v>529</v>
      </c>
      <c r="C253" s="326" t="s">
        <v>397</v>
      </c>
      <c r="D253" s="326">
        <v>276.55</v>
      </c>
      <c r="E253" s="327">
        <v>35.25</v>
      </c>
      <c r="F253" s="326">
        <v>95</v>
      </c>
      <c r="G253" s="326">
        <v>70</v>
      </c>
      <c r="H253" s="319"/>
    </row>
    <row r="254" spans="1:8" ht="15">
      <c r="A254" s="330" t="s">
        <v>528</v>
      </c>
      <c r="B254" s="326" t="s">
        <v>529</v>
      </c>
      <c r="C254" s="326" t="s">
        <v>160</v>
      </c>
      <c r="D254" s="326">
        <v>279.44</v>
      </c>
      <c r="E254" s="327">
        <v>35.61</v>
      </c>
      <c r="F254" s="326">
        <v>95</v>
      </c>
      <c r="G254" s="326">
        <v>69</v>
      </c>
      <c r="H254" s="319">
        <v>0</v>
      </c>
    </row>
    <row r="255" spans="1:8" ht="15">
      <c r="A255" s="330" t="s">
        <v>528</v>
      </c>
      <c r="B255" s="326" t="s">
        <v>529</v>
      </c>
      <c r="C255" s="326" t="s">
        <v>398</v>
      </c>
      <c r="D255" s="326">
        <v>291.67</v>
      </c>
      <c r="E255" s="327">
        <v>37.119999999999997</v>
      </c>
      <c r="F255" s="326">
        <v>94</v>
      </c>
      <c r="G255" s="326">
        <v>64</v>
      </c>
      <c r="H255" s="319">
        <v>0.48</v>
      </c>
    </row>
    <row r="256" spans="1:8" ht="15">
      <c r="A256" s="330" t="s">
        <v>528</v>
      </c>
      <c r="B256" s="326" t="s">
        <v>529</v>
      </c>
      <c r="C256" s="326" t="s">
        <v>399</v>
      </c>
      <c r="D256" s="326">
        <v>301.14999999999998</v>
      </c>
      <c r="E256" s="327">
        <v>38.29</v>
      </c>
      <c r="F256" s="326">
        <v>93</v>
      </c>
      <c r="G256" s="326">
        <v>71</v>
      </c>
      <c r="H256" s="319" t="s">
        <v>164</v>
      </c>
    </row>
    <row r="257" spans="1:8" ht="15">
      <c r="A257" s="330" t="s">
        <v>528</v>
      </c>
      <c r="B257" s="326" t="s">
        <v>529</v>
      </c>
      <c r="C257" s="326" t="s">
        <v>400</v>
      </c>
      <c r="D257" s="326">
        <v>280.33</v>
      </c>
      <c r="E257" s="327">
        <v>35.72</v>
      </c>
      <c r="F257" s="326">
        <v>92</v>
      </c>
      <c r="G257" s="326">
        <v>72</v>
      </c>
      <c r="H257" s="319">
        <v>0</v>
      </c>
    </row>
    <row r="258" spans="1:8" ht="15">
      <c r="A258" s="330" t="s">
        <v>528</v>
      </c>
      <c r="B258" s="326" t="s">
        <v>529</v>
      </c>
      <c r="C258" s="326" t="s">
        <v>163</v>
      </c>
      <c r="D258" s="326">
        <v>282.97000000000003</v>
      </c>
      <c r="E258" s="327">
        <v>36.049999999999997</v>
      </c>
      <c r="F258" s="326">
        <v>92</v>
      </c>
      <c r="G258" s="326">
        <v>71</v>
      </c>
      <c r="H258" s="319" t="s">
        <v>164</v>
      </c>
    </row>
    <row r="259" spans="1:8" ht="15">
      <c r="A259" s="330" t="s">
        <v>528</v>
      </c>
      <c r="B259" s="326" t="s">
        <v>529</v>
      </c>
      <c r="C259" s="326" t="s">
        <v>161</v>
      </c>
      <c r="D259" s="326">
        <v>305.17</v>
      </c>
      <c r="E259" s="327">
        <v>38.79</v>
      </c>
      <c r="F259" s="326">
        <v>92</v>
      </c>
      <c r="G259" s="326">
        <v>72</v>
      </c>
      <c r="H259" s="319">
        <v>0.03</v>
      </c>
    </row>
    <row r="260" spans="1:8" ht="15">
      <c r="A260" s="330" t="s">
        <v>528</v>
      </c>
      <c r="B260" s="326" t="s">
        <v>529</v>
      </c>
      <c r="C260" s="326" t="s">
        <v>162</v>
      </c>
      <c r="D260" s="326">
        <v>303.55</v>
      </c>
      <c r="E260" s="327">
        <v>38.590000000000003</v>
      </c>
      <c r="F260" s="326">
        <v>91</v>
      </c>
      <c r="G260" s="326">
        <v>71</v>
      </c>
      <c r="H260" s="319">
        <v>0.28999999999999998</v>
      </c>
    </row>
    <row r="261" spans="1:8" ht="15">
      <c r="A261" s="330" t="s">
        <v>528</v>
      </c>
      <c r="B261" s="326" t="s">
        <v>529</v>
      </c>
      <c r="C261" s="326" t="s">
        <v>401</v>
      </c>
      <c r="D261" s="326">
        <v>279.35000000000002</v>
      </c>
      <c r="E261" s="327">
        <v>35.6</v>
      </c>
      <c r="F261" s="326">
        <v>88</v>
      </c>
      <c r="G261" s="326">
        <v>70</v>
      </c>
      <c r="H261" s="319">
        <v>0</v>
      </c>
    </row>
    <row r="262" spans="1:8" ht="15">
      <c r="A262" s="330" t="s">
        <v>528</v>
      </c>
      <c r="B262" s="326" t="s">
        <v>529</v>
      </c>
      <c r="C262" s="326" t="s">
        <v>402</v>
      </c>
      <c r="D262" s="326">
        <v>298.54000000000002</v>
      </c>
      <c r="E262" s="327">
        <v>37.97</v>
      </c>
      <c r="F262" s="326">
        <v>87</v>
      </c>
      <c r="G262" s="326">
        <v>69</v>
      </c>
      <c r="H262" s="319">
        <v>0.54</v>
      </c>
    </row>
    <row r="263" spans="1:8" ht="15">
      <c r="A263" s="330" t="s">
        <v>528</v>
      </c>
      <c r="B263" s="326" t="s">
        <v>529</v>
      </c>
      <c r="C263" s="326" t="s">
        <v>403</v>
      </c>
      <c r="D263" s="326">
        <v>313.08999999999997</v>
      </c>
      <c r="E263" s="327">
        <v>39.770000000000003</v>
      </c>
      <c r="F263" s="326">
        <v>92</v>
      </c>
      <c r="G263" s="326">
        <v>70</v>
      </c>
      <c r="H263" s="319">
        <v>0</v>
      </c>
    </row>
    <row r="264" spans="1:8" ht="15">
      <c r="A264" s="330" t="s">
        <v>528</v>
      </c>
      <c r="B264" s="326" t="s">
        <v>529</v>
      </c>
      <c r="C264" s="326" t="s">
        <v>404</v>
      </c>
      <c r="D264" s="326">
        <v>276.37</v>
      </c>
      <c r="E264" s="327">
        <v>35.229999999999997</v>
      </c>
      <c r="F264" s="326">
        <v>89</v>
      </c>
      <c r="G264" s="326">
        <v>68</v>
      </c>
      <c r="H264" s="319">
        <v>0.08</v>
      </c>
    </row>
    <row r="265" spans="1:8" ht="15">
      <c r="A265" s="330" t="s">
        <v>528</v>
      </c>
      <c r="B265" s="326" t="s">
        <v>529</v>
      </c>
      <c r="C265" s="326" t="s">
        <v>405</v>
      </c>
      <c r="D265" s="326">
        <v>272.69</v>
      </c>
      <c r="E265" s="327">
        <v>34.78</v>
      </c>
      <c r="F265" s="326">
        <v>88</v>
      </c>
      <c r="G265" s="326">
        <v>64</v>
      </c>
      <c r="H265" s="319">
        <v>0</v>
      </c>
    </row>
    <row r="266" spans="1:8" ht="15">
      <c r="A266" s="330" t="s">
        <v>528</v>
      </c>
      <c r="B266" s="326" t="s">
        <v>529</v>
      </c>
      <c r="C266" s="326" t="s">
        <v>406</v>
      </c>
      <c r="D266" s="326">
        <v>275.79000000000002</v>
      </c>
      <c r="E266" s="327">
        <v>35.159999999999997</v>
      </c>
      <c r="F266" s="326">
        <v>88</v>
      </c>
      <c r="G266" s="326">
        <v>69</v>
      </c>
      <c r="H266" s="319">
        <v>0</v>
      </c>
    </row>
    <row r="267" spans="1:8" ht="15">
      <c r="A267" s="330" t="s">
        <v>528</v>
      </c>
      <c r="B267" s="326" t="s">
        <v>529</v>
      </c>
      <c r="C267" s="326" t="s">
        <v>407</v>
      </c>
      <c r="D267" s="326">
        <v>273.58</v>
      </c>
      <c r="E267" s="327">
        <v>34.89</v>
      </c>
      <c r="F267" s="326">
        <v>87</v>
      </c>
      <c r="G267" s="326">
        <v>68</v>
      </c>
      <c r="H267" s="319">
        <v>0.08</v>
      </c>
    </row>
    <row r="268" spans="1:8" ht="15">
      <c r="A268" s="330" t="s">
        <v>528</v>
      </c>
      <c r="B268" s="326" t="s">
        <v>529</v>
      </c>
      <c r="C268" s="326" t="s">
        <v>408</v>
      </c>
      <c r="D268" s="326">
        <v>263.82</v>
      </c>
      <c r="E268" s="327">
        <v>33.68</v>
      </c>
      <c r="F268" s="326">
        <v>85</v>
      </c>
      <c r="G268" s="326">
        <v>65</v>
      </c>
      <c r="H268" s="319">
        <v>0.3</v>
      </c>
    </row>
    <row r="269" spans="1:8" ht="15">
      <c r="A269" s="330" t="s">
        <v>528</v>
      </c>
      <c r="B269" s="326" t="s">
        <v>529</v>
      </c>
      <c r="C269" s="326" t="s">
        <v>409</v>
      </c>
      <c r="D269" s="326">
        <v>279.68</v>
      </c>
      <c r="E269" s="327">
        <v>35.64</v>
      </c>
      <c r="F269" s="326">
        <v>87</v>
      </c>
      <c r="G269" s="326">
        <v>61</v>
      </c>
      <c r="H269" s="319">
        <v>0</v>
      </c>
    </row>
    <row r="270" spans="1:8" ht="15">
      <c r="A270" s="330" t="s">
        <v>528</v>
      </c>
      <c r="B270" s="326" t="s">
        <v>529</v>
      </c>
      <c r="C270" s="326" t="s">
        <v>410</v>
      </c>
      <c r="D270" s="326">
        <v>295.2</v>
      </c>
      <c r="E270" s="327">
        <v>37.56</v>
      </c>
      <c r="F270" s="326">
        <v>89</v>
      </c>
      <c r="G270" s="326">
        <v>59</v>
      </c>
      <c r="H270" s="319">
        <v>0</v>
      </c>
    </row>
    <row r="271" spans="1:8" ht="15">
      <c r="A271" s="330" t="s">
        <v>528</v>
      </c>
      <c r="B271" s="326" t="s">
        <v>529</v>
      </c>
      <c r="C271" s="326" t="s">
        <v>411</v>
      </c>
      <c r="D271" s="326">
        <v>309.52</v>
      </c>
      <c r="E271" s="327">
        <v>39.33</v>
      </c>
      <c r="F271" s="326">
        <v>90</v>
      </c>
      <c r="G271" s="326">
        <v>66</v>
      </c>
      <c r="H271" s="319">
        <v>0</v>
      </c>
    </row>
    <row r="272" spans="1:8" ht="15">
      <c r="A272" s="331" t="s">
        <v>528</v>
      </c>
      <c r="B272" s="328" t="s">
        <v>529</v>
      </c>
      <c r="C272" s="328" t="s">
        <v>412</v>
      </c>
      <c r="D272" s="328">
        <v>345.38</v>
      </c>
      <c r="E272" s="329">
        <v>43.76</v>
      </c>
      <c r="F272" s="328">
        <v>89</v>
      </c>
      <c r="G272" s="328">
        <v>71</v>
      </c>
      <c r="H272" s="321">
        <v>2.11</v>
      </c>
    </row>
    <row r="273" spans="1:8" ht="15">
      <c r="A273" s="331" t="s">
        <v>528</v>
      </c>
      <c r="B273" s="328" t="s">
        <v>529</v>
      </c>
      <c r="C273" s="328" t="s">
        <v>413</v>
      </c>
      <c r="D273" s="328">
        <v>512.77</v>
      </c>
      <c r="E273" s="329">
        <v>64.44</v>
      </c>
      <c r="F273" s="328">
        <v>88</v>
      </c>
      <c r="G273" s="328">
        <v>71</v>
      </c>
      <c r="H273" s="321">
        <v>0.91</v>
      </c>
    </row>
    <row r="274" spans="1:8" ht="15">
      <c r="A274" s="331" t="s">
        <v>528</v>
      </c>
      <c r="B274" s="328" t="s">
        <v>529</v>
      </c>
      <c r="C274" s="328" t="s">
        <v>414</v>
      </c>
      <c r="D274" s="328">
        <v>457.95</v>
      </c>
      <c r="E274" s="329">
        <v>57.66</v>
      </c>
      <c r="F274" s="328">
        <v>87</v>
      </c>
      <c r="G274" s="328">
        <v>71</v>
      </c>
      <c r="H274" s="321">
        <v>0.81</v>
      </c>
    </row>
    <row r="275" spans="1:8" ht="15">
      <c r="A275" s="331" t="s">
        <v>528</v>
      </c>
      <c r="B275" s="328" t="s">
        <v>529</v>
      </c>
      <c r="C275" s="328" t="s">
        <v>415</v>
      </c>
      <c r="D275" s="328">
        <v>389.5</v>
      </c>
      <c r="E275" s="329">
        <v>49.21</v>
      </c>
      <c r="F275" s="328">
        <v>85</v>
      </c>
      <c r="G275" s="328">
        <v>71</v>
      </c>
      <c r="H275" s="321">
        <v>0.02</v>
      </c>
    </row>
    <row r="276" spans="1:8" ht="15">
      <c r="A276" s="331" t="s">
        <v>528</v>
      </c>
      <c r="B276" s="328" t="s">
        <v>529</v>
      </c>
      <c r="C276" s="328" t="s">
        <v>416</v>
      </c>
      <c r="D276" s="328">
        <v>612.05999999999995</v>
      </c>
      <c r="E276" s="329">
        <v>76.7</v>
      </c>
      <c r="F276" s="328">
        <v>85</v>
      </c>
      <c r="G276" s="328">
        <v>71</v>
      </c>
      <c r="H276" s="321">
        <v>0.2</v>
      </c>
    </row>
    <row r="277" spans="1:8" ht="15">
      <c r="A277" s="331" t="s">
        <v>528</v>
      </c>
      <c r="B277" s="328" t="s">
        <v>529</v>
      </c>
      <c r="C277" s="328" t="s">
        <v>417</v>
      </c>
      <c r="D277" s="328">
        <v>477.62</v>
      </c>
      <c r="E277" s="329">
        <v>60.09</v>
      </c>
      <c r="F277" s="328">
        <v>85</v>
      </c>
      <c r="G277" s="328">
        <v>70</v>
      </c>
      <c r="H277" s="321">
        <v>2.5299999999999998</v>
      </c>
    </row>
    <row r="278" spans="1:8" ht="15">
      <c r="A278" s="331" t="s">
        <v>528</v>
      </c>
      <c r="B278" s="328" t="s">
        <v>529</v>
      </c>
      <c r="C278" s="328" t="s">
        <v>419</v>
      </c>
      <c r="D278" s="328">
        <v>423.03</v>
      </c>
      <c r="E278" s="329">
        <v>53.35</v>
      </c>
      <c r="F278" s="328">
        <v>85</v>
      </c>
      <c r="G278" s="328">
        <v>69</v>
      </c>
      <c r="H278" s="321">
        <v>0.56000000000000005</v>
      </c>
    </row>
    <row r="279" spans="1:8" ht="15">
      <c r="A279" s="331" t="s">
        <v>528</v>
      </c>
      <c r="B279" s="328" t="s">
        <v>529</v>
      </c>
      <c r="C279" s="328" t="s">
        <v>420</v>
      </c>
      <c r="D279" s="328">
        <v>453.84</v>
      </c>
      <c r="E279" s="329">
        <v>57.16</v>
      </c>
      <c r="F279" s="328">
        <v>85</v>
      </c>
      <c r="G279" s="328">
        <v>70</v>
      </c>
      <c r="H279" s="321">
        <v>0</v>
      </c>
    </row>
    <row r="280" spans="1:8" ht="15">
      <c r="A280" s="331" t="s">
        <v>528</v>
      </c>
      <c r="B280" s="328" t="s">
        <v>529</v>
      </c>
      <c r="C280" s="328" t="s">
        <v>421</v>
      </c>
      <c r="D280" s="328">
        <v>356.01</v>
      </c>
      <c r="E280" s="329">
        <v>45.07</v>
      </c>
      <c r="F280" s="328">
        <v>86</v>
      </c>
      <c r="G280" s="328">
        <v>70</v>
      </c>
      <c r="H280" s="321">
        <v>0.05</v>
      </c>
    </row>
    <row r="281" spans="1:8" ht="15">
      <c r="A281" s="330" t="s">
        <v>528</v>
      </c>
      <c r="B281" s="326" t="s">
        <v>529</v>
      </c>
      <c r="C281" s="326" t="s">
        <v>422</v>
      </c>
      <c r="D281" s="326">
        <v>346.88</v>
      </c>
      <c r="E281" s="327">
        <v>42.21</v>
      </c>
      <c r="F281" s="326">
        <v>86</v>
      </c>
      <c r="G281" s="326">
        <v>69</v>
      </c>
      <c r="H281" s="319">
        <v>0</v>
      </c>
    </row>
    <row r="282" spans="1:8" ht="15">
      <c r="A282" s="330" t="s">
        <v>528</v>
      </c>
      <c r="B282" s="326" t="s">
        <v>529</v>
      </c>
      <c r="C282" s="326" t="s">
        <v>423</v>
      </c>
      <c r="D282" s="326">
        <v>340.32</v>
      </c>
      <c r="E282" s="327">
        <v>41.43</v>
      </c>
      <c r="F282" s="326">
        <v>87</v>
      </c>
      <c r="G282" s="326">
        <v>66</v>
      </c>
      <c r="H282" s="319">
        <v>0</v>
      </c>
    </row>
    <row r="283" spans="1:8" ht="15">
      <c r="A283" s="330" t="s">
        <v>528</v>
      </c>
      <c r="B283" s="326" t="s">
        <v>529</v>
      </c>
      <c r="C283" s="326" t="s">
        <v>424</v>
      </c>
      <c r="D283" s="326">
        <v>345</v>
      </c>
      <c r="E283" s="327">
        <v>41.98</v>
      </c>
      <c r="F283" s="326">
        <v>90</v>
      </c>
      <c r="G283" s="326">
        <v>56</v>
      </c>
      <c r="H283" s="319">
        <v>0</v>
      </c>
    </row>
    <row r="284" spans="1:8" ht="15">
      <c r="A284" s="330" t="s">
        <v>528</v>
      </c>
      <c r="B284" s="326" t="s">
        <v>529</v>
      </c>
      <c r="C284" s="326" t="s">
        <v>425</v>
      </c>
      <c r="D284" s="326">
        <v>353.12</v>
      </c>
      <c r="E284" s="327">
        <v>42.94</v>
      </c>
      <c r="F284" s="326">
        <v>82</v>
      </c>
      <c r="G284" s="326">
        <v>53</v>
      </c>
      <c r="H284" s="319">
        <v>0</v>
      </c>
    </row>
    <row r="285" spans="1:8" ht="15">
      <c r="A285" s="330" t="s">
        <v>528</v>
      </c>
      <c r="B285" s="326" t="s">
        <v>529</v>
      </c>
      <c r="C285" s="326" t="s">
        <v>426</v>
      </c>
      <c r="D285" s="326">
        <v>328.35</v>
      </c>
      <c r="E285" s="327">
        <v>40.01</v>
      </c>
      <c r="F285" s="326">
        <v>80</v>
      </c>
      <c r="G285" s="326">
        <v>55</v>
      </c>
      <c r="H285" s="319">
        <v>0</v>
      </c>
    </row>
    <row r="286" spans="1:8" ht="15">
      <c r="A286" s="330" t="s">
        <v>528</v>
      </c>
      <c r="B286" s="326" t="s">
        <v>529</v>
      </c>
      <c r="C286" s="326" t="s">
        <v>427</v>
      </c>
      <c r="D286" s="326">
        <v>323</v>
      </c>
      <c r="E286" s="327">
        <v>39.369999999999997</v>
      </c>
      <c r="F286" s="326">
        <v>84</v>
      </c>
      <c r="G286" s="326">
        <v>56</v>
      </c>
      <c r="H286" s="319">
        <v>0</v>
      </c>
    </row>
    <row r="287" spans="1:8" ht="15">
      <c r="A287" s="330" t="s">
        <v>528</v>
      </c>
      <c r="B287" s="326" t="s">
        <v>529</v>
      </c>
      <c r="C287" s="326" t="s">
        <v>428</v>
      </c>
      <c r="D287" s="326">
        <v>322.01</v>
      </c>
      <c r="E287" s="327">
        <v>39.26</v>
      </c>
      <c r="F287" s="326">
        <v>84</v>
      </c>
      <c r="G287" s="326">
        <v>65</v>
      </c>
      <c r="H287" s="319">
        <v>0</v>
      </c>
    </row>
    <row r="288" spans="1:8" ht="15">
      <c r="A288" s="331" t="s">
        <v>528</v>
      </c>
      <c r="B288" s="328" t="s">
        <v>529</v>
      </c>
      <c r="C288" s="328" t="s">
        <v>429</v>
      </c>
      <c r="D288" s="328">
        <v>556.07000000000005</v>
      </c>
      <c r="E288" s="329">
        <v>67</v>
      </c>
      <c r="F288" s="328">
        <v>88</v>
      </c>
      <c r="G288" s="328">
        <v>72</v>
      </c>
      <c r="H288" s="321">
        <v>2.8</v>
      </c>
    </row>
    <row r="289" spans="1:8" ht="15">
      <c r="A289" s="331" t="s">
        <v>528</v>
      </c>
      <c r="B289" s="328" t="s">
        <v>529</v>
      </c>
      <c r="C289" s="328" t="s">
        <v>430</v>
      </c>
      <c r="D289" s="328">
        <v>534.72</v>
      </c>
      <c r="E289" s="329">
        <v>64.47</v>
      </c>
      <c r="F289" s="328">
        <v>89</v>
      </c>
      <c r="G289" s="328">
        <v>68</v>
      </c>
      <c r="H289" s="321">
        <v>1.67</v>
      </c>
    </row>
    <row r="290" spans="1:8" ht="15">
      <c r="A290" s="331" t="s">
        <v>528</v>
      </c>
      <c r="B290" s="328" t="s">
        <v>529</v>
      </c>
      <c r="C290" s="328" t="s">
        <v>431</v>
      </c>
      <c r="D290" s="328">
        <v>397.91</v>
      </c>
      <c r="E290" s="329">
        <v>48.25</v>
      </c>
      <c r="F290" s="328">
        <v>89</v>
      </c>
      <c r="G290" s="328">
        <v>64</v>
      </c>
      <c r="H290" s="321">
        <v>0</v>
      </c>
    </row>
    <row r="291" spans="1:8" ht="15">
      <c r="A291" s="331" t="s">
        <v>528</v>
      </c>
      <c r="B291" s="328" t="s">
        <v>529</v>
      </c>
      <c r="C291" s="328" t="s">
        <v>432</v>
      </c>
      <c r="D291" s="328">
        <v>393.39</v>
      </c>
      <c r="E291" s="329">
        <v>47.72</v>
      </c>
      <c r="F291" s="328">
        <v>82</v>
      </c>
      <c r="G291" s="328">
        <v>55</v>
      </c>
      <c r="H291" s="321">
        <v>0</v>
      </c>
    </row>
    <row r="292" spans="1:8" ht="15">
      <c r="A292" s="330" t="s">
        <v>528</v>
      </c>
      <c r="B292" s="326" t="s">
        <v>529</v>
      </c>
      <c r="C292" s="326" t="s">
        <v>433</v>
      </c>
      <c r="D292" s="326">
        <v>368.51</v>
      </c>
      <c r="E292" s="327">
        <v>44.77</v>
      </c>
      <c r="F292" s="326">
        <v>76</v>
      </c>
      <c r="G292" s="326">
        <v>50</v>
      </c>
      <c r="H292" s="319">
        <v>0</v>
      </c>
    </row>
    <row r="293" spans="1:8" ht="15">
      <c r="A293" s="330" t="s">
        <v>528</v>
      </c>
      <c r="B293" s="326" t="s">
        <v>529</v>
      </c>
      <c r="C293" s="326" t="s">
        <v>434</v>
      </c>
      <c r="D293" s="326">
        <v>342.89</v>
      </c>
      <c r="E293" s="327">
        <v>41.73</v>
      </c>
      <c r="F293" s="326">
        <v>75</v>
      </c>
      <c r="G293" s="326">
        <v>49</v>
      </c>
      <c r="H293" s="319">
        <v>0</v>
      </c>
    </row>
    <row r="294" spans="1:8" ht="15">
      <c r="A294" s="330" t="s">
        <v>528</v>
      </c>
      <c r="B294" s="326" t="s">
        <v>529</v>
      </c>
      <c r="C294" s="326" t="s">
        <v>435</v>
      </c>
      <c r="D294" s="326">
        <v>334.6</v>
      </c>
      <c r="E294" s="327">
        <v>40.75</v>
      </c>
      <c r="F294" s="326">
        <v>77</v>
      </c>
      <c r="G294" s="326">
        <v>50</v>
      </c>
      <c r="H294" s="319">
        <v>0</v>
      </c>
    </row>
    <row r="295" spans="1:8" ht="15">
      <c r="A295" s="330" t="s">
        <v>528</v>
      </c>
      <c r="B295" s="326" t="s">
        <v>529</v>
      </c>
      <c r="C295" s="326" t="s">
        <v>436</v>
      </c>
      <c r="D295" s="326">
        <v>328.73</v>
      </c>
      <c r="E295" s="327">
        <v>40.049999999999997</v>
      </c>
      <c r="F295" s="326">
        <v>81</v>
      </c>
      <c r="G295" s="326">
        <v>55</v>
      </c>
      <c r="H295" s="319">
        <v>0</v>
      </c>
    </row>
    <row r="296" spans="1:8" ht="15">
      <c r="A296" s="330" t="s">
        <v>528</v>
      </c>
      <c r="B296" s="326" t="s">
        <v>529</v>
      </c>
      <c r="C296" s="326" t="s">
        <v>437</v>
      </c>
      <c r="D296" s="326">
        <v>310.11</v>
      </c>
      <c r="E296" s="327">
        <v>37.85</v>
      </c>
      <c r="F296" s="326">
        <v>83</v>
      </c>
      <c r="G296" s="326">
        <v>55</v>
      </c>
      <c r="H296" s="319">
        <v>0</v>
      </c>
    </row>
    <row r="297" spans="1:8" ht="15">
      <c r="A297" s="330" t="s">
        <v>528</v>
      </c>
      <c r="B297" s="326" t="s">
        <v>529</v>
      </c>
      <c r="C297" s="326" t="s">
        <v>438</v>
      </c>
      <c r="D297" s="326">
        <v>329.02</v>
      </c>
      <c r="E297" s="327">
        <v>40.090000000000003</v>
      </c>
      <c r="F297" s="326">
        <v>83</v>
      </c>
      <c r="G297" s="326">
        <v>55</v>
      </c>
      <c r="H297" s="319">
        <v>0</v>
      </c>
    </row>
    <row r="298" spans="1:8" ht="15">
      <c r="A298" s="330" t="s">
        <v>528</v>
      </c>
      <c r="B298" s="326" t="s">
        <v>529</v>
      </c>
      <c r="C298" s="326" t="s">
        <v>439</v>
      </c>
      <c r="D298" s="326">
        <v>341.03</v>
      </c>
      <c r="E298" s="327">
        <v>41.51</v>
      </c>
      <c r="F298" s="326">
        <v>86</v>
      </c>
      <c r="G298" s="326">
        <v>52</v>
      </c>
      <c r="H298" s="319">
        <v>0</v>
      </c>
    </row>
    <row r="299" spans="1:8" ht="15">
      <c r="A299" s="330" t="s">
        <v>528</v>
      </c>
      <c r="B299" s="326" t="s">
        <v>529</v>
      </c>
      <c r="C299" s="326" t="s">
        <v>440</v>
      </c>
      <c r="D299" s="326">
        <v>315.38</v>
      </c>
      <c r="E299" s="327">
        <v>38.47</v>
      </c>
      <c r="F299" s="326">
        <v>83</v>
      </c>
      <c r="G299" s="326">
        <v>58</v>
      </c>
      <c r="H299" s="319">
        <v>0</v>
      </c>
    </row>
    <row r="300" spans="1:8" ht="15">
      <c r="A300" s="330" t="s">
        <v>528</v>
      </c>
      <c r="B300" s="326" t="s">
        <v>529</v>
      </c>
      <c r="C300" s="326" t="s">
        <v>441</v>
      </c>
      <c r="D300" s="326">
        <v>302.39999999999998</v>
      </c>
      <c r="E300" s="327">
        <v>36.93</v>
      </c>
      <c r="F300" s="326">
        <v>82</v>
      </c>
      <c r="G300" s="326">
        <v>67</v>
      </c>
      <c r="H300" s="319">
        <v>0</v>
      </c>
    </row>
    <row r="301" spans="1:8" ht="15">
      <c r="A301" s="330" t="s">
        <v>528</v>
      </c>
      <c r="B301" s="326" t="s">
        <v>529</v>
      </c>
      <c r="C301" s="326" t="s">
        <v>442</v>
      </c>
      <c r="D301" s="326">
        <v>299.58999999999997</v>
      </c>
      <c r="E301" s="327">
        <v>36.6</v>
      </c>
      <c r="F301" s="326">
        <v>82</v>
      </c>
      <c r="G301" s="326">
        <v>68</v>
      </c>
      <c r="H301" s="319">
        <v>0</v>
      </c>
    </row>
    <row r="302" spans="1:8" ht="15">
      <c r="A302" s="330" t="s">
        <v>528</v>
      </c>
      <c r="B302" s="326" t="s">
        <v>529</v>
      </c>
      <c r="C302" s="326" t="s">
        <v>443</v>
      </c>
      <c r="D302" s="326">
        <v>295.87</v>
      </c>
      <c r="E302" s="327">
        <v>36.159999999999997</v>
      </c>
      <c r="F302" s="326">
        <v>82</v>
      </c>
      <c r="G302" s="326">
        <v>65</v>
      </c>
      <c r="H302" s="319">
        <v>0</v>
      </c>
    </row>
    <row r="303" spans="1:8" ht="15">
      <c r="A303" s="330" t="s">
        <v>528</v>
      </c>
      <c r="B303" s="326" t="s">
        <v>529</v>
      </c>
      <c r="C303" s="326" t="s">
        <v>444</v>
      </c>
      <c r="D303" s="326">
        <v>288.47000000000003</v>
      </c>
      <c r="E303" s="327">
        <v>35.28</v>
      </c>
      <c r="F303" s="326">
        <v>83</v>
      </c>
      <c r="G303" s="326">
        <v>64</v>
      </c>
      <c r="H303" s="319">
        <v>0</v>
      </c>
    </row>
    <row r="304" spans="1:8" ht="15">
      <c r="A304" s="330" t="s">
        <v>528</v>
      </c>
      <c r="B304" s="326" t="s">
        <v>529</v>
      </c>
      <c r="C304" s="326" t="s">
        <v>445</v>
      </c>
      <c r="D304" s="326">
        <v>306.2</v>
      </c>
      <c r="E304" s="327">
        <v>37.380000000000003</v>
      </c>
      <c r="F304" s="326">
        <v>84</v>
      </c>
      <c r="G304" s="326">
        <v>62</v>
      </c>
      <c r="H304" s="319">
        <v>0</v>
      </c>
    </row>
    <row r="305" spans="1:8" ht="15">
      <c r="A305" s="330" t="s">
        <v>528</v>
      </c>
      <c r="B305" s="326" t="s">
        <v>529</v>
      </c>
      <c r="C305" s="326" t="s">
        <v>446</v>
      </c>
      <c r="D305" s="326">
        <v>326.54000000000002</v>
      </c>
      <c r="E305" s="327">
        <v>39.79</v>
      </c>
      <c r="F305" s="326">
        <v>84</v>
      </c>
      <c r="G305" s="326">
        <v>61</v>
      </c>
      <c r="H305" s="319">
        <v>0</v>
      </c>
    </row>
    <row r="306" spans="1:8" ht="15">
      <c r="A306" s="330" t="s">
        <v>528</v>
      </c>
      <c r="B306" s="326" t="s">
        <v>529</v>
      </c>
      <c r="C306" s="326" t="s">
        <v>447</v>
      </c>
      <c r="D306" s="326">
        <v>297.10000000000002</v>
      </c>
      <c r="E306" s="327">
        <v>36.299999999999997</v>
      </c>
      <c r="F306" s="326">
        <v>85</v>
      </c>
      <c r="G306" s="326">
        <v>60</v>
      </c>
      <c r="H306" s="319">
        <v>0</v>
      </c>
    </row>
    <row r="307" spans="1:8" ht="15">
      <c r="A307" s="330" t="s">
        <v>528</v>
      </c>
      <c r="B307" s="326" t="s">
        <v>529</v>
      </c>
      <c r="C307" s="326" t="s">
        <v>448</v>
      </c>
      <c r="D307" s="326">
        <v>291.02</v>
      </c>
      <c r="E307" s="327">
        <v>35.58</v>
      </c>
      <c r="F307" s="326">
        <v>84</v>
      </c>
      <c r="G307" s="326">
        <v>58</v>
      </c>
      <c r="H307" s="319">
        <v>0</v>
      </c>
    </row>
    <row r="308" spans="1:8" ht="15">
      <c r="A308" s="330" t="s">
        <v>528</v>
      </c>
      <c r="B308" s="326" t="s">
        <v>529</v>
      </c>
      <c r="C308" s="326" t="s">
        <v>449</v>
      </c>
      <c r="D308" s="326">
        <v>295.88</v>
      </c>
      <c r="E308" s="327">
        <v>36.159999999999997</v>
      </c>
      <c r="F308" s="326">
        <v>76</v>
      </c>
      <c r="G308" s="326">
        <v>53</v>
      </c>
      <c r="H308" s="319">
        <v>0</v>
      </c>
    </row>
    <row r="309" spans="1:8" ht="15">
      <c r="A309" s="330" t="s">
        <v>528</v>
      </c>
      <c r="B309" s="326" t="s">
        <v>529</v>
      </c>
      <c r="C309" s="326" t="s">
        <v>451</v>
      </c>
      <c r="D309" s="326">
        <v>331.23</v>
      </c>
      <c r="E309" s="327">
        <v>40.35</v>
      </c>
      <c r="F309" s="326">
        <v>75</v>
      </c>
      <c r="G309" s="326">
        <v>53</v>
      </c>
      <c r="H309" s="319">
        <v>0</v>
      </c>
    </row>
    <row r="310" spans="1:8" ht="15">
      <c r="A310" s="330" t="s">
        <v>528</v>
      </c>
      <c r="B310" s="326" t="s">
        <v>529</v>
      </c>
      <c r="C310" s="326" t="s">
        <v>452</v>
      </c>
      <c r="D310" s="326">
        <v>281.54000000000002</v>
      </c>
      <c r="E310" s="327">
        <v>34.46</v>
      </c>
      <c r="F310" s="326">
        <v>79</v>
      </c>
      <c r="G310" s="326">
        <v>59</v>
      </c>
      <c r="H310" s="319">
        <v>0</v>
      </c>
    </row>
    <row r="311" spans="1:8" ht="15">
      <c r="A311" s="330" t="s">
        <v>528</v>
      </c>
      <c r="B311" s="326" t="s">
        <v>529</v>
      </c>
      <c r="C311" s="326" t="s">
        <v>453</v>
      </c>
      <c r="D311" s="326">
        <v>288.75</v>
      </c>
      <c r="E311" s="327">
        <v>34.56</v>
      </c>
      <c r="F311" s="326">
        <v>79</v>
      </c>
      <c r="G311" s="326">
        <v>55</v>
      </c>
      <c r="H311" s="319">
        <v>0</v>
      </c>
    </row>
    <row r="312" spans="1:8" ht="15">
      <c r="A312" s="330" t="s">
        <v>528</v>
      </c>
      <c r="B312" s="326" t="s">
        <v>529</v>
      </c>
      <c r="C312" s="326" t="s">
        <v>454</v>
      </c>
      <c r="D312" s="326">
        <v>323.89999999999998</v>
      </c>
      <c r="E312" s="327">
        <v>38.64</v>
      </c>
      <c r="F312" s="326">
        <v>80</v>
      </c>
      <c r="G312" s="326">
        <v>51</v>
      </c>
      <c r="H312" s="319">
        <v>0</v>
      </c>
    </row>
    <row r="313" spans="1:8" ht="15">
      <c r="A313" s="330" t="s">
        <v>528</v>
      </c>
      <c r="B313" s="326" t="s">
        <v>529</v>
      </c>
      <c r="C313" s="326" t="s">
        <v>455</v>
      </c>
      <c r="D313" s="326">
        <v>286.51</v>
      </c>
      <c r="E313" s="327">
        <v>34.299999999999997</v>
      </c>
      <c r="F313" s="326">
        <v>81</v>
      </c>
      <c r="G313" s="326">
        <v>48</v>
      </c>
      <c r="H313" s="319">
        <v>0</v>
      </c>
    </row>
    <row r="314" spans="1:8" ht="15">
      <c r="A314" s="330" t="s">
        <v>528</v>
      </c>
      <c r="B314" s="326" t="s">
        <v>529</v>
      </c>
      <c r="C314" s="326" t="s">
        <v>456</v>
      </c>
      <c r="D314" s="326">
        <v>277.95999999999998</v>
      </c>
      <c r="E314" s="327">
        <v>33.31</v>
      </c>
      <c r="F314" s="326">
        <v>83</v>
      </c>
      <c r="G314" s="326">
        <v>53</v>
      </c>
      <c r="H314" s="319">
        <v>0</v>
      </c>
    </row>
    <row r="315" spans="1:8" ht="15">
      <c r="A315" s="330" t="s">
        <v>528</v>
      </c>
      <c r="B315" s="326" t="s">
        <v>529</v>
      </c>
      <c r="C315" s="326" t="s">
        <v>457</v>
      </c>
      <c r="D315" s="326">
        <v>279.29000000000002</v>
      </c>
      <c r="E315" s="327">
        <v>33.46</v>
      </c>
      <c r="F315" s="326">
        <v>84</v>
      </c>
      <c r="G315" s="326">
        <v>50</v>
      </c>
      <c r="H315" s="319">
        <v>0</v>
      </c>
    </row>
    <row r="316" spans="1:8" ht="15">
      <c r="A316" s="330" t="s">
        <v>528</v>
      </c>
      <c r="B316" s="326" t="s">
        <v>529</v>
      </c>
      <c r="C316" s="326" t="s">
        <v>458</v>
      </c>
      <c r="D316" s="326">
        <v>272.3</v>
      </c>
      <c r="E316" s="327">
        <v>32.65</v>
      </c>
      <c r="F316" s="326">
        <v>85</v>
      </c>
      <c r="G316" s="326">
        <v>55</v>
      </c>
      <c r="H316" s="319">
        <v>0</v>
      </c>
    </row>
    <row r="317" spans="1:8" ht="15">
      <c r="A317" s="330" t="s">
        <v>528</v>
      </c>
      <c r="B317" s="326" t="s">
        <v>529</v>
      </c>
      <c r="C317" s="326" t="s">
        <v>459</v>
      </c>
      <c r="D317" s="326">
        <v>279.33</v>
      </c>
      <c r="E317" s="327">
        <v>33.46</v>
      </c>
      <c r="F317" s="326">
        <v>86</v>
      </c>
      <c r="G317" s="326">
        <v>60</v>
      </c>
      <c r="H317" s="319">
        <v>0</v>
      </c>
    </row>
    <row r="318" spans="1:8" ht="15">
      <c r="A318" s="330" t="s">
        <v>528</v>
      </c>
      <c r="B318" s="326" t="s">
        <v>529</v>
      </c>
      <c r="C318" s="326" t="s">
        <v>460</v>
      </c>
      <c r="D318" s="326">
        <v>295.01</v>
      </c>
      <c r="E318" s="327">
        <v>35.28</v>
      </c>
      <c r="F318" s="326">
        <v>83</v>
      </c>
      <c r="G318" s="326">
        <v>65</v>
      </c>
      <c r="H318" s="319">
        <v>0.33</v>
      </c>
    </row>
    <row r="319" spans="1:8" ht="15">
      <c r="A319" s="330" t="s">
        <v>528</v>
      </c>
      <c r="B319" s="326" t="s">
        <v>529</v>
      </c>
      <c r="C319" s="326" t="s">
        <v>461</v>
      </c>
      <c r="D319" s="326">
        <v>309.75</v>
      </c>
      <c r="E319" s="327">
        <v>37</v>
      </c>
      <c r="F319" s="326">
        <v>80</v>
      </c>
      <c r="G319" s="326">
        <v>63</v>
      </c>
      <c r="H319" s="319">
        <v>0</v>
      </c>
    </row>
    <row r="320" spans="1:8" ht="15">
      <c r="A320" s="330" t="s">
        <v>528</v>
      </c>
      <c r="B320" s="326" t="s">
        <v>529</v>
      </c>
      <c r="C320" s="326" t="s">
        <v>462</v>
      </c>
      <c r="D320" s="326">
        <v>289.29000000000002</v>
      </c>
      <c r="E320" s="327">
        <v>34.619999999999997</v>
      </c>
      <c r="F320" s="326">
        <v>77</v>
      </c>
      <c r="G320" s="326">
        <v>62</v>
      </c>
      <c r="H320" s="319">
        <v>0</v>
      </c>
    </row>
    <row r="321" spans="1:8" ht="15">
      <c r="A321" s="330" t="s">
        <v>528</v>
      </c>
      <c r="B321" s="326" t="s">
        <v>529</v>
      </c>
      <c r="C321" s="326" t="s">
        <v>463</v>
      </c>
      <c r="D321" s="326">
        <v>310.10000000000002</v>
      </c>
      <c r="E321" s="327">
        <v>37.04</v>
      </c>
      <c r="F321" s="326">
        <v>77</v>
      </c>
      <c r="G321" s="326">
        <v>61</v>
      </c>
      <c r="H321" s="319">
        <v>0.12</v>
      </c>
    </row>
    <row r="322" spans="1:8" ht="15">
      <c r="A322" s="330" t="s">
        <v>528</v>
      </c>
      <c r="B322" s="326" t="s">
        <v>529</v>
      </c>
      <c r="C322" s="326" t="s">
        <v>464</v>
      </c>
      <c r="D322" s="326">
        <v>328.4</v>
      </c>
      <c r="E322" s="327">
        <v>39.159999999999997</v>
      </c>
      <c r="F322" s="326">
        <v>77</v>
      </c>
      <c r="G322" s="326">
        <v>64</v>
      </c>
      <c r="H322" s="319">
        <v>0.05</v>
      </c>
    </row>
    <row r="323" spans="1:8" ht="15">
      <c r="A323" s="331" t="s">
        <v>528</v>
      </c>
      <c r="B323" s="328" t="s">
        <v>529</v>
      </c>
      <c r="C323" s="328" t="s">
        <v>465</v>
      </c>
      <c r="D323" s="328">
        <v>458.38</v>
      </c>
      <c r="E323" s="329">
        <v>54.24</v>
      </c>
      <c r="F323" s="328">
        <v>78</v>
      </c>
      <c r="G323" s="328">
        <v>62</v>
      </c>
      <c r="H323" s="321">
        <v>0.16</v>
      </c>
    </row>
    <row r="324" spans="1:8" ht="15">
      <c r="A324" s="331" t="s">
        <v>528</v>
      </c>
      <c r="B324" s="328" t="s">
        <v>529</v>
      </c>
      <c r="C324" s="328" t="s">
        <v>466</v>
      </c>
      <c r="D324" s="328">
        <v>703.75</v>
      </c>
      <c r="E324" s="329">
        <v>82.72</v>
      </c>
      <c r="F324" s="328">
        <v>79</v>
      </c>
      <c r="G324" s="328">
        <v>61</v>
      </c>
      <c r="H324" s="321">
        <v>2.1</v>
      </c>
    </row>
    <row r="325" spans="1:8" ht="15">
      <c r="A325" s="331" t="s">
        <v>528</v>
      </c>
      <c r="B325" s="328" t="s">
        <v>529</v>
      </c>
      <c r="C325" s="328" t="s">
        <v>467</v>
      </c>
      <c r="D325" s="328">
        <v>430.43</v>
      </c>
      <c r="E325" s="329">
        <v>51</v>
      </c>
      <c r="F325" s="328">
        <v>78</v>
      </c>
      <c r="G325" s="328">
        <v>55</v>
      </c>
      <c r="H325" s="321">
        <v>0.66</v>
      </c>
    </row>
    <row r="326" spans="1:8" ht="15">
      <c r="A326" s="330" t="s">
        <v>528</v>
      </c>
      <c r="B326" s="326" t="s">
        <v>529</v>
      </c>
      <c r="C326" s="326" t="s">
        <v>468</v>
      </c>
      <c r="D326" s="326">
        <v>394.37</v>
      </c>
      <c r="E326" s="327">
        <v>46.82</v>
      </c>
      <c r="F326" s="326">
        <v>80</v>
      </c>
      <c r="G326" s="326">
        <v>56</v>
      </c>
      <c r="H326" s="319">
        <v>0</v>
      </c>
    </row>
    <row r="327" spans="1:8" ht="15">
      <c r="A327" s="330" t="s">
        <v>528</v>
      </c>
      <c r="B327" s="326" t="s">
        <v>529</v>
      </c>
      <c r="C327" s="326" t="s">
        <v>469</v>
      </c>
      <c r="D327" s="326">
        <v>368.45</v>
      </c>
      <c r="E327" s="327">
        <v>43.81</v>
      </c>
      <c r="F327" s="326">
        <v>79</v>
      </c>
      <c r="G327" s="326">
        <v>59</v>
      </c>
      <c r="H327" s="319">
        <v>0.02</v>
      </c>
    </row>
    <row r="328" spans="1:8" ht="15">
      <c r="A328" s="330" t="s">
        <v>528</v>
      </c>
      <c r="B328" s="326" t="s">
        <v>529</v>
      </c>
      <c r="C328" s="326" t="s">
        <v>470</v>
      </c>
      <c r="D328" s="326">
        <v>364.87</v>
      </c>
      <c r="E328" s="327">
        <v>43.39</v>
      </c>
      <c r="F328" s="326">
        <v>81</v>
      </c>
      <c r="G328" s="326">
        <v>52</v>
      </c>
      <c r="H328" s="319">
        <v>0.02</v>
      </c>
    </row>
    <row r="329" spans="1:8" ht="15">
      <c r="A329" s="330" t="s">
        <v>528</v>
      </c>
      <c r="B329" s="326" t="s">
        <v>529</v>
      </c>
      <c r="C329" s="326" t="s">
        <v>471</v>
      </c>
      <c r="D329" s="326">
        <v>366.6</v>
      </c>
      <c r="E329" s="327">
        <v>43.59</v>
      </c>
      <c r="F329" s="326">
        <v>81</v>
      </c>
      <c r="G329" s="326">
        <v>47</v>
      </c>
      <c r="H329" s="319">
        <v>0</v>
      </c>
    </row>
    <row r="330" spans="1:8" ht="15">
      <c r="A330" s="330" t="s">
        <v>528</v>
      </c>
      <c r="B330" s="326" t="s">
        <v>529</v>
      </c>
      <c r="C330" s="326" t="s">
        <v>472</v>
      </c>
      <c r="D330" s="326">
        <v>367.26</v>
      </c>
      <c r="E330" s="327">
        <v>43.67</v>
      </c>
      <c r="F330" s="326">
        <v>73</v>
      </c>
      <c r="G330" s="326">
        <v>48</v>
      </c>
      <c r="H330" s="319">
        <v>0.01</v>
      </c>
    </row>
    <row r="331" spans="1:8" ht="15">
      <c r="A331" s="330" t="s">
        <v>528</v>
      </c>
      <c r="B331" s="326" t="s">
        <v>529</v>
      </c>
      <c r="C331" s="326" t="s">
        <v>473</v>
      </c>
      <c r="D331" s="326">
        <v>349.5</v>
      </c>
      <c r="E331" s="327">
        <v>41.61</v>
      </c>
      <c r="F331" s="326">
        <v>75</v>
      </c>
      <c r="G331" s="326">
        <v>52</v>
      </c>
      <c r="H331" s="319">
        <v>0.01</v>
      </c>
    </row>
    <row r="332" spans="1:8" ht="15">
      <c r="A332" s="330" t="s">
        <v>528</v>
      </c>
      <c r="B332" s="326" t="s">
        <v>529</v>
      </c>
      <c r="C332" s="326" t="s">
        <v>474</v>
      </c>
      <c r="D332" s="326">
        <v>347.21</v>
      </c>
      <c r="E332" s="327">
        <v>41.34</v>
      </c>
      <c r="F332" s="326">
        <v>75</v>
      </c>
      <c r="G332" s="326">
        <v>53</v>
      </c>
      <c r="H332" s="319">
        <v>7.0000000000000007E-2</v>
      </c>
    </row>
    <row r="333" spans="1:8" ht="15">
      <c r="A333" s="330" t="s">
        <v>528</v>
      </c>
      <c r="B333" s="326" t="s">
        <v>529</v>
      </c>
      <c r="C333" s="326" t="s">
        <v>475</v>
      </c>
      <c r="D333" s="326">
        <v>390.18</v>
      </c>
      <c r="E333" s="327">
        <v>46.33</v>
      </c>
      <c r="F333" s="326">
        <v>75</v>
      </c>
      <c r="G333" s="326">
        <v>55</v>
      </c>
      <c r="H333" s="319">
        <v>0.01</v>
      </c>
    </row>
    <row r="334" spans="1:8" ht="15">
      <c r="A334" s="330" t="s">
        <v>528</v>
      </c>
      <c r="B334" s="326" t="s">
        <v>529</v>
      </c>
      <c r="C334" s="326" t="s">
        <v>476</v>
      </c>
      <c r="D334" s="326">
        <v>365.02</v>
      </c>
      <c r="E334" s="327">
        <v>43.41</v>
      </c>
      <c r="F334" s="326">
        <v>74</v>
      </c>
      <c r="G334" s="326">
        <v>44</v>
      </c>
      <c r="H334" s="319">
        <v>0.55000000000000004</v>
      </c>
    </row>
    <row r="335" spans="1:8" ht="15">
      <c r="A335" s="330" t="s">
        <v>528</v>
      </c>
      <c r="B335" s="326" t="s">
        <v>529</v>
      </c>
      <c r="C335" s="326" t="s">
        <v>477</v>
      </c>
      <c r="D335" s="326">
        <v>338.05</v>
      </c>
      <c r="E335" s="327">
        <v>40.28</v>
      </c>
      <c r="F335" s="326">
        <v>69</v>
      </c>
      <c r="G335" s="326">
        <v>39</v>
      </c>
      <c r="H335" s="319">
        <v>0</v>
      </c>
    </row>
    <row r="336" spans="1:8" ht="15">
      <c r="A336" s="330" t="s">
        <v>528</v>
      </c>
      <c r="B336" s="326" t="s">
        <v>529</v>
      </c>
      <c r="C336" s="326" t="s">
        <v>478</v>
      </c>
      <c r="D336" s="326">
        <v>346.12</v>
      </c>
      <c r="E336" s="327">
        <v>41.22</v>
      </c>
      <c r="F336" s="326">
        <v>68</v>
      </c>
      <c r="G336" s="326">
        <v>36</v>
      </c>
      <c r="H336" s="319">
        <v>0</v>
      </c>
    </row>
    <row r="337" spans="1:8" ht="15">
      <c r="A337" s="330" t="s">
        <v>528</v>
      </c>
      <c r="B337" s="326" t="s">
        <v>529</v>
      </c>
      <c r="C337" s="326" t="s">
        <v>479</v>
      </c>
      <c r="D337" s="326">
        <v>319.75</v>
      </c>
      <c r="E337" s="327">
        <v>38.159999999999997</v>
      </c>
      <c r="F337" s="326">
        <v>86</v>
      </c>
      <c r="G337" s="326">
        <v>41</v>
      </c>
      <c r="H337" s="319">
        <v>0</v>
      </c>
    </row>
    <row r="338" spans="1:8" ht="15">
      <c r="A338" s="330" t="s">
        <v>528</v>
      </c>
      <c r="B338" s="326" t="s">
        <v>529</v>
      </c>
      <c r="C338" s="326" t="s">
        <v>480</v>
      </c>
      <c r="D338" s="326">
        <v>309.14999999999998</v>
      </c>
      <c r="E338" s="327">
        <v>36.93</v>
      </c>
      <c r="F338" s="326">
        <v>82</v>
      </c>
      <c r="G338" s="326">
        <v>55</v>
      </c>
      <c r="H338" s="319">
        <v>0</v>
      </c>
    </row>
    <row r="339" spans="1:8" ht="15">
      <c r="A339" s="330" t="s">
        <v>528</v>
      </c>
      <c r="B339" s="326" t="s">
        <v>529</v>
      </c>
      <c r="C339" s="326" t="s">
        <v>481</v>
      </c>
      <c r="D339" s="326">
        <v>324.93</v>
      </c>
      <c r="E339" s="327">
        <v>38.76</v>
      </c>
      <c r="F339" s="326">
        <v>83</v>
      </c>
      <c r="G339" s="326">
        <v>64</v>
      </c>
      <c r="H339" s="319">
        <v>0</v>
      </c>
    </row>
    <row r="340" spans="1:8" ht="15">
      <c r="A340" s="330" t="s">
        <v>528</v>
      </c>
      <c r="B340" s="326" t="s">
        <v>529</v>
      </c>
      <c r="C340" s="326" t="s">
        <v>482</v>
      </c>
      <c r="D340" s="326">
        <v>433.86</v>
      </c>
      <c r="E340" s="327">
        <v>51.4</v>
      </c>
      <c r="F340" s="326">
        <v>82</v>
      </c>
      <c r="G340" s="326">
        <v>62</v>
      </c>
      <c r="H340" s="319">
        <v>0.02</v>
      </c>
    </row>
    <row r="341" spans="1:8" ht="15">
      <c r="A341" s="330" t="s">
        <v>528</v>
      </c>
      <c r="B341" s="326" t="s">
        <v>529</v>
      </c>
      <c r="C341" s="326" t="s">
        <v>483</v>
      </c>
      <c r="D341" s="326">
        <v>344.76</v>
      </c>
      <c r="E341" s="327">
        <v>41.06</v>
      </c>
      <c r="F341" s="326">
        <v>79</v>
      </c>
      <c r="G341" s="326">
        <v>51</v>
      </c>
      <c r="H341" s="319">
        <v>0.23</v>
      </c>
    </row>
    <row r="342" spans="1:8" ht="15">
      <c r="A342" s="330" t="s">
        <v>528</v>
      </c>
      <c r="B342" s="326" t="s">
        <v>529</v>
      </c>
      <c r="C342" s="326" t="s">
        <v>484</v>
      </c>
      <c r="D342" s="326">
        <v>319.94</v>
      </c>
      <c r="E342" s="327">
        <v>39.22</v>
      </c>
      <c r="F342" s="326">
        <v>72</v>
      </c>
      <c r="G342" s="326">
        <v>47</v>
      </c>
      <c r="H342" s="319">
        <v>0</v>
      </c>
    </row>
    <row r="343" spans="1:8" ht="15">
      <c r="A343" s="330" t="s">
        <v>528</v>
      </c>
      <c r="B343" s="326" t="s">
        <v>529</v>
      </c>
      <c r="C343" s="326" t="s">
        <v>485</v>
      </c>
      <c r="D343" s="326">
        <v>306.56</v>
      </c>
      <c r="E343" s="327">
        <v>37.619999999999997</v>
      </c>
      <c r="F343" s="326">
        <v>69</v>
      </c>
      <c r="G343" s="326">
        <v>41</v>
      </c>
      <c r="H343" s="319">
        <v>0</v>
      </c>
    </row>
    <row r="344" spans="1:8" ht="15">
      <c r="A344" s="330" t="s">
        <v>528</v>
      </c>
      <c r="B344" s="326" t="s">
        <v>529</v>
      </c>
      <c r="C344" s="326" t="s">
        <v>486</v>
      </c>
      <c r="D344" s="326">
        <v>302.89999999999998</v>
      </c>
      <c r="E344" s="327">
        <v>37.19</v>
      </c>
      <c r="F344" s="326">
        <v>67</v>
      </c>
      <c r="G344" s="326">
        <v>41</v>
      </c>
      <c r="H344" s="319">
        <v>0</v>
      </c>
    </row>
    <row r="345" spans="1:8" ht="15">
      <c r="A345" s="330" t="s">
        <v>528</v>
      </c>
      <c r="B345" s="326" t="s">
        <v>529</v>
      </c>
      <c r="C345" s="326" t="s">
        <v>487</v>
      </c>
      <c r="D345" s="326">
        <v>301.5</v>
      </c>
      <c r="E345" s="327">
        <v>37.020000000000003</v>
      </c>
      <c r="F345" s="326">
        <v>74</v>
      </c>
      <c r="G345" s="326">
        <v>47</v>
      </c>
      <c r="H345" s="319">
        <v>0</v>
      </c>
    </row>
    <row r="346" spans="1:8" ht="15">
      <c r="A346" s="330" t="s">
        <v>528</v>
      </c>
      <c r="B346" s="326" t="s">
        <v>529</v>
      </c>
      <c r="C346" s="326" t="s">
        <v>488</v>
      </c>
      <c r="D346" s="326">
        <v>317.16000000000003</v>
      </c>
      <c r="E346" s="327">
        <v>38.89</v>
      </c>
      <c r="F346" s="326">
        <v>82</v>
      </c>
      <c r="G346" s="326">
        <v>56</v>
      </c>
      <c r="H346" s="319">
        <v>0.04</v>
      </c>
    </row>
    <row r="347" spans="1:8" ht="15">
      <c r="A347" s="330" t="s">
        <v>528</v>
      </c>
      <c r="B347" s="326" t="s">
        <v>529</v>
      </c>
      <c r="C347" s="326" t="s">
        <v>489</v>
      </c>
      <c r="D347" s="326">
        <v>336.86</v>
      </c>
      <c r="E347" s="327">
        <v>41.24</v>
      </c>
      <c r="F347" s="326">
        <v>83</v>
      </c>
      <c r="G347" s="326">
        <v>44</v>
      </c>
      <c r="H347" s="319">
        <v>0</v>
      </c>
    </row>
    <row r="348" spans="1:8" ht="15">
      <c r="A348" s="330" t="s">
        <v>528</v>
      </c>
      <c r="B348" s="326" t="s">
        <v>529</v>
      </c>
      <c r="C348" s="326" t="s">
        <v>490</v>
      </c>
      <c r="D348" s="326">
        <v>317.2</v>
      </c>
      <c r="E348" s="327">
        <v>38.89</v>
      </c>
      <c r="F348" s="326">
        <v>67</v>
      </c>
      <c r="G348" s="326">
        <v>43</v>
      </c>
      <c r="H348" s="319">
        <v>0.25</v>
      </c>
    </row>
    <row r="349" spans="1:8" ht="15">
      <c r="A349" s="330" t="s">
        <v>528</v>
      </c>
      <c r="B349" s="326" t="s">
        <v>529</v>
      </c>
      <c r="C349" s="326" t="s">
        <v>491</v>
      </c>
      <c r="D349" s="326">
        <v>299.91000000000003</v>
      </c>
      <c r="E349" s="327">
        <v>36.83</v>
      </c>
      <c r="F349" s="326">
        <v>71</v>
      </c>
      <c r="G349" s="326">
        <v>43</v>
      </c>
      <c r="H349" s="319">
        <v>0</v>
      </c>
    </row>
    <row r="350" spans="1:8" ht="15">
      <c r="A350" s="330" t="s">
        <v>528</v>
      </c>
      <c r="B350" s="326" t="s">
        <v>529</v>
      </c>
      <c r="C350" s="326" t="s">
        <v>492</v>
      </c>
      <c r="D350" s="326">
        <v>297.86</v>
      </c>
      <c r="E350" s="327">
        <v>36.590000000000003</v>
      </c>
      <c r="F350" s="326">
        <v>73</v>
      </c>
      <c r="G350" s="326">
        <v>58</v>
      </c>
      <c r="H350" s="319">
        <v>0</v>
      </c>
    </row>
    <row r="351" spans="1:8" ht="15">
      <c r="A351" s="330" t="s">
        <v>528</v>
      </c>
      <c r="B351" s="326" t="s">
        <v>529</v>
      </c>
      <c r="C351" s="326" t="s">
        <v>493</v>
      </c>
      <c r="D351" s="326">
        <v>308.24</v>
      </c>
      <c r="E351" s="327">
        <v>37.83</v>
      </c>
      <c r="F351" s="326">
        <v>72</v>
      </c>
      <c r="G351" s="326">
        <v>59</v>
      </c>
      <c r="H351" s="319">
        <v>0.66</v>
      </c>
    </row>
    <row r="352" spans="1:8" ht="15">
      <c r="A352" s="330" t="s">
        <v>528</v>
      </c>
      <c r="B352" s="326" t="s">
        <v>529</v>
      </c>
      <c r="C352" s="326" t="s">
        <v>494</v>
      </c>
      <c r="D352" s="326">
        <v>301.22000000000003</v>
      </c>
      <c r="E352" s="327">
        <v>36.99</v>
      </c>
      <c r="F352" s="326">
        <v>72</v>
      </c>
      <c r="G352" s="326">
        <v>60</v>
      </c>
      <c r="H352" s="319">
        <v>7.0000000000000007E-2</v>
      </c>
    </row>
    <row r="353" spans="1:8" ht="15">
      <c r="A353" s="331" t="s">
        <v>528</v>
      </c>
      <c r="B353" s="328" t="s">
        <v>529</v>
      </c>
      <c r="C353" s="328" t="s">
        <v>495</v>
      </c>
      <c r="D353" s="328">
        <v>364.29</v>
      </c>
      <c r="E353" s="329">
        <v>44.52</v>
      </c>
      <c r="F353" s="328">
        <v>73</v>
      </c>
      <c r="G353" s="328">
        <v>58</v>
      </c>
      <c r="H353" s="321">
        <v>0.11</v>
      </c>
    </row>
    <row r="354" spans="1:8" ht="15">
      <c r="A354" s="331" t="s">
        <v>528</v>
      </c>
      <c r="B354" s="328" t="s">
        <v>529</v>
      </c>
      <c r="C354" s="328" t="s">
        <v>496</v>
      </c>
      <c r="D354" s="328">
        <v>742.47</v>
      </c>
      <c r="E354" s="329">
        <v>89.67</v>
      </c>
      <c r="F354" s="328">
        <v>74</v>
      </c>
      <c r="G354" s="328">
        <v>48</v>
      </c>
      <c r="H354" s="321">
        <v>4.04</v>
      </c>
    </row>
    <row r="355" spans="1:8" ht="15">
      <c r="A355" s="331" t="s">
        <v>528</v>
      </c>
      <c r="B355" s="328" t="s">
        <v>529</v>
      </c>
      <c r="C355" s="328" t="s">
        <v>497</v>
      </c>
      <c r="D355" s="328">
        <v>392.74</v>
      </c>
      <c r="E355" s="329">
        <v>47.91</v>
      </c>
      <c r="F355" s="328">
        <v>68</v>
      </c>
      <c r="G355" s="328">
        <v>40</v>
      </c>
      <c r="H355" s="321">
        <v>0.05</v>
      </c>
    </row>
    <row r="356" spans="1:8" ht="15">
      <c r="A356" s="331" t="s">
        <v>528</v>
      </c>
      <c r="B356" s="328" t="s">
        <v>529</v>
      </c>
      <c r="C356" s="328" t="s">
        <v>498</v>
      </c>
      <c r="D356" s="328">
        <v>374.99</v>
      </c>
      <c r="E356" s="329">
        <v>45.8</v>
      </c>
      <c r="F356" s="328">
        <v>65</v>
      </c>
      <c r="G356" s="328">
        <v>41</v>
      </c>
      <c r="H356" s="321">
        <v>0</v>
      </c>
    </row>
    <row r="357" spans="1:8" ht="15">
      <c r="A357" s="331" t="s">
        <v>528</v>
      </c>
      <c r="B357" s="328" t="s">
        <v>529</v>
      </c>
      <c r="C357" s="328" t="s">
        <v>499</v>
      </c>
      <c r="D357" s="328">
        <v>360.84</v>
      </c>
      <c r="E357" s="329">
        <v>44.11</v>
      </c>
      <c r="F357" s="328">
        <v>66</v>
      </c>
      <c r="G357" s="328">
        <v>44</v>
      </c>
      <c r="H357" s="321">
        <v>0</v>
      </c>
    </row>
    <row r="358" spans="1:8" ht="15">
      <c r="A358" s="331" t="s">
        <v>528</v>
      </c>
      <c r="B358" s="328" t="s">
        <v>529</v>
      </c>
      <c r="C358" s="328" t="s">
        <v>500</v>
      </c>
      <c r="D358" s="328">
        <v>355.68</v>
      </c>
      <c r="E358" s="329">
        <v>43.49</v>
      </c>
      <c r="F358" s="328">
        <v>68</v>
      </c>
      <c r="G358" s="328">
        <v>46</v>
      </c>
      <c r="H358" s="321">
        <v>0</v>
      </c>
    </row>
    <row r="359" spans="1:8" ht="15">
      <c r="A359" s="331" t="s">
        <v>528</v>
      </c>
      <c r="B359" s="328" t="s">
        <v>529</v>
      </c>
      <c r="C359" s="328" t="s">
        <v>501</v>
      </c>
      <c r="D359" s="328">
        <v>344.62</v>
      </c>
      <c r="E359" s="329">
        <v>42.17</v>
      </c>
      <c r="F359" s="328">
        <v>70</v>
      </c>
      <c r="G359" s="328">
        <v>49</v>
      </c>
      <c r="H359" s="321">
        <v>0</v>
      </c>
    </row>
    <row r="360" spans="1:8" ht="15">
      <c r="A360" s="331" t="s">
        <v>528</v>
      </c>
      <c r="B360" s="328" t="s">
        <v>529</v>
      </c>
      <c r="C360" s="328" t="s">
        <v>502</v>
      </c>
      <c r="D360" s="328">
        <v>359.71</v>
      </c>
      <c r="E360" s="329">
        <v>43.97</v>
      </c>
      <c r="F360" s="328">
        <v>73</v>
      </c>
      <c r="G360" s="328">
        <v>53</v>
      </c>
      <c r="H360" s="321">
        <v>0</v>
      </c>
    </row>
    <row r="361" spans="1:8" ht="15">
      <c r="A361" s="331" t="s">
        <v>528</v>
      </c>
      <c r="B361" s="328" t="s">
        <v>529</v>
      </c>
      <c r="C361" s="328" t="s">
        <v>503</v>
      </c>
      <c r="D361" s="328">
        <v>356.66</v>
      </c>
      <c r="E361" s="329">
        <v>43.61</v>
      </c>
      <c r="F361" s="328">
        <v>73</v>
      </c>
      <c r="G361" s="328">
        <v>53</v>
      </c>
      <c r="H361" s="321">
        <v>0</v>
      </c>
    </row>
    <row r="362" spans="1:8" ht="15">
      <c r="A362" s="330" t="s">
        <v>528</v>
      </c>
      <c r="B362" s="326" t="s">
        <v>529</v>
      </c>
      <c r="C362" s="326" t="s">
        <v>504</v>
      </c>
      <c r="D362" s="326">
        <v>356.3</v>
      </c>
      <c r="E362" s="327">
        <v>43.56</v>
      </c>
      <c r="F362" s="326">
        <v>73</v>
      </c>
      <c r="G362" s="326">
        <v>60</v>
      </c>
      <c r="H362" s="319">
        <v>0.09</v>
      </c>
    </row>
    <row r="363" spans="1:8" ht="15">
      <c r="A363" s="330" t="s">
        <v>528</v>
      </c>
      <c r="B363" s="326" t="s">
        <v>529</v>
      </c>
      <c r="C363" s="326" t="s">
        <v>505</v>
      </c>
      <c r="D363" s="326">
        <v>352.67</v>
      </c>
      <c r="E363" s="327">
        <v>43.13</v>
      </c>
      <c r="F363" s="326">
        <v>74</v>
      </c>
      <c r="G363" s="326">
        <v>54</v>
      </c>
      <c r="H363" s="319">
        <v>0.1</v>
      </c>
    </row>
    <row r="364" spans="1:8" ht="15">
      <c r="A364" s="330" t="s">
        <v>528</v>
      </c>
      <c r="B364" s="326" t="s">
        <v>529</v>
      </c>
      <c r="C364" s="326" t="s">
        <v>506</v>
      </c>
      <c r="D364" s="326">
        <v>341.4</v>
      </c>
      <c r="E364" s="327">
        <v>41.78</v>
      </c>
      <c r="F364" s="326">
        <v>71</v>
      </c>
      <c r="G364" s="326">
        <v>49</v>
      </c>
      <c r="H364" s="319">
        <v>0</v>
      </c>
    </row>
    <row r="365" spans="1:8" ht="15">
      <c r="A365" s="330" t="s">
        <v>528</v>
      </c>
      <c r="B365" s="326" t="s">
        <v>529</v>
      </c>
      <c r="C365" s="326" t="s">
        <v>507</v>
      </c>
      <c r="D365" s="326">
        <v>344.58</v>
      </c>
      <c r="E365" s="327">
        <v>42.16</v>
      </c>
      <c r="F365" s="326">
        <v>66</v>
      </c>
      <c r="G365" s="326">
        <v>44</v>
      </c>
      <c r="H365" s="319">
        <v>0.04</v>
      </c>
    </row>
    <row r="366" spans="1:8" ht="15">
      <c r="A366" s="330" t="s">
        <v>528</v>
      </c>
      <c r="B366" s="326" t="s">
        <v>529</v>
      </c>
      <c r="C366" s="326" t="s">
        <v>508</v>
      </c>
      <c r="D366" s="326">
        <v>333.91</v>
      </c>
      <c r="E366" s="327">
        <v>40.89</v>
      </c>
      <c r="F366" s="326">
        <v>55</v>
      </c>
      <c r="G366" s="326">
        <v>46</v>
      </c>
      <c r="H366" s="319">
        <v>0</v>
      </c>
    </row>
    <row r="367" spans="1:8" ht="15">
      <c r="A367" s="330" t="s">
        <v>528</v>
      </c>
      <c r="B367" s="326" t="s">
        <v>529</v>
      </c>
      <c r="C367" s="326" t="s">
        <v>509</v>
      </c>
      <c r="D367" s="326">
        <v>330.1</v>
      </c>
      <c r="E367" s="327">
        <v>40.44</v>
      </c>
      <c r="F367" s="326">
        <v>59</v>
      </c>
      <c r="G367" s="326">
        <v>37</v>
      </c>
      <c r="H367" s="319">
        <v>0</v>
      </c>
    </row>
    <row r="368" spans="1:8" ht="15">
      <c r="A368" s="332" t="s">
        <v>528</v>
      </c>
      <c r="B368" s="333" t="s">
        <v>529</v>
      </c>
      <c r="C368" s="333" t="s">
        <v>510</v>
      </c>
      <c r="D368" s="333">
        <v>337.13</v>
      </c>
      <c r="E368" s="334">
        <v>41.28</v>
      </c>
      <c r="F368" s="333">
        <v>63</v>
      </c>
      <c r="G368" s="333">
        <v>36</v>
      </c>
      <c r="H368" s="325">
        <v>0</v>
      </c>
    </row>
    <row r="369" spans="1:16" ht="15">
      <c r="A369" s="2"/>
      <c r="B369" s="2"/>
      <c r="C369" s="14" t="s">
        <v>511</v>
      </c>
      <c r="D369" s="19">
        <f>AVERAGE(D4:D368)</f>
        <v>306.58504109589029</v>
      </c>
      <c r="E369" s="7">
        <f>AVERAGE(E4:E368)</f>
        <v>35.942246575342438</v>
      </c>
      <c r="F369" s="2"/>
      <c r="G369" s="2"/>
      <c r="H369" s="3"/>
      <c r="J369" s="15"/>
      <c r="K369" s="15"/>
      <c r="L369" s="15"/>
      <c r="M369" s="15"/>
      <c r="N369" s="15"/>
      <c r="P369" s="22"/>
    </row>
    <row r="370" spans="1:16">
      <c r="A370" s="2"/>
      <c r="B370" s="2"/>
      <c r="C370" s="14" t="s">
        <v>519</v>
      </c>
      <c r="D370" s="19">
        <f>AVERAGE(D247:D368)</f>
        <v>342.98590163934432</v>
      </c>
      <c r="E370" s="7">
        <f>AVERAGE(E247:E368)</f>
        <v>41.89286885245901</v>
      </c>
      <c r="F370" s="2"/>
      <c r="G370" s="14"/>
      <c r="H370" s="2"/>
      <c r="J370" s="15"/>
      <c r="K370" s="15"/>
      <c r="L370" s="15"/>
      <c r="M370" s="15"/>
      <c r="N370" s="15"/>
    </row>
  </sheetData>
  <pageMargins left="0.7" right="0.7" top="0.75" bottom="0.75" header="0.3" footer="0.3"/>
  <pageSetup fitToHeight="0" orientation="portrait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AD7A8-3F35-4E35-BBBB-42FEE078D661}">
  <sheetPr>
    <pageSetUpPr fitToPage="1"/>
  </sheetPr>
  <dimension ref="A1:N370"/>
  <sheetViews>
    <sheetView workbookViewId="0">
      <pane ySplit="3" topLeftCell="A362" activePane="bottomLeft" state="frozen"/>
      <selection pane="bottomLeft" activeCell="B363" sqref="B363"/>
    </sheetView>
  </sheetViews>
  <sheetFormatPr defaultRowHeight="14.45"/>
  <cols>
    <col min="1" max="1" width="15" customWidth="1"/>
    <col min="2" max="2" width="10.5703125" customWidth="1"/>
    <col min="3" max="3" width="11.140625" customWidth="1"/>
    <col min="4" max="4" width="13.28515625" customWidth="1"/>
    <col min="5" max="5" width="10.7109375" style="22" customWidth="1"/>
    <col min="6" max="6" width="13.42578125" customWidth="1"/>
    <col min="7" max="7" width="13.140625" customWidth="1"/>
    <col min="8" max="8" width="14.140625" customWidth="1"/>
  </cols>
  <sheetData>
    <row r="1" spans="1:14">
      <c r="A1" s="50" t="s">
        <v>530</v>
      </c>
      <c r="B1" s="2"/>
      <c r="C1" s="2"/>
      <c r="D1" s="2"/>
      <c r="E1" s="7"/>
      <c r="F1" s="2"/>
      <c r="G1" s="2"/>
      <c r="H1" s="2"/>
      <c r="J1" s="15"/>
      <c r="K1" s="15"/>
      <c r="L1" s="15"/>
      <c r="M1" s="15"/>
      <c r="N1" s="15"/>
    </row>
    <row r="2" spans="1:14" ht="15">
      <c r="A2" s="8"/>
      <c r="B2" s="2"/>
      <c r="C2" s="2"/>
      <c r="D2" s="2"/>
      <c r="E2" s="7"/>
      <c r="F2" s="2"/>
      <c r="G2" s="2"/>
      <c r="H2" s="2"/>
      <c r="J2" s="15"/>
      <c r="K2" s="15"/>
      <c r="L2" s="15"/>
      <c r="M2" s="15"/>
      <c r="N2" s="15"/>
    </row>
    <row r="3" spans="1:14" s="6" customFormat="1" ht="43.5">
      <c r="A3" s="282" t="s">
        <v>188</v>
      </c>
      <c r="B3" s="280" t="s">
        <v>189</v>
      </c>
      <c r="C3" s="280" t="s">
        <v>62</v>
      </c>
      <c r="D3" s="280" t="s">
        <v>190</v>
      </c>
      <c r="E3" s="281" t="s">
        <v>191</v>
      </c>
      <c r="F3" s="280" t="s">
        <v>192</v>
      </c>
      <c r="G3" s="280" t="s">
        <v>193</v>
      </c>
      <c r="H3" s="283" t="s">
        <v>194</v>
      </c>
    </row>
    <row r="4" spans="1:14" s="6" customFormat="1" ht="15">
      <c r="A4" s="337" t="s">
        <v>531</v>
      </c>
      <c r="B4" s="326" t="s">
        <v>532</v>
      </c>
      <c r="C4" s="326" t="s">
        <v>197</v>
      </c>
      <c r="D4" s="326">
        <v>8.33</v>
      </c>
      <c r="E4" s="327">
        <v>1.42</v>
      </c>
      <c r="F4" s="326">
        <v>79</v>
      </c>
      <c r="G4" s="326">
        <v>58</v>
      </c>
      <c r="H4" s="340">
        <v>0.04</v>
      </c>
    </row>
    <row r="5" spans="1:14" s="6" customFormat="1" ht="15">
      <c r="A5" s="337" t="s">
        <v>531</v>
      </c>
      <c r="B5" s="326" t="s">
        <v>532</v>
      </c>
      <c r="C5" s="326" t="s">
        <v>198</v>
      </c>
      <c r="D5" s="326">
        <v>8.6</v>
      </c>
      <c r="E5" s="327">
        <v>1.45</v>
      </c>
      <c r="F5" s="326">
        <v>78</v>
      </c>
      <c r="G5" s="326">
        <v>53</v>
      </c>
      <c r="H5" s="340">
        <v>0</v>
      </c>
    </row>
    <row r="6" spans="1:14" s="6" customFormat="1" ht="15">
      <c r="A6" s="337" t="s">
        <v>531</v>
      </c>
      <c r="B6" s="326" t="s">
        <v>532</v>
      </c>
      <c r="C6" s="326" t="s">
        <v>199</v>
      </c>
      <c r="D6" s="326">
        <v>8</v>
      </c>
      <c r="E6" s="327">
        <v>1.38</v>
      </c>
      <c r="F6" s="326">
        <v>81</v>
      </c>
      <c r="G6" s="326">
        <v>51</v>
      </c>
      <c r="H6" s="340">
        <v>0</v>
      </c>
    </row>
    <row r="7" spans="1:14" s="6" customFormat="1" ht="15">
      <c r="A7" s="337" t="s">
        <v>531</v>
      </c>
      <c r="B7" s="326" t="s">
        <v>532</v>
      </c>
      <c r="C7" s="326" t="s">
        <v>200</v>
      </c>
      <c r="D7" s="326">
        <v>7.08</v>
      </c>
      <c r="E7" s="327">
        <v>1.27</v>
      </c>
      <c r="F7" s="326">
        <v>83</v>
      </c>
      <c r="G7" s="326">
        <v>57</v>
      </c>
      <c r="H7" s="340">
        <v>0</v>
      </c>
    </row>
    <row r="8" spans="1:14" s="6" customFormat="1" ht="15">
      <c r="A8" s="337" t="s">
        <v>531</v>
      </c>
      <c r="B8" s="326" t="s">
        <v>532</v>
      </c>
      <c r="C8" s="326" t="s">
        <v>201</v>
      </c>
      <c r="D8" s="326">
        <v>7.22</v>
      </c>
      <c r="E8" s="327">
        <v>1.29</v>
      </c>
      <c r="F8" s="326">
        <v>77</v>
      </c>
      <c r="G8" s="326">
        <v>46</v>
      </c>
      <c r="H8" s="340">
        <v>0.04</v>
      </c>
    </row>
    <row r="9" spans="1:14" s="6" customFormat="1" ht="15">
      <c r="A9" s="337" t="s">
        <v>531</v>
      </c>
      <c r="B9" s="326" t="s">
        <v>532</v>
      </c>
      <c r="C9" s="326" t="s">
        <v>202</v>
      </c>
      <c r="D9" s="326">
        <v>6.79</v>
      </c>
      <c r="E9" s="327">
        <v>1.29</v>
      </c>
      <c r="F9" s="326">
        <v>68</v>
      </c>
      <c r="G9" s="326">
        <v>41</v>
      </c>
      <c r="H9" s="340">
        <v>0</v>
      </c>
    </row>
    <row r="10" spans="1:14" s="6" customFormat="1" ht="15">
      <c r="A10" s="337" t="s">
        <v>531</v>
      </c>
      <c r="B10" s="326" t="s">
        <v>532</v>
      </c>
      <c r="C10" s="326" t="s">
        <v>203</v>
      </c>
      <c r="D10" s="326">
        <v>6.76</v>
      </c>
      <c r="E10" s="327">
        <v>1.28</v>
      </c>
      <c r="F10" s="326">
        <v>70</v>
      </c>
      <c r="G10" s="326">
        <v>38</v>
      </c>
      <c r="H10" s="340">
        <v>0</v>
      </c>
    </row>
    <row r="11" spans="1:14" s="6" customFormat="1" ht="15">
      <c r="A11" s="337" t="s">
        <v>531</v>
      </c>
      <c r="B11" s="326" t="s">
        <v>532</v>
      </c>
      <c r="C11" s="326" t="s">
        <v>204</v>
      </c>
      <c r="D11" s="326">
        <v>6.35</v>
      </c>
      <c r="E11" s="327">
        <v>1.23</v>
      </c>
      <c r="F11" s="326">
        <v>76</v>
      </c>
      <c r="G11" s="326">
        <v>42</v>
      </c>
      <c r="H11" s="340">
        <v>0</v>
      </c>
    </row>
    <row r="12" spans="1:14" s="6" customFormat="1" ht="15">
      <c r="A12" s="337" t="s">
        <v>531</v>
      </c>
      <c r="B12" s="326" t="s">
        <v>532</v>
      </c>
      <c r="C12" s="326" t="s">
        <v>205</v>
      </c>
      <c r="D12" s="326">
        <v>6.81</v>
      </c>
      <c r="E12" s="327">
        <v>1.29</v>
      </c>
      <c r="F12" s="326">
        <v>74</v>
      </c>
      <c r="G12" s="326">
        <v>47</v>
      </c>
      <c r="H12" s="340">
        <v>0</v>
      </c>
    </row>
    <row r="13" spans="1:14" s="6" customFormat="1" ht="15">
      <c r="A13" s="337" t="s">
        <v>531</v>
      </c>
      <c r="B13" s="326" t="s">
        <v>532</v>
      </c>
      <c r="C13" s="326" t="s">
        <v>206</v>
      </c>
      <c r="D13" s="326">
        <v>9.18</v>
      </c>
      <c r="E13" s="327">
        <v>1.59</v>
      </c>
      <c r="F13" s="326">
        <v>71</v>
      </c>
      <c r="G13" s="326">
        <v>42</v>
      </c>
      <c r="H13" s="340">
        <v>0</v>
      </c>
    </row>
    <row r="14" spans="1:14" s="6" customFormat="1" ht="15">
      <c r="A14" s="337" t="s">
        <v>531</v>
      </c>
      <c r="B14" s="326" t="s">
        <v>532</v>
      </c>
      <c r="C14" s="326" t="s">
        <v>207</v>
      </c>
      <c r="D14" s="326">
        <v>9.4</v>
      </c>
      <c r="E14" s="327">
        <v>1.62</v>
      </c>
      <c r="F14" s="326">
        <v>73</v>
      </c>
      <c r="G14" s="326">
        <v>38</v>
      </c>
      <c r="H14" s="340">
        <v>0</v>
      </c>
    </row>
    <row r="15" spans="1:14" s="6" customFormat="1" ht="15">
      <c r="A15" s="337" t="s">
        <v>531</v>
      </c>
      <c r="B15" s="326" t="s">
        <v>532</v>
      </c>
      <c r="C15" s="326" t="s">
        <v>208</v>
      </c>
      <c r="D15" s="326">
        <v>9.39</v>
      </c>
      <c r="E15" s="327">
        <v>1.61</v>
      </c>
      <c r="F15" s="326">
        <v>80</v>
      </c>
      <c r="G15" s="326">
        <v>44</v>
      </c>
      <c r="H15" s="340">
        <v>0</v>
      </c>
    </row>
    <row r="16" spans="1:14" s="6" customFormat="1" ht="15">
      <c r="A16" s="337" t="s">
        <v>531</v>
      </c>
      <c r="B16" s="326" t="s">
        <v>532</v>
      </c>
      <c r="C16" s="326" t="s">
        <v>209</v>
      </c>
      <c r="D16" s="326">
        <v>8.9</v>
      </c>
      <c r="E16" s="327">
        <v>1.55</v>
      </c>
      <c r="F16" s="326">
        <v>71</v>
      </c>
      <c r="G16" s="326">
        <v>35</v>
      </c>
      <c r="H16" s="340">
        <v>0.12</v>
      </c>
    </row>
    <row r="17" spans="1:8" s="6" customFormat="1" ht="15">
      <c r="A17" s="337" t="s">
        <v>531</v>
      </c>
      <c r="B17" s="326" t="s">
        <v>532</v>
      </c>
      <c r="C17" s="326" t="s">
        <v>210</v>
      </c>
      <c r="D17" s="326">
        <v>8.74</v>
      </c>
      <c r="E17" s="327">
        <v>1.53</v>
      </c>
      <c r="F17" s="326">
        <v>61</v>
      </c>
      <c r="G17" s="326">
        <v>30</v>
      </c>
      <c r="H17" s="340">
        <v>0</v>
      </c>
    </row>
    <row r="18" spans="1:8" s="6" customFormat="1" ht="15">
      <c r="A18" s="337" t="s">
        <v>531</v>
      </c>
      <c r="B18" s="326" t="s">
        <v>532</v>
      </c>
      <c r="C18" s="326" t="s">
        <v>211</v>
      </c>
      <c r="D18" s="326">
        <v>8.75</v>
      </c>
      <c r="E18" s="327">
        <v>1.53</v>
      </c>
      <c r="F18" s="326">
        <v>63</v>
      </c>
      <c r="G18" s="326">
        <v>30</v>
      </c>
      <c r="H18" s="340">
        <v>0</v>
      </c>
    </row>
    <row r="19" spans="1:8" s="6" customFormat="1" ht="15">
      <c r="A19" s="337" t="s">
        <v>531</v>
      </c>
      <c r="B19" s="326" t="s">
        <v>532</v>
      </c>
      <c r="C19" s="326" t="s">
        <v>212</v>
      </c>
      <c r="D19" s="326">
        <v>8.48</v>
      </c>
      <c r="E19" s="327">
        <v>1.5</v>
      </c>
      <c r="F19" s="326">
        <v>71</v>
      </c>
      <c r="G19" s="326">
        <v>30</v>
      </c>
      <c r="H19" s="340">
        <v>0</v>
      </c>
    </row>
    <row r="20" spans="1:8" s="6" customFormat="1" ht="15">
      <c r="A20" s="337" t="s">
        <v>531</v>
      </c>
      <c r="B20" s="326" t="s">
        <v>532</v>
      </c>
      <c r="C20" s="326" t="s">
        <v>213</v>
      </c>
      <c r="D20" s="326">
        <v>6.66</v>
      </c>
      <c r="E20" s="327">
        <v>1.27</v>
      </c>
      <c r="F20" s="326">
        <v>75</v>
      </c>
      <c r="G20" s="326">
        <v>34</v>
      </c>
      <c r="H20" s="340">
        <v>0</v>
      </c>
    </row>
    <row r="21" spans="1:8" s="6" customFormat="1" ht="15">
      <c r="A21" s="337" t="s">
        <v>531</v>
      </c>
      <c r="B21" s="326" t="s">
        <v>532</v>
      </c>
      <c r="C21" s="326" t="s">
        <v>214</v>
      </c>
      <c r="D21" s="326">
        <v>6.9</v>
      </c>
      <c r="E21" s="327">
        <v>1.3</v>
      </c>
      <c r="F21" s="326">
        <v>79</v>
      </c>
      <c r="G21" s="326">
        <v>46</v>
      </c>
      <c r="H21" s="340" t="s">
        <v>13</v>
      </c>
    </row>
    <row r="22" spans="1:8" s="6" customFormat="1" ht="15">
      <c r="A22" s="337" t="s">
        <v>531</v>
      </c>
      <c r="B22" s="326" t="s">
        <v>532</v>
      </c>
      <c r="C22" s="326" t="s">
        <v>215</v>
      </c>
      <c r="D22" s="326">
        <v>8.02</v>
      </c>
      <c r="E22" s="327">
        <v>1.44</v>
      </c>
      <c r="F22" s="326">
        <v>82</v>
      </c>
      <c r="G22" s="326">
        <v>54</v>
      </c>
      <c r="H22" s="340">
        <v>0</v>
      </c>
    </row>
    <row r="23" spans="1:8" s="6" customFormat="1" ht="15">
      <c r="A23" s="337" t="s">
        <v>531</v>
      </c>
      <c r="B23" s="326" t="s">
        <v>532</v>
      </c>
      <c r="C23" s="326" t="s">
        <v>216</v>
      </c>
      <c r="D23" s="326">
        <v>7.2</v>
      </c>
      <c r="E23" s="327">
        <v>1.34</v>
      </c>
      <c r="F23" s="326">
        <v>76</v>
      </c>
      <c r="G23" s="326">
        <v>49</v>
      </c>
      <c r="H23" s="340">
        <v>0</v>
      </c>
    </row>
    <row r="24" spans="1:8" s="6" customFormat="1" ht="15">
      <c r="A24" s="337" t="s">
        <v>531</v>
      </c>
      <c r="B24" s="326" t="s">
        <v>532</v>
      </c>
      <c r="C24" s="326" t="s">
        <v>217</v>
      </c>
      <c r="D24" s="326">
        <v>8.14</v>
      </c>
      <c r="E24" s="327">
        <v>1.46</v>
      </c>
      <c r="F24" s="326">
        <v>76</v>
      </c>
      <c r="G24" s="326">
        <v>47</v>
      </c>
      <c r="H24" s="340" t="s">
        <v>218</v>
      </c>
    </row>
    <row r="25" spans="1:8" s="6" customFormat="1" ht="15">
      <c r="A25" s="337" t="s">
        <v>531</v>
      </c>
      <c r="B25" s="326" t="s">
        <v>532</v>
      </c>
      <c r="C25" s="326" t="s">
        <v>219</v>
      </c>
      <c r="D25" s="326">
        <v>9.51</v>
      </c>
      <c r="E25" s="327">
        <v>1.63</v>
      </c>
      <c r="F25" s="326">
        <v>82</v>
      </c>
      <c r="G25" s="326">
        <v>54</v>
      </c>
      <c r="H25" s="340">
        <v>0.33</v>
      </c>
    </row>
    <row r="26" spans="1:8" s="6" customFormat="1" ht="15">
      <c r="A26" s="337" t="s">
        <v>531</v>
      </c>
      <c r="B26" s="326" t="s">
        <v>532</v>
      </c>
      <c r="C26" s="326" t="s">
        <v>220</v>
      </c>
      <c r="D26" s="326">
        <v>9.4499999999999993</v>
      </c>
      <c r="E26" s="327">
        <v>1.62</v>
      </c>
      <c r="F26" s="326">
        <v>75</v>
      </c>
      <c r="G26" s="326">
        <v>44</v>
      </c>
      <c r="H26" s="340">
        <v>0.05</v>
      </c>
    </row>
    <row r="27" spans="1:8" s="6" customFormat="1" ht="15">
      <c r="A27" s="337" t="s">
        <v>531</v>
      </c>
      <c r="B27" s="326" t="s">
        <v>532</v>
      </c>
      <c r="C27" s="326" t="s">
        <v>221</v>
      </c>
      <c r="D27" s="326">
        <v>9.07</v>
      </c>
      <c r="E27" s="327">
        <v>1.57</v>
      </c>
      <c r="F27" s="326">
        <v>76</v>
      </c>
      <c r="G27" s="326">
        <v>41</v>
      </c>
      <c r="H27" s="340">
        <v>0</v>
      </c>
    </row>
    <row r="28" spans="1:8" s="6" customFormat="1" ht="15">
      <c r="A28" s="337" t="s">
        <v>531</v>
      </c>
      <c r="B28" s="326" t="s">
        <v>532</v>
      </c>
      <c r="C28" s="326" t="s">
        <v>222</v>
      </c>
      <c r="D28" s="326">
        <v>8.5399999999999991</v>
      </c>
      <c r="E28" s="327">
        <v>1.51</v>
      </c>
      <c r="F28" s="326">
        <v>85</v>
      </c>
      <c r="G28" s="326">
        <v>43</v>
      </c>
      <c r="H28" s="340">
        <v>0</v>
      </c>
    </row>
    <row r="29" spans="1:8" s="6" customFormat="1" ht="15">
      <c r="A29" s="337" t="s">
        <v>531</v>
      </c>
      <c r="B29" s="326" t="s">
        <v>532</v>
      </c>
      <c r="C29" s="326" t="s">
        <v>223</v>
      </c>
      <c r="D29" s="326">
        <v>8.74</v>
      </c>
      <c r="E29" s="327">
        <v>1.53</v>
      </c>
      <c r="F29" s="326">
        <v>72</v>
      </c>
      <c r="G29" s="326">
        <v>38</v>
      </c>
      <c r="H29" s="340">
        <v>0.09</v>
      </c>
    </row>
    <row r="30" spans="1:8" s="6" customFormat="1" ht="15">
      <c r="A30" s="337" t="s">
        <v>531</v>
      </c>
      <c r="B30" s="326" t="s">
        <v>532</v>
      </c>
      <c r="C30" s="326" t="s">
        <v>224</v>
      </c>
      <c r="D30" s="326">
        <v>8.7799999999999994</v>
      </c>
      <c r="E30" s="327">
        <v>1.54</v>
      </c>
      <c r="F30" s="326">
        <v>62</v>
      </c>
      <c r="G30" s="326">
        <v>37</v>
      </c>
      <c r="H30" s="340">
        <v>0</v>
      </c>
    </row>
    <row r="31" spans="1:8" s="6" customFormat="1" ht="15">
      <c r="A31" s="337" t="s">
        <v>531</v>
      </c>
      <c r="B31" s="326" t="s">
        <v>532</v>
      </c>
      <c r="C31" s="326" t="s">
        <v>225</v>
      </c>
      <c r="D31" s="326">
        <v>8.8800000000000008</v>
      </c>
      <c r="E31" s="327">
        <v>1.55</v>
      </c>
      <c r="F31" s="326">
        <v>69</v>
      </c>
      <c r="G31" s="326">
        <v>35</v>
      </c>
      <c r="H31" s="340">
        <v>0</v>
      </c>
    </row>
    <row r="32" spans="1:8" s="6" customFormat="1" ht="15">
      <c r="A32" s="337" t="s">
        <v>531</v>
      </c>
      <c r="B32" s="326" t="s">
        <v>532</v>
      </c>
      <c r="C32" s="326" t="s">
        <v>226</v>
      </c>
      <c r="D32" s="326">
        <v>9.7799999999999994</v>
      </c>
      <c r="E32" s="327">
        <v>1.66</v>
      </c>
      <c r="F32" s="326">
        <v>78</v>
      </c>
      <c r="G32" s="326">
        <v>55</v>
      </c>
      <c r="H32" s="340">
        <v>0</v>
      </c>
    </row>
    <row r="33" spans="1:8" s="6" customFormat="1" ht="15">
      <c r="A33" s="337" t="s">
        <v>531</v>
      </c>
      <c r="B33" s="326" t="s">
        <v>532</v>
      </c>
      <c r="C33" s="326" t="s">
        <v>227</v>
      </c>
      <c r="D33" s="326">
        <v>8.26</v>
      </c>
      <c r="E33" s="327">
        <v>1.47</v>
      </c>
      <c r="F33" s="326">
        <v>86</v>
      </c>
      <c r="G33" s="326">
        <v>58</v>
      </c>
      <c r="H33" s="340">
        <v>0</v>
      </c>
    </row>
    <row r="34" spans="1:8" s="6" customFormat="1" ht="15">
      <c r="A34" s="337" t="s">
        <v>531</v>
      </c>
      <c r="B34" s="326" t="s">
        <v>532</v>
      </c>
      <c r="C34" s="326" t="s">
        <v>230</v>
      </c>
      <c r="D34" s="326">
        <v>8.1199999999999992</v>
      </c>
      <c r="E34" s="327">
        <v>1.46</v>
      </c>
      <c r="F34" s="326">
        <v>83</v>
      </c>
      <c r="G34" s="326">
        <v>59</v>
      </c>
      <c r="H34" s="340">
        <v>0</v>
      </c>
    </row>
    <row r="35" spans="1:8" s="6" customFormat="1" ht="15">
      <c r="A35" s="337" t="s">
        <v>531</v>
      </c>
      <c r="B35" s="326" t="s">
        <v>532</v>
      </c>
      <c r="C35" s="326" t="s">
        <v>232</v>
      </c>
      <c r="D35" s="326">
        <v>8.06</v>
      </c>
      <c r="E35" s="327">
        <v>1.45</v>
      </c>
      <c r="F35" s="326">
        <v>82</v>
      </c>
      <c r="G35" s="326">
        <v>58</v>
      </c>
      <c r="H35" s="340">
        <v>0</v>
      </c>
    </row>
    <row r="36" spans="1:8" s="6" customFormat="1" ht="15">
      <c r="A36" s="337" t="s">
        <v>531</v>
      </c>
      <c r="B36" s="326" t="s">
        <v>532</v>
      </c>
      <c r="C36" s="326" t="s">
        <v>233</v>
      </c>
      <c r="D36" s="326">
        <v>7.58</v>
      </c>
      <c r="E36" s="327">
        <v>1.39</v>
      </c>
      <c r="F36" s="326">
        <v>82</v>
      </c>
      <c r="G36" s="326">
        <v>57</v>
      </c>
      <c r="H36" s="340">
        <v>0</v>
      </c>
    </row>
    <row r="37" spans="1:8" s="6" customFormat="1" ht="15">
      <c r="A37" s="337" t="s">
        <v>531</v>
      </c>
      <c r="B37" s="326" t="s">
        <v>532</v>
      </c>
      <c r="C37" s="326" t="s">
        <v>234</v>
      </c>
      <c r="D37" s="326">
        <v>8.4700000000000006</v>
      </c>
      <c r="E37" s="327">
        <v>1.5</v>
      </c>
      <c r="F37" s="326">
        <v>78</v>
      </c>
      <c r="G37" s="326">
        <v>50</v>
      </c>
      <c r="H37" s="340">
        <v>0</v>
      </c>
    </row>
    <row r="38" spans="1:8" s="6" customFormat="1" ht="15">
      <c r="A38" s="337" t="s">
        <v>531</v>
      </c>
      <c r="B38" s="326" t="s">
        <v>532</v>
      </c>
      <c r="C38" s="326" t="s">
        <v>235</v>
      </c>
      <c r="D38" s="326">
        <v>9.15</v>
      </c>
      <c r="E38" s="327">
        <v>1.56</v>
      </c>
      <c r="F38" s="326">
        <v>70</v>
      </c>
      <c r="G38" s="326">
        <v>47</v>
      </c>
      <c r="H38" s="340">
        <v>0.17</v>
      </c>
    </row>
    <row r="39" spans="1:8" s="6" customFormat="1" ht="15">
      <c r="A39" s="337" t="s">
        <v>531</v>
      </c>
      <c r="B39" s="326" t="s">
        <v>532</v>
      </c>
      <c r="C39" s="326" t="s">
        <v>236</v>
      </c>
      <c r="D39" s="326">
        <v>9.73</v>
      </c>
      <c r="E39" s="327">
        <v>1.63</v>
      </c>
      <c r="F39" s="326">
        <v>73</v>
      </c>
      <c r="G39" s="326">
        <v>48</v>
      </c>
      <c r="H39" s="340">
        <v>0</v>
      </c>
    </row>
    <row r="40" spans="1:8" s="6" customFormat="1" ht="15">
      <c r="A40" s="337" t="s">
        <v>531</v>
      </c>
      <c r="B40" s="326" t="s">
        <v>532</v>
      </c>
      <c r="C40" s="326" t="s">
        <v>237</v>
      </c>
      <c r="D40" s="326">
        <v>8.8800000000000008</v>
      </c>
      <c r="E40" s="327">
        <v>1.52</v>
      </c>
      <c r="F40" s="326">
        <v>71</v>
      </c>
      <c r="G40" s="326">
        <v>46</v>
      </c>
      <c r="H40" s="340">
        <v>0.01</v>
      </c>
    </row>
    <row r="41" spans="1:8" s="6" customFormat="1" ht="15">
      <c r="A41" s="337" t="s">
        <v>531</v>
      </c>
      <c r="B41" s="326" t="s">
        <v>532</v>
      </c>
      <c r="C41" s="326" t="s">
        <v>238</v>
      </c>
      <c r="D41" s="326">
        <v>8.6</v>
      </c>
      <c r="E41" s="327">
        <v>1.49</v>
      </c>
      <c r="F41" s="326">
        <v>76</v>
      </c>
      <c r="G41" s="326">
        <v>44</v>
      </c>
      <c r="H41" s="340"/>
    </row>
    <row r="42" spans="1:8" s="6" customFormat="1" ht="15">
      <c r="A42" s="337" t="s">
        <v>531</v>
      </c>
      <c r="B42" s="326" t="s">
        <v>532</v>
      </c>
      <c r="C42" s="326" t="s">
        <v>239</v>
      </c>
      <c r="D42" s="326">
        <v>8.4600000000000009</v>
      </c>
      <c r="E42" s="327">
        <v>1.47</v>
      </c>
      <c r="F42" s="326">
        <v>79</v>
      </c>
      <c r="G42" s="326">
        <v>49</v>
      </c>
      <c r="H42" s="340">
        <v>0</v>
      </c>
    </row>
    <row r="43" spans="1:8" s="6" customFormat="1" ht="15">
      <c r="A43" s="337" t="s">
        <v>531</v>
      </c>
      <c r="B43" s="326" t="s">
        <v>532</v>
      </c>
      <c r="C43" s="326" t="s">
        <v>240</v>
      </c>
      <c r="D43" s="326">
        <v>8.14</v>
      </c>
      <c r="E43" s="327">
        <v>1.43</v>
      </c>
      <c r="F43" s="326">
        <v>83</v>
      </c>
      <c r="G43" s="326">
        <v>58</v>
      </c>
      <c r="H43" s="340">
        <v>0</v>
      </c>
    </row>
    <row r="44" spans="1:8" s="6" customFormat="1" ht="15">
      <c r="A44" s="337" t="s">
        <v>531</v>
      </c>
      <c r="B44" s="326" t="s">
        <v>532</v>
      </c>
      <c r="C44" s="326" t="s">
        <v>241</v>
      </c>
      <c r="D44" s="326">
        <v>8.3800000000000008</v>
      </c>
      <c r="E44" s="327">
        <v>1.46</v>
      </c>
      <c r="F44" s="326">
        <v>85</v>
      </c>
      <c r="G44" s="326">
        <v>46</v>
      </c>
      <c r="H44" s="340">
        <v>0.16</v>
      </c>
    </row>
    <row r="45" spans="1:8" s="6" customFormat="1" ht="15">
      <c r="A45" s="337" t="s">
        <v>531</v>
      </c>
      <c r="B45" s="326" t="s">
        <v>532</v>
      </c>
      <c r="C45" s="326" t="s">
        <v>242</v>
      </c>
      <c r="D45" s="326">
        <v>8.82</v>
      </c>
      <c r="E45" s="327">
        <v>1.52</v>
      </c>
      <c r="F45" s="326">
        <v>79</v>
      </c>
      <c r="G45" s="326">
        <v>40</v>
      </c>
      <c r="H45" s="340">
        <v>0.56999999999999995</v>
      </c>
    </row>
    <row r="46" spans="1:8" s="6" customFormat="1" ht="15">
      <c r="A46" s="337" t="s">
        <v>531</v>
      </c>
      <c r="B46" s="326" t="s">
        <v>532</v>
      </c>
      <c r="C46" s="326" t="s">
        <v>243</v>
      </c>
      <c r="D46" s="326">
        <v>10.050000000000001</v>
      </c>
      <c r="E46" s="327">
        <v>1.67</v>
      </c>
      <c r="F46" s="326">
        <v>71</v>
      </c>
      <c r="G46" s="326">
        <v>40</v>
      </c>
      <c r="H46" s="340">
        <v>0.12</v>
      </c>
    </row>
    <row r="47" spans="1:8" s="6" customFormat="1" ht="15">
      <c r="A47" s="337" t="s">
        <v>531</v>
      </c>
      <c r="B47" s="326" t="s">
        <v>532</v>
      </c>
      <c r="C47" s="326" t="s">
        <v>244</v>
      </c>
      <c r="D47" s="326">
        <v>9.5</v>
      </c>
      <c r="E47" s="327">
        <v>1.6</v>
      </c>
      <c r="F47" s="326">
        <v>71</v>
      </c>
      <c r="G47" s="326">
        <v>40</v>
      </c>
      <c r="H47" s="340" t="s">
        <v>149</v>
      </c>
    </row>
    <row r="48" spans="1:8" s="6" customFormat="1" ht="15">
      <c r="A48" s="337" t="s">
        <v>531</v>
      </c>
      <c r="B48" s="326" t="s">
        <v>532</v>
      </c>
      <c r="C48" s="326" t="s">
        <v>245</v>
      </c>
      <c r="D48" s="326">
        <v>9.81</v>
      </c>
      <c r="E48" s="327">
        <v>1.64</v>
      </c>
      <c r="F48" s="326">
        <v>75</v>
      </c>
      <c r="G48" s="326">
        <v>39</v>
      </c>
      <c r="H48" s="340">
        <v>0</v>
      </c>
    </row>
    <row r="49" spans="1:8" s="6" customFormat="1" ht="15">
      <c r="A49" s="337" t="s">
        <v>531</v>
      </c>
      <c r="B49" s="326" t="s">
        <v>532</v>
      </c>
      <c r="C49" s="326" t="s">
        <v>246</v>
      </c>
      <c r="D49" s="326">
        <v>9.8000000000000007</v>
      </c>
      <c r="E49" s="327">
        <v>1.64</v>
      </c>
      <c r="F49" s="326">
        <v>82</v>
      </c>
      <c r="G49" s="326">
        <v>50</v>
      </c>
      <c r="H49" s="340">
        <v>0</v>
      </c>
    </row>
    <row r="50" spans="1:8" s="6" customFormat="1" ht="15">
      <c r="A50" s="337" t="s">
        <v>531</v>
      </c>
      <c r="B50" s="326" t="s">
        <v>532</v>
      </c>
      <c r="C50" s="326" t="s">
        <v>247</v>
      </c>
      <c r="D50" s="326">
        <v>9.44</v>
      </c>
      <c r="E50" s="327">
        <v>1.59</v>
      </c>
      <c r="F50" s="326">
        <v>85</v>
      </c>
      <c r="G50" s="326">
        <v>57</v>
      </c>
      <c r="H50" s="340">
        <v>0</v>
      </c>
    </row>
    <row r="51" spans="1:8" s="6" customFormat="1" ht="15">
      <c r="A51" s="337" t="s">
        <v>531</v>
      </c>
      <c r="B51" s="326" t="s">
        <v>532</v>
      </c>
      <c r="C51" s="326" t="s">
        <v>248</v>
      </c>
      <c r="D51" s="326">
        <v>9.92</v>
      </c>
      <c r="E51" s="327">
        <v>1.65</v>
      </c>
      <c r="F51" s="326">
        <v>89</v>
      </c>
      <c r="G51" s="326">
        <v>45</v>
      </c>
      <c r="H51" s="340"/>
    </row>
    <row r="52" spans="1:8" s="6" customFormat="1" ht="15">
      <c r="A52" s="337" t="s">
        <v>531</v>
      </c>
      <c r="B52" s="326" t="s">
        <v>532</v>
      </c>
      <c r="C52" s="326" t="s">
        <v>249</v>
      </c>
      <c r="D52" s="326">
        <v>9.57</v>
      </c>
      <c r="E52" s="327">
        <v>1.61</v>
      </c>
      <c r="F52" s="326">
        <v>67</v>
      </c>
      <c r="G52" s="326">
        <v>46</v>
      </c>
      <c r="H52" s="340">
        <v>0.04</v>
      </c>
    </row>
    <row r="53" spans="1:8" s="6" customFormat="1" ht="15">
      <c r="A53" s="337" t="s">
        <v>531</v>
      </c>
      <c r="B53" s="326" t="s">
        <v>532</v>
      </c>
      <c r="C53" s="326" t="s">
        <v>250</v>
      </c>
      <c r="D53" s="326">
        <v>9.01</v>
      </c>
      <c r="E53" s="327">
        <v>1.54</v>
      </c>
      <c r="F53" s="326">
        <v>80</v>
      </c>
      <c r="G53" s="326">
        <v>48</v>
      </c>
      <c r="H53" s="340">
        <v>0</v>
      </c>
    </row>
    <row r="54" spans="1:8" s="6" customFormat="1" ht="15">
      <c r="A54" s="337" t="s">
        <v>531</v>
      </c>
      <c r="B54" s="326" t="s">
        <v>532</v>
      </c>
      <c r="C54" s="326" t="s">
        <v>251</v>
      </c>
      <c r="D54" s="326">
        <v>9.31</v>
      </c>
      <c r="E54" s="327">
        <v>1.58</v>
      </c>
      <c r="F54" s="326">
        <v>82</v>
      </c>
      <c r="G54" s="326">
        <v>53</v>
      </c>
      <c r="H54" s="340">
        <v>0</v>
      </c>
    </row>
    <row r="55" spans="1:8" s="6" customFormat="1" ht="15">
      <c r="A55" s="337" t="s">
        <v>531</v>
      </c>
      <c r="B55" s="326" t="s">
        <v>532</v>
      </c>
      <c r="C55" s="326" t="s">
        <v>252</v>
      </c>
      <c r="D55" s="326">
        <v>8.7899999999999991</v>
      </c>
      <c r="E55" s="327">
        <v>1.51</v>
      </c>
      <c r="F55" s="326">
        <v>85</v>
      </c>
      <c r="G55" s="326">
        <v>57</v>
      </c>
      <c r="H55" s="340">
        <v>0</v>
      </c>
    </row>
    <row r="56" spans="1:8" s="6" customFormat="1" ht="15">
      <c r="A56" s="337" t="s">
        <v>531</v>
      </c>
      <c r="B56" s="326" t="s">
        <v>532</v>
      </c>
      <c r="C56" s="326" t="s">
        <v>253</v>
      </c>
      <c r="D56" s="326">
        <v>7.1</v>
      </c>
      <c r="E56" s="327">
        <v>1.3</v>
      </c>
      <c r="F56" s="326">
        <v>87</v>
      </c>
      <c r="G56" s="326">
        <v>58</v>
      </c>
      <c r="H56" s="340">
        <v>0</v>
      </c>
    </row>
    <row r="57" spans="1:8" s="6" customFormat="1" ht="15">
      <c r="A57" s="337" t="s">
        <v>531</v>
      </c>
      <c r="B57" s="326" t="s">
        <v>532</v>
      </c>
      <c r="C57" s="326" t="s">
        <v>254</v>
      </c>
      <c r="D57" s="326">
        <v>8.11</v>
      </c>
      <c r="E57" s="327">
        <v>1.43</v>
      </c>
      <c r="F57" s="326">
        <v>89</v>
      </c>
      <c r="G57" s="326">
        <v>60</v>
      </c>
      <c r="H57" s="340">
        <v>0</v>
      </c>
    </row>
    <row r="58" spans="1:8" s="6" customFormat="1" ht="15">
      <c r="A58" s="337" t="s">
        <v>531</v>
      </c>
      <c r="B58" s="326" t="s">
        <v>532</v>
      </c>
      <c r="C58" s="326" t="s">
        <v>255</v>
      </c>
      <c r="D58" s="326">
        <v>7.54</v>
      </c>
      <c r="E58" s="327">
        <v>1.36</v>
      </c>
      <c r="F58" s="326">
        <v>87</v>
      </c>
      <c r="G58" s="326">
        <v>58</v>
      </c>
      <c r="H58" s="340">
        <v>0</v>
      </c>
    </row>
    <row r="59" spans="1:8" s="6" customFormat="1" ht="15">
      <c r="A59" s="337" t="s">
        <v>531</v>
      </c>
      <c r="B59" s="326" t="s">
        <v>532</v>
      </c>
      <c r="C59" s="326" t="s">
        <v>256</v>
      </c>
      <c r="D59" s="326">
        <v>6.87</v>
      </c>
      <c r="E59" s="327">
        <v>1.27</v>
      </c>
      <c r="F59" s="326">
        <v>87</v>
      </c>
      <c r="G59" s="326">
        <v>58</v>
      </c>
      <c r="H59" s="340"/>
    </row>
    <row r="60" spans="1:8" s="6" customFormat="1" ht="15">
      <c r="A60" s="337" t="s">
        <v>531</v>
      </c>
      <c r="B60" s="326" t="s">
        <v>532</v>
      </c>
      <c r="C60" s="326" t="s">
        <v>257</v>
      </c>
      <c r="D60" s="326">
        <v>6.53</v>
      </c>
      <c r="E60" s="327">
        <v>1.23</v>
      </c>
      <c r="F60" s="326">
        <v>87</v>
      </c>
      <c r="G60" s="326">
        <v>56</v>
      </c>
      <c r="H60" s="340">
        <v>0</v>
      </c>
    </row>
    <row r="61" spans="1:8" s="6" customFormat="1" ht="15">
      <c r="A61" s="337" t="s">
        <v>531</v>
      </c>
      <c r="B61" s="326" t="s">
        <v>532</v>
      </c>
      <c r="C61" s="326" t="s">
        <v>258</v>
      </c>
      <c r="D61" s="326">
        <v>5.79</v>
      </c>
      <c r="E61" s="327">
        <v>1.1399999999999999</v>
      </c>
      <c r="F61" s="326">
        <v>87</v>
      </c>
      <c r="G61" s="326">
        <v>57</v>
      </c>
      <c r="H61" s="340">
        <v>0</v>
      </c>
    </row>
    <row r="62" spans="1:8" s="6" customFormat="1" ht="15">
      <c r="A62" s="337" t="s">
        <v>531</v>
      </c>
      <c r="B62" s="326" t="s">
        <v>532</v>
      </c>
      <c r="C62" s="326" t="s">
        <v>259</v>
      </c>
      <c r="D62" s="326">
        <v>6.22</v>
      </c>
      <c r="E62" s="327">
        <v>1.19</v>
      </c>
      <c r="F62" s="326">
        <v>87</v>
      </c>
      <c r="G62" s="326">
        <v>57</v>
      </c>
      <c r="H62" s="340">
        <v>0</v>
      </c>
    </row>
    <row r="63" spans="1:8" s="6" customFormat="1" ht="15">
      <c r="A63" s="337" t="s">
        <v>531</v>
      </c>
      <c r="B63" s="326" t="s">
        <v>532</v>
      </c>
      <c r="C63" s="326" t="s">
        <v>261</v>
      </c>
      <c r="D63" s="326">
        <v>7.71</v>
      </c>
      <c r="E63" s="327">
        <v>1.38</v>
      </c>
      <c r="F63" s="326">
        <v>86</v>
      </c>
      <c r="G63" s="326">
        <v>58</v>
      </c>
      <c r="H63" s="340">
        <v>0</v>
      </c>
    </row>
    <row r="64" spans="1:8" s="6" customFormat="1" ht="15">
      <c r="A64" s="337" t="s">
        <v>531</v>
      </c>
      <c r="B64" s="326" t="s">
        <v>532</v>
      </c>
      <c r="C64" s="326" t="s">
        <v>262</v>
      </c>
      <c r="D64" s="326">
        <v>8.5299999999999994</v>
      </c>
      <c r="E64" s="327">
        <v>1.48</v>
      </c>
      <c r="F64" s="326">
        <v>87</v>
      </c>
      <c r="G64" s="326">
        <v>56</v>
      </c>
      <c r="H64" s="340">
        <v>0</v>
      </c>
    </row>
    <row r="65" spans="1:8" s="6" customFormat="1" ht="15">
      <c r="A65" s="337" t="s">
        <v>531</v>
      </c>
      <c r="B65" s="326" t="s">
        <v>532</v>
      </c>
      <c r="C65" s="326" t="s">
        <v>263</v>
      </c>
      <c r="D65" s="326">
        <v>8.1300000000000008</v>
      </c>
      <c r="E65" s="327">
        <v>1.43</v>
      </c>
      <c r="F65" s="326">
        <v>90</v>
      </c>
      <c r="G65" s="326">
        <v>55</v>
      </c>
      <c r="H65" s="340">
        <v>0</v>
      </c>
    </row>
    <row r="66" spans="1:8" s="6" customFormat="1" ht="15">
      <c r="A66" s="337" t="s">
        <v>531</v>
      </c>
      <c r="B66" s="326" t="s">
        <v>532</v>
      </c>
      <c r="C66" s="326" t="s">
        <v>264</v>
      </c>
      <c r="D66" s="326">
        <v>8.73</v>
      </c>
      <c r="E66" s="327">
        <v>1.51</v>
      </c>
      <c r="F66" s="326">
        <v>88</v>
      </c>
      <c r="G66" s="326">
        <v>52</v>
      </c>
      <c r="H66" s="340">
        <v>0</v>
      </c>
    </row>
    <row r="67" spans="1:8" s="6" customFormat="1" ht="15">
      <c r="A67" s="337" t="s">
        <v>531</v>
      </c>
      <c r="B67" s="326" t="s">
        <v>532</v>
      </c>
      <c r="C67" s="326" t="s">
        <v>265</v>
      </c>
      <c r="D67" s="326">
        <v>8.57</v>
      </c>
      <c r="E67" s="327">
        <v>1.49</v>
      </c>
      <c r="F67" s="326">
        <v>81</v>
      </c>
      <c r="G67" s="326">
        <v>54</v>
      </c>
      <c r="H67" s="340">
        <v>0.05</v>
      </c>
    </row>
    <row r="68" spans="1:8" s="6" customFormat="1" ht="15">
      <c r="A68" s="337" t="s">
        <v>531</v>
      </c>
      <c r="B68" s="326" t="s">
        <v>532</v>
      </c>
      <c r="C68" s="326" t="s">
        <v>266</v>
      </c>
      <c r="D68" s="326">
        <v>8.82</v>
      </c>
      <c r="E68" s="327">
        <v>1.52</v>
      </c>
      <c r="F68" s="326">
        <v>84</v>
      </c>
      <c r="G68" s="326">
        <v>56</v>
      </c>
      <c r="H68" s="340">
        <v>0</v>
      </c>
    </row>
    <row r="69" spans="1:8" s="6" customFormat="1" ht="15">
      <c r="A69" s="337" t="s">
        <v>531</v>
      </c>
      <c r="B69" s="326" t="s">
        <v>532</v>
      </c>
      <c r="C69" s="326" t="s">
        <v>267</v>
      </c>
      <c r="D69" s="326">
        <v>7.61</v>
      </c>
      <c r="E69" s="327">
        <v>1.49</v>
      </c>
      <c r="F69" s="326">
        <v>87</v>
      </c>
      <c r="G69" s="326">
        <v>56</v>
      </c>
      <c r="H69" s="340"/>
    </row>
    <row r="70" spans="1:8" s="6" customFormat="1" ht="15">
      <c r="A70" s="337" t="s">
        <v>531</v>
      </c>
      <c r="B70" s="326" t="s">
        <v>532</v>
      </c>
      <c r="C70" s="326" t="s">
        <v>268</v>
      </c>
      <c r="D70" s="326">
        <v>7.35</v>
      </c>
      <c r="E70" s="327">
        <v>1.45</v>
      </c>
      <c r="F70" s="326">
        <v>85</v>
      </c>
      <c r="G70" s="326">
        <v>58</v>
      </c>
      <c r="H70" s="340">
        <v>0</v>
      </c>
    </row>
    <row r="71" spans="1:8" s="6" customFormat="1" ht="15">
      <c r="A71" s="337" t="s">
        <v>531</v>
      </c>
      <c r="B71" s="326" t="s">
        <v>532</v>
      </c>
      <c r="C71" s="326" t="s">
        <v>269</v>
      </c>
      <c r="D71" s="326">
        <v>6.72</v>
      </c>
      <c r="E71" s="327">
        <v>1.37</v>
      </c>
      <c r="F71" s="326">
        <v>80</v>
      </c>
      <c r="G71" s="326">
        <v>51</v>
      </c>
      <c r="H71" s="340">
        <v>0</v>
      </c>
    </row>
    <row r="72" spans="1:8" s="6" customFormat="1" ht="15">
      <c r="A72" s="337" t="s">
        <v>531</v>
      </c>
      <c r="B72" s="326" t="s">
        <v>532</v>
      </c>
      <c r="C72" s="326" t="s">
        <v>270</v>
      </c>
      <c r="D72" s="326">
        <v>7.18</v>
      </c>
      <c r="E72" s="327">
        <v>1.43</v>
      </c>
      <c r="F72" s="326">
        <v>85</v>
      </c>
      <c r="G72" s="326">
        <v>54</v>
      </c>
      <c r="H72" s="340"/>
    </row>
    <row r="73" spans="1:8" s="6" customFormat="1" ht="15">
      <c r="A73" s="337" t="s">
        <v>531</v>
      </c>
      <c r="B73" s="326" t="s">
        <v>532</v>
      </c>
      <c r="C73" s="326" t="s">
        <v>271</v>
      </c>
      <c r="D73" s="326">
        <v>8.77</v>
      </c>
      <c r="E73" s="327">
        <v>1.64</v>
      </c>
      <c r="F73" s="326">
        <v>81</v>
      </c>
      <c r="G73" s="326">
        <v>51</v>
      </c>
      <c r="H73" s="340">
        <v>1.3</v>
      </c>
    </row>
    <row r="74" spans="1:8" s="6" customFormat="1" ht="15">
      <c r="A74" s="337" t="s">
        <v>531</v>
      </c>
      <c r="B74" s="326" t="s">
        <v>532</v>
      </c>
      <c r="C74" s="326" t="s">
        <v>272</v>
      </c>
      <c r="D74" s="326">
        <v>7.85</v>
      </c>
      <c r="E74" s="327">
        <v>1.52</v>
      </c>
      <c r="F74" s="326">
        <v>86</v>
      </c>
      <c r="G74" s="326">
        <v>48</v>
      </c>
      <c r="H74" s="340">
        <v>0</v>
      </c>
    </row>
    <row r="75" spans="1:8" s="6" customFormat="1" ht="15">
      <c r="A75" s="337" t="s">
        <v>531</v>
      </c>
      <c r="B75" s="326" t="s">
        <v>532</v>
      </c>
      <c r="C75" s="326" t="s">
        <v>105</v>
      </c>
      <c r="D75" s="326">
        <v>11.03</v>
      </c>
      <c r="E75" s="327">
        <v>1.94</v>
      </c>
      <c r="F75" s="326">
        <v>81</v>
      </c>
      <c r="G75" s="326">
        <v>46</v>
      </c>
      <c r="H75" s="340">
        <v>1.17</v>
      </c>
    </row>
    <row r="76" spans="1:8" s="6" customFormat="1" ht="15">
      <c r="A76" s="337" t="s">
        <v>531</v>
      </c>
      <c r="B76" s="326" t="s">
        <v>532</v>
      </c>
      <c r="C76" s="326" t="s">
        <v>106</v>
      </c>
      <c r="D76" s="326">
        <v>10.71</v>
      </c>
      <c r="E76" s="327">
        <v>1.9</v>
      </c>
      <c r="F76" s="326">
        <v>70</v>
      </c>
      <c r="G76" s="326">
        <v>43</v>
      </c>
      <c r="H76" s="340">
        <v>0.6</v>
      </c>
    </row>
    <row r="77" spans="1:8" s="6" customFormat="1" ht="15">
      <c r="A77" s="337" t="s">
        <v>531</v>
      </c>
      <c r="B77" s="326" t="s">
        <v>532</v>
      </c>
      <c r="C77" s="326" t="s">
        <v>273</v>
      </c>
      <c r="D77" s="326">
        <v>9.82</v>
      </c>
      <c r="E77" s="327">
        <v>1.78</v>
      </c>
      <c r="F77" s="326">
        <v>68</v>
      </c>
      <c r="G77" s="326">
        <v>43</v>
      </c>
      <c r="H77" s="340">
        <v>0</v>
      </c>
    </row>
    <row r="78" spans="1:8" s="6" customFormat="1" ht="15">
      <c r="A78" s="337" t="s">
        <v>531</v>
      </c>
      <c r="B78" s="326" t="s">
        <v>532</v>
      </c>
      <c r="C78" s="326" t="s">
        <v>274</v>
      </c>
      <c r="D78" s="326">
        <v>9</v>
      </c>
      <c r="E78" s="327">
        <v>1.67</v>
      </c>
      <c r="F78" s="326">
        <v>77</v>
      </c>
      <c r="G78" s="326">
        <v>37</v>
      </c>
      <c r="H78" s="340">
        <v>0</v>
      </c>
    </row>
    <row r="79" spans="1:8" s="6" customFormat="1" ht="15">
      <c r="A79" s="337" t="s">
        <v>531</v>
      </c>
      <c r="B79" s="326" t="s">
        <v>532</v>
      </c>
      <c r="C79" s="326" t="s">
        <v>275</v>
      </c>
      <c r="D79" s="326">
        <v>8.6300000000000008</v>
      </c>
      <c r="E79" s="327">
        <v>1.62</v>
      </c>
      <c r="F79" s="326">
        <v>84</v>
      </c>
      <c r="G79" s="326">
        <v>48</v>
      </c>
      <c r="H79" s="340"/>
    </row>
    <row r="80" spans="1:8" s="6" customFormat="1" ht="15">
      <c r="A80" s="337" t="s">
        <v>531</v>
      </c>
      <c r="B80" s="326" t="s">
        <v>532</v>
      </c>
      <c r="C80" s="326" t="s">
        <v>276</v>
      </c>
      <c r="D80" s="326">
        <v>8.83</v>
      </c>
      <c r="E80" s="327">
        <v>1.65</v>
      </c>
      <c r="F80" s="326">
        <v>80</v>
      </c>
      <c r="G80" s="326">
        <v>45</v>
      </c>
      <c r="H80" s="340">
        <v>0</v>
      </c>
    </row>
    <row r="81" spans="1:8" s="6" customFormat="1" ht="15">
      <c r="A81" s="337" t="s">
        <v>531</v>
      </c>
      <c r="B81" s="326" t="s">
        <v>532</v>
      </c>
      <c r="C81" s="326" t="s">
        <v>277</v>
      </c>
      <c r="D81" s="326">
        <v>8.77</v>
      </c>
      <c r="E81" s="327">
        <v>1.64</v>
      </c>
      <c r="F81" s="326">
        <v>68</v>
      </c>
      <c r="G81" s="326">
        <v>43</v>
      </c>
      <c r="H81" s="340">
        <v>0.02</v>
      </c>
    </row>
    <row r="82" spans="1:8" s="6" customFormat="1" ht="15">
      <c r="A82" s="337" t="s">
        <v>531</v>
      </c>
      <c r="B82" s="326" t="s">
        <v>532</v>
      </c>
      <c r="C82" s="326" t="s">
        <v>278</v>
      </c>
      <c r="D82" s="326">
        <v>7.68</v>
      </c>
      <c r="E82" s="327">
        <v>1.5</v>
      </c>
      <c r="F82" s="326">
        <v>69</v>
      </c>
      <c r="G82" s="326">
        <v>42</v>
      </c>
      <c r="H82" s="340">
        <v>0.02</v>
      </c>
    </row>
    <row r="83" spans="1:8" s="6" customFormat="1" ht="15">
      <c r="A83" s="337" t="s">
        <v>531</v>
      </c>
      <c r="B83" s="326" t="s">
        <v>532</v>
      </c>
      <c r="C83" s="326" t="s">
        <v>279</v>
      </c>
      <c r="D83" s="326">
        <v>7.82</v>
      </c>
      <c r="E83" s="327">
        <v>1.52</v>
      </c>
      <c r="F83" s="326">
        <v>77</v>
      </c>
      <c r="G83" s="326">
        <v>42</v>
      </c>
      <c r="H83" s="340">
        <v>0</v>
      </c>
    </row>
    <row r="84" spans="1:8" s="6" customFormat="1" ht="15">
      <c r="A84" s="337" t="s">
        <v>531</v>
      </c>
      <c r="B84" s="326" t="s">
        <v>532</v>
      </c>
      <c r="C84" s="326" t="s">
        <v>280</v>
      </c>
      <c r="D84" s="326">
        <v>8.52</v>
      </c>
      <c r="E84" s="327">
        <v>1.61</v>
      </c>
      <c r="F84" s="326">
        <v>80</v>
      </c>
      <c r="G84" s="326">
        <v>53</v>
      </c>
      <c r="H84" s="340">
        <v>0.08</v>
      </c>
    </row>
    <row r="85" spans="1:8" s="6" customFormat="1" ht="15">
      <c r="A85" s="337" t="s">
        <v>531</v>
      </c>
      <c r="B85" s="326" t="s">
        <v>532</v>
      </c>
      <c r="C85" s="326" t="s">
        <v>281</v>
      </c>
      <c r="D85" s="326">
        <v>8.32</v>
      </c>
      <c r="E85" s="327">
        <v>1.58</v>
      </c>
      <c r="F85" s="326">
        <v>83</v>
      </c>
      <c r="G85" s="326">
        <v>53</v>
      </c>
      <c r="H85" s="340"/>
    </row>
    <row r="86" spans="1:8" s="6" customFormat="1" ht="15">
      <c r="A86" s="337" t="s">
        <v>531</v>
      </c>
      <c r="B86" s="326" t="s">
        <v>532</v>
      </c>
      <c r="C86" s="326" t="s">
        <v>282</v>
      </c>
      <c r="D86" s="326">
        <v>8.16</v>
      </c>
      <c r="E86" s="327">
        <v>1.56</v>
      </c>
      <c r="F86" s="326">
        <v>86</v>
      </c>
      <c r="G86" s="326">
        <v>53</v>
      </c>
      <c r="H86" s="340">
        <v>0</v>
      </c>
    </row>
    <row r="87" spans="1:8" s="6" customFormat="1" ht="15">
      <c r="A87" s="337" t="s">
        <v>531</v>
      </c>
      <c r="B87" s="326" t="s">
        <v>532</v>
      </c>
      <c r="C87" s="326" t="s">
        <v>283</v>
      </c>
      <c r="D87" s="326">
        <v>9.1300000000000008</v>
      </c>
      <c r="E87" s="327">
        <v>1.69</v>
      </c>
      <c r="F87" s="326">
        <v>91</v>
      </c>
      <c r="G87" s="326">
        <v>60</v>
      </c>
      <c r="H87" s="340">
        <v>0</v>
      </c>
    </row>
    <row r="88" spans="1:8" s="6" customFormat="1" ht="15">
      <c r="A88" s="337" t="s">
        <v>531</v>
      </c>
      <c r="B88" s="326" t="s">
        <v>532</v>
      </c>
      <c r="C88" s="326" t="s">
        <v>284</v>
      </c>
      <c r="D88" s="326">
        <v>9.3699999999999992</v>
      </c>
      <c r="E88" s="327">
        <v>1.72</v>
      </c>
      <c r="F88" s="326">
        <v>91</v>
      </c>
      <c r="G88" s="326">
        <v>63</v>
      </c>
      <c r="H88" s="340">
        <v>0.68</v>
      </c>
    </row>
    <row r="89" spans="1:8" s="6" customFormat="1" ht="15">
      <c r="A89" s="337" t="s">
        <v>531</v>
      </c>
      <c r="B89" s="326" t="s">
        <v>532</v>
      </c>
      <c r="C89" s="326" t="s">
        <v>285</v>
      </c>
      <c r="D89" s="326">
        <v>7.47</v>
      </c>
      <c r="E89" s="327">
        <v>1.47</v>
      </c>
      <c r="F89" s="326">
        <v>92</v>
      </c>
      <c r="G89" s="326">
        <v>62</v>
      </c>
      <c r="H89" s="340">
        <v>0</v>
      </c>
    </row>
    <row r="90" spans="1:8" s="6" customFormat="1" ht="15">
      <c r="A90" s="337" t="s">
        <v>531</v>
      </c>
      <c r="B90" s="326" t="s">
        <v>532</v>
      </c>
      <c r="C90" s="326" t="s">
        <v>286</v>
      </c>
      <c r="D90" s="326">
        <v>7.39</v>
      </c>
      <c r="E90" s="327">
        <v>1.46</v>
      </c>
      <c r="F90" s="326">
        <v>88</v>
      </c>
      <c r="G90" s="326">
        <v>55</v>
      </c>
      <c r="H90" s="340" t="s">
        <v>164</v>
      </c>
    </row>
    <row r="91" spans="1:8" s="6" customFormat="1" ht="15">
      <c r="A91" s="337" t="s">
        <v>531</v>
      </c>
      <c r="B91" s="326" t="s">
        <v>532</v>
      </c>
      <c r="C91" s="326" t="s">
        <v>287</v>
      </c>
      <c r="D91" s="326">
        <v>7.85</v>
      </c>
      <c r="E91" s="327">
        <v>1.52</v>
      </c>
      <c r="F91" s="326">
        <v>75</v>
      </c>
      <c r="G91" s="326">
        <v>55</v>
      </c>
      <c r="H91" s="340">
        <v>0</v>
      </c>
    </row>
    <row r="92" spans="1:8" s="6" customFormat="1" ht="15">
      <c r="A92" s="337" t="s">
        <v>531</v>
      </c>
      <c r="B92" s="326" t="s">
        <v>532</v>
      </c>
      <c r="C92" s="326" t="s">
        <v>288</v>
      </c>
      <c r="D92" s="326">
        <v>7.05</v>
      </c>
      <c r="E92" s="327">
        <v>1.41</v>
      </c>
      <c r="F92" s="326">
        <v>79</v>
      </c>
      <c r="G92" s="326">
        <v>51</v>
      </c>
      <c r="H92" s="340">
        <v>0</v>
      </c>
    </row>
    <row r="93" spans="1:8" s="6" customFormat="1" ht="15">
      <c r="A93" s="337" t="s">
        <v>531</v>
      </c>
      <c r="B93" s="326" t="s">
        <v>532</v>
      </c>
      <c r="C93" s="326" t="s">
        <v>289</v>
      </c>
      <c r="D93" s="326">
        <v>8.07</v>
      </c>
      <c r="E93" s="327">
        <v>1.55</v>
      </c>
      <c r="F93" s="326">
        <v>85</v>
      </c>
      <c r="G93" s="326">
        <v>55</v>
      </c>
      <c r="H93" s="340">
        <v>0</v>
      </c>
    </row>
    <row r="94" spans="1:8" s="6" customFormat="1" ht="15">
      <c r="A94" s="337" t="s">
        <v>531</v>
      </c>
      <c r="B94" s="326" t="s">
        <v>532</v>
      </c>
      <c r="C94" s="326" t="s">
        <v>290</v>
      </c>
      <c r="D94" s="326">
        <v>8.66</v>
      </c>
      <c r="E94" s="327">
        <v>1.63</v>
      </c>
      <c r="F94" s="326">
        <v>90</v>
      </c>
      <c r="G94" s="326">
        <v>60</v>
      </c>
      <c r="H94" s="340">
        <v>0</v>
      </c>
    </row>
    <row r="95" spans="1:8" s="6" customFormat="1" ht="15">
      <c r="A95" s="337" t="s">
        <v>531</v>
      </c>
      <c r="B95" s="326" t="s">
        <v>532</v>
      </c>
      <c r="C95" s="326" t="s">
        <v>291</v>
      </c>
      <c r="D95" s="326">
        <v>8.2799999999999994</v>
      </c>
      <c r="E95" s="327">
        <v>1.58</v>
      </c>
      <c r="F95" s="326">
        <v>85</v>
      </c>
      <c r="G95" s="326">
        <v>60</v>
      </c>
      <c r="H95" s="340"/>
    </row>
    <row r="96" spans="1:8" s="6" customFormat="1" ht="15">
      <c r="A96" s="337" t="s">
        <v>531</v>
      </c>
      <c r="B96" s="326" t="s">
        <v>532</v>
      </c>
      <c r="C96" s="326" t="s">
        <v>292</v>
      </c>
      <c r="D96" s="326">
        <v>7.54</v>
      </c>
      <c r="E96" s="327">
        <v>1.48</v>
      </c>
      <c r="F96" s="326">
        <v>86</v>
      </c>
      <c r="G96" s="326">
        <v>61</v>
      </c>
      <c r="H96" s="340">
        <v>0</v>
      </c>
    </row>
    <row r="97" spans="1:8" s="6" customFormat="1" ht="15">
      <c r="A97" s="337" t="s">
        <v>531</v>
      </c>
      <c r="B97" s="326" t="s">
        <v>532</v>
      </c>
      <c r="C97" s="326" t="s">
        <v>293</v>
      </c>
      <c r="D97" s="326">
        <v>7.37</v>
      </c>
      <c r="E97" s="327">
        <v>1.46</v>
      </c>
      <c r="F97" s="326">
        <v>88</v>
      </c>
      <c r="G97" s="326">
        <v>60</v>
      </c>
      <c r="H97" s="340" t="s">
        <v>164</v>
      </c>
    </row>
    <row r="98" spans="1:8" s="6" customFormat="1" ht="15">
      <c r="A98" s="337" t="s">
        <v>531</v>
      </c>
      <c r="B98" s="326" t="s">
        <v>532</v>
      </c>
      <c r="C98" s="326" t="s">
        <v>294</v>
      </c>
      <c r="D98" s="326">
        <v>7.63</v>
      </c>
      <c r="E98" s="327">
        <v>1.49</v>
      </c>
      <c r="F98" s="326">
        <v>87</v>
      </c>
      <c r="G98" s="326">
        <v>63</v>
      </c>
      <c r="H98" s="340">
        <v>0</v>
      </c>
    </row>
    <row r="99" spans="1:8" s="6" customFormat="1" ht="15">
      <c r="A99" s="337" t="s">
        <v>531</v>
      </c>
      <c r="B99" s="326" t="s">
        <v>532</v>
      </c>
      <c r="C99" s="326" t="s">
        <v>295</v>
      </c>
      <c r="D99" s="326">
        <v>7.99</v>
      </c>
      <c r="E99" s="327">
        <v>1.52</v>
      </c>
      <c r="F99" s="326">
        <v>87</v>
      </c>
      <c r="G99" s="326">
        <v>64</v>
      </c>
      <c r="H99" s="340">
        <v>0</v>
      </c>
    </row>
    <row r="100" spans="1:8" s="6" customFormat="1" ht="15">
      <c r="A100" s="337" t="s">
        <v>531</v>
      </c>
      <c r="B100" s="326" t="s">
        <v>532</v>
      </c>
      <c r="C100" s="326" t="s">
        <v>296</v>
      </c>
      <c r="D100" s="326">
        <v>8.74</v>
      </c>
      <c r="E100" s="327">
        <v>1.61</v>
      </c>
      <c r="F100" s="326">
        <v>85</v>
      </c>
      <c r="G100" s="326">
        <v>64</v>
      </c>
      <c r="H100" s="340"/>
    </row>
    <row r="101" spans="1:8" s="6" customFormat="1" ht="15">
      <c r="A101" s="337" t="s">
        <v>531</v>
      </c>
      <c r="B101" s="326" t="s">
        <v>532</v>
      </c>
      <c r="C101" s="326" t="s">
        <v>297</v>
      </c>
      <c r="D101" s="326">
        <v>8.4700000000000006</v>
      </c>
      <c r="E101" s="327">
        <v>1.58</v>
      </c>
      <c r="F101" s="326">
        <v>86</v>
      </c>
      <c r="G101" s="326">
        <v>62</v>
      </c>
      <c r="H101" s="340"/>
    </row>
    <row r="102" spans="1:8" s="6" customFormat="1" ht="15">
      <c r="A102" s="337" t="s">
        <v>531</v>
      </c>
      <c r="B102" s="326" t="s">
        <v>532</v>
      </c>
      <c r="C102" s="326" t="s">
        <v>107</v>
      </c>
      <c r="D102" s="326">
        <v>8.23</v>
      </c>
      <c r="E102" s="327">
        <v>1.55</v>
      </c>
      <c r="F102" s="326">
        <v>80</v>
      </c>
      <c r="G102" s="326">
        <v>60</v>
      </c>
      <c r="H102" s="340">
        <v>0.01</v>
      </c>
    </row>
    <row r="103" spans="1:8" s="6" customFormat="1" ht="15">
      <c r="A103" s="337" t="s">
        <v>531</v>
      </c>
      <c r="B103" s="326" t="s">
        <v>532</v>
      </c>
      <c r="C103" s="326" t="s">
        <v>108</v>
      </c>
      <c r="D103" s="326">
        <v>9.74</v>
      </c>
      <c r="E103" s="327">
        <v>1.75</v>
      </c>
      <c r="F103" s="326">
        <v>79</v>
      </c>
      <c r="G103" s="326">
        <v>58</v>
      </c>
      <c r="H103" s="340">
        <v>0.68</v>
      </c>
    </row>
    <row r="104" spans="1:8" s="6" customFormat="1" ht="15">
      <c r="A104" s="337" t="s">
        <v>531</v>
      </c>
      <c r="B104" s="326" t="s">
        <v>532</v>
      </c>
      <c r="C104" s="326" t="s">
        <v>109</v>
      </c>
      <c r="D104" s="326">
        <v>9.4700000000000006</v>
      </c>
      <c r="E104" s="327">
        <v>1.71</v>
      </c>
      <c r="F104" s="326">
        <v>78</v>
      </c>
      <c r="G104" s="326">
        <v>58</v>
      </c>
      <c r="H104" s="340">
        <v>1.38</v>
      </c>
    </row>
    <row r="105" spans="1:8" s="6" customFormat="1" ht="15">
      <c r="A105" s="337" t="s">
        <v>531</v>
      </c>
      <c r="B105" s="326" t="s">
        <v>532</v>
      </c>
      <c r="C105" s="326" t="s">
        <v>298</v>
      </c>
      <c r="D105" s="326">
        <v>9.23</v>
      </c>
      <c r="E105" s="327">
        <v>1.68</v>
      </c>
      <c r="F105" s="326">
        <v>79</v>
      </c>
      <c r="G105" s="326">
        <v>59</v>
      </c>
      <c r="H105" s="340">
        <v>0.03</v>
      </c>
    </row>
    <row r="106" spans="1:8" s="6" customFormat="1" ht="15">
      <c r="A106" s="337" t="s">
        <v>531</v>
      </c>
      <c r="B106" s="326" t="s">
        <v>532</v>
      </c>
      <c r="C106" s="326" t="s">
        <v>110</v>
      </c>
      <c r="D106" s="326">
        <v>8.61</v>
      </c>
      <c r="E106" s="327">
        <v>1.6</v>
      </c>
      <c r="F106" s="326">
        <v>87</v>
      </c>
      <c r="G106" s="326">
        <v>61</v>
      </c>
      <c r="H106" s="340">
        <v>7.0000000000000007E-2</v>
      </c>
    </row>
    <row r="107" spans="1:8" s="6" customFormat="1" ht="15">
      <c r="A107" s="337" t="s">
        <v>531</v>
      </c>
      <c r="B107" s="326" t="s">
        <v>532</v>
      </c>
      <c r="C107" s="326" t="s">
        <v>111</v>
      </c>
      <c r="D107" s="326">
        <v>9.08</v>
      </c>
      <c r="E107" s="327">
        <v>1.66</v>
      </c>
      <c r="F107" s="326">
        <v>86</v>
      </c>
      <c r="G107" s="326">
        <v>59</v>
      </c>
      <c r="H107" s="340">
        <v>0.56999999999999995</v>
      </c>
    </row>
    <row r="108" spans="1:8" s="6" customFormat="1" ht="15">
      <c r="A108" s="337" t="s">
        <v>531</v>
      </c>
      <c r="B108" s="326" t="s">
        <v>532</v>
      </c>
      <c r="C108" s="326" t="s">
        <v>112</v>
      </c>
      <c r="D108" s="326">
        <v>8.91</v>
      </c>
      <c r="E108" s="327">
        <v>1.64</v>
      </c>
      <c r="F108" s="326">
        <v>87</v>
      </c>
      <c r="G108" s="326">
        <v>60</v>
      </c>
      <c r="H108" s="340">
        <v>0.02</v>
      </c>
    </row>
    <row r="109" spans="1:8" s="6" customFormat="1" ht="15">
      <c r="A109" s="337" t="s">
        <v>531</v>
      </c>
      <c r="B109" s="326" t="s">
        <v>532</v>
      </c>
      <c r="C109" s="326" t="s">
        <v>113</v>
      </c>
      <c r="D109" s="326">
        <v>8.44</v>
      </c>
      <c r="E109" s="327">
        <v>1.58</v>
      </c>
      <c r="F109" s="326">
        <v>88</v>
      </c>
      <c r="G109" s="326">
        <v>59</v>
      </c>
      <c r="H109" s="340">
        <v>0</v>
      </c>
    </row>
    <row r="110" spans="1:8" s="6" customFormat="1" ht="15">
      <c r="A110" s="337" t="s">
        <v>531</v>
      </c>
      <c r="B110" s="326" t="s">
        <v>532</v>
      </c>
      <c r="C110" s="326" t="s">
        <v>299</v>
      </c>
      <c r="D110" s="326">
        <v>7.16</v>
      </c>
      <c r="E110" s="327">
        <v>1.41</v>
      </c>
      <c r="F110" s="326">
        <v>81</v>
      </c>
      <c r="G110" s="326">
        <v>50</v>
      </c>
      <c r="H110" s="340">
        <v>0.04</v>
      </c>
    </row>
    <row r="111" spans="1:8" s="6" customFormat="1" ht="15">
      <c r="A111" s="337" t="s">
        <v>531</v>
      </c>
      <c r="B111" s="326" t="s">
        <v>532</v>
      </c>
      <c r="C111" s="326" t="s">
        <v>300</v>
      </c>
      <c r="D111" s="326">
        <v>7</v>
      </c>
      <c r="E111" s="327">
        <v>1.39</v>
      </c>
      <c r="F111" s="326">
        <v>81</v>
      </c>
      <c r="G111" s="326">
        <v>46</v>
      </c>
      <c r="H111" s="340">
        <v>0.02</v>
      </c>
    </row>
    <row r="112" spans="1:8" s="6" customFormat="1" ht="15">
      <c r="A112" s="337" t="s">
        <v>531</v>
      </c>
      <c r="B112" s="326" t="s">
        <v>532</v>
      </c>
      <c r="C112" s="326" t="s">
        <v>301</v>
      </c>
      <c r="D112" s="326">
        <v>7.47</v>
      </c>
      <c r="E112" s="327">
        <v>1.45</v>
      </c>
      <c r="F112" s="326">
        <v>82</v>
      </c>
      <c r="G112" s="326">
        <v>50</v>
      </c>
      <c r="H112" s="340">
        <v>0</v>
      </c>
    </row>
    <row r="113" spans="1:8" s="6" customFormat="1" ht="15">
      <c r="A113" s="337" t="s">
        <v>531</v>
      </c>
      <c r="B113" s="326" t="s">
        <v>532</v>
      </c>
      <c r="C113" s="326" t="s">
        <v>302</v>
      </c>
      <c r="D113" s="326">
        <v>8.56</v>
      </c>
      <c r="E113" s="327">
        <v>1.59</v>
      </c>
      <c r="F113" s="326">
        <v>84</v>
      </c>
      <c r="G113" s="326">
        <v>55</v>
      </c>
      <c r="H113" s="340">
        <v>0</v>
      </c>
    </row>
    <row r="114" spans="1:8" s="6" customFormat="1" ht="15">
      <c r="A114" s="337" t="s">
        <v>531</v>
      </c>
      <c r="B114" s="326" t="s">
        <v>532</v>
      </c>
      <c r="C114" s="326" t="s">
        <v>303</v>
      </c>
      <c r="D114" s="326">
        <v>7.6</v>
      </c>
      <c r="E114" s="327">
        <v>1.47</v>
      </c>
      <c r="F114" s="326">
        <v>87</v>
      </c>
      <c r="G114" s="326">
        <v>59</v>
      </c>
      <c r="H114" s="340"/>
    </row>
    <row r="115" spans="1:8" s="6" customFormat="1" ht="15">
      <c r="A115" s="337" t="s">
        <v>531</v>
      </c>
      <c r="B115" s="326" t="s">
        <v>532</v>
      </c>
      <c r="C115" s="326" t="s">
        <v>304</v>
      </c>
      <c r="D115" s="326">
        <v>7.89</v>
      </c>
      <c r="E115" s="327">
        <v>1.5</v>
      </c>
      <c r="F115" s="326">
        <v>89</v>
      </c>
      <c r="G115" s="326">
        <v>57</v>
      </c>
      <c r="H115" s="340">
        <v>0.3</v>
      </c>
    </row>
    <row r="116" spans="1:8" s="6" customFormat="1" ht="15">
      <c r="A116" s="337" t="s">
        <v>531</v>
      </c>
      <c r="B116" s="326" t="s">
        <v>532</v>
      </c>
      <c r="C116" s="326" t="s">
        <v>305</v>
      </c>
      <c r="D116" s="326">
        <v>7.94</v>
      </c>
      <c r="E116" s="327">
        <v>1.51</v>
      </c>
      <c r="F116" s="326">
        <v>84</v>
      </c>
      <c r="G116" s="326">
        <v>53</v>
      </c>
      <c r="H116" s="340">
        <v>0.42</v>
      </c>
    </row>
    <row r="117" spans="1:8" s="6" customFormat="1" ht="15">
      <c r="A117" s="337" t="s">
        <v>531</v>
      </c>
      <c r="B117" s="326" t="s">
        <v>532</v>
      </c>
      <c r="C117" s="326" t="s">
        <v>306</v>
      </c>
      <c r="D117" s="326">
        <v>6.68</v>
      </c>
      <c r="E117" s="327">
        <v>1.34</v>
      </c>
      <c r="F117" s="326">
        <v>80</v>
      </c>
      <c r="G117" s="326">
        <v>55</v>
      </c>
      <c r="H117" s="340">
        <v>0</v>
      </c>
    </row>
    <row r="118" spans="1:8" s="6" customFormat="1" ht="15">
      <c r="A118" s="337" t="s">
        <v>531</v>
      </c>
      <c r="B118" s="326" t="s">
        <v>532</v>
      </c>
      <c r="C118" s="326" t="s">
        <v>307</v>
      </c>
      <c r="D118" s="326">
        <v>6.25</v>
      </c>
      <c r="E118" s="327">
        <v>1.29</v>
      </c>
      <c r="F118" s="326">
        <v>82</v>
      </c>
      <c r="G118" s="326">
        <v>61</v>
      </c>
      <c r="H118" s="340">
        <v>0.25</v>
      </c>
    </row>
    <row r="119" spans="1:8" s="6" customFormat="1" ht="15">
      <c r="A119" s="337" t="s">
        <v>531</v>
      </c>
      <c r="B119" s="326" t="s">
        <v>532</v>
      </c>
      <c r="C119" s="326" t="s">
        <v>308</v>
      </c>
      <c r="D119" s="326">
        <v>7.04</v>
      </c>
      <c r="E119" s="327">
        <v>1.39</v>
      </c>
      <c r="F119" s="326">
        <v>84</v>
      </c>
      <c r="G119" s="326">
        <v>62</v>
      </c>
      <c r="H119" s="340">
        <v>7.0000000000000007E-2</v>
      </c>
    </row>
    <row r="120" spans="1:8" s="6" customFormat="1" ht="15">
      <c r="A120" s="337" t="s">
        <v>531</v>
      </c>
      <c r="B120" s="326" t="s">
        <v>532</v>
      </c>
      <c r="C120" s="326" t="s">
        <v>309</v>
      </c>
      <c r="D120" s="326">
        <v>6.9</v>
      </c>
      <c r="E120" s="327">
        <v>1.37</v>
      </c>
      <c r="F120" s="326">
        <v>86</v>
      </c>
      <c r="G120" s="326">
        <v>63</v>
      </c>
      <c r="H120" s="340">
        <v>0</v>
      </c>
    </row>
    <row r="121" spans="1:8" s="6" customFormat="1" ht="15">
      <c r="A121" s="337" t="s">
        <v>531</v>
      </c>
      <c r="B121" s="326" t="s">
        <v>532</v>
      </c>
      <c r="C121" s="326" t="s">
        <v>114</v>
      </c>
      <c r="D121" s="326">
        <v>9.66</v>
      </c>
      <c r="E121" s="327">
        <v>1.74</v>
      </c>
      <c r="F121" s="326">
        <v>87</v>
      </c>
      <c r="G121" s="326">
        <v>62</v>
      </c>
      <c r="H121" s="340">
        <v>1.62</v>
      </c>
    </row>
    <row r="122" spans="1:8" s="6" customFormat="1" ht="15">
      <c r="A122" s="337" t="s">
        <v>531</v>
      </c>
      <c r="B122" s="326" t="s">
        <v>532</v>
      </c>
      <c r="C122" s="326" t="s">
        <v>115</v>
      </c>
      <c r="D122" s="326">
        <v>9.18</v>
      </c>
      <c r="E122" s="327">
        <v>1.67</v>
      </c>
      <c r="F122" s="326">
        <v>88</v>
      </c>
      <c r="G122" s="326">
        <v>62</v>
      </c>
      <c r="H122" s="340">
        <v>0</v>
      </c>
    </row>
    <row r="123" spans="1:8" s="6" customFormat="1" ht="15">
      <c r="A123" s="337" t="s">
        <v>531</v>
      </c>
      <c r="B123" s="326" t="s">
        <v>532</v>
      </c>
      <c r="C123" s="326" t="s">
        <v>116</v>
      </c>
      <c r="D123" s="326">
        <v>9.52</v>
      </c>
      <c r="E123" s="327">
        <v>1.72</v>
      </c>
      <c r="F123" s="326">
        <v>85</v>
      </c>
      <c r="G123" s="326">
        <v>57</v>
      </c>
      <c r="H123" s="340">
        <v>0.52</v>
      </c>
    </row>
    <row r="124" spans="1:8" s="6" customFormat="1" ht="15">
      <c r="A124" s="337" t="s">
        <v>531</v>
      </c>
      <c r="B124" s="326" t="s">
        <v>532</v>
      </c>
      <c r="C124" s="326" t="s">
        <v>310</v>
      </c>
      <c r="D124" s="326">
        <v>8.9499999999999993</v>
      </c>
      <c r="E124" s="327">
        <v>1.64</v>
      </c>
      <c r="F124" s="326">
        <v>85</v>
      </c>
      <c r="G124" s="326">
        <v>56</v>
      </c>
      <c r="H124" s="340">
        <v>0</v>
      </c>
    </row>
    <row r="125" spans="1:8" s="6" customFormat="1" ht="15">
      <c r="A125" s="337" t="s">
        <v>531</v>
      </c>
      <c r="B125" s="326" t="s">
        <v>532</v>
      </c>
      <c r="C125" s="326" t="s">
        <v>311</v>
      </c>
      <c r="D125" s="326">
        <v>8.19</v>
      </c>
      <c r="E125" s="327">
        <v>1.54</v>
      </c>
      <c r="F125" s="326">
        <v>87</v>
      </c>
      <c r="G125" s="326">
        <v>56</v>
      </c>
      <c r="H125" s="340">
        <v>0</v>
      </c>
    </row>
    <row r="126" spans="1:8" s="6" customFormat="1" ht="15">
      <c r="A126" s="337" t="s">
        <v>531</v>
      </c>
      <c r="B126" s="326" t="s">
        <v>532</v>
      </c>
      <c r="C126" s="326" t="s">
        <v>312</v>
      </c>
      <c r="D126" s="326">
        <v>7.55</v>
      </c>
      <c r="E126" s="327">
        <v>1.46</v>
      </c>
      <c r="F126" s="326">
        <v>86</v>
      </c>
      <c r="G126" s="326">
        <v>53</v>
      </c>
      <c r="H126" s="340">
        <v>0</v>
      </c>
    </row>
    <row r="127" spans="1:8" s="6" customFormat="1" ht="15">
      <c r="A127" s="337" t="s">
        <v>531</v>
      </c>
      <c r="B127" s="326" t="s">
        <v>532</v>
      </c>
      <c r="C127" s="326" t="s">
        <v>313</v>
      </c>
      <c r="D127" s="326">
        <v>7.73</v>
      </c>
      <c r="E127" s="327">
        <v>1.48</v>
      </c>
      <c r="F127" s="326">
        <v>84</v>
      </c>
      <c r="G127" s="326">
        <v>53</v>
      </c>
      <c r="H127" s="340">
        <v>0</v>
      </c>
    </row>
    <row r="128" spans="1:8" s="6" customFormat="1" ht="15">
      <c r="A128" s="337" t="s">
        <v>531</v>
      </c>
      <c r="B128" s="326" t="s">
        <v>532</v>
      </c>
      <c r="C128" s="326" t="s">
        <v>314</v>
      </c>
      <c r="D128" s="326">
        <v>8.92</v>
      </c>
      <c r="E128" s="327">
        <v>1.59</v>
      </c>
      <c r="F128" s="326">
        <v>87</v>
      </c>
      <c r="G128" s="326">
        <v>57</v>
      </c>
      <c r="H128" s="340">
        <v>0</v>
      </c>
    </row>
    <row r="129" spans="1:8" s="6" customFormat="1" ht="15">
      <c r="A129" s="337" t="s">
        <v>531</v>
      </c>
      <c r="B129" s="326" t="s">
        <v>532</v>
      </c>
      <c r="C129" s="326" t="s">
        <v>315</v>
      </c>
      <c r="D129" s="326">
        <v>8.6199999999999992</v>
      </c>
      <c r="E129" s="327">
        <v>1.55</v>
      </c>
      <c r="F129" s="326">
        <v>86</v>
      </c>
      <c r="G129" s="326">
        <v>65</v>
      </c>
      <c r="H129" s="340">
        <v>0</v>
      </c>
    </row>
    <row r="130" spans="1:8" s="6" customFormat="1" ht="15">
      <c r="A130" s="337" t="s">
        <v>531</v>
      </c>
      <c r="B130" s="326" t="s">
        <v>532</v>
      </c>
      <c r="C130" s="326" t="s">
        <v>316</v>
      </c>
      <c r="D130" s="326">
        <v>7.36</v>
      </c>
      <c r="E130" s="327">
        <v>1.39</v>
      </c>
      <c r="F130" s="326">
        <v>88</v>
      </c>
      <c r="G130" s="326">
        <v>61</v>
      </c>
      <c r="H130" s="340">
        <v>0.02</v>
      </c>
    </row>
    <row r="131" spans="1:8" s="6" customFormat="1" ht="15">
      <c r="A131" s="337" t="s">
        <v>531</v>
      </c>
      <c r="B131" s="326" t="s">
        <v>532</v>
      </c>
      <c r="C131" s="326" t="s">
        <v>317</v>
      </c>
      <c r="D131" s="326">
        <v>6.69</v>
      </c>
      <c r="E131" s="327">
        <v>1.3</v>
      </c>
      <c r="F131" s="326">
        <v>87</v>
      </c>
      <c r="G131" s="326">
        <v>55</v>
      </c>
      <c r="H131" s="340">
        <v>0</v>
      </c>
    </row>
    <row r="132" spans="1:8" s="6" customFormat="1" ht="15">
      <c r="A132" s="337" t="s">
        <v>531</v>
      </c>
      <c r="B132" s="326" t="s">
        <v>532</v>
      </c>
      <c r="C132" s="326" t="s">
        <v>318</v>
      </c>
      <c r="D132" s="326">
        <v>6.69</v>
      </c>
      <c r="E132" s="327">
        <v>1.3</v>
      </c>
      <c r="F132" s="326">
        <v>91</v>
      </c>
      <c r="G132" s="326">
        <v>63</v>
      </c>
      <c r="H132" s="340">
        <v>0</v>
      </c>
    </row>
    <row r="133" spans="1:8" s="6" customFormat="1" ht="15">
      <c r="A133" s="337" t="s">
        <v>531</v>
      </c>
      <c r="B133" s="326" t="s">
        <v>532</v>
      </c>
      <c r="C133" s="326" t="s">
        <v>319</v>
      </c>
      <c r="D133" s="326">
        <v>6.62</v>
      </c>
      <c r="E133" s="327">
        <v>1.29</v>
      </c>
      <c r="F133" s="326">
        <v>92</v>
      </c>
      <c r="G133" s="326">
        <v>66</v>
      </c>
      <c r="H133" s="340">
        <v>0</v>
      </c>
    </row>
    <row r="134" spans="1:8" s="6" customFormat="1" ht="15">
      <c r="A134" s="337" t="s">
        <v>531</v>
      </c>
      <c r="B134" s="326" t="s">
        <v>532</v>
      </c>
      <c r="C134" s="326" t="s">
        <v>320</v>
      </c>
      <c r="D134" s="326">
        <v>6.74</v>
      </c>
      <c r="E134" s="327">
        <v>1.31</v>
      </c>
      <c r="F134" s="326">
        <v>88</v>
      </c>
      <c r="G134" s="326">
        <v>67</v>
      </c>
      <c r="H134" s="340">
        <v>0.04</v>
      </c>
    </row>
    <row r="135" spans="1:8" s="6" customFormat="1" ht="15">
      <c r="A135" s="337" t="s">
        <v>531</v>
      </c>
      <c r="B135" s="326" t="s">
        <v>532</v>
      </c>
      <c r="C135" s="326" t="s">
        <v>321</v>
      </c>
      <c r="D135" s="326">
        <v>6.61</v>
      </c>
      <c r="E135" s="327">
        <v>1.29</v>
      </c>
      <c r="F135" s="326">
        <v>86</v>
      </c>
      <c r="G135" s="326">
        <v>66</v>
      </c>
      <c r="H135" s="340">
        <v>0</v>
      </c>
    </row>
    <row r="136" spans="1:8" s="6" customFormat="1" ht="15">
      <c r="A136" s="337" t="s">
        <v>531</v>
      </c>
      <c r="B136" s="326" t="s">
        <v>532</v>
      </c>
      <c r="C136" s="326" t="s">
        <v>322</v>
      </c>
      <c r="D136" s="326">
        <v>6.35</v>
      </c>
      <c r="E136" s="327">
        <v>1.26</v>
      </c>
      <c r="F136" s="326">
        <v>85</v>
      </c>
      <c r="G136" s="326">
        <v>64</v>
      </c>
      <c r="H136" s="340">
        <v>0</v>
      </c>
    </row>
    <row r="137" spans="1:8" s="6" customFormat="1" ht="15">
      <c r="A137" s="337" t="s">
        <v>531</v>
      </c>
      <c r="B137" s="326" t="s">
        <v>532</v>
      </c>
      <c r="C137" s="326" t="s">
        <v>323</v>
      </c>
      <c r="D137" s="326">
        <v>7.22</v>
      </c>
      <c r="E137" s="327">
        <v>1.37</v>
      </c>
      <c r="F137" s="326">
        <v>86</v>
      </c>
      <c r="G137" s="326">
        <v>63</v>
      </c>
      <c r="H137" s="340">
        <v>0</v>
      </c>
    </row>
    <row r="138" spans="1:8" s="6" customFormat="1" ht="15">
      <c r="A138" s="337" t="s">
        <v>531</v>
      </c>
      <c r="B138" s="326" t="s">
        <v>532</v>
      </c>
      <c r="C138" s="326" t="s">
        <v>324</v>
      </c>
      <c r="D138" s="326">
        <v>6.29</v>
      </c>
      <c r="E138" s="327">
        <v>1.25</v>
      </c>
      <c r="F138" s="326">
        <v>89</v>
      </c>
      <c r="G138" s="326">
        <v>62</v>
      </c>
      <c r="H138" s="340">
        <v>0</v>
      </c>
    </row>
    <row r="139" spans="1:8" s="6" customFormat="1" ht="15">
      <c r="A139" s="337" t="s">
        <v>531</v>
      </c>
      <c r="B139" s="326" t="s">
        <v>532</v>
      </c>
      <c r="C139" s="326" t="s">
        <v>325</v>
      </c>
      <c r="D139" s="326">
        <v>7.14</v>
      </c>
      <c r="E139" s="327">
        <v>1.36</v>
      </c>
      <c r="F139" s="326">
        <v>88</v>
      </c>
      <c r="G139" s="326">
        <v>64</v>
      </c>
      <c r="H139" s="340">
        <v>0</v>
      </c>
    </row>
    <row r="140" spans="1:8" s="6" customFormat="1" ht="15">
      <c r="A140" s="337" t="s">
        <v>531</v>
      </c>
      <c r="B140" s="326" t="s">
        <v>532</v>
      </c>
      <c r="C140" s="326" t="s">
        <v>326</v>
      </c>
      <c r="D140" s="326">
        <v>6.53</v>
      </c>
      <c r="E140" s="327">
        <v>1.28</v>
      </c>
      <c r="F140" s="326">
        <v>92</v>
      </c>
      <c r="G140" s="326">
        <v>67</v>
      </c>
      <c r="H140" s="340">
        <v>0</v>
      </c>
    </row>
    <row r="141" spans="1:8" s="6" customFormat="1" ht="15">
      <c r="A141" s="337" t="s">
        <v>531</v>
      </c>
      <c r="B141" s="326" t="s">
        <v>532</v>
      </c>
      <c r="C141" s="326" t="s">
        <v>117</v>
      </c>
      <c r="D141" s="326">
        <v>6.86</v>
      </c>
      <c r="E141" s="327">
        <v>1.33</v>
      </c>
      <c r="F141" s="326">
        <v>89</v>
      </c>
      <c r="G141" s="326">
        <v>65</v>
      </c>
      <c r="H141" s="340">
        <v>1.24</v>
      </c>
    </row>
    <row r="142" spans="1:8" s="6" customFormat="1" ht="15">
      <c r="A142" s="337" t="s">
        <v>531</v>
      </c>
      <c r="B142" s="326" t="s">
        <v>532</v>
      </c>
      <c r="C142" s="326" t="s">
        <v>327</v>
      </c>
      <c r="D142" s="326">
        <v>7.2</v>
      </c>
      <c r="E142" s="327">
        <v>1.37</v>
      </c>
      <c r="F142" s="326">
        <v>88</v>
      </c>
      <c r="G142" s="326">
        <v>66</v>
      </c>
      <c r="H142" s="340">
        <v>0.02</v>
      </c>
    </row>
    <row r="143" spans="1:8" s="6" customFormat="1" ht="15">
      <c r="A143" s="337" t="s">
        <v>531</v>
      </c>
      <c r="B143" s="326" t="s">
        <v>532</v>
      </c>
      <c r="C143" s="326" t="s">
        <v>328</v>
      </c>
      <c r="D143" s="326">
        <v>7.88</v>
      </c>
      <c r="E143" s="327">
        <v>1.46</v>
      </c>
      <c r="F143" s="326">
        <v>88</v>
      </c>
      <c r="G143" s="326">
        <v>66</v>
      </c>
      <c r="H143" s="340">
        <v>0</v>
      </c>
    </row>
    <row r="144" spans="1:8" s="6" customFormat="1" ht="15">
      <c r="A144" s="337" t="s">
        <v>531</v>
      </c>
      <c r="B144" s="326" t="s">
        <v>532</v>
      </c>
      <c r="C144" s="326" t="s">
        <v>329</v>
      </c>
      <c r="D144" s="326">
        <v>7.42</v>
      </c>
      <c r="E144" s="327">
        <v>1.4</v>
      </c>
      <c r="F144" s="326">
        <v>88</v>
      </c>
      <c r="G144" s="326">
        <v>67</v>
      </c>
      <c r="H144" s="340"/>
    </row>
    <row r="145" spans="1:8" s="6" customFormat="1" ht="15">
      <c r="A145" s="337" t="s">
        <v>531</v>
      </c>
      <c r="B145" s="326" t="s">
        <v>532</v>
      </c>
      <c r="C145" s="326" t="s">
        <v>118</v>
      </c>
      <c r="D145" s="326">
        <v>9.1999999999999993</v>
      </c>
      <c r="E145" s="327">
        <v>1.63</v>
      </c>
      <c r="F145" s="326">
        <v>88</v>
      </c>
      <c r="G145" s="326">
        <v>67</v>
      </c>
      <c r="H145" s="340">
        <v>0.65</v>
      </c>
    </row>
    <row r="146" spans="1:8" s="6" customFormat="1" ht="15">
      <c r="A146" s="337" t="s">
        <v>531</v>
      </c>
      <c r="B146" s="326" t="s">
        <v>532</v>
      </c>
      <c r="C146" s="326" t="s">
        <v>119</v>
      </c>
      <c r="D146" s="326">
        <v>8.8800000000000008</v>
      </c>
      <c r="E146" s="327">
        <v>1.59</v>
      </c>
      <c r="F146" s="326">
        <v>85</v>
      </c>
      <c r="G146" s="326">
        <v>67</v>
      </c>
      <c r="H146" s="340">
        <v>0.56000000000000005</v>
      </c>
    </row>
    <row r="147" spans="1:8" s="6" customFormat="1" ht="15">
      <c r="A147" s="337" t="s">
        <v>531</v>
      </c>
      <c r="B147" s="326" t="s">
        <v>532</v>
      </c>
      <c r="C147" s="326" t="s">
        <v>120</v>
      </c>
      <c r="D147" s="326">
        <v>9.51</v>
      </c>
      <c r="E147" s="327">
        <v>1.67</v>
      </c>
      <c r="F147" s="326">
        <v>83</v>
      </c>
      <c r="G147" s="326">
        <v>66</v>
      </c>
      <c r="H147" s="340">
        <v>0.12</v>
      </c>
    </row>
    <row r="148" spans="1:8" s="6" customFormat="1" ht="15">
      <c r="A148" s="337" t="s">
        <v>531</v>
      </c>
      <c r="B148" s="326" t="s">
        <v>532</v>
      </c>
      <c r="C148" s="326" t="s">
        <v>330</v>
      </c>
      <c r="D148" s="326">
        <v>9.18</v>
      </c>
      <c r="E148" s="327">
        <v>1.63</v>
      </c>
      <c r="F148" s="326">
        <v>83</v>
      </c>
      <c r="G148" s="326">
        <v>66</v>
      </c>
      <c r="H148" s="340">
        <v>0.16</v>
      </c>
    </row>
    <row r="149" spans="1:8" s="6" customFormat="1" ht="15">
      <c r="A149" s="337" t="s">
        <v>531</v>
      </c>
      <c r="B149" s="326" t="s">
        <v>532</v>
      </c>
      <c r="C149" s="326" t="s">
        <v>331</v>
      </c>
      <c r="D149" s="326">
        <v>8.48</v>
      </c>
      <c r="E149" s="327">
        <v>1.54</v>
      </c>
      <c r="F149" s="326">
        <v>82</v>
      </c>
      <c r="G149" s="326">
        <v>62</v>
      </c>
      <c r="H149" s="340">
        <v>0.05</v>
      </c>
    </row>
    <row r="150" spans="1:8" s="6" customFormat="1" ht="15">
      <c r="A150" s="337" t="s">
        <v>531</v>
      </c>
      <c r="B150" s="326" t="s">
        <v>532</v>
      </c>
      <c r="C150" s="326" t="s">
        <v>332</v>
      </c>
      <c r="D150" s="326">
        <v>9.3699999999999992</v>
      </c>
      <c r="E150" s="327">
        <v>1.65</v>
      </c>
      <c r="F150" s="326">
        <v>81</v>
      </c>
      <c r="G150" s="326">
        <v>56</v>
      </c>
      <c r="H150" s="340" t="s">
        <v>149</v>
      </c>
    </row>
    <row r="151" spans="1:8" s="6" customFormat="1" ht="15">
      <c r="A151" s="337" t="s">
        <v>531</v>
      </c>
      <c r="B151" s="326" t="s">
        <v>532</v>
      </c>
      <c r="C151" s="326" t="s">
        <v>333</v>
      </c>
      <c r="D151" s="326">
        <v>8.86</v>
      </c>
      <c r="E151" s="327">
        <v>1.58</v>
      </c>
      <c r="F151" s="326">
        <v>85</v>
      </c>
      <c r="G151" s="326">
        <v>55</v>
      </c>
      <c r="H151" s="340">
        <v>0</v>
      </c>
    </row>
    <row r="152" spans="1:8" s="6" customFormat="1" ht="15">
      <c r="A152" s="337" t="s">
        <v>531</v>
      </c>
      <c r="B152" s="326" t="s">
        <v>532</v>
      </c>
      <c r="C152" s="326" t="s">
        <v>334</v>
      </c>
      <c r="D152" s="326">
        <v>8.77</v>
      </c>
      <c r="E152" s="327">
        <v>1.57</v>
      </c>
      <c r="F152" s="326">
        <v>87</v>
      </c>
      <c r="G152" s="326">
        <v>60</v>
      </c>
      <c r="H152" s="340">
        <v>0</v>
      </c>
    </row>
    <row r="153" spans="1:8" s="6" customFormat="1" ht="15">
      <c r="A153" s="337" t="s">
        <v>531</v>
      </c>
      <c r="B153" s="326" t="s">
        <v>532</v>
      </c>
      <c r="C153" s="326" t="s">
        <v>335</v>
      </c>
      <c r="D153" s="326">
        <v>7.68</v>
      </c>
      <c r="E153" s="327">
        <v>1.43</v>
      </c>
      <c r="F153" s="326">
        <v>88</v>
      </c>
      <c r="G153" s="326">
        <v>62</v>
      </c>
      <c r="H153" s="340">
        <v>0</v>
      </c>
    </row>
    <row r="154" spans="1:8" s="6" customFormat="1" ht="15">
      <c r="A154" s="337" t="s">
        <v>531</v>
      </c>
      <c r="B154" s="326" t="s">
        <v>532</v>
      </c>
      <c r="C154" s="326" t="s">
        <v>336</v>
      </c>
      <c r="D154" s="326">
        <v>7.69</v>
      </c>
      <c r="E154" s="327">
        <v>1.43</v>
      </c>
      <c r="F154" s="326">
        <v>87</v>
      </c>
      <c r="G154" s="326">
        <v>68</v>
      </c>
      <c r="H154" s="340">
        <v>0</v>
      </c>
    </row>
    <row r="155" spans="1:8" s="6" customFormat="1" ht="15">
      <c r="A155" s="337" t="s">
        <v>531</v>
      </c>
      <c r="B155" s="326" t="s">
        <v>532</v>
      </c>
      <c r="C155" s="326" t="s">
        <v>337</v>
      </c>
      <c r="D155" s="326">
        <v>8.09</v>
      </c>
      <c r="E155" s="327">
        <v>1.49</v>
      </c>
      <c r="F155" s="326">
        <v>85</v>
      </c>
      <c r="G155" s="326">
        <v>68</v>
      </c>
      <c r="H155" s="340">
        <v>0</v>
      </c>
    </row>
    <row r="156" spans="1:8" s="6" customFormat="1" ht="15">
      <c r="A156" s="337" t="s">
        <v>531</v>
      </c>
      <c r="B156" s="326" t="s">
        <v>532</v>
      </c>
      <c r="C156" s="326" t="s">
        <v>338</v>
      </c>
      <c r="D156" s="326">
        <v>8.7100000000000009</v>
      </c>
      <c r="E156" s="327">
        <v>1.57</v>
      </c>
      <c r="F156" s="326">
        <v>85</v>
      </c>
      <c r="G156" s="326">
        <v>67</v>
      </c>
      <c r="H156" s="340">
        <v>0</v>
      </c>
    </row>
    <row r="157" spans="1:8" s="6" customFormat="1" ht="15">
      <c r="A157" s="337" t="s">
        <v>531</v>
      </c>
      <c r="B157" s="326" t="s">
        <v>532</v>
      </c>
      <c r="C157" s="326" t="s">
        <v>339</v>
      </c>
      <c r="D157" s="326">
        <v>7.03</v>
      </c>
      <c r="E157" s="327">
        <v>1.35</v>
      </c>
      <c r="F157" s="326">
        <v>84</v>
      </c>
      <c r="G157" s="326">
        <v>67</v>
      </c>
      <c r="H157" s="340">
        <v>0</v>
      </c>
    </row>
    <row r="158" spans="1:8" s="6" customFormat="1" ht="15">
      <c r="A158" s="337" t="s">
        <v>531</v>
      </c>
      <c r="B158" s="326" t="s">
        <v>532</v>
      </c>
      <c r="C158" s="326" t="s">
        <v>340</v>
      </c>
      <c r="D158" s="326">
        <v>8.58</v>
      </c>
      <c r="E158" s="327">
        <v>1.55</v>
      </c>
      <c r="F158" s="326">
        <v>84</v>
      </c>
      <c r="G158" s="326">
        <v>66</v>
      </c>
      <c r="H158" s="340">
        <v>0</v>
      </c>
    </row>
    <row r="159" spans="1:8" s="6" customFormat="1" ht="15">
      <c r="A159" s="337" t="s">
        <v>531</v>
      </c>
      <c r="B159" s="326" t="s">
        <v>532</v>
      </c>
      <c r="C159" s="326" t="s">
        <v>341</v>
      </c>
      <c r="D159" s="326">
        <v>7.67</v>
      </c>
      <c r="E159" s="327">
        <v>1.43</v>
      </c>
      <c r="F159" s="326">
        <v>84</v>
      </c>
      <c r="G159" s="326">
        <v>64</v>
      </c>
      <c r="H159" s="340">
        <v>0.3</v>
      </c>
    </row>
    <row r="160" spans="1:8" s="6" customFormat="1" ht="15">
      <c r="A160" s="337" t="s">
        <v>531</v>
      </c>
      <c r="B160" s="326" t="s">
        <v>532</v>
      </c>
      <c r="C160" s="326" t="s">
        <v>342</v>
      </c>
      <c r="D160" s="326">
        <v>7.44</v>
      </c>
      <c r="E160" s="327">
        <v>1.4</v>
      </c>
      <c r="F160" s="326">
        <v>88</v>
      </c>
      <c r="G160" s="326">
        <v>62</v>
      </c>
      <c r="H160" s="340"/>
    </row>
    <row r="161" spans="1:8" s="6" customFormat="1" ht="15">
      <c r="A161" s="337" t="s">
        <v>531</v>
      </c>
      <c r="B161" s="326" t="s">
        <v>532</v>
      </c>
      <c r="C161" s="326" t="s">
        <v>121</v>
      </c>
      <c r="D161" s="326">
        <v>9.35</v>
      </c>
      <c r="E161" s="327">
        <v>1.64</v>
      </c>
      <c r="F161" s="326">
        <v>91</v>
      </c>
      <c r="G161" s="326">
        <v>68</v>
      </c>
      <c r="H161" s="340">
        <v>0</v>
      </c>
    </row>
    <row r="162" spans="1:8" s="6" customFormat="1" ht="15">
      <c r="A162" s="337" t="s">
        <v>531</v>
      </c>
      <c r="B162" s="326" t="s">
        <v>532</v>
      </c>
      <c r="C162" s="326" t="s">
        <v>122</v>
      </c>
      <c r="D162" s="326">
        <v>12.72</v>
      </c>
      <c r="E162" s="327">
        <v>2.06</v>
      </c>
      <c r="F162" s="326">
        <v>92</v>
      </c>
      <c r="G162" s="326">
        <v>68</v>
      </c>
      <c r="H162" s="340">
        <v>1.64</v>
      </c>
    </row>
    <row r="163" spans="1:8" s="6" customFormat="1" ht="15">
      <c r="A163" s="337" t="s">
        <v>531</v>
      </c>
      <c r="B163" s="326" t="s">
        <v>532</v>
      </c>
      <c r="C163" s="326" t="s">
        <v>123</v>
      </c>
      <c r="D163" s="326">
        <v>14.66</v>
      </c>
      <c r="E163" s="327">
        <v>2.31</v>
      </c>
      <c r="F163" s="326">
        <v>92</v>
      </c>
      <c r="G163" s="326">
        <v>68</v>
      </c>
      <c r="H163" s="340">
        <v>0</v>
      </c>
    </row>
    <row r="164" spans="1:8" s="6" customFormat="1" ht="15">
      <c r="A164" s="337" t="s">
        <v>531</v>
      </c>
      <c r="B164" s="326" t="s">
        <v>532</v>
      </c>
      <c r="C164" s="326" t="s">
        <v>124</v>
      </c>
      <c r="D164" s="326">
        <v>14.91</v>
      </c>
      <c r="E164" s="327">
        <v>2.34</v>
      </c>
      <c r="F164" s="326">
        <v>88</v>
      </c>
      <c r="G164" s="326">
        <v>67</v>
      </c>
      <c r="H164" s="340">
        <v>0.54</v>
      </c>
    </row>
    <row r="165" spans="1:8" s="6" customFormat="1" ht="15">
      <c r="A165" s="337" t="s">
        <v>531</v>
      </c>
      <c r="B165" s="326" t="s">
        <v>532</v>
      </c>
      <c r="C165" s="326" t="s">
        <v>125</v>
      </c>
      <c r="D165" s="326">
        <v>14.78</v>
      </c>
      <c r="E165" s="327">
        <v>2.3199999999999998</v>
      </c>
      <c r="F165" s="326">
        <v>91</v>
      </c>
      <c r="G165" s="326">
        <v>69</v>
      </c>
      <c r="H165" s="340">
        <v>0.09</v>
      </c>
    </row>
    <row r="166" spans="1:8" s="6" customFormat="1" ht="15">
      <c r="A166" s="337" t="s">
        <v>531</v>
      </c>
      <c r="B166" s="326" t="s">
        <v>532</v>
      </c>
      <c r="C166" s="326" t="s">
        <v>126</v>
      </c>
      <c r="D166" s="326">
        <v>11.23</v>
      </c>
      <c r="E166" s="327">
        <v>1.88</v>
      </c>
      <c r="F166" s="326">
        <v>94</v>
      </c>
      <c r="G166" s="326">
        <v>69</v>
      </c>
      <c r="H166" s="340">
        <v>0</v>
      </c>
    </row>
    <row r="167" spans="1:8" s="6" customFormat="1" ht="15">
      <c r="A167" s="337" t="s">
        <v>531</v>
      </c>
      <c r="B167" s="326" t="s">
        <v>532</v>
      </c>
      <c r="C167" s="326" t="s">
        <v>343</v>
      </c>
      <c r="D167" s="326">
        <v>9.69</v>
      </c>
      <c r="E167" s="327">
        <v>1.68</v>
      </c>
      <c r="F167" s="326">
        <v>95</v>
      </c>
      <c r="G167" s="326">
        <v>71</v>
      </c>
      <c r="H167" s="340"/>
    </row>
    <row r="168" spans="1:8" s="6" customFormat="1" ht="15">
      <c r="A168" s="337" t="s">
        <v>531</v>
      </c>
      <c r="B168" s="326" t="s">
        <v>532</v>
      </c>
      <c r="C168" s="326" t="s">
        <v>344</v>
      </c>
      <c r="D168" s="326">
        <v>7.47</v>
      </c>
      <c r="E168" s="327">
        <v>1.4</v>
      </c>
      <c r="F168" s="326">
        <v>95</v>
      </c>
      <c r="G168" s="326">
        <v>71</v>
      </c>
      <c r="H168" s="340">
        <v>0</v>
      </c>
    </row>
    <row r="169" spans="1:8" s="6" customFormat="1" ht="15">
      <c r="A169" s="337" t="s">
        <v>531</v>
      </c>
      <c r="B169" s="326" t="s">
        <v>532</v>
      </c>
      <c r="C169" s="326" t="s">
        <v>345</v>
      </c>
      <c r="D169" s="326">
        <v>7.96</v>
      </c>
      <c r="E169" s="327">
        <v>1.46</v>
      </c>
      <c r="F169" s="326">
        <v>95</v>
      </c>
      <c r="G169" s="326">
        <v>66</v>
      </c>
      <c r="H169" s="340">
        <v>0.44</v>
      </c>
    </row>
    <row r="170" spans="1:8" s="6" customFormat="1" ht="15">
      <c r="A170" s="337" t="s">
        <v>531</v>
      </c>
      <c r="B170" s="326" t="s">
        <v>532</v>
      </c>
      <c r="C170" s="326" t="s">
        <v>127</v>
      </c>
      <c r="D170" s="326">
        <v>10.27</v>
      </c>
      <c r="E170" s="327">
        <v>1.76</v>
      </c>
      <c r="F170" s="326">
        <v>95</v>
      </c>
      <c r="G170" s="326">
        <v>68</v>
      </c>
      <c r="H170" s="340">
        <v>0.45</v>
      </c>
    </row>
    <row r="171" spans="1:8" s="6" customFormat="1" ht="15">
      <c r="A171" s="337" t="s">
        <v>531</v>
      </c>
      <c r="B171" s="326" t="s">
        <v>532</v>
      </c>
      <c r="C171" s="326" t="s">
        <v>128</v>
      </c>
      <c r="D171" s="326">
        <v>11.13</v>
      </c>
      <c r="E171" s="327">
        <v>1.86</v>
      </c>
      <c r="F171" s="326">
        <v>93</v>
      </c>
      <c r="G171" s="326">
        <v>68</v>
      </c>
      <c r="H171" s="340">
        <v>0.91</v>
      </c>
    </row>
    <row r="172" spans="1:8" s="6" customFormat="1" ht="15">
      <c r="A172" s="337" t="s">
        <v>531</v>
      </c>
      <c r="B172" s="326" t="s">
        <v>532</v>
      </c>
      <c r="C172" s="326" t="s">
        <v>129</v>
      </c>
      <c r="D172" s="326">
        <v>11.92</v>
      </c>
      <c r="E172" s="327">
        <v>1.96</v>
      </c>
      <c r="F172" s="326">
        <v>94</v>
      </c>
      <c r="G172" s="326">
        <v>68</v>
      </c>
      <c r="H172" s="340">
        <v>0.28000000000000003</v>
      </c>
    </row>
    <row r="173" spans="1:8" s="6" customFormat="1" ht="15">
      <c r="A173" s="337" t="s">
        <v>531</v>
      </c>
      <c r="B173" s="326" t="s">
        <v>532</v>
      </c>
      <c r="C173" s="326" t="s">
        <v>130</v>
      </c>
      <c r="D173" s="326">
        <v>12.6</v>
      </c>
      <c r="E173" s="327">
        <v>2.0499999999999998</v>
      </c>
      <c r="F173" s="326">
        <v>93</v>
      </c>
      <c r="G173" s="326">
        <v>70</v>
      </c>
      <c r="H173" s="340">
        <v>0.63</v>
      </c>
    </row>
    <row r="174" spans="1:8" s="6" customFormat="1" ht="15">
      <c r="A174" s="337" t="s">
        <v>531</v>
      </c>
      <c r="B174" s="326" t="s">
        <v>532</v>
      </c>
      <c r="C174" s="326" t="s">
        <v>131</v>
      </c>
      <c r="D174" s="326">
        <v>14.43</v>
      </c>
      <c r="E174" s="327">
        <v>2.2799999999999998</v>
      </c>
      <c r="F174" s="326">
        <v>91</v>
      </c>
      <c r="G174" s="326">
        <v>69</v>
      </c>
      <c r="H174" s="340">
        <v>0.46</v>
      </c>
    </row>
    <row r="175" spans="1:8" s="6" customFormat="1" ht="15">
      <c r="A175" s="337" t="s">
        <v>531</v>
      </c>
      <c r="B175" s="326" t="s">
        <v>532</v>
      </c>
      <c r="C175" s="326" t="s">
        <v>132</v>
      </c>
      <c r="D175" s="326">
        <v>13.96</v>
      </c>
      <c r="E175" s="327">
        <v>2.2200000000000002</v>
      </c>
      <c r="F175" s="326">
        <v>91</v>
      </c>
      <c r="G175" s="326">
        <v>71</v>
      </c>
      <c r="H175" s="340">
        <v>0.24</v>
      </c>
    </row>
    <row r="176" spans="1:8" s="6" customFormat="1" ht="15">
      <c r="A176" s="337" t="s">
        <v>531</v>
      </c>
      <c r="B176" s="326" t="s">
        <v>532</v>
      </c>
      <c r="C176" s="326" t="s">
        <v>133</v>
      </c>
      <c r="D176" s="326">
        <v>12.71</v>
      </c>
      <c r="E176" s="327">
        <v>2.06</v>
      </c>
      <c r="F176" s="326">
        <v>93</v>
      </c>
      <c r="G176" s="326">
        <v>66</v>
      </c>
      <c r="H176" s="340">
        <v>0.04</v>
      </c>
    </row>
    <row r="177" spans="1:8" s="6" customFormat="1" ht="15">
      <c r="A177" s="337" t="s">
        <v>531</v>
      </c>
      <c r="B177" s="326" t="s">
        <v>532</v>
      </c>
      <c r="C177" s="326" t="s">
        <v>134</v>
      </c>
      <c r="D177" s="326">
        <v>10.92</v>
      </c>
      <c r="E177" s="327">
        <v>1.84</v>
      </c>
      <c r="F177" s="326">
        <v>91</v>
      </c>
      <c r="G177" s="326">
        <v>69</v>
      </c>
      <c r="H177" s="340">
        <v>0.35</v>
      </c>
    </row>
    <row r="178" spans="1:8" s="6" customFormat="1" ht="15">
      <c r="A178" s="337" t="s">
        <v>531</v>
      </c>
      <c r="B178" s="326" t="s">
        <v>532</v>
      </c>
      <c r="C178" s="326" t="s">
        <v>135</v>
      </c>
      <c r="D178" s="326">
        <v>12.22</v>
      </c>
      <c r="E178" s="327">
        <v>2</v>
      </c>
      <c r="F178" s="326">
        <v>92</v>
      </c>
      <c r="G178" s="326">
        <v>70</v>
      </c>
      <c r="H178" s="340">
        <v>0.24</v>
      </c>
    </row>
    <row r="179" spans="1:8" s="6" customFormat="1" ht="15">
      <c r="A179" s="337" t="s">
        <v>531</v>
      </c>
      <c r="B179" s="326" t="s">
        <v>532</v>
      </c>
      <c r="C179" s="326" t="s">
        <v>136</v>
      </c>
      <c r="D179" s="326">
        <v>12.07</v>
      </c>
      <c r="E179" s="327">
        <v>1.98</v>
      </c>
      <c r="F179" s="326">
        <v>91</v>
      </c>
      <c r="G179" s="326">
        <v>70</v>
      </c>
      <c r="H179" s="340">
        <v>0.15</v>
      </c>
    </row>
    <row r="180" spans="1:8" s="6" customFormat="1" ht="15">
      <c r="A180" s="337" t="s">
        <v>531</v>
      </c>
      <c r="B180" s="326" t="s">
        <v>532</v>
      </c>
      <c r="C180" s="326" t="s">
        <v>346</v>
      </c>
      <c r="D180" s="326">
        <v>12.59</v>
      </c>
      <c r="E180" s="327">
        <v>2.0499999999999998</v>
      </c>
      <c r="F180" s="326">
        <v>94</v>
      </c>
      <c r="G180" s="326">
        <v>70</v>
      </c>
      <c r="H180" s="340">
        <v>0</v>
      </c>
    </row>
    <row r="181" spans="1:8" s="6" customFormat="1" ht="15">
      <c r="A181" s="337" t="s">
        <v>531</v>
      </c>
      <c r="B181" s="326" t="s">
        <v>532</v>
      </c>
      <c r="C181" s="326" t="s">
        <v>347</v>
      </c>
      <c r="D181" s="326">
        <v>11.75</v>
      </c>
      <c r="E181" s="327">
        <v>1.94</v>
      </c>
      <c r="F181" s="326">
        <v>97</v>
      </c>
      <c r="G181" s="326">
        <v>71</v>
      </c>
      <c r="H181" s="340">
        <v>0</v>
      </c>
    </row>
    <row r="182" spans="1:8" s="6" customFormat="1" ht="15">
      <c r="A182" s="337" t="s">
        <v>531</v>
      </c>
      <c r="B182" s="326" t="s">
        <v>532</v>
      </c>
      <c r="C182" s="326" t="s">
        <v>348</v>
      </c>
      <c r="D182" s="326">
        <v>12.29</v>
      </c>
      <c r="E182" s="327">
        <v>2.0099999999999998</v>
      </c>
      <c r="F182" s="326">
        <v>95</v>
      </c>
      <c r="G182" s="326">
        <v>72</v>
      </c>
      <c r="H182" s="340">
        <v>0</v>
      </c>
    </row>
    <row r="183" spans="1:8" s="6" customFormat="1" ht="15">
      <c r="A183" s="337" t="s">
        <v>531</v>
      </c>
      <c r="B183" s="326" t="s">
        <v>532</v>
      </c>
      <c r="C183" s="326" t="s">
        <v>137</v>
      </c>
      <c r="D183" s="326">
        <v>11.13</v>
      </c>
      <c r="E183" s="327">
        <v>1.86</v>
      </c>
      <c r="F183" s="326">
        <v>95</v>
      </c>
      <c r="G183" s="326">
        <v>71</v>
      </c>
      <c r="H183" s="340">
        <v>0.88</v>
      </c>
    </row>
    <row r="184" spans="1:8" s="6" customFormat="1" ht="15">
      <c r="A184" s="337" t="s">
        <v>531</v>
      </c>
      <c r="B184" s="326" t="s">
        <v>532</v>
      </c>
      <c r="C184" s="326" t="s">
        <v>349</v>
      </c>
      <c r="D184" s="326">
        <v>9.6300000000000008</v>
      </c>
      <c r="E184" s="327">
        <v>1.68</v>
      </c>
      <c r="F184" s="326">
        <v>94</v>
      </c>
      <c r="G184" s="326">
        <v>71</v>
      </c>
      <c r="H184" s="340">
        <v>0</v>
      </c>
    </row>
    <row r="185" spans="1:8" s="6" customFormat="1" ht="15">
      <c r="A185" s="337" t="s">
        <v>531</v>
      </c>
      <c r="B185" s="326" t="s">
        <v>532</v>
      </c>
      <c r="C185" s="326" t="s">
        <v>350</v>
      </c>
      <c r="D185" s="326">
        <v>8.9</v>
      </c>
      <c r="E185" s="327">
        <v>1.58</v>
      </c>
      <c r="F185" s="326">
        <v>94</v>
      </c>
      <c r="G185" s="326">
        <v>71</v>
      </c>
      <c r="H185" s="340">
        <v>0</v>
      </c>
    </row>
    <row r="186" spans="1:8" s="6" customFormat="1" ht="15">
      <c r="A186" s="337" t="s">
        <v>531</v>
      </c>
      <c r="B186" s="326" t="s">
        <v>532</v>
      </c>
      <c r="C186" s="326" t="s">
        <v>351</v>
      </c>
      <c r="D186" s="326">
        <v>9.35</v>
      </c>
      <c r="E186" s="327">
        <v>1.64</v>
      </c>
      <c r="F186" s="326">
        <v>95</v>
      </c>
      <c r="G186" s="326">
        <v>71</v>
      </c>
      <c r="H186" s="340">
        <v>0</v>
      </c>
    </row>
    <row r="187" spans="1:8" s="6" customFormat="1" ht="15">
      <c r="A187" s="337" t="s">
        <v>531</v>
      </c>
      <c r="B187" s="326" t="s">
        <v>532</v>
      </c>
      <c r="C187" s="326" t="s">
        <v>352</v>
      </c>
      <c r="D187" s="326">
        <v>9.26</v>
      </c>
      <c r="E187" s="327">
        <v>1.63</v>
      </c>
      <c r="F187" s="326">
        <v>97</v>
      </c>
      <c r="G187" s="326">
        <v>72</v>
      </c>
      <c r="H187" s="340">
        <v>0</v>
      </c>
    </row>
    <row r="188" spans="1:8" s="6" customFormat="1" ht="15">
      <c r="A188" s="337" t="s">
        <v>531</v>
      </c>
      <c r="B188" s="326" t="s">
        <v>532</v>
      </c>
      <c r="C188" s="326" t="s">
        <v>353</v>
      </c>
      <c r="D188" s="326">
        <v>11.57</v>
      </c>
      <c r="E188" s="327">
        <v>1.92</v>
      </c>
      <c r="F188" s="326">
        <v>95</v>
      </c>
      <c r="G188" s="326">
        <v>73</v>
      </c>
      <c r="H188" s="340">
        <v>0</v>
      </c>
    </row>
    <row r="189" spans="1:8" s="6" customFormat="1" ht="15">
      <c r="A189" s="337" t="s">
        <v>531</v>
      </c>
      <c r="B189" s="326" t="s">
        <v>532</v>
      </c>
      <c r="C189" s="326" t="s">
        <v>354</v>
      </c>
      <c r="D189" s="326">
        <v>10.82</v>
      </c>
      <c r="E189" s="327">
        <v>1.82</v>
      </c>
      <c r="F189" s="326">
        <v>95</v>
      </c>
      <c r="G189" s="326">
        <v>74</v>
      </c>
      <c r="H189" s="340">
        <v>0</v>
      </c>
    </row>
    <row r="190" spans="1:8" s="6" customFormat="1" ht="15">
      <c r="A190" s="337" t="s">
        <v>531</v>
      </c>
      <c r="B190" s="326" t="s">
        <v>532</v>
      </c>
      <c r="C190" s="326" t="s">
        <v>355</v>
      </c>
      <c r="D190" s="326">
        <v>9.5299999999999994</v>
      </c>
      <c r="E190" s="327">
        <v>1.66</v>
      </c>
      <c r="F190" s="326">
        <v>96</v>
      </c>
      <c r="G190" s="326">
        <v>73</v>
      </c>
      <c r="H190" s="340">
        <v>0.04</v>
      </c>
    </row>
    <row r="191" spans="1:8" s="6" customFormat="1" ht="15">
      <c r="A191" s="337" t="s">
        <v>531</v>
      </c>
      <c r="B191" s="326" t="s">
        <v>532</v>
      </c>
      <c r="C191" s="326" t="s">
        <v>356</v>
      </c>
      <c r="D191" s="326">
        <v>9.7100000000000009</v>
      </c>
      <c r="E191" s="327">
        <v>1.71</v>
      </c>
      <c r="F191" s="326">
        <v>95</v>
      </c>
      <c r="G191" s="326">
        <v>73</v>
      </c>
      <c r="H191" s="340">
        <v>0.03</v>
      </c>
    </row>
    <row r="192" spans="1:8" s="6" customFormat="1" ht="15">
      <c r="A192" s="337" t="s">
        <v>531</v>
      </c>
      <c r="B192" s="326" t="s">
        <v>532</v>
      </c>
      <c r="C192" s="326" t="s">
        <v>357</v>
      </c>
      <c r="D192" s="326">
        <v>9.33</v>
      </c>
      <c r="E192" s="327">
        <v>1.66</v>
      </c>
      <c r="F192" s="326">
        <v>94</v>
      </c>
      <c r="G192" s="326">
        <v>74</v>
      </c>
      <c r="H192" s="340">
        <v>0.31</v>
      </c>
    </row>
    <row r="193" spans="1:8" s="6" customFormat="1" ht="15">
      <c r="A193" s="337" t="s">
        <v>531</v>
      </c>
      <c r="B193" s="326" t="s">
        <v>532</v>
      </c>
      <c r="C193" s="326" t="s">
        <v>358</v>
      </c>
      <c r="D193" s="326">
        <v>11.1</v>
      </c>
      <c r="E193" s="327">
        <v>1.88</v>
      </c>
      <c r="F193" s="326">
        <v>96</v>
      </c>
      <c r="G193" s="326">
        <v>74</v>
      </c>
      <c r="H193" s="340">
        <v>0.2</v>
      </c>
    </row>
    <row r="194" spans="1:8" s="6" customFormat="1" ht="15">
      <c r="A194" s="337" t="s">
        <v>531</v>
      </c>
      <c r="B194" s="326" t="s">
        <v>532</v>
      </c>
      <c r="C194" s="326" t="s">
        <v>359</v>
      </c>
      <c r="D194" s="326">
        <v>10.53</v>
      </c>
      <c r="E194" s="327">
        <v>1.81</v>
      </c>
      <c r="F194" s="326">
        <v>96</v>
      </c>
      <c r="G194" s="326">
        <v>74</v>
      </c>
      <c r="H194" s="340">
        <v>0</v>
      </c>
    </row>
    <row r="195" spans="1:8" s="6" customFormat="1" ht="15">
      <c r="A195" s="337" t="s">
        <v>531</v>
      </c>
      <c r="B195" s="326" t="s">
        <v>532</v>
      </c>
      <c r="C195" s="326" t="s">
        <v>138</v>
      </c>
      <c r="D195" s="326">
        <v>11.03</v>
      </c>
      <c r="E195" s="327">
        <v>1.87</v>
      </c>
      <c r="F195" s="326">
        <v>94</v>
      </c>
      <c r="G195" s="326">
        <v>73</v>
      </c>
      <c r="H195" s="340">
        <v>0.78</v>
      </c>
    </row>
    <row r="196" spans="1:8" s="6" customFormat="1" ht="15">
      <c r="A196" s="337" t="s">
        <v>531</v>
      </c>
      <c r="B196" s="326" t="s">
        <v>532</v>
      </c>
      <c r="C196" s="326" t="s">
        <v>360</v>
      </c>
      <c r="D196" s="326">
        <v>11.62</v>
      </c>
      <c r="E196" s="327">
        <v>1.95</v>
      </c>
      <c r="F196" s="326">
        <v>94</v>
      </c>
      <c r="G196" s="326">
        <v>73</v>
      </c>
      <c r="H196" s="340">
        <v>0.1</v>
      </c>
    </row>
    <row r="197" spans="1:8" s="6" customFormat="1" ht="15">
      <c r="A197" s="337" t="s">
        <v>531</v>
      </c>
      <c r="B197" s="326" t="s">
        <v>532</v>
      </c>
      <c r="C197" s="326" t="s">
        <v>361</v>
      </c>
      <c r="D197" s="326">
        <v>11.04</v>
      </c>
      <c r="E197" s="327">
        <v>1.87</v>
      </c>
      <c r="F197" s="326">
        <v>94</v>
      </c>
      <c r="G197" s="326">
        <v>72</v>
      </c>
      <c r="H197" s="340" t="s">
        <v>149</v>
      </c>
    </row>
    <row r="198" spans="1:8" s="6" customFormat="1" ht="15">
      <c r="A198" s="337" t="s">
        <v>531</v>
      </c>
      <c r="B198" s="326" t="s">
        <v>532</v>
      </c>
      <c r="C198" s="326" t="s">
        <v>362</v>
      </c>
      <c r="D198" s="326">
        <v>11.21</v>
      </c>
      <c r="E198" s="327">
        <v>1.9</v>
      </c>
      <c r="F198" s="326">
        <v>95</v>
      </c>
      <c r="G198" s="326">
        <v>73</v>
      </c>
      <c r="H198" s="340">
        <v>0.33</v>
      </c>
    </row>
    <row r="199" spans="1:8" s="6" customFormat="1" ht="15">
      <c r="A199" s="337" t="s">
        <v>531</v>
      </c>
      <c r="B199" s="326" t="s">
        <v>532</v>
      </c>
      <c r="C199" s="326" t="s">
        <v>139</v>
      </c>
      <c r="D199" s="326">
        <v>11.35</v>
      </c>
      <c r="E199" s="327">
        <v>1.91</v>
      </c>
      <c r="F199" s="326">
        <v>96</v>
      </c>
      <c r="G199" s="326">
        <v>73</v>
      </c>
      <c r="H199" s="340">
        <v>0.12</v>
      </c>
    </row>
    <row r="200" spans="1:8" s="6" customFormat="1" ht="15">
      <c r="A200" s="337" t="s">
        <v>531</v>
      </c>
      <c r="B200" s="326" t="s">
        <v>532</v>
      </c>
      <c r="C200" s="326" t="s">
        <v>140</v>
      </c>
      <c r="D200" s="326">
        <v>12.86</v>
      </c>
      <c r="E200" s="327">
        <v>2.11</v>
      </c>
      <c r="F200" s="326">
        <v>96</v>
      </c>
      <c r="G200" s="326">
        <v>74</v>
      </c>
      <c r="H200" s="340">
        <v>0.15</v>
      </c>
    </row>
    <row r="201" spans="1:8" s="6" customFormat="1" ht="15">
      <c r="A201" s="337" t="s">
        <v>531</v>
      </c>
      <c r="B201" s="326" t="s">
        <v>532</v>
      </c>
      <c r="C201" s="326" t="s">
        <v>141</v>
      </c>
      <c r="D201" s="326">
        <v>10.3</v>
      </c>
      <c r="E201" s="327">
        <v>1.78</v>
      </c>
      <c r="F201" s="326">
        <v>95</v>
      </c>
      <c r="G201" s="326">
        <v>74</v>
      </c>
      <c r="H201" s="340">
        <v>2.8</v>
      </c>
    </row>
    <row r="202" spans="1:8" s="6" customFormat="1" ht="15">
      <c r="A202" s="337" t="s">
        <v>531</v>
      </c>
      <c r="B202" s="326" t="s">
        <v>532</v>
      </c>
      <c r="C202" s="326" t="s">
        <v>142</v>
      </c>
      <c r="D202" s="326">
        <v>10.4</v>
      </c>
      <c r="E202" s="327">
        <v>1.79</v>
      </c>
      <c r="F202" s="326">
        <v>95</v>
      </c>
      <c r="G202" s="326">
        <v>72</v>
      </c>
      <c r="H202" s="340">
        <v>0.22</v>
      </c>
    </row>
    <row r="203" spans="1:8" s="6" customFormat="1" ht="15">
      <c r="A203" s="337" t="s">
        <v>531</v>
      </c>
      <c r="B203" s="326" t="s">
        <v>532</v>
      </c>
      <c r="C203" s="326" t="s">
        <v>143</v>
      </c>
      <c r="D203" s="326">
        <v>11.67</v>
      </c>
      <c r="E203" s="327">
        <v>1.95</v>
      </c>
      <c r="F203" s="326">
        <v>95</v>
      </c>
      <c r="G203" s="326">
        <v>71</v>
      </c>
      <c r="H203" s="340">
        <v>0.14000000000000001</v>
      </c>
    </row>
    <row r="204" spans="1:8" s="6" customFormat="1" ht="15">
      <c r="A204" s="337" t="s">
        <v>531</v>
      </c>
      <c r="B204" s="326" t="s">
        <v>532</v>
      </c>
      <c r="C204" s="326" t="s">
        <v>363</v>
      </c>
      <c r="D204" s="326">
        <v>11.93</v>
      </c>
      <c r="E204" s="327">
        <v>1.99</v>
      </c>
      <c r="F204" s="326">
        <v>96</v>
      </c>
      <c r="G204" s="326">
        <v>73</v>
      </c>
      <c r="H204" s="340">
        <v>0</v>
      </c>
    </row>
    <row r="205" spans="1:8" s="6" customFormat="1" ht="15">
      <c r="A205" s="337" t="s">
        <v>531</v>
      </c>
      <c r="B205" s="326" t="s">
        <v>532</v>
      </c>
      <c r="C205" s="326" t="s">
        <v>364</v>
      </c>
      <c r="D205" s="326">
        <v>11.45</v>
      </c>
      <c r="E205" s="327">
        <v>1.93</v>
      </c>
      <c r="F205" s="326">
        <v>99</v>
      </c>
      <c r="G205" s="326">
        <v>74</v>
      </c>
      <c r="H205" s="340">
        <v>0</v>
      </c>
    </row>
    <row r="206" spans="1:8" s="6" customFormat="1" ht="15">
      <c r="A206" s="337" t="s">
        <v>531</v>
      </c>
      <c r="B206" s="326" t="s">
        <v>532</v>
      </c>
      <c r="C206" s="326" t="s">
        <v>365</v>
      </c>
      <c r="D206" s="326">
        <v>9.7799999999999994</v>
      </c>
      <c r="E206" s="327">
        <v>1.72</v>
      </c>
      <c r="F206" s="326">
        <v>97</v>
      </c>
      <c r="G206" s="326">
        <v>75</v>
      </c>
      <c r="H206" s="340">
        <v>0</v>
      </c>
    </row>
    <row r="207" spans="1:8" s="6" customFormat="1" ht="15">
      <c r="A207" s="337" t="s">
        <v>531</v>
      </c>
      <c r="B207" s="326" t="s">
        <v>532</v>
      </c>
      <c r="C207" s="326" t="s">
        <v>144</v>
      </c>
      <c r="D207" s="326">
        <v>8.7200000000000006</v>
      </c>
      <c r="E207" s="327">
        <v>1.58</v>
      </c>
      <c r="F207" s="326">
        <v>94</v>
      </c>
      <c r="G207" s="326">
        <v>71</v>
      </c>
      <c r="H207" s="340">
        <v>0.7</v>
      </c>
    </row>
    <row r="208" spans="1:8" s="6" customFormat="1" ht="15">
      <c r="A208" s="337" t="s">
        <v>531</v>
      </c>
      <c r="B208" s="326" t="s">
        <v>532</v>
      </c>
      <c r="C208" s="326" t="s">
        <v>145</v>
      </c>
      <c r="D208" s="326">
        <v>9.74</v>
      </c>
      <c r="E208" s="327">
        <v>1.71</v>
      </c>
      <c r="F208" s="326">
        <v>93</v>
      </c>
      <c r="G208" s="326">
        <v>73</v>
      </c>
      <c r="H208" s="340">
        <v>1.1200000000000001</v>
      </c>
    </row>
    <row r="209" spans="1:8" s="6" customFormat="1" ht="15">
      <c r="A209" s="337" t="s">
        <v>531</v>
      </c>
      <c r="B209" s="326" t="s">
        <v>532</v>
      </c>
      <c r="C209" s="326" t="s">
        <v>146</v>
      </c>
      <c r="D209" s="326">
        <v>8.7899999999999991</v>
      </c>
      <c r="E209" s="327">
        <v>1.59</v>
      </c>
      <c r="F209" s="326">
        <v>93</v>
      </c>
      <c r="G209" s="326">
        <v>73</v>
      </c>
      <c r="H209" s="340">
        <v>0.3</v>
      </c>
    </row>
    <row r="210" spans="1:8" s="6" customFormat="1" ht="15">
      <c r="A210" s="337" t="s">
        <v>531</v>
      </c>
      <c r="B210" s="326" t="s">
        <v>532</v>
      </c>
      <c r="C210" s="326" t="s">
        <v>366</v>
      </c>
      <c r="D210" s="326">
        <v>8.82</v>
      </c>
      <c r="E210" s="327">
        <v>1.59</v>
      </c>
      <c r="F210" s="326">
        <v>92</v>
      </c>
      <c r="G210" s="326">
        <v>73</v>
      </c>
      <c r="H210" s="340">
        <v>0</v>
      </c>
    </row>
    <row r="211" spans="1:8" s="6" customFormat="1" ht="15">
      <c r="A211" s="337" t="s">
        <v>531</v>
      </c>
      <c r="B211" s="326" t="s">
        <v>532</v>
      </c>
      <c r="C211" s="326" t="s">
        <v>367</v>
      </c>
      <c r="D211" s="326">
        <v>8.48</v>
      </c>
      <c r="E211" s="327">
        <v>1.55</v>
      </c>
      <c r="F211" s="326">
        <v>91</v>
      </c>
      <c r="G211" s="326">
        <v>73</v>
      </c>
      <c r="H211" s="340">
        <v>0</v>
      </c>
    </row>
    <row r="212" spans="1:8" s="6" customFormat="1" ht="15">
      <c r="A212" s="337" t="s">
        <v>531</v>
      </c>
      <c r="B212" s="326" t="s">
        <v>532</v>
      </c>
      <c r="C212" s="326" t="s">
        <v>147</v>
      </c>
      <c r="D212" s="326">
        <v>9.3000000000000007</v>
      </c>
      <c r="E212" s="327">
        <v>1.65</v>
      </c>
      <c r="F212" s="326">
        <v>92</v>
      </c>
      <c r="G212" s="326">
        <v>73</v>
      </c>
      <c r="H212" s="340">
        <v>1</v>
      </c>
    </row>
    <row r="213" spans="1:8" s="6" customFormat="1" ht="15">
      <c r="A213" s="337" t="s">
        <v>531</v>
      </c>
      <c r="B213" s="326" t="s">
        <v>532</v>
      </c>
      <c r="C213" s="326" t="s">
        <v>368</v>
      </c>
      <c r="D213" s="326">
        <v>11.84</v>
      </c>
      <c r="E213" s="327">
        <v>1.98</v>
      </c>
      <c r="F213" s="326">
        <v>93</v>
      </c>
      <c r="G213" s="326">
        <v>73</v>
      </c>
      <c r="H213" s="340">
        <v>0.05</v>
      </c>
    </row>
    <row r="214" spans="1:8" s="6" customFormat="1" ht="15">
      <c r="A214" s="337" t="s">
        <v>531</v>
      </c>
      <c r="B214" s="326" t="s">
        <v>532</v>
      </c>
      <c r="C214" s="326" t="s">
        <v>148</v>
      </c>
      <c r="D214" s="326">
        <v>13.32</v>
      </c>
      <c r="E214" s="327">
        <v>2.17</v>
      </c>
      <c r="F214" s="326">
        <v>95</v>
      </c>
      <c r="G214" s="326">
        <v>74</v>
      </c>
      <c r="H214" s="340" t="s">
        <v>149</v>
      </c>
    </row>
    <row r="215" spans="1:8" s="6" customFormat="1" ht="15">
      <c r="A215" s="337" t="s">
        <v>531</v>
      </c>
      <c r="B215" s="326" t="s">
        <v>532</v>
      </c>
      <c r="C215" s="326" t="s">
        <v>150</v>
      </c>
      <c r="D215" s="326">
        <v>11.29</v>
      </c>
      <c r="E215" s="327">
        <v>1.91</v>
      </c>
      <c r="F215" s="326">
        <v>95</v>
      </c>
      <c r="G215" s="326">
        <v>71</v>
      </c>
      <c r="H215" s="340">
        <v>0.74</v>
      </c>
    </row>
    <row r="216" spans="1:8" s="6" customFormat="1" ht="15">
      <c r="A216" s="337" t="s">
        <v>531</v>
      </c>
      <c r="B216" s="326" t="s">
        <v>532</v>
      </c>
      <c r="C216" s="326" t="s">
        <v>151</v>
      </c>
      <c r="D216" s="326">
        <v>10.02</v>
      </c>
      <c r="E216" s="327">
        <v>1.74</v>
      </c>
      <c r="F216" s="326">
        <v>95</v>
      </c>
      <c r="G216" s="326">
        <v>71</v>
      </c>
      <c r="H216" s="340">
        <v>0.08</v>
      </c>
    </row>
    <row r="217" spans="1:8" s="6" customFormat="1" ht="15">
      <c r="A217" s="337" t="s">
        <v>531</v>
      </c>
      <c r="B217" s="326" t="s">
        <v>532</v>
      </c>
      <c r="C217" s="326" t="s">
        <v>369</v>
      </c>
      <c r="D217" s="326">
        <v>11.71</v>
      </c>
      <c r="E217" s="327">
        <v>1.96</v>
      </c>
      <c r="F217" s="326">
        <v>93</v>
      </c>
      <c r="G217" s="326">
        <v>74</v>
      </c>
      <c r="H217" s="340">
        <v>0</v>
      </c>
    </row>
    <row r="218" spans="1:8" s="6" customFormat="1" ht="15">
      <c r="A218" s="337" t="s">
        <v>531</v>
      </c>
      <c r="B218" s="326" t="s">
        <v>532</v>
      </c>
      <c r="C218" s="326" t="s">
        <v>370</v>
      </c>
      <c r="D218" s="326">
        <v>10.18</v>
      </c>
      <c r="E218" s="327">
        <v>1.77</v>
      </c>
      <c r="F218" s="326">
        <v>91</v>
      </c>
      <c r="G218" s="326">
        <v>73</v>
      </c>
      <c r="H218" s="340">
        <v>0</v>
      </c>
    </row>
    <row r="219" spans="1:8" s="6" customFormat="1" ht="15">
      <c r="A219" s="337" t="s">
        <v>531</v>
      </c>
      <c r="B219" s="326" t="s">
        <v>532</v>
      </c>
      <c r="C219" s="326" t="s">
        <v>371</v>
      </c>
      <c r="D219" s="326">
        <v>11</v>
      </c>
      <c r="E219" s="327">
        <v>1.87</v>
      </c>
      <c r="F219" s="326">
        <v>94</v>
      </c>
      <c r="G219" s="326">
        <v>73</v>
      </c>
      <c r="H219" s="340">
        <v>0</v>
      </c>
    </row>
    <row r="220" spans="1:8" s="6" customFormat="1" ht="15">
      <c r="A220" s="337" t="s">
        <v>531</v>
      </c>
      <c r="B220" s="326" t="s">
        <v>532</v>
      </c>
      <c r="C220" s="326" t="s">
        <v>152</v>
      </c>
      <c r="D220" s="326">
        <v>13.36</v>
      </c>
      <c r="E220" s="327">
        <v>2.12</v>
      </c>
      <c r="F220" s="326">
        <v>94</v>
      </c>
      <c r="G220" s="326">
        <v>73</v>
      </c>
      <c r="H220" s="340">
        <v>0.17</v>
      </c>
    </row>
    <row r="221" spans="1:8" s="6" customFormat="1" ht="15">
      <c r="A221" s="337" t="s">
        <v>531</v>
      </c>
      <c r="B221" s="326" t="s">
        <v>532</v>
      </c>
      <c r="C221" s="326" t="s">
        <v>153</v>
      </c>
      <c r="D221" s="326">
        <v>13.63</v>
      </c>
      <c r="E221" s="327">
        <v>2.15</v>
      </c>
      <c r="F221" s="326">
        <v>95</v>
      </c>
      <c r="G221" s="326">
        <v>74</v>
      </c>
      <c r="H221" s="340">
        <v>0.66</v>
      </c>
    </row>
    <row r="222" spans="1:8" s="6" customFormat="1" ht="15">
      <c r="A222" s="337" t="s">
        <v>531</v>
      </c>
      <c r="B222" s="326" t="s">
        <v>532</v>
      </c>
      <c r="C222" s="326" t="s">
        <v>154</v>
      </c>
      <c r="D222" s="326">
        <v>12.81</v>
      </c>
      <c r="E222" s="327">
        <v>2.0499999999999998</v>
      </c>
      <c r="F222" s="326">
        <v>97</v>
      </c>
      <c r="G222" s="326">
        <v>75</v>
      </c>
      <c r="H222" s="340">
        <v>0.03</v>
      </c>
    </row>
    <row r="223" spans="1:8" s="6" customFormat="1" ht="15">
      <c r="A223" s="337" t="s">
        <v>531</v>
      </c>
      <c r="B223" s="326" t="s">
        <v>532</v>
      </c>
      <c r="C223" s="326" t="s">
        <v>155</v>
      </c>
      <c r="D223" s="326">
        <v>12.81</v>
      </c>
      <c r="E223" s="327">
        <v>2.0499999999999998</v>
      </c>
      <c r="F223" s="326">
        <v>99</v>
      </c>
      <c r="G223" s="326">
        <v>75</v>
      </c>
      <c r="H223" s="340">
        <v>0</v>
      </c>
    </row>
    <row r="224" spans="1:8" s="6" customFormat="1" ht="15">
      <c r="A224" s="337" t="s">
        <v>531</v>
      </c>
      <c r="B224" s="326" t="s">
        <v>532</v>
      </c>
      <c r="C224" s="326" t="s">
        <v>372</v>
      </c>
      <c r="D224" s="326">
        <v>15.83</v>
      </c>
      <c r="E224" s="327">
        <v>2.4300000000000002</v>
      </c>
      <c r="F224" s="326">
        <v>99</v>
      </c>
      <c r="G224" s="326">
        <v>74</v>
      </c>
      <c r="H224" s="340">
        <v>0</v>
      </c>
    </row>
    <row r="225" spans="1:8" s="6" customFormat="1" ht="15">
      <c r="A225" s="337" t="s">
        <v>531</v>
      </c>
      <c r="B225" s="326" t="s">
        <v>532</v>
      </c>
      <c r="C225" s="326" t="s">
        <v>373</v>
      </c>
      <c r="D225" s="326">
        <v>11.06</v>
      </c>
      <c r="E225" s="327">
        <v>1.83</v>
      </c>
      <c r="F225" s="326">
        <v>100</v>
      </c>
      <c r="G225" s="326">
        <v>75</v>
      </c>
      <c r="H225" s="340">
        <v>0.16</v>
      </c>
    </row>
    <row r="226" spans="1:8" s="6" customFormat="1" ht="15">
      <c r="A226" s="337" t="s">
        <v>531</v>
      </c>
      <c r="B226" s="326" t="s">
        <v>532</v>
      </c>
      <c r="C226" s="326" t="s">
        <v>374</v>
      </c>
      <c r="D226" s="326">
        <v>9.6199999999999992</v>
      </c>
      <c r="E226" s="327">
        <v>1.64</v>
      </c>
      <c r="F226" s="326">
        <v>99</v>
      </c>
      <c r="G226" s="326">
        <v>75</v>
      </c>
      <c r="H226" s="340">
        <v>0</v>
      </c>
    </row>
    <row r="227" spans="1:8" s="6" customFormat="1" ht="15">
      <c r="A227" s="337" t="s">
        <v>531</v>
      </c>
      <c r="B227" s="326" t="s">
        <v>532</v>
      </c>
      <c r="C227" s="326" t="s">
        <v>375</v>
      </c>
      <c r="D227" s="326">
        <v>11.17</v>
      </c>
      <c r="E227" s="327">
        <v>1.84</v>
      </c>
      <c r="F227" s="326">
        <v>98</v>
      </c>
      <c r="G227" s="326">
        <v>76</v>
      </c>
      <c r="H227" s="340">
        <v>0.25</v>
      </c>
    </row>
    <row r="228" spans="1:8" s="6" customFormat="1" ht="15">
      <c r="A228" s="337" t="s">
        <v>531</v>
      </c>
      <c r="B228" s="326" t="s">
        <v>532</v>
      </c>
      <c r="C228" s="326" t="s">
        <v>376</v>
      </c>
      <c r="D228" s="326">
        <v>11.07</v>
      </c>
      <c r="E228" s="327">
        <v>1.83</v>
      </c>
      <c r="F228" s="326">
        <v>97</v>
      </c>
      <c r="G228" s="326">
        <v>74</v>
      </c>
      <c r="H228" s="340">
        <v>0</v>
      </c>
    </row>
    <row r="229" spans="1:8" s="6" customFormat="1" ht="15">
      <c r="A229" s="337" t="s">
        <v>531</v>
      </c>
      <c r="B229" s="326" t="s">
        <v>532</v>
      </c>
      <c r="C229" s="326" t="s">
        <v>377</v>
      </c>
      <c r="D229" s="326">
        <v>9.2799999999999994</v>
      </c>
      <c r="E229" s="327">
        <v>1.6</v>
      </c>
      <c r="F229" s="326">
        <v>97</v>
      </c>
      <c r="G229" s="326">
        <v>76</v>
      </c>
      <c r="H229" s="340">
        <v>0</v>
      </c>
    </row>
    <row r="230" spans="1:8" s="6" customFormat="1" ht="15">
      <c r="A230" s="337" t="s">
        <v>531</v>
      </c>
      <c r="B230" s="326" t="s">
        <v>532</v>
      </c>
      <c r="C230" s="326" t="s">
        <v>378</v>
      </c>
      <c r="D230" s="326">
        <v>10.3</v>
      </c>
      <c r="E230" s="327">
        <v>1.73</v>
      </c>
      <c r="F230" s="326">
        <v>97</v>
      </c>
      <c r="G230" s="326">
        <v>75</v>
      </c>
      <c r="H230" s="340">
        <v>0</v>
      </c>
    </row>
    <row r="231" spans="1:8" s="6" customFormat="1" ht="15">
      <c r="A231" s="337" t="s">
        <v>531</v>
      </c>
      <c r="B231" s="326" t="s">
        <v>532</v>
      </c>
      <c r="C231" s="326" t="s">
        <v>379</v>
      </c>
      <c r="D231" s="326">
        <v>12.82</v>
      </c>
      <c r="E231" s="327">
        <v>2.0499999999999998</v>
      </c>
      <c r="F231" s="326">
        <v>96</v>
      </c>
      <c r="G231" s="326">
        <v>73</v>
      </c>
      <c r="H231" s="340">
        <v>0.09</v>
      </c>
    </row>
    <row r="232" spans="1:8" s="6" customFormat="1" ht="15">
      <c r="A232" s="337" t="s">
        <v>531</v>
      </c>
      <c r="B232" s="326" t="s">
        <v>532</v>
      </c>
      <c r="C232" s="326" t="s">
        <v>380</v>
      </c>
      <c r="D232" s="326">
        <v>13.41</v>
      </c>
      <c r="E232" s="327">
        <v>2.12</v>
      </c>
      <c r="F232" s="326">
        <v>93</v>
      </c>
      <c r="G232" s="326">
        <v>72</v>
      </c>
      <c r="H232" s="340">
        <v>0.36</v>
      </c>
    </row>
    <row r="233" spans="1:8" s="6" customFormat="1" ht="15">
      <c r="A233" s="337" t="s">
        <v>531</v>
      </c>
      <c r="B233" s="326" t="s">
        <v>532</v>
      </c>
      <c r="C233" s="326" t="s">
        <v>156</v>
      </c>
      <c r="D233" s="326">
        <v>12.02</v>
      </c>
      <c r="E233" s="327">
        <v>1.95</v>
      </c>
      <c r="F233" s="326">
        <v>93</v>
      </c>
      <c r="G233" s="326">
        <v>73</v>
      </c>
      <c r="H233" s="340">
        <v>1.0900000000000001</v>
      </c>
    </row>
    <row r="234" spans="1:8" s="6" customFormat="1" ht="15">
      <c r="A234" s="337" t="s">
        <v>531</v>
      </c>
      <c r="B234" s="326" t="s">
        <v>532</v>
      </c>
      <c r="C234" s="326" t="s">
        <v>157</v>
      </c>
      <c r="D234" s="326">
        <v>11.52</v>
      </c>
      <c r="E234" s="327">
        <v>1.88</v>
      </c>
      <c r="F234" s="326">
        <v>93</v>
      </c>
      <c r="G234" s="326">
        <v>72</v>
      </c>
      <c r="H234" s="340">
        <v>0.69</v>
      </c>
    </row>
    <row r="235" spans="1:8" s="6" customFormat="1" ht="15">
      <c r="A235" s="337" t="s">
        <v>531</v>
      </c>
      <c r="B235" s="326" t="s">
        <v>532</v>
      </c>
      <c r="C235" s="326" t="s">
        <v>381</v>
      </c>
      <c r="D235" s="326">
        <v>10.93</v>
      </c>
      <c r="E235" s="327">
        <v>1.81</v>
      </c>
      <c r="F235" s="326">
        <v>92</v>
      </c>
      <c r="G235" s="326">
        <v>75</v>
      </c>
      <c r="H235" s="340">
        <v>0</v>
      </c>
    </row>
    <row r="236" spans="1:8" s="6" customFormat="1" ht="15">
      <c r="A236" s="337" t="s">
        <v>531</v>
      </c>
      <c r="B236" s="326" t="s">
        <v>532</v>
      </c>
      <c r="C236" s="326" t="s">
        <v>382</v>
      </c>
      <c r="D236" s="326">
        <v>12.03</v>
      </c>
      <c r="E236" s="327">
        <v>1.95</v>
      </c>
      <c r="F236" s="326">
        <v>92</v>
      </c>
      <c r="G236" s="326">
        <v>74</v>
      </c>
      <c r="H236" s="340">
        <v>0</v>
      </c>
    </row>
    <row r="237" spans="1:8" s="6" customFormat="1" ht="15">
      <c r="A237" s="337" t="s">
        <v>531</v>
      </c>
      <c r="B237" s="326" t="s">
        <v>532</v>
      </c>
      <c r="C237" s="326" t="s">
        <v>383</v>
      </c>
      <c r="D237" s="326">
        <v>7.63</v>
      </c>
      <c r="E237" s="327">
        <v>1.39</v>
      </c>
      <c r="F237" s="326">
        <v>93</v>
      </c>
      <c r="G237" s="326">
        <v>72</v>
      </c>
      <c r="H237" s="340">
        <v>0</v>
      </c>
    </row>
    <row r="238" spans="1:8" s="6" customFormat="1" ht="15">
      <c r="A238" s="337" t="s">
        <v>531</v>
      </c>
      <c r="B238" s="326" t="s">
        <v>532</v>
      </c>
      <c r="C238" s="326" t="s">
        <v>384</v>
      </c>
      <c r="D238" s="326">
        <v>8.02</v>
      </c>
      <c r="E238" s="327">
        <v>1.44</v>
      </c>
      <c r="F238" s="326">
        <v>93</v>
      </c>
      <c r="G238" s="326">
        <v>74</v>
      </c>
      <c r="H238" s="340">
        <v>0</v>
      </c>
    </row>
    <row r="239" spans="1:8" s="6" customFormat="1" ht="15">
      <c r="A239" s="337" t="s">
        <v>531</v>
      </c>
      <c r="B239" s="326" t="s">
        <v>532</v>
      </c>
      <c r="C239" s="326" t="s">
        <v>158</v>
      </c>
      <c r="D239" s="326">
        <v>8.6999999999999993</v>
      </c>
      <c r="E239" s="327">
        <v>1.53</v>
      </c>
      <c r="F239" s="326">
        <v>93</v>
      </c>
      <c r="G239" s="326">
        <v>74</v>
      </c>
      <c r="H239" s="340">
        <v>0.99</v>
      </c>
    </row>
    <row r="240" spans="1:8" s="6" customFormat="1" ht="15">
      <c r="A240" s="337" t="s">
        <v>531</v>
      </c>
      <c r="B240" s="326" t="s">
        <v>532</v>
      </c>
      <c r="C240" s="326" t="s">
        <v>385</v>
      </c>
      <c r="D240" s="326">
        <v>8.1300000000000008</v>
      </c>
      <c r="E240" s="327">
        <v>1.46</v>
      </c>
      <c r="F240" s="326">
        <v>92</v>
      </c>
      <c r="G240" s="326">
        <v>71</v>
      </c>
      <c r="H240" s="340">
        <v>0</v>
      </c>
    </row>
    <row r="241" spans="1:8" s="6" customFormat="1" ht="15">
      <c r="A241" s="337" t="s">
        <v>531</v>
      </c>
      <c r="B241" s="326" t="s">
        <v>532</v>
      </c>
      <c r="C241" s="326" t="s">
        <v>386</v>
      </c>
      <c r="D241" s="326">
        <v>9.41</v>
      </c>
      <c r="E241" s="327">
        <v>1.62</v>
      </c>
      <c r="F241" s="326">
        <v>95</v>
      </c>
      <c r="G241" s="326">
        <v>73</v>
      </c>
      <c r="H241" s="340">
        <v>0</v>
      </c>
    </row>
    <row r="242" spans="1:8" s="6" customFormat="1" ht="15">
      <c r="A242" s="337" t="s">
        <v>531</v>
      </c>
      <c r="B242" s="326" t="s">
        <v>532</v>
      </c>
      <c r="C242" s="326" t="s">
        <v>387</v>
      </c>
      <c r="D242" s="326">
        <v>8.18</v>
      </c>
      <c r="E242" s="327">
        <v>1.46</v>
      </c>
      <c r="F242" s="326">
        <v>95</v>
      </c>
      <c r="G242" s="326">
        <v>72</v>
      </c>
      <c r="H242" s="340"/>
    </row>
    <row r="243" spans="1:8" s="6" customFormat="1" ht="15">
      <c r="A243" s="337" t="s">
        <v>531</v>
      </c>
      <c r="B243" s="326" t="s">
        <v>532</v>
      </c>
      <c r="C243" s="326" t="s">
        <v>388</v>
      </c>
      <c r="D243" s="326">
        <v>8.0299999999999994</v>
      </c>
      <c r="E243" s="327">
        <v>1.44</v>
      </c>
      <c r="F243" s="326">
        <v>96</v>
      </c>
      <c r="G243" s="326">
        <v>74</v>
      </c>
      <c r="H243" s="340" t="s">
        <v>164</v>
      </c>
    </row>
    <row r="244" spans="1:8" s="6" customFormat="1" ht="15">
      <c r="A244" s="337" t="s">
        <v>531</v>
      </c>
      <c r="B244" s="326" t="s">
        <v>532</v>
      </c>
      <c r="C244" s="326" t="s">
        <v>389</v>
      </c>
      <c r="D244" s="326">
        <v>9.34</v>
      </c>
      <c r="E244" s="327">
        <v>1.61</v>
      </c>
      <c r="F244" s="326">
        <v>95</v>
      </c>
      <c r="G244" s="326">
        <v>74</v>
      </c>
      <c r="H244" s="340">
        <v>0</v>
      </c>
    </row>
    <row r="245" spans="1:8" s="6" customFormat="1" ht="15">
      <c r="A245" s="337" t="s">
        <v>531</v>
      </c>
      <c r="B245" s="326" t="s">
        <v>532</v>
      </c>
      <c r="C245" s="326" t="s">
        <v>159</v>
      </c>
      <c r="D245" s="326">
        <v>12.78</v>
      </c>
      <c r="E245" s="327">
        <v>2.04</v>
      </c>
      <c r="F245" s="326">
        <v>94</v>
      </c>
      <c r="G245" s="326">
        <v>74</v>
      </c>
      <c r="H245" s="340">
        <v>0.93</v>
      </c>
    </row>
    <row r="246" spans="1:8" s="6" customFormat="1" ht="15">
      <c r="A246" s="337" t="s">
        <v>531</v>
      </c>
      <c r="B246" s="326" t="s">
        <v>532</v>
      </c>
      <c r="C246" s="326" t="s">
        <v>390</v>
      </c>
      <c r="D246" s="326">
        <v>12.4</v>
      </c>
      <c r="E246" s="327">
        <v>2</v>
      </c>
      <c r="F246" s="326">
        <v>94</v>
      </c>
      <c r="G246" s="326">
        <v>74</v>
      </c>
      <c r="H246" s="340">
        <v>0.05</v>
      </c>
    </row>
    <row r="247" spans="1:8" s="6" customFormat="1" ht="15">
      <c r="A247" s="337" t="s">
        <v>531</v>
      </c>
      <c r="B247" s="326" t="s">
        <v>532</v>
      </c>
      <c r="C247" s="326" t="s">
        <v>391</v>
      </c>
      <c r="D247" s="326">
        <v>11.45</v>
      </c>
      <c r="E247" s="327">
        <v>1.88</v>
      </c>
      <c r="F247" s="326">
        <v>92</v>
      </c>
      <c r="G247" s="326">
        <v>73</v>
      </c>
      <c r="H247" s="340">
        <v>0</v>
      </c>
    </row>
    <row r="248" spans="1:8" s="6" customFormat="1" ht="15">
      <c r="A248" s="337" t="s">
        <v>531</v>
      </c>
      <c r="B248" s="326" t="s">
        <v>532</v>
      </c>
      <c r="C248" s="326" t="s">
        <v>392</v>
      </c>
      <c r="D248" s="326">
        <v>12.66</v>
      </c>
      <c r="E248" s="327">
        <v>2.0299999999999998</v>
      </c>
      <c r="F248" s="326">
        <v>91</v>
      </c>
      <c r="G248" s="326">
        <v>72</v>
      </c>
      <c r="H248" s="340"/>
    </row>
    <row r="249" spans="1:8" s="6" customFormat="1" ht="15">
      <c r="A249" s="337" t="s">
        <v>531</v>
      </c>
      <c r="B249" s="326" t="s">
        <v>532</v>
      </c>
      <c r="C249" s="326" t="s">
        <v>393</v>
      </c>
      <c r="D249" s="326">
        <v>12.13</v>
      </c>
      <c r="E249" s="327">
        <v>1.96</v>
      </c>
      <c r="F249" s="326">
        <v>92</v>
      </c>
      <c r="G249" s="326">
        <v>71</v>
      </c>
      <c r="H249" s="340">
        <v>0.05</v>
      </c>
    </row>
    <row r="250" spans="1:8" s="6" customFormat="1" ht="15">
      <c r="A250" s="337" t="s">
        <v>531</v>
      </c>
      <c r="B250" s="326" t="s">
        <v>532</v>
      </c>
      <c r="C250" s="326" t="s">
        <v>394</v>
      </c>
      <c r="D250" s="326">
        <v>12.28</v>
      </c>
      <c r="E250" s="327">
        <v>1.98</v>
      </c>
      <c r="F250" s="326">
        <v>90</v>
      </c>
      <c r="G250" s="326">
        <v>68</v>
      </c>
      <c r="H250" s="340">
        <v>0</v>
      </c>
    </row>
    <row r="251" spans="1:8" s="6" customFormat="1" ht="15">
      <c r="A251" s="337" t="s">
        <v>531</v>
      </c>
      <c r="B251" s="326" t="s">
        <v>532</v>
      </c>
      <c r="C251" s="326" t="s">
        <v>395</v>
      </c>
      <c r="D251" s="326">
        <v>9</v>
      </c>
      <c r="E251" s="327">
        <v>1.57</v>
      </c>
      <c r="F251" s="326">
        <v>90</v>
      </c>
      <c r="G251" s="326">
        <v>64</v>
      </c>
      <c r="H251" s="340">
        <v>0</v>
      </c>
    </row>
    <row r="252" spans="1:8" s="6" customFormat="1" ht="15">
      <c r="A252" s="337" t="s">
        <v>531</v>
      </c>
      <c r="B252" s="326" t="s">
        <v>532</v>
      </c>
      <c r="C252" s="326" t="s">
        <v>396</v>
      </c>
      <c r="D252" s="326">
        <v>7.54</v>
      </c>
      <c r="E252" s="327">
        <v>1.38</v>
      </c>
      <c r="F252" s="326">
        <v>94</v>
      </c>
      <c r="G252" s="326">
        <v>69</v>
      </c>
      <c r="H252" s="340">
        <v>0</v>
      </c>
    </row>
    <row r="253" spans="1:8" s="6" customFormat="1" ht="15">
      <c r="A253" s="337" t="s">
        <v>531</v>
      </c>
      <c r="B253" s="326" t="s">
        <v>532</v>
      </c>
      <c r="C253" s="326" t="s">
        <v>397</v>
      </c>
      <c r="D253" s="326">
        <v>7.47</v>
      </c>
      <c r="E253" s="327">
        <v>1.43</v>
      </c>
      <c r="F253" s="326">
        <v>95</v>
      </c>
      <c r="G253" s="326">
        <v>70</v>
      </c>
      <c r="H253" s="340"/>
    </row>
    <row r="254" spans="1:8" s="6" customFormat="1" ht="15">
      <c r="A254" s="337" t="s">
        <v>531</v>
      </c>
      <c r="B254" s="326" t="s">
        <v>532</v>
      </c>
      <c r="C254" s="326" t="s">
        <v>160</v>
      </c>
      <c r="D254" s="326">
        <v>9.76</v>
      </c>
      <c r="E254" s="327">
        <v>1.73</v>
      </c>
      <c r="F254" s="326">
        <v>95</v>
      </c>
      <c r="G254" s="326">
        <v>69</v>
      </c>
      <c r="H254" s="340">
        <v>0</v>
      </c>
    </row>
    <row r="255" spans="1:8" s="6" customFormat="1" ht="15">
      <c r="A255" s="337" t="s">
        <v>531</v>
      </c>
      <c r="B255" s="326" t="s">
        <v>532</v>
      </c>
      <c r="C255" s="326" t="s">
        <v>398</v>
      </c>
      <c r="D255" s="326">
        <v>9.84</v>
      </c>
      <c r="E255" s="327">
        <v>1.74</v>
      </c>
      <c r="F255" s="326">
        <v>94</v>
      </c>
      <c r="G255" s="326">
        <v>64</v>
      </c>
      <c r="H255" s="340">
        <v>0.48</v>
      </c>
    </row>
    <row r="256" spans="1:8" s="6" customFormat="1" ht="15">
      <c r="A256" s="337" t="s">
        <v>531</v>
      </c>
      <c r="B256" s="326" t="s">
        <v>532</v>
      </c>
      <c r="C256" s="326" t="s">
        <v>399</v>
      </c>
      <c r="D256" s="326">
        <v>10.76</v>
      </c>
      <c r="E256" s="327">
        <v>1.86</v>
      </c>
      <c r="F256" s="326">
        <v>93</v>
      </c>
      <c r="G256" s="326">
        <v>71</v>
      </c>
      <c r="H256" s="340" t="s">
        <v>164</v>
      </c>
    </row>
    <row r="257" spans="1:8" s="6" customFormat="1" ht="15">
      <c r="A257" s="337" t="s">
        <v>531</v>
      </c>
      <c r="B257" s="326" t="s">
        <v>532</v>
      </c>
      <c r="C257" s="326" t="s">
        <v>400</v>
      </c>
      <c r="D257" s="326">
        <v>8.61</v>
      </c>
      <c r="E257" s="327">
        <v>1.58</v>
      </c>
      <c r="F257" s="326">
        <v>92</v>
      </c>
      <c r="G257" s="326">
        <v>72</v>
      </c>
      <c r="H257" s="340">
        <v>0</v>
      </c>
    </row>
    <row r="258" spans="1:8" s="6" customFormat="1" ht="15">
      <c r="A258" s="337" t="s">
        <v>531</v>
      </c>
      <c r="B258" s="326" t="s">
        <v>532</v>
      </c>
      <c r="C258" s="326" t="s">
        <v>163</v>
      </c>
      <c r="D258" s="326">
        <v>8.92</v>
      </c>
      <c r="E258" s="327">
        <v>1.62</v>
      </c>
      <c r="F258" s="326">
        <v>92</v>
      </c>
      <c r="G258" s="326">
        <v>71</v>
      </c>
      <c r="H258" s="340" t="s">
        <v>164</v>
      </c>
    </row>
    <row r="259" spans="1:8" s="6" customFormat="1" ht="15">
      <c r="A259" s="337" t="s">
        <v>531</v>
      </c>
      <c r="B259" s="326" t="s">
        <v>532</v>
      </c>
      <c r="C259" s="326" t="s">
        <v>161</v>
      </c>
      <c r="D259" s="326">
        <v>10.220000000000001</v>
      </c>
      <c r="E259" s="327">
        <v>1.79</v>
      </c>
      <c r="F259" s="326">
        <v>92</v>
      </c>
      <c r="G259" s="326">
        <v>72</v>
      </c>
      <c r="H259" s="340">
        <v>0.03</v>
      </c>
    </row>
    <row r="260" spans="1:8" s="6" customFormat="1" ht="15">
      <c r="A260" s="337" t="s">
        <v>531</v>
      </c>
      <c r="B260" s="326" t="s">
        <v>532</v>
      </c>
      <c r="C260" s="326" t="s">
        <v>162</v>
      </c>
      <c r="D260" s="326">
        <v>10.029999999999999</v>
      </c>
      <c r="E260" s="327">
        <v>1.76</v>
      </c>
      <c r="F260" s="326">
        <v>91</v>
      </c>
      <c r="G260" s="326">
        <v>71</v>
      </c>
      <c r="H260" s="340">
        <v>0.28999999999999998</v>
      </c>
    </row>
    <row r="261" spans="1:8" s="6" customFormat="1" ht="15">
      <c r="A261" s="337" t="s">
        <v>531</v>
      </c>
      <c r="B261" s="326" t="s">
        <v>532</v>
      </c>
      <c r="C261" s="326" t="s">
        <v>401</v>
      </c>
      <c r="D261" s="326">
        <v>9.59</v>
      </c>
      <c r="E261" s="327">
        <v>1.71</v>
      </c>
      <c r="F261" s="326">
        <v>88</v>
      </c>
      <c r="G261" s="326">
        <v>70</v>
      </c>
      <c r="H261" s="340">
        <v>0</v>
      </c>
    </row>
    <row r="262" spans="1:8" s="6" customFormat="1" ht="15">
      <c r="A262" s="337" t="s">
        <v>531</v>
      </c>
      <c r="B262" s="326" t="s">
        <v>532</v>
      </c>
      <c r="C262" s="326" t="s">
        <v>402</v>
      </c>
      <c r="D262" s="326">
        <v>11.36</v>
      </c>
      <c r="E262" s="327">
        <v>1.93</v>
      </c>
      <c r="F262" s="326">
        <v>87</v>
      </c>
      <c r="G262" s="326">
        <v>69</v>
      </c>
      <c r="H262" s="340">
        <v>0.54</v>
      </c>
    </row>
    <row r="263" spans="1:8" s="6" customFormat="1" ht="15">
      <c r="A263" s="337" t="s">
        <v>531</v>
      </c>
      <c r="B263" s="326" t="s">
        <v>532</v>
      </c>
      <c r="C263" s="326" t="s">
        <v>403</v>
      </c>
      <c r="D263" s="326">
        <v>13.16</v>
      </c>
      <c r="E263" s="327">
        <v>2.17</v>
      </c>
      <c r="F263" s="326">
        <v>92</v>
      </c>
      <c r="G263" s="326">
        <v>70</v>
      </c>
      <c r="H263" s="340">
        <v>0</v>
      </c>
    </row>
    <row r="264" spans="1:8" s="6" customFormat="1" ht="15">
      <c r="A264" s="337" t="s">
        <v>531</v>
      </c>
      <c r="B264" s="326" t="s">
        <v>532</v>
      </c>
      <c r="C264" s="326" t="s">
        <v>404</v>
      </c>
      <c r="D264" s="326">
        <v>11.26</v>
      </c>
      <c r="E264" s="327">
        <v>1.92</v>
      </c>
      <c r="F264" s="326">
        <v>89</v>
      </c>
      <c r="G264" s="326">
        <v>68</v>
      </c>
      <c r="H264" s="340">
        <v>0.08</v>
      </c>
    </row>
    <row r="265" spans="1:8" s="6" customFormat="1" ht="15">
      <c r="A265" s="337" t="s">
        <v>531</v>
      </c>
      <c r="B265" s="326" t="s">
        <v>532</v>
      </c>
      <c r="C265" s="326" t="s">
        <v>405</v>
      </c>
      <c r="D265" s="326">
        <v>11.51</v>
      </c>
      <c r="E265" s="327">
        <v>1.95</v>
      </c>
      <c r="F265" s="326">
        <v>88</v>
      </c>
      <c r="G265" s="326">
        <v>64</v>
      </c>
      <c r="H265" s="340">
        <v>0</v>
      </c>
    </row>
    <row r="266" spans="1:8" s="6" customFormat="1" ht="15">
      <c r="A266" s="337" t="s">
        <v>531</v>
      </c>
      <c r="B266" s="326" t="s">
        <v>532</v>
      </c>
      <c r="C266" s="326" t="s">
        <v>406</v>
      </c>
      <c r="D266" s="326">
        <v>10.84</v>
      </c>
      <c r="E266" s="327">
        <v>1.87</v>
      </c>
      <c r="F266" s="326">
        <v>88</v>
      </c>
      <c r="G266" s="326">
        <v>69</v>
      </c>
      <c r="H266" s="340">
        <v>0</v>
      </c>
    </row>
    <row r="267" spans="1:8" s="6" customFormat="1" ht="15">
      <c r="A267" s="337" t="s">
        <v>531</v>
      </c>
      <c r="B267" s="326" t="s">
        <v>532</v>
      </c>
      <c r="C267" s="326" t="s">
        <v>407</v>
      </c>
      <c r="D267" s="326">
        <v>7.3</v>
      </c>
      <c r="E267" s="327">
        <v>1.41</v>
      </c>
      <c r="F267" s="326">
        <v>87</v>
      </c>
      <c r="G267" s="326">
        <v>68</v>
      </c>
      <c r="H267" s="340">
        <v>0.08</v>
      </c>
    </row>
    <row r="268" spans="1:8" s="6" customFormat="1" ht="15">
      <c r="A268" s="337" t="s">
        <v>531</v>
      </c>
      <c r="B268" s="326" t="s">
        <v>532</v>
      </c>
      <c r="C268" s="326" t="s">
        <v>408</v>
      </c>
      <c r="D268" s="326">
        <v>8.0299999999999994</v>
      </c>
      <c r="E268" s="327">
        <v>1.5</v>
      </c>
      <c r="F268" s="326">
        <v>85</v>
      </c>
      <c r="G268" s="326">
        <v>65</v>
      </c>
      <c r="H268" s="340">
        <v>0.3</v>
      </c>
    </row>
    <row r="269" spans="1:8" s="6" customFormat="1" ht="15">
      <c r="A269" s="337" t="s">
        <v>531</v>
      </c>
      <c r="B269" s="326" t="s">
        <v>532</v>
      </c>
      <c r="C269" s="326" t="s">
        <v>409</v>
      </c>
      <c r="D269" s="326">
        <v>7.98</v>
      </c>
      <c r="E269" s="327">
        <v>1.5</v>
      </c>
      <c r="F269" s="326">
        <v>87</v>
      </c>
      <c r="G269" s="326">
        <v>61</v>
      </c>
      <c r="H269" s="340">
        <v>0</v>
      </c>
    </row>
    <row r="270" spans="1:8" s="6" customFormat="1" ht="15">
      <c r="A270" s="337" t="s">
        <v>531</v>
      </c>
      <c r="B270" s="326" t="s">
        <v>532</v>
      </c>
      <c r="C270" s="326" t="s">
        <v>410</v>
      </c>
      <c r="D270" s="326">
        <v>8.5399999999999991</v>
      </c>
      <c r="E270" s="327">
        <v>1.57</v>
      </c>
      <c r="F270" s="326">
        <v>89</v>
      </c>
      <c r="G270" s="326">
        <v>59</v>
      </c>
      <c r="H270" s="340">
        <v>0</v>
      </c>
    </row>
    <row r="271" spans="1:8" s="6" customFormat="1" ht="15">
      <c r="A271" s="337" t="s">
        <v>531</v>
      </c>
      <c r="B271" s="326" t="s">
        <v>532</v>
      </c>
      <c r="C271" s="326" t="s">
        <v>411</v>
      </c>
      <c r="D271" s="326">
        <v>10</v>
      </c>
      <c r="E271" s="327">
        <v>1.76</v>
      </c>
      <c r="F271" s="326">
        <v>90</v>
      </c>
      <c r="G271" s="326">
        <v>66</v>
      </c>
      <c r="H271" s="340">
        <v>0</v>
      </c>
    </row>
    <row r="272" spans="1:8" s="6" customFormat="1" ht="15">
      <c r="A272" s="338" t="s">
        <v>531</v>
      </c>
      <c r="B272" s="328" t="s">
        <v>532</v>
      </c>
      <c r="C272" s="328" t="s">
        <v>412</v>
      </c>
      <c r="D272" s="328">
        <v>9.0500000000000007</v>
      </c>
      <c r="E272" s="329">
        <v>1.64</v>
      </c>
      <c r="F272" s="328">
        <v>89</v>
      </c>
      <c r="G272" s="328">
        <v>71</v>
      </c>
      <c r="H272" s="341">
        <v>2.11</v>
      </c>
    </row>
    <row r="273" spans="1:8" s="6" customFormat="1" ht="15">
      <c r="A273" s="338" t="s">
        <v>531</v>
      </c>
      <c r="B273" s="328" t="s">
        <v>532</v>
      </c>
      <c r="C273" s="328" t="s">
        <v>413</v>
      </c>
      <c r="D273" s="328">
        <v>10.18</v>
      </c>
      <c r="E273" s="329">
        <v>1.78</v>
      </c>
      <c r="F273" s="328">
        <v>88</v>
      </c>
      <c r="G273" s="328">
        <v>71</v>
      </c>
      <c r="H273" s="341">
        <v>0.91</v>
      </c>
    </row>
    <row r="274" spans="1:8" s="6" customFormat="1" ht="15">
      <c r="A274" s="338" t="s">
        <v>531</v>
      </c>
      <c r="B274" s="328" t="s">
        <v>532</v>
      </c>
      <c r="C274" s="328" t="s">
        <v>414</v>
      </c>
      <c r="D274" s="328">
        <v>10.119999999999999</v>
      </c>
      <c r="E274" s="329">
        <v>1.77</v>
      </c>
      <c r="F274" s="328">
        <v>87</v>
      </c>
      <c r="G274" s="328">
        <v>71</v>
      </c>
      <c r="H274" s="341">
        <v>0.81</v>
      </c>
    </row>
    <row r="275" spans="1:8" s="6" customFormat="1" ht="15">
      <c r="A275" s="338" t="s">
        <v>531</v>
      </c>
      <c r="B275" s="328" t="s">
        <v>532</v>
      </c>
      <c r="C275" s="328" t="s">
        <v>415</v>
      </c>
      <c r="D275" s="328">
        <v>10.43</v>
      </c>
      <c r="E275" s="329">
        <v>1.81</v>
      </c>
      <c r="F275" s="328">
        <v>85</v>
      </c>
      <c r="G275" s="328">
        <v>71</v>
      </c>
      <c r="H275" s="341">
        <v>0.02</v>
      </c>
    </row>
    <row r="276" spans="1:8" s="6" customFormat="1" ht="15">
      <c r="A276" s="338" t="s">
        <v>531</v>
      </c>
      <c r="B276" s="328" t="s">
        <v>532</v>
      </c>
      <c r="C276" s="328" t="s">
        <v>416</v>
      </c>
      <c r="D276" s="328">
        <v>11.68</v>
      </c>
      <c r="E276" s="329">
        <v>1.98</v>
      </c>
      <c r="F276" s="328">
        <v>85</v>
      </c>
      <c r="G276" s="328">
        <v>71</v>
      </c>
      <c r="H276" s="341">
        <v>0.2</v>
      </c>
    </row>
    <row r="277" spans="1:8" s="6" customFormat="1" ht="15">
      <c r="A277" s="338" t="s">
        <v>531</v>
      </c>
      <c r="B277" s="328" t="s">
        <v>532</v>
      </c>
      <c r="C277" s="328" t="s">
        <v>417</v>
      </c>
      <c r="D277" s="328">
        <v>13.57</v>
      </c>
      <c r="E277" s="329">
        <v>2.2200000000000002</v>
      </c>
      <c r="F277" s="328">
        <v>85</v>
      </c>
      <c r="G277" s="328">
        <v>70</v>
      </c>
      <c r="H277" s="341">
        <v>2.5299999999999998</v>
      </c>
    </row>
    <row r="278" spans="1:8" s="6" customFormat="1" ht="15">
      <c r="A278" s="338" t="s">
        <v>531</v>
      </c>
      <c r="B278" s="328" t="s">
        <v>532</v>
      </c>
      <c r="C278" s="328" t="s">
        <v>419</v>
      </c>
      <c r="D278" s="328">
        <v>12.85</v>
      </c>
      <c r="E278" s="329">
        <v>2.13</v>
      </c>
      <c r="F278" s="328">
        <v>85</v>
      </c>
      <c r="G278" s="328">
        <v>69</v>
      </c>
      <c r="H278" s="341">
        <v>0.56000000000000005</v>
      </c>
    </row>
    <row r="279" spans="1:8" s="6" customFormat="1" ht="15">
      <c r="A279" s="338" t="s">
        <v>531</v>
      </c>
      <c r="B279" s="328" t="s">
        <v>532</v>
      </c>
      <c r="C279" s="328" t="s">
        <v>420</v>
      </c>
      <c r="D279" s="328">
        <v>10.31</v>
      </c>
      <c r="E279" s="329">
        <v>1.8</v>
      </c>
      <c r="F279" s="328">
        <v>85</v>
      </c>
      <c r="G279" s="328">
        <v>70</v>
      </c>
      <c r="H279" s="341">
        <v>0</v>
      </c>
    </row>
    <row r="280" spans="1:8" s="6" customFormat="1" ht="15">
      <c r="A280" s="338" t="s">
        <v>531</v>
      </c>
      <c r="B280" s="328" t="s">
        <v>532</v>
      </c>
      <c r="C280" s="328" t="s">
        <v>421</v>
      </c>
      <c r="D280" s="328">
        <v>10.19</v>
      </c>
      <c r="E280" s="329">
        <v>1.78</v>
      </c>
      <c r="F280" s="328">
        <v>86</v>
      </c>
      <c r="G280" s="328">
        <v>70</v>
      </c>
      <c r="H280" s="341">
        <v>0.05</v>
      </c>
    </row>
    <row r="281" spans="1:8" s="6" customFormat="1" ht="15">
      <c r="A281" s="337" t="s">
        <v>531</v>
      </c>
      <c r="B281" s="326" t="s">
        <v>532</v>
      </c>
      <c r="C281" s="326" t="s">
        <v>422</v>
      </c>
      <c r="D281" s="326">
        <v>11</v>
      </c>
      <c r="E281" s="327">
        <v>1.87</v>
      </c>
      <c r="F281" s="326">
        <v>86</v>
      </c>
      <c r="G281" s="326">
        <v>69</v>
      </c>
      <c r="H281" s="340">
        <v>0</v>
      </c>
    </row>
    <row r="282" spans="1:8" s="6" customFormat="1" ht="15">
      <c r="A282" s="337" t="s">
        <v>531</v>
      </c>
      <c r="B282" s="326" t="s">
        <v>532</v>
      </c>
      <c r="C282" s="326" t="s">
        <v>423</v>
      </c>
      <c r="D282" s="326">
        <v>10.18</v>
      </c>
      <c r="E282" s="327">
        <v>1.77</v>
      </c>
      <c r="F282" s="326">
        <v>87</v>
      </c>
      <c r="G282" s="326">
        <v>66</v>
      </c>
      <c r="H282" s="340">
        <v>0</v>
      </c>
    </row>
    <row r="283" spans="1:8" s="6" customFormat="1" ht="15">
      <c r="A283" s="337" t="s">
        <v>531</v>
      </c>
      <c r="B283" s="326" t="s">
        <v>532</v>
      </c>
      <c r="C283" s="326" t="s">
        <v>424</v>
      </c>
      <c r="D283" s="326">
        <v>10.33</v>
      </c>
      <c r="E283" s="327">
        <v>1.78</v>
      </c>
      <c r="F283" s="326">
        <v>90</v>
      </c>
      <c r="G283" s="326">
        <v>56</v>
      </c>
      <c r="H283" s="340">
        <v>0</v>
      </c>
    </row>
    <row r="284" spans="1:8" s="6" customFormat="1" ht="15">
      <c r="A284" s="337" t="s">
        <v>531</v>
      </c>
      <c r="B284" s="326" t="s">
        <v>532</v>
      </c>
      <c r="C284" s="326" t="s">
        <v>425</v>
      </c>
      <c r="D284" s="326">
        <v>10.199999999999999</v>
      </c>
      <c r="E284" s="327">
        <v>1.77</v>
      </c>
      <c r="F284" s="326">
        <v>82</v>
      </c>
      <c r="G284" s="326">
        <v>53</v>
      </c>
      <c r="H284" s="340">
        <v>0</v>
      </c>
    </row>
    <row r="285" spans="1:8" s="6" customFormat="1" ht="15">
      <c r="A285" s="337" t="s">
        <v>531</v>
      </c>
      <c r="B285" s="326" t="s">
        <v>532</v>
      </c>
      <c r="C285" s="326" t="s">
        <v>426</v>
      </c>
      <c r="D285" s="326">
        <v>10.37</v>
      </c>
      <c r="E285" s="327">
        <v>1.79</v>
      </c>
      <c r="F285" s="326">
        <v>80</v>
      </c>
      <c r="G285" s="326">
        <v>55</v>
      </c>
      <c r="H285" s="340">
        <v>0</v>
      </c>
    </row>
    <row r="286" spans="1:8" s="6" customFormat="1" ht="15">
      <c r="A286" s="337" t="s">
        <v>531</v>
      </c>
      <c r="B286" s="326" t="s">
        <v>532</v>
      </c>
      <c r="C286" s="326" t="s">
        <v>427</v>
      </c>
      <c r="D286" s="326">
        <v>11.82</v>
      </c>
      <c r="E286" s="327">
        <v>1.97</v>
      </c>
      <c r="F286" s="326">
        <v>84</v>
      </c>
      <c r="G286" s="326">
        <v>56</v>
      </c>
      <c r="H286" s="340">
        <v>0</v>
      </c>
    </row>
    <row r="287" spans="1:8" s="6" customFormat="1" ht="15">
      <c r="A287" s="337" t="s">
        <v>531</v>
      </c>
      <c r="B287" s="326" t="s">
        <v>532</v>
      </c>
      <c r="C287" s="326" t="s">
        <v>428</v>
      </c>
      <c r="D287" s="326">
        <v>12.4</v>
      </c>
      <c r="E287" s="327">
        <v>2.0499999999999998</v>
      </c>
      <c r="F287" s="326">
        <v>84</v>
      </c>
      <c r="G287" s="326">
        <v>65</v>
      </c>
      <c r="H287" s="340">
        <v>0</v>
      </c>
    </row>
    <row r="288" spans="1:8" s="6" customFormat="1" ht="15">
      <c r="A288" s="338" t="s">
        <v>531</v>
      </c>
      <c r="B288" s="328" t="s">
        <v>532</v>
      </c>
      <c r="C288" s="328" t="s">
        <v>429</v>
      </c>
      <c r="D288" s="328">
        <v>18.71</v>
      </c>
      <c r="E288" s="329">
        <v>2.84</v>
      </c>
      <c r="F288" s="328">
        <v>88</v>
      </c>
      <c r="G288" s="328">
        <v>72</v>
      </c>
      <c r="H288" s="341">
        <v>2.8</v>
      </c>
    </row>
    <row r="289" spans="1:8" s="6" customFormat="1" ht="15">
      <c r="A289" s="338" t="s">
        <v>531</v>
      </c>
      <c r="B289" s="328" t="s">
        <v>532</v>
      </c>
      <c r="C289" s="328" t="s">
        <v>430</v>
      </c>
      <c r="D289" s="328">
        <v>18.260000000000002</v>
      </c>
      <c r="E289" s="329">
        <v>2.79</v>
      </c>
      <c r="F289" s="328">
        <v>89</v>
      </c>
      <c r="G289" s="328">
        <v>68</v>
      </c>
      <c r="H289" s="341">
        <v>1.67</v>
      </c>
    </row>
    <row r="290" spans="1:8" s="6" customFormat="1" ht="15">
      <c r="A290" s="338" t="s">
        <v>531</v>
      </c>
      <c r="B290" s="328" t="s">
        <v>532</v>
      </c>
      <c r="C290" s="328" t="s">
        <v>431</v>
      </c>
      <c r="D290" s="328">
        <v>17.29</v>
      </c>
      <c r="E290" s="329">
        <v>2.66</v>
      </c>
      <c r="F290" s="328">
        <v>89</v>
      </c>
      <c r="G290" s="328">
        <v>64</v>
      </c>
      <c r="H290" s="341">
        <v>0</v>
      </c>
    </row>
    <row r="291" spans="1:8" s="6" customFormat="1" ht="15">
      <c r="A291" s="338" t="s">
        <v>531</v>
      </c>
      <c r="B291" s="328" t="s">
        <v>532</v>
      </c>
      <c r="C291" s="328" t="s">
        <v>432</v>
      </c>
      <c r="D291" s="328">
        <v>16.11</v>
      </c>
      <c r="E291" s="329">
        <v>2.5099999999999998</v>
      </c>
      <c r="F291" s="328">
        <v>82</v>
      </c>
      <c r="G291" s="328">
        <v>55</v>
      </c>
      <c r="H291" s="341">
        <v>0</v>
      </c>
    </row>
    <row r="292" spans="1:8" s="6" customFormat="1" ht="15">
      <c r="A292" s="337" t="s">
        <v>531</v>
      </c>
      <c r="B292" s="326" t="s">
        <v>532</v>
      </c>
      <c r="C292" s="326" t="s">
        <v>433</v>
      </c>
      <c r="D292" s="326">
        <v>15.22</v>
      </c>
      <c r="E292" s="327">
        <v>2.4</v>
      </c>
      <c r="F292" s="326">
        <v>76</v>
      </c>
      <c r="G292" s="326">
        <v>50</v>
      </c>
      <c r="H292" s="340">
        <v>0</v>
      </c>
    </row>
    <row r="293" spans="1:8" s="6" customFormat="1" ht="15">
      <c r="A293" s="337" t="s">
        <v>531</v>
      </c>
      <c r="B293" s="326" t="s">
        <v>532</v>
      </c>
      <c r="C293" s="326" t="s">
        <v>434</v>
      </c>
      <c r="D293" s="326">
        <v>13.92</v>
      </c>
      <c r="E293" s="327">
        <v>2.2400000000000002</v>
      </c>
      <c r="F293" s="326">
        <v>75</v>
      </c>
      <c r="G293" s="326">
        <v>49</v>
      </c>
      <c r="H293" s="340">
        <v>0</v>
      </c>
    </row>
    <row r="294" spans="1:8" s="6" customFormat="1" ht="15">
      <c r="A294" s="337" t="s">
        <v>531</v>
      </c>
      <c r="B294" s="326" t="s">
        <v>532</v>
      </c>
      <c r="C294" s="326" t="s">
        <v>435</v>
      </c>
      <c r="D294" s="326">
        <v>13.81</v>
      </c>
      <c r="E294" s="327">
        <v>2.2200000000000002</v>
      </c>
      <c r="F294" s="326">
        <v>77</v>
      </c>
      <c r="G294" s="326">
        <v>50</v>
      </c>
      <c r="H294" s="340">
        <v>0</v>
      </c>
    </row>
    <row r="295" spans="1:8" s="6" customFormat="1" ht="15">
      <c r="A295" s="337" t="s">
        <v>531</v>
      </c>
      <c r="B295" s="326" t="s">
        <v>532</v>
      </c>
      <c r="C295" s="326" t="s">
        <v>436</v>
      </c>
      <c r="D295" s="326">
        <v>14.65</v>
      </c>
      <c r="E295" s="327">
        <v>2.33</v>
      </c>
      <c r="F295" s="326">
        <v>81</v>
      </c>
      <c r="G295" s="326">
        <v>55</v>
      </c>
      <c r="H295" s="340">
        <v>0</v>
      </c>
    </row>
    <row r="296" spans="1:8" s="6" customFormat="1" ht="15">
      <c r="A296" s="337" t="s">
        <v>531</v>
      </c>
      <c r="B296" s="326" t="s">
        <v>532</v>
      </c>
      <c r="C296" s="326" t="s">
        <v>437</v>
      </c>
      <c r="D296" s="326">
        <v>14.15</v>
      </c>
      <c r="E296" s="327">
        <v>2.27</v>
      </c>
      <c r="F296" s="326">
        <v>83</v>
      </c>
      <c r="G296" s="326">
        <v>55</v>
      </c>
      <c r="H296" s="340">
        <v>0</v>
      </c>
    </row>
    <row r="297" spans="1:8" s="6" customFormat="1" ht="15">
      <c r="A297" s="337" t="s">
        <v>531</v>
      </c>
      <c r="B297" s="326" t="s">
        <v>532</v>
      </c>
      <c r="C297" s="326" t="s">
        <v>438</v>
      </c>
      <c r="D297" s="326">
        <v>15.17</v>
      </c>
      <c r="E297" s="327">
        <v>2.4</v>
      </c>
      <c r="F297" s="326">
        <v>83</v>
      </c>
      <c r="G297" s="326">
        <v>55</v>
      </c>
      <c r="H297" s="340">
        <v>0</v>
      </c>
    </row>
    <row r="298" spans="1:8" s="6" customFormat="1" ht="15">
      <c r="A298" s="337" t="s">
        <v>531</v>
      </c>
      <c r="B298" s="326" t="s">
        <v>532</v>
      </c>
      <c r="C298" s="326" t="s">
        <v>439</v>
      </c>
      <c r="D298" s="326">
        <v>14.27</v>
      </c>
      <c r="E298" s="327">
        <v>2.2799999999999998</v>
      </c>
      <c r="F298" s="326">
        <v>86</v>
      </c>
      <c r="G298" s="326">
        <v>52</v>
      </c>
      <c r="H298" s="340">
        <v>0</v>
      </c>
    </row>
    <row r="299" spans="1:8" s="6" customFormat="1" ht="15">
      <c r="A299" s="337" t="s">
        <v>531</v>
      </c>
      <c r="B299" s="326" t="s">
        <v>532</v>
      </c>
      <c r="C299" s="326" t="s">
        <v>440</v>
      </c>
      <c r="D299" s="326">
        <v>8.5</v>
      </c>
      <c r="E299" s="327">
        <v>1.55</v>
      </c>
      <c r="F299" s="326">
        <v>83</v>
      </c>
      <c r="G299" s="326">
        <v>58</v>
      </c>
      <c r="H299" s="340">
        <v>0</v>
      </c>
    </row>
    <row r="300" spans="1:8" s="6" customFormat="1" ht="15">
      <c r="A300" s="337" t="s">
        <v>531</v>
      </c>
      <c r="B300" s="326" t="s">
        <v>532</v>
      </c>
      <c r="C300" s="326" t="s">
        <v>441</v>
      </c>
      <c r="D300" s="326">
        <v>9.6</v>
      </c>
      <c r="E300" s="327">
        <v>1.69</v>
      </c>
      <c r="F300" s="326">
        <v>82</v>
      </c>
      <c r="G300" s="326">
        <v>67</v>
      </c>
      <c r="H300" s="340">
        <v>0</v>
      </c>
    </row>
    <row r="301" spans="1:8" s="6" customFormat="1" ht="15">
      <c r="A301" s="337" t="s">
        <v>531</v>
      </c>
      <c r="B301" s="326" t="s">
        <v>532</v>
      </c>
      <c r="C301" s="326" t="s">
        <v>442</v>
      </c>
      <c r="D301" s="326">
        <v>10.15</v>
      </c>
      <c r="E301" s="327">
        <v>1.76</v>
      </c>
      <c r="F301" s="326">
        <v>82</v>
      </c>
      <c r="G301" s="326">
        <v>68</v>
      </c>
      <c r="H301" s="340">
        <v>0</v>
      </c>
    </row>
    <row r="302" spans="1:8" s="6" customFormat="1" ht="15">
      <c r="A302" s="337" t="s">
        <v>531</v>
      </c>
      <c r="B302" s="326" t="s">
        <v>532</v>
      </c>
      <c r="C302" s="326" t="s">
        <v>443</v>
      </c>
      <c r="D302" s="326">
        <v>8.8800000000000008</v>
      </c>
      <c r="E302" s="327">
        <v>1.6</v>
      </c>
      <c r="F302" s="326">
        <v>82</v>
      </c>
      <c r="G302" s="326">
        <v>65</v>
      </c>
      <c r="H302" s="340">
        <v>0</v>
      </c>
    </row>
    <row r="303" spans="1:8" s="6" customFormat="1" ht="15">
      <c r="A303" s="337" t="s">
        <v>531</v>
      </c>
      <c r="B303" s="326" t="s">
        <v>532</v>
      </c>
      <c r="C303" s="326" t="s">
        <v>444</v>
      </c>
      <c r="D303" s="326">
        <v>9.7100000000000009</v>
      </c>
      <c r="E303" s="327">
        <v>1.71</v>
      </c>
      <c r="F303" s="326">
        <v>83</v>
      </c>
      <c r="G303" s="326">
        <v>64</v>
      </c>
      <c r="H303" s="340">
        <v>0</v>
      </c>
    </row>
    <row r="304" spans="1:8" s="6" customFormat="1" ht="15">
      <c r="A304" s="337" t="s">
        <v>531</v>
      </c>
      <c r="B304" s="326" t="s">
        <v>532</v>
      </c>
      <c r="C304" s="326" t="s">
        <v>445</v>
      </c>
      <c r="D304" s="326">
        <v>12.93</v>
      </c>
      <c r="E304" s="327">
        <v>2.11</v>
      </c>
      <c r="F304" s="326">
        <v>84</v>
      </c>
      <c r="G304" s="326">
        <v>62</v>
      </c>
      <c r="H304" s="340">
        <v>0</v>
      </c>
    </row>
    <row r="305" spans="1:8" s="6" customFormat="1" ht="15">
      <c r="A305" s="337" t="s">
        <v>531</v>
      </c>
      <c r="B305" s="326" t="s">
        <v>532</v>
      </c>
      <c r="C305" s="326" t="s">
        <v>446</v>
      </c>
      <c r="D305" s="326">
        <v>13.35</v>
      </c>
      <c r="E305" s="327">
        <v>2.17</v>
      </c>
      <c r="F305" s="326">
        <v>84</v>
      </c>
      <c r="G305" s="326">
        <v>61</v>
      </c>
      <c r="H305" s="340">
        <v>0</v>
      </c>
    </row>
    <row r="306" spans="1:8" s="6" customFormat="1" ht="15">
      <c r="A306" s="337" t="s">
        <v>531</v>
      </c>
      <c r="B306" s="326" t="s">
        <v>532</v>
      </c>
      <c r="C306" s="326" t="s">
        <v>447</v>
      </c>
      <c r="D306" s="326">
        <v>14.19</v>
      </c>
      <c r="E306" s="327">
        <v>2.27</v>
      </c>
      <c r="F306" s="326">
        <v>85</v>
      </c>
      <c r="G306" s="326">
        <v>60</v>
      </c>
      <c r="H306" s="340">
        <v>0</v>
      </c>
    </row>
    <row r="307" spans="1:8" s="6" customFormat="1" ht="15">
      <c r="A307" s="337" t="s">
        <v>531</v>
      </c>
      <c r="B307" s="326" t="s">
        <v>532</v>
      </c>
      <c r="C307" s="326" t="s">
        <v>448</v>
      </c>
      <c r="D307" s="326">
        <v>10.220000000000001</v>
      </c>
      <c r="E307" s="327">
        <v>1.77</v>
      </c>
      <c r="F307" s="326">
        <v>84</v>
      </c>
      <c r="G307" s="326">
        <v>58</v>
      </c>
      <c r="H307" s="340">
        <v>0</v>
      </c>
    </row>
    <row r="308" spans="1:8" s="6" customFormat="1" ht="15">
      <c r="A308" s="337" t="s">
        <v>531</v>
      </c>
      <c r="B308" s="326" t="s">
        <v>532</v>
      </c>
      <c r="C308" s="326" t="s">
        <v>449</v>
      </c>
      <c r="D308" s="326">
        <v>8.4600000000000009</v>
      </c>
      <c r="E308" s="327">
        <v>1.55</v>
      </c>
      <c r="F308" s="326">
        <v>76</v>
      </c>
      <c r="G308" s="326">
        <v>53</v>
      </c>
      <c r="H308" s="340">
        <v>0</v>
      </c>
    </row>
    <row r="309" spans="1:8" s="6" customFormat="1" ht="15">
      <c r="A309" s="337" t="s">
        <v>531</v>
      </c>
      <c r="B309" s="326" t="s">
        <v>532</v>
      </c>
      <c r="C309" s="326" t="s">
        <v>451</v>
      </c>
      <c r="D309" s="326">
        <v>8.01</v>
      </c>
      <c r="E309" s="327">
        <v>1.49</v>
      </c>
      <c r="F309" s="326">
        <v>75</v>
      </c>
      <c r="G309" s="326">
        <v>53</v>
      </c>
      <c r="H309" s="340">
        <v>0</v>
      </c>
    </row>
    <row r="310" spans="1:8" s="6" customFormat="1" ht="15">
      <c r="A310" s="337" t="s">
        <v>531</v>
      </c>
      <c r="B310" s="326" t="s">
        <v>532</v>
      </c>
      <c r="C310" s="326" t="s">
        <v>452</v>
      </c>
      <c r="D310" s="326">
        <v>9.02</v>
      </c>
      <c r="E310" s="327">
        <v>1.62</v>
      </c>
      <c r="F310" s="326">
        <v>79</v>
      </c>
      <c r="G310" s="326">
        <v>59</v>
      </c>
      <c r="H310" s="340">
        <v>0</v>
      </c>
    </row>
    <row r="311" spans="1:8" s="6" customFormat="1" ht="15">
      <c r="A311" s="337" t="s">
        <v>531</v>
      </c>
      <c r="B311" s="326" t="s">
        <v>532</v>
      </c>
      <c r="C311" s="326" t="s">
        <v>453</v>
      </c>
      <c r="D311" s="326">
        <v>9.0500000000000007</v>
      </c>
      <c r="E311" s="327">
        <v>1.6</v>
      </c>
      <c r="F311" s="326">
        <v>79</v>
      </c>
      <c r="G311" s="326">
        <v>55</v>
      </c>
      <c r="H311" s="340">
        <v>0</v>
      </c>
    </row>
    <row r="312" spans="1:8" s="6" customFormat="1" ht="15">
      <c r="A312" s="337" t="s">
        <v>531</v>
      </c>
      <c r="B312" s="326" t="s">
        <v>532</v>
      </c>
      <c r="C312" s="326" t="s">
        <v>454</v>
      </c>
      <c r="D312" s="326">
        <v>9.39</v>
      </c>
      <c r="E312" s="327">
        <v>1.65</v>
      </c>
      <c r="F312" s="326">
        <v>80</v>
      </c>
      <c r="G312" s="326">
        <v>51</v>
      </c>
      <c r="H312" s="340">
        <v>0</v>
      </c>
    </row>
    <row r="313" spans="1:8" s="6" customFormat="1" ht="15">
      <c r="A313" s="337" t="s">
        <v>531</v>
      </c>
      <c r="B313" s="326" t="s">
        <v>532</v>
      </c>
      <c r="C313" s="326" t="s">
        <v>455</v>
      </c>
      <c r="D313" s="326">
        <v>7.93</v>
      </c>
      <c r="E313" s="327">
        <v>1.46</v>
      </c>
      <c r="F313" s="326">
        <v>81</v>
      </c>
      <c r="G313" s="326">
        <v>48</v>
      </c>
      <c r="H313" s="340">
        <v>0</v>
      </c>
    </row>
    <row r="314" spans="1:8" s="6" customFormat="1" ht="15">
      <c r="A314" s="337" t="s">
        <v>531</v>
      </c>
      <c r="B314" s="326" t="s">
        <v>532</v>
      </c>
      <c r="C314" s="326" t="s">
        <v>456</v>
      </c>
      <c r="D314" s="326">
        <v>8.3000000000000007</v>
      </c>
      <c r="E314" s="327">
        <v>1.51</v>
      </c>
      <c r="F314" s="326">
        <v>83</v>
      </c>
      <c r="G314" s="326">
        <v>53</v>
      </c>
      <c r="H314" s="340">
        <v>0</v>
      </c>
    </row>
    <row r="315" spans="1:8" s="6" customFormat="1" ht="15">
      <c r="A315" s="337" t="s">
        <v>531</v>
      </c>
      <c r="B315" s="326" t="s">
        <v>532</v>
      </c>
      <c r="C315" s="326" t="s">
        <v>457</v>
      </c>
      <c r="D315" s="326">
        <v>8.59</v>
      </c>
      <c r="E315" s="327">
        <v>1.54</v>
      </c>
      <c r="F315" s="326">
        <v>84</v>
      </c>
      <c r="G315" s="326">
        <v>50</v>
      </c>
      <c r="H315" s="340">
        <v>0</v>
      </c>
    </row>
    <row r="316" spans="1:8" s="6" customFormat="1" ht="15">
      <c r="A316" s="337" t="s">
        <v>531</v>
      </c>
      <c r="B316" s="326" t="s">
        <v>532</v>
      </c>
      <c r="C316" s="326" t="s">
        <v>458</v>
      </c>
      <c r="D316" s="326">
        <v>7.97</v>
      </c>
      <c r="E316" s="327">
        <v>1.47</v>
      </c>
      <c r="F316" s="326">
        <v>85</v>
      </c>
      <c r="G316" s="326">
        <v>55</v>
      </c>
      <c r="H316" s="340">
        <v>0</v>
      </c>
    </row>
    <row r="317" spans="1:8" s="6" customFormat="1" ht="15">
      <c r="A317" s="337" t="s">
        <v>531</v>
      </c>
      <c r="B317" s="326" t="s">
        <v>532</v>
      </c>
      <c r="C317" s="326" t="s">
        <v>459</v>
      </c>
      <c r="D317" s="326">
        <v>9.08</v>
      </c>
      <c r="E317" s="327">
        <v>1.61</v>
      </c>
      <c r="F317" s="326">
        <v>86</v>
      </c>
      <c r="G317" s="326">
        <v>60</v>
      </c>
      <c r="H317" s="340">
        <v>0</v>
      </c>
    </row>
    <row r="318" spans="1:8" s="6" customFormat="1" ht="15">
      <c r="A318" s="337" t="s">
        <v>531</v>
      </c>
      <c r="B318" s="326" t="s">
        <v>532</v>
      </c>
      <c r="C318" s="326" t="s">
        <v>460</v>
      </c>
      <c r="D318" s="326">
        <v>11.88</v>
      </c>
      <c r="E318" s="327">
        <v>1.96</v>
      </c>
      <c r="F318" s="326">
        <v>83</v>
      </c>
      <c r="G318" s="326">
        <v>65</v>
      </c>
      <c r="H318" s="340">
        <v>0.33</v>
      </c>
    </row>
    <row r="319" spans="1:8" s="6" customFormat="1" ht="15">
      <c r="A319" s="337" t="s">
        <v>531</v>
      </c>
      <c r="B319" s="326" t="s">
        <v>532</v>
      </c>
      <c r="C319" s="326" t="s">
        <v>461</v>
      </c>
      <c r="D319" s="326">
        <v>11.72</v>
      </c>
      <c r="E319" s="327">
        <v>1.94</v>
      </c>
      <c r="F319" s="326">
        <v>80</v>
      </c>
      <c r="G319" s="326">
        <v>63</v>
      </c>
      <c r="H319" s="340">
        <v>0</v>
      </c>
    </row>
    <row r="320" spans="1:8" s="6" customFormat="1" ht="15">
      <c r="A320" s="337" t="s">
        <v>531</v>
      </c>
      <c r="B320" s="326" t="s">
        <v>532</v>
      </c>
      <c r="C320" s="326" t="s">
        <v>462</v>
      </c>
      <c r="D320" s="326">
        <v>10.83</v>
      </c>
      <c r="E320" s="327">
        <v>1.83</v>
      </c>
      <c r="F320" s="326">
        <v>77</v>
      </c>
      <c r="G320" s="326">
        <v>62</v>
      </c>
      <c r="H320" s="340">
        <v>0</v>
      </c>
    </row>
    <row r="321" spans="1:8" s="6" customFormat="1" ht="15">
      <c r="A321" s="337" t="s">
        <v>531</v>
      </c>
      <c r="B321" s="326" t="s">
        <v>532</v>
      </c>
      <c r="C321" s="326" t="s">
        <v>463</v>
      </c>
      <c r="D321" s="326">
        <v>12.08</v>
      </c>
      <c r="E321" s="327">
        <v>1.98</v>
      </c>
      <c r="F321" s="326">
        <v>77</v>
      </c>
      <c r="G321" s="326">
        <v>61</v>
      </c>
      <c r="H321" s="340">
        <v>0.12</v>
      </c>
    </row>
    <row r="322" spans="1:8" s="6" customFormat="1" ht="15">
      <c r="A322" s="337" t="s">
        <v>531</v>
      </c>
      <c r="B322" s="326" t="s">
        <v>532</v>
      </c>
      <c r="C322" s="326" t="s">
        <v>464</v>
      </c>
      <c r="D322" s="326">
        <v>10.39</v>
      </c>
      <c r="E322" s="327">
        <v>1.77</v>
      </c>
      <c r="F322" s="326">
        <v>77</v>
      </c>
      <c r="G322" s="326">
        <v>64</v>
      </c>
      <c r="H322" s="340">
        <v>0.05</v>
      </c>
    </row>
    <row r="323" spans="1:8" s="6" customFormat="1" ht="15">
      <c r="A323" s="338" t="s">
        <v>531</v>
      </c>
      <c r="B323" s="328" t="s">
        <v>532</v>
      </c>
      <c r="C323" s="328" t="s">
        <v>465</v>
      </c>
      <c r="D323" s="328">
        <v>12.87</v>
      </c>
      <c r="E323" s="329">
        <v>2.08</v>
      </c>
      <c r="F323" s="328">
        <v>78</v>
      </c>
      <c r="G323" s="328">
        <v>62</v>
      </c>
      <c r="H323" s="341">
        <v>0.16</v>
      </c>
    </row>
    <row r="324" spans="1:8" s="6" customFormat="1" ht="15">
      <c r="A324" s="338" t="s">
        <v>531</v>
      </c>
      <c r="B324" s="328" t="s">
        <v>532</v>
      </c>
      <c r="C324" s="328" t="s">
        <v>466</v>
      </c>
      <c r="D324" s="328">
        <v>16.39</v>
      </c>
      <c r="E324" s="329">
        <v>2.5299999999999998</v>
      </c>
      <c r="F324" s="328">
        <v>79</v>
      </c>
      <c r="G324" s="328">
        <v>61</v>
      </c>
      <c r="H324" s="341">
        <v>2.1</v>
      </c>
    </row>
    <row r="325" spans="1:8" s="6" customFormat="1" ht="15">
      <c r="A325" s="338" t="s">
        <v>531</v>
      </c>
      <c r="B325" s="328" t="s">
        <v>532</v>
      </c>
      <c r="C325" s="328" t="s">
        <v>467</v>
      </c>
      <c r="D325" s="328">
        <v>16.39</v>
      </c>
      <c r="E325" s="329">
        <v>2.5299999999999998</v>
      </c>
      <c r="F325" s="328">
        <v>78</v>
      </c>
      <c r="G325" s="328">
        <v>55</v>
      </c>
      <c r="H325" s="341">
        <v>0.66</v>
      </c>
    </row>
    <row r="326" spans="1:8" s="6" customFormat="1" ht="15">
      <c r="A326" s="337" t="s">
        <v>531</v>
      </c>
      <c r="B326" s="326" t="s">
        <v>532</v>
      </c>
      <c r="C326" s="326" t="s">
        <v>468</v>
      </c>
      <c r="D326" s="326">
        <v>17.23</v>
      </c>
      <c r="E326" s="327">
        <v>2.64</v>
      </c>
      <c r="F326" s="326">
        <v>80</v>
      </c>
      <c r="G326" s="326">
        <v>56</v>
      </c>
      <c r="H326" s="340">
        <v>0</v>
      </c>
    </row>
    <row r="327" spans="1:8" s="6" customFormat="1" ht="15">
      <c r="A327" s="337" t="s">
        <v>531</v>
      </c>
      <c r="B327" s="326" t="s">
        <v>532</v>
      </c>
      <c r="C327" s="326" t="s">
        <v>469</v>
      </c>
      <c r="D327" s="326">
        <v>11.81</v>
      </c>
      <c r="E327" s="327">
        <v>1.95</v>
      </c>
      <c r="F327" s="326">
        <v>79</v>
      </c>
      <c r="G327" s="326">
        <v>59</v>
      </c>
      <c r="H327" s="340">
        <v>0.02</v>
      </c>
    </row>
    <row r="328" spans="1:8" s="6" customFormat="1" ht="15">
      <c r="A328" s="337" t="s">
        <v>531</v>
      </c>
      <c r="B328" s="326" t="s">
        <v>532</v>
      </c>
      <c r="C328" s="326" t="s">
        <v>470</v>
      </c>
      <c r="D328" s="326">
        <v>11.45</v>
      </c>
      <c r="E328" s="327">
        <v>1.9</v>
      </c>
      <c r="F328" s="326">
        <v>81</v>
      </c>
      <c r="G328" s="326">
        <v>52</v>
      </c>
      <c r="H328" s="340">
        <v>0.02</v>
      </c>
    </row>
    <row r="329" spans="1:8" s="6" customFormat="1" ht="15">
      <c r="A329" s="337" t="s">
        <v>531</v>
      </c>
      <c r="B329" s="326" t="s">
        <v>532</v>
      </c>
      <c r="C329" s="326" t="s">
        <v>471</v>
      </c>
      <c r="D329" s="326">
        <v>11.36</v>
      </c>
      <c r="E329" s="327">
        <v>1.89</v>
      </c>
      <c r="F329" s="326">
        <v>81</v>
      </c>
      <c r="G329" s="326">
        <v>47</v>
      </c>
      <c r="H329" s="340">
        <v>0</v>
      </c>
    </row>
    <row r="330" spans="1:8" s="6" customFormat="1" ht="15">
      <c r="A330" s="337" t="s">
        <v>531</v>
      </c>
      <c r="B330" s="326" t="s">
        <v>532</v>
      </c>
      <c r="C330" s="326" t="s">
        <v>472</v>
      </c>
      <c r="D330" s="326">
        <v>14.3</v>
      </c>
      <c r="E330" s="327">
        <v>2.27</v>
      </c>
      <c r="F330" s="326">
        <v>73</v>
      </c>
      <c r="G330" s="326">
        <v>48</v>
      </c>
      <c r="H330" s="340">
        <v>0.01</v>
      </c>
    </row>
    <row r="331" spans="1:8" s="6" customFormat="1" ht="15">
      <c r="A331" s="337" t="s">
        <v>531</v>
      </c>
      <c r="B331" s="326" t="s">
        <v>532</v>
      </c>
      <c r="C331" s="326" t="s">
        <v>473</v>
      </c>
      <c r="D331" s="326">
        <v>13.73</v>
      </c>
      <c r="E331" s="327">
        <v>2.19</v>
      </c>
      <c r="F331" s="326">
        <v>75</v>
      </c>
      <c r="G331" s="326">
        <v>52</v>
      </c>
      <c r="H331" s="340">
        <v>0.01</v>
      </c>
    </row>
    <row r="332" spans="1:8" s="6" customFormat="1" ht="15">
      <c r="A332" s="337" t="s">
        <v>531</v>
      </c>
      <c r="B332" s="326" t="s">
        <v>532</v>
      </c>
      <c r="C332" s="326" t="s">
        <v>474</v>
      </c>
      <c r="D332" s="326">
        <v>11</v>
      </c>
      <c r="E332" s="327">
        <v>1.85</v>
      </c>
      <c r="F332" s="326">
        <v>75</v>
      </c>
      <c r="G332" s="326">
        <v>53</v>
      </c>
      <c r="H332" s="340">
        <v>7.0000000000000007E-2</v>
      </c>
    </row>
    <row r="333" spans="1:8" s="6" customFormat="1" ht="15">
      <c r="A333" s="337" t="s">
        <v>531</v>
      </c>
      <c r="B333" s="326" t="s">
        <v>532</v>
      </c>
      <c r="C333" s="326" t="s">
        <v>475</v>
      </c>
      <c r="D333" s="326">
        <v>16.34</v>
      </c>
      <c r="E333" s="327">
        <v>2.52</v>
      </c>
      <c r="F333" s="326">
        <v>75</v>
      </c>
      <c r="G333" s="326">
        <v>55</v>
      </c>
      <c r="H333" s="340">
        <v>0.01</v>
      </c>
    </row>
    <row r="334" spans="1:8" s="6" customFormat="1" ht="15">
      <c r="A334" s="337" t="s">
        <v>531</v>
      </c>
      <c r="B334" s="326" t="s">
        <v>532</v>
      </c>
      <c r="C334" s="326" t="s">
        <v>476</v>
      </c>
      <c r="D334" s="326">
        <v>15.88</v>
      </c>
      <c r="E334" s="327">
        <v>2.46</v>
      </c>
      <c r="F334" s="326">
        <v>74</v>
      </c>
      <c r="G334" s="326">
        <v>44</v>
      </c>
      <c r="H334" s="340">
        <v>0.55000000000000004</v>
      </c>
    </row>
    <row r="335" spans="1:8" s="6" customFormat="1" ht="15">
      <c r="A335" s="337" t="s">
        <v>531</v>
      </c>
      <c r="B335" s="326" t="s">
        <v>532</v>
      </c>
      <c r="C335" s="326" t="s">
        <v>477</v>
      </c>
      <c r="D335" s="326">
        <v>11.93</v>
      </c>
      <c r="E335" s="327">
        <v>1.97</v>
      </c>
      <c r="F335" s="326">
        <v>69</v>
      </c>
      <c r="G335" s="326">
        <v>39</v>
      </c>
      <c r="H335" s="340">
        <v>0</v>
      </c>
    </row>
    <row r="336" spans="1:8" s="6" customFormat="1" ht="15">
      <c r="A336" s="337" t="s">
        <v>531</v>
      </c>
      <c r="B336" s="326" t="s">
        <v>532</v>
      </c>
      <c r="C336" s="326" t="s">
        <v>478</v>
      </c>
      <c r="D336" s="326">
        <v>8.9600000000000009</v>
      </c>
      <c r="E336" s="327">
        <v>1.59</v>
      </c>
      <c r="F336" s="326">
        <v>68</v>
      </c>
      <c r="G336" s="326">
        <v>36</v>
      </c>
      <c r="H336" s="340">
        <v>0</v>
      </c>
    </row>
    <row r="337" spans="1:8" s="6" customFormat="1" ht="15">
      <c r="A337" s="337" t="s">
        <v>531</v>
      </c>
      <c r="B337" s="326" t="s">
        <v>532</v>
      </c>
      <c r="C337" s="326" t="s">
        <v>479</v>
      </c>
      <c r="D337" s="326">
        <v>9.39</v>
      </c>
      <c r="E337" s="327">
        <v>1.64</v>
      </c>
      <c r="F337" s="326">
        <v>86</v>
      </c>
      <c r="G337" s="326">
        <v>41</v>
      </c>
      <c r="H337" s="340">
        <v>0</v>
      </c>
    </row>
    <row r="338" spans="1:8" s="6" customFormat="1" ht="15">
      <c r="A338" s="337" t="s">
        <v>531</v>
      </c>
      <c r="B338" s="326" t="s">
        <v>532</v>
      </c>
      <c r="C338" s="326" t="s">
        <v>480</v>
      </c>
      <c r="D338" s="326">
        <v>9.4700000000000006</v>
      </c>
      <c r="E338" s="327">
        <v>1.66</v>
      </c>
      <c r="F338" s="326">
        <v>82</v>
      </c>
      <c r="G338" s="326">
        <v>55</v>
      </c>
      <c r="H338" s="340">
        <v>0</v>
      </c>
    </row>
    <row r="339" spans="1:8" s="6" customFormat="1" ht="15">
      <c r="A339" s="337" t="s">
        <v>531</v>
      </c>
      <c r="B339" s="326" t="s">
        <v>532</v>
      </c>
      <c r="C339" s="326" t="s">
        <v>481</v>
      </c>
      <c r="D339" s="326">
        <v>11.42</v>
      </c>
      <c r="E339" s="327">
        <v>1.9</v>
      </c>
      <c r="F339" s="326">
        <v>83</v>
      </c>
      <c r="G339" s="326">
        <v>64</v>
      </c>
      <c r="H339" s="340">
        <v>0</v>
      </c>
    </row>
    <row r="340" spans="1:8" s="6" customFormat="1" ht="15">
      <c r="A340" s="337" t="s">
        <v>531</v>
      </c>
      <c r="B340" s="326" t="s">
        <v>532</v>
      </c>
      <c r="C340" s="326" t="s">
        <v>482</v>
      </c>
      <c r="D340" s="326">
        <v>15.13</v>
      </c>
      <c r="E340" s="327">
        <v>2.37</v>
      </c>
      <c r="F340" s="326">
        <v>82</v>
      </c>
      <c r="G340" s="326">
        <v>62</v>
      </c>
      <c r="H340" s="340">
        <v>0.02</v>
      </c>
    </row>
    <row r="341" spans="1:8" s="6" customFormat="1" ht="15">
      <c r="A341" s="337" t="s">
        <v>531</v>
      </c>
      <c r="B341" s="326" t="s">
        <v>532</v>
      </c>
      <c r="C341" s="326" t="s">
        <v>483</v>
      </c>
      <c r="D341" s="326">
        <v>16.079999999999998</v>
      </c>
      <c r="E341" s="327">
        <v>2.4900000000000002</v>
      </c>
      <c r="F341" s="326">
        <v>79</v>
      </c>
      <c r="G341" s="326">
        <v>51</v>
      </c>
      <c r="H341" s="340">
        <v>0.23</v>
      </c>
    </row>
    <row r="342" spans="1:8" s="6" customFormat="1" ht="15">
      <c r="A342" s="337" t="s">
        <v>531</v>
      </c>
      <c r="B342" s="326" t="s">
        <v>532</v>
      </c>
      <c r="C342" s="326" t="s">
        <v>484</v>
      </c>
      <c r="D342" s="326">
        <v>15.6</v>
      </c>
      <c r="E342" s="327">
        <v>2.42</v>
      </c>
      <c r="F342" s="326">
        <v>72</v>
      </c>
      <c r="G342" s="326">
        <v>47</v>
      </c>
      <c r="H342" s="340">
        <v>0</v>
      </c>
    </row>
    <row r="343" spans="1:8" s="6" customFormat="1" ht="15">
      <c r="A343" s="337" t="s">
        <v>531</v>
      </c>
      <c r="B343" s="326" t="s">
        <v>532</v>
      </c>
      <c r="C343" s="326" t="s">
        <v>485</v>
      </c>
      <c r="D343" s="326">
        <v>11.63</v>
      </c>
      <c r="E343" s="327">
        <v>1.92</v>
      </c>
      <c r="F343" s="326">
        <v>69</v>
      </c>
      <c r="G343" s="326">
        <v>41</v>
      </c>
      <c r="H343" s="340">
        <v>0</v>
      </c>
    </row>
    <row r="344" spans="1:8" s="6" customFormat="1" ht="15">
      <c r="A344" s="337" t="s">
        <v>531</v>
      </c>
      <c r="B344" s="326" t="s">
        <v>532</v>
      </c>
      <c r="C344" s="326" t="s">
        <v>486</v>
      </c>
      <c r="D344" s="326">
        <v>11.04</v>
      </c>
      <c r="E344" s="327">
        <v>1.84</v>
      </c>
      <c r="F344" s="326">
        <v>67</v>
      </c>
      <c r="G344" s="326">
        <v>41</v>
      </c>
      <c r="H344" s="340">
        <v>0</v>
      </c>
    </row>
    <row r="345" spans="1:8" s="6" customFormat="1" ht="15">
      <c r="A345" s="337" t="s">
        <v>531</v>
      </c>
      <c r="B345" s="326" t="s">
        <v>532</v>
      </c>
      <c r="C345" s="326" t="s">
        <v>487</v>
      </c>
      <c r="D345" s="326">
        <v>11.18</v>
      </c>
      <c r="E345" s="327">
        <v>1.86</v>
      </c>
      <c r="F345" s="326">
        <v>74</v>
      </c>
      <c r="G345" s="326">
        <v>47</v>
      </c>
      <c r="H345" s="340">
        <v>0</v>
      </c>
    </row>
    <row r="346" spans="1:8" s="6" customFormat="1" ht="15">
      <c r="A346" s="337" t="s">
        <v>531</v>
      </c>
      <c r="B346" s="326" t="s">
        <v>532</v>
      </c>
      <c r="C346" s="326" t="s">
        <v>488</v>
      </c>
      <c r="D346" s="326">
        <v>9.4700000000000006</v>
      </c>
      <c r="E346" s="327">
        <v>1.64</v>
      </c>
      <c r="F346" s="326">
        <v>82</v>
      </c>
      <c r="G346" s="326">
        <v>56</v>
      </c>
      <c r="H346" s="340">
        <v>0.04</v>
      </c>
    </row>
    <row r="347" spans="1:8" s="6" customFormat="1" ht="15">
      <c r="A347" s="337" t="s">
        <v>531</v>
      </c>
      <c r="B347" s="326" t="s">
        <v>532</v>
      </c>
      <c r="C347" s="326" t="s">
        <v>489</v>
      </c>
      <c r="D347" s="326">
        <v>8.7799999999999994</v>
      </c>
      <c r="E347" s="327">
        <v>1.56</v>
      </c>
      <c r="F347" s="326">
        <v>83</v>
      </c>
      <c r="G347" s="326">
        <v>44</v>
      </c>
      <c r="H347" s="340">
        <v>0</v>
      </c>
    </row>
    <row r="348" spans="1:8" s="6" customFormat="1" ht="15">
      <c r="A348" s="337" t="s">
        <v>531</v>
      </c>
      <c r="B348" s="326" t="s">
        <v>532</v>
      </c>
      <c r="C348" s="326" t="s">
        <v>490</v>
      </c>
      <c r="D348" s="326">
        <v>8.18</v>
      </c>
      <c r="E348" s="327">
        <v>1.48</v>
      </c>
      <c r="F348" s="326">
        <v>67</v>
      </c>
      <c r="G348" s="326">
        <v>43</v>
      </c>
      <c r="H348" s="340">
        <v>0.25</v>
      </c>
    </row>
    <row r="349" spans="1:8" s="6" customFormat="1" ht="15">
      <c r="A349" s="337" t="s">
        <v>531</v>
      </c>
      <c r="B349" s="326" t="s">
        <v>532</v>
      </c>
      <c r="C349" s="326" t="s">
        <v>491</v>
      </c>
      <c r="D349" s="326">
        <v>8.4600000000000009</v>
      </c>
      <c r="E349" s="327">
        <v>1.51</v>
      </c>
      <c r="F349" s="326">
        <v>71</v>
      </c>
      <c r="G349" s="326">
        <v>43</v>
      </c>
      <c r="H349" s="340">
        <v>0</v>
      </c>
    </row>
    <row r="350" spans="1:8" s="6" customFormat="1" ht="15">
      <c r="A350" s="337" t="s">
        <v>531</v>
      </c>
      <c r="B350" s="326" t="s">
        <v>532</v>
      </c>
      <c r="C350" s="326" t="s">
        <v>492</v>
      </c>
      <c r="D350" s="326">
        <v>11.13</v>
      </c>
      <c r="E350" s="327">
        <v>1.85</v>
      </c>
      <c r="F350" s="326">
        <v>73</v>
      </c>
      <c r="G350" s="326">
        <v>58</v>
      </c>
      <c r="H350" s="340">
        <v>0</v>
      </c>
    </row>
    <row r="351" spans="1:8" s="6" customFormat="1" ht="15">
      <c r="A351" s="337" t="s">
        <v>531</v>
      </c>
      <c r="B351" s="326" t="s">
        <v>532</v>
      </c>
      <c r="C351" s="326" t="s">
        <v>493</v>
      </c>
      <c r="D351" s="326">
        <v>10.65</v>
      </c>
      <c r="E351" s="327">
        <v>1.79</v>
      </c>
      <c r="F351" s="326">
        <v>72</v>
      </c>
      <c r="G351" s="326">
        <v>59</v>
      </c>
      <c r="H351" s="340">
        <v>0.66</v>
      </c>
    </row>
    <row r="352" spans="1:8" s="6" customFormat="1" ht="15">
      <c r="A352" s="337" t="s">
        <v>531</v>
      </c>
      <c r="B352" s="326" t="s">
        <v>532</v>
      </c>
      <c r="C352" s="326" t="s">
        <v>494</v>
      </c>
      <c r="D352" s="326">
        <v>10.1</v>
      </c>
      <c r="E352" s="327">
        <v>1.72</v>
      </c>
      <c r="F352" s="326">
        <v>72</v>
      </c>
      <c r="G352" s="326">
        <v>60</v>
      </c>
      <c r="H352" s="340">
        <v>7.0000000000000007E-2</v>
      </c>
    </row>
    <row r="353" spans="1:8" s="6" customFormat="1" ht="15">
      <c r="A353" s="338" t="s">
        <v>531</v>
      </c>
      <c r="B353" s="328" t="s">
        <v>532</v>
      </c>
      <c r="C353" s="328" t="s">
        <v>495</v>
      </c>
      <c r="D353" s="328">
        <v>9.1</v>
      </c>
      <c r="E353" s="329">
        <v>1.6</v>
      </c>
      <c r="F353" s="328">
        <v>73</v>
      </c>
      <c r="G353" s="328">
        <v>58</v>
      </c>
      <c r="H353" s="341">
        <v>0.11</v>
      </c>
    </row>
    <row r="354" spans="1:8" s="6" customFormat="1" ht="15">
      <c r="A354" s="338" t="s">
        <v>531</v>
      </c>
      <c r="B354" s="328" t="s">
        <v>532</v>
      </c>
      <c r="C354" s="328" t="s">
        <v>496</v>
      </c>
      <c r="D354" s="328">
        <v>16.09</v>
      </c>
      <c r="E354" s="329">
        <v>2.48</v>
      </c>
      <c r="F354" s="328">
        <v>74</v>
      </c>
      <c r="G354" s="328">
        <v>48</v>
      </c>
      <c r="H354" s="341">
        <v>4.04</v>
      </c>
    </row>
    <row r="355" spans="1:8" s="6" customFormat="1" ht="15">
      <c r="A355" s="338" t="s">
        <v>531</v>
      </c>
      <c r="B355" s="328" t="s">
        <v>532</v>
      </c>
      <c r="C355" s="328" t="s">
        <v>497</v>
      </c>
      <c r="D355" s="328">
        <v>9.89</v>
      </c>
      <c r="E355" s="329">
        <v>1.7</v>
      </c>
      <c r="F355" s="328">
        <v>68</v>
      </c>
      <c r="G355" s="328">
        <v>40</v>
      </c>
      <c r="H355" s="341">
        <v>0.05</v>
      </c>
    </row>
    <row r="356" spans="1:8" s="6" customFormat="1" ht="15">
      <c r="A356" s="338" t="s">
        <v>531</v>
      </c>
      <c r="B356" s="328" t="s">
        <v>532</v>
      </c>
      <c r="C356" s="328" t="s">
        <v>498</v>
      </c>
      <c r="D356" s="328">
        <v>9.5500000000000007</v>
      </c>
      <c r="E356" s="329">
        <v>1.65</v>
      </c>
      <c r="F356" s="328">
        <v>65</v>
      </c>
      <c r="G356" s="328">
        <v>41</v>
      </c>
      <c r="H356" s="341">
        <v>0</v>
      </c>
    </row>
    <row r="357" spans="1:8" s="6" customFormat="1" ht="15">
      <c r="A357" s="338" t="s">
        <v>531</v>
      </c>
      <c r="B357" s="328" t="s">
        <v>532</v>
      </c>
      <c r="C357" s="328" t="s">
        <v>499</v>
      </c>
      <c r="D357" s="328">
        <v>8.75</v>
      </c>
      <c r="E357" s="329">
        <v>1.55</v>
      </c>
      <c r="F357" s="328">
        <v>66</v>
      </c>
      <c r="G357" s="328">
        <v>44</v>
      </c>
      <c r="H357" s="341">
        <v>0</v>
      </c>
    </row>
    <row r="358" spans="1:8" s="6" customFormat="1" ht="15">
      <c r="A358" s="338" t="s">
        <v>531</v>
      </c>
      <c r="B358" s="328" t="s">
        <v>532</v>
      </c>
      <c r="C358" s="328" t="s">
        <v>500</v>
      </c>
      <c r="D358" s="328">
        <v>8.9600000000000009</v>
      </c>
      <c r="E358" s="329">
        <v>1.58</v>
      </c>
      <c r="F358" s="328">
        <v>68</v>
      </c>
      <c r="G358" s="328">
        <v>46</v>
      </c>
      <c r="H358" s="341">
        <v>0</v>
      </c>
    </row>
    <row r="359" spans="1:8" s="6" customFormat="1" ht="15">
      <c r="A359" s="338" t="s">
        <v>531</v>
      </c>
      <c r="B359" s="328" t="s">
        <v>532</v>
      </c>
      <c r="C359" s="328" t="s">
        <v>501</v>
      </c>
      <c r="D359" s="328">
        <v>9.31</v>
      </c>
      <c r="E359" s="329">
        <v>1.62</v>
      </c>
      <c r="F359" s="328">
        <v>70</v>
      </c>
      <c r="G359" s="328">
        <v>49</v>
      </c>
      <c r="H359" s="341">
        <v>0</v>
      </c>
    </row>
    <row r="360" spans="1:8" s="6" customFormat="1" ht="15">
      <c r="A360" s="338" t="s">
        <v>531</v>
      </c>
      <c r="B360" s="328" t="s">
        <v>532</v>
      </c>
      <c r="C360" s="328" t="s">
        <v>502</v>
      </c>
      <c r="D360" s="328">
        <v>9.66</v>
      </c>
      <c r="E360" s="329">
        <v>1.67</v>
      </c>
      <c r="F360" s="328">
        <v>73</v>
      </c>
      <c r="G360" s="328">
        <v>53</v>
      </c>
      <c r="H360" s="341">
        <v>0</v>
      </c>
    </row>
    <row r="361" spans="1:8" s="6" customFormat="1" ht="15">
      <c r="A361" s="338" t="s">
        <v>531</v>
      </c>
      <c r="B361" s="328" t="s">
        <v>532</v>
      </c>
      <c r="C361" s="328" t="s">
        <v>503</v>
      </c>
      <c r="D361" s="328">
        <v>8.5500000000000007</v>
      </c>
      <c r="E361" s="329">
        <v>1.53</v>
      </c>
      <c r="F361" s="328">
        <v>73</v>
      </c>
      <c r="G361" s="328">
        <v>53</v>
      </c>
      <c r="H361" s="341">
        <v>0</v>
      </c>
    </row>
    <row r="362" spans="1:8" s="6" customFormat="1" ht="15">
      <c r="A362" s="337" t="s">
        <v>531</v>
      </c>
      <c r="B362" s="326" t="s">
        <v>532</v>
      </c>
      <c r="C362" s="326" t="s">
        <v>504</v>
      </c>
      <c r="D362" s="326">
        <v>10.54</v>
      </c>
      <c r="E362" s="327">
        <v>1.78</v>
      </c>
      <c r="F362" s="326">
        <v>73</v>
      </c>
      <c r="G362" s="326">
        <v>60</v>
      </c>
      <c r="H362" s="340">
        <v>0.09</v>
      </c>
    </row>
    <row r="363" spans="1:8" s="6" customFormat="1" ht="15">
      <c r="A363" s="337" t="s">
        <v>531</v>
      </c>
      <c r="B363" s="326" t="s">
        <v>532</v>
      </c>
      <c r="C363" s="326" t="s">
        <v>505</v>
      </c>
      <c r="D363" s="326">
        <v>11.04</v>
      </c>
      <c r="E363" s="327">
        <v>1.84</v>
      </c>
      <c r="F363" s="326">
        <v>74</v>
      </c>
      <c r="G363" s="326">
        <v>54</v>
      </c>
      <c r="H363" s="340">
        <v>0.1</v>
      </c>
    </row>
    <row r="364" spans="1:8" s="6" customFormat="1" ht="15">
      <c r="A364" s="337" t="s">
        <v>531</v>
      </c>
      <c r="B364" s="326" t="s">
        <v>532</v>
      </c>
      <c r="C364" s="326" t="s">
        <v>506</v>
      </c>
      <c r="D364" s="326">
        <v>26.36</v>
      </c>
      <c r="E364" s="327">
        <v>3.79</v>
      </c>
      <c r="F364" s="326">
        <v>71</v>
      </c>
      <c r="G364" s="326">
        <v>49</v>
      </c>
      <c r="H364" s="340">
        <v>0</v>
      </c>
    </row>
    <row r="365" spans="1:8" s="6" customFormat="1" ht="15">
      <c r="A365" s="337" t="s">
        <v>531</v>
      </c>
      <c r="B365" s="326" t="s">
        <v>532</v>
      </c>
      <c r="C365" s="326" t="s">
        <v>507</v>
      </c>
      <c r="D365" s="326">
        <v>19.489999999999998</v>
      </c>
      <c r="E365" s="327">
        <v>2.92</v>
      </c>
      <c r="F365" s="326">
        <v>66</v>
      </c>
      <c r="G365" s="326">
        <v>44</v>
      </c>
      <c r="H365" s="340">
        <v>0.04</v>
      </c>
    </row>
    <row r="366" spans="1:8" s="6" customFormat="1" ht="15">
      <c r="A366" s="337" t="s">
        <v>531</v>
      </c>
      <c r="B366" s="326" t="s">
        <v>532</v>
      </c>
      <c r="C366" s="326" t="s">
        <v>508</v>
      </c>
      <c r="D366" s="326">
        <v>7.93</v>
      </c>
      <c r="E366" s="327">
        <v>1.45</v>
      </c>
      <c r="F366" s="326">
        <v>55</v>
      </c>
      <c r="G366" s="326">
        <v>46</v>
      </c>
      <c r="H366" s="340">
        <v>0</v>
      </c>
    </row>
    <row r="367" spans="1:8" s="6" customFormat="1" ht="15">
      <c r="A367" s="337" t="s">
        <v>531</v>
      </c>
      <c r="B367" s="326" t="s">
        <v>532</v>
      </c>
      <c r="C367" s="326" t="s">
        <v>509</v>
      </c>
      <c r="D367" s="326">
        <v>7.96</v>
      </c>
      <c r="E367" s="327">
        <v>1.45</v>
      </c>
      <c r="F367" s="326">
        <v>59</v>
      </c>
      <c r="G367" s="326">
        <v>37</v>
      </c>
      <c r="H367" s="340">
        <v>0</v>
      </c>
    </row>
    <row r="368" spans="1:8" s="6" customFormat="1" ht="15">
      <c r="A368" s="339" t="s">
        <v>531</v>
      </c>
      <c r="B368" s="335" t="s">
        <v>532</v>
      </c>
      <c r="C368" s="335" t="s">
        <v>510</v>
      </c>
      <c r="D368" s="335">
        <v>8.91</v>
      </c>
      <c r="E368" s="336">
        <v>1.57</v>
      </c>
      <c r="F368" s="335">
        <v>63</v>
      </c>
      <c r="G368" s="335">
        <v>36</v>
      </c>
      <c r="H368" s="342">
        <v>0</v>
      </c>
    </row>
    <row r="369" spans="1:5" ht="15">
      <c r="A369" s="2"/>
      <c r="B369" s="2"/>
      <c r="C369" s="14" t="s">
        <v>511</v>
      </c>
      <c r="D369" s="19">
        <f>AVERAGE(D4:D368)</f>
        <v>9.9144383561643856</v>
      </c>
      <c r="E369" s="7">
        <f>AVERAGE(E4:E368)</f>
        <v>1.7156438356164387</v>
      </c>
    </row>
    <row r="370" spans="1:5">
      <c r="A370" s="2"/>
      <c r="B370" s="2"/>
      <c r="C370" s="14" t="s">
        <v>519</v>
      </c>
      <c r="D370" s="19">
        <f>AVERAGE(D247:D368)</f>
        <v>11.361885245901641</v>
      </c>
      <c r="E370" s="7">
        <f>AVERAGE(E247:E368)</f>
        <v>1.9037704918032781</v>
      </c>
    </row>
  </sheetData>
  <pageMargins left="0.7" right="0.7" top="0.75" bottom="0.75" header="0.3" footer="0.3"/>
  <pageSetup fitToHeight="0" orientation="portrait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82D06D3115AA44AA45659BC8CAF738A" ma:contentTypeVersion="15" ma:contentTypeDescription="Create a new document." ma:contentTypeScope="" ma:versionID="ba432a5f3c0c8a3302c254e1f2b3adad">
  <xsd:schema xmlns:xsd="http://www.w3.org/2001/XMLSchema" xmlns:xs="http://www.w3.org/2001/XMLSchema" xmlns:p="http://schemas.microsoft.com/office/2006/metadata/properties" xmlns:ns2="4e6dab62-7e6c-434f-8f7d-a035f21f8adc" xmlns:ns3="58a0ea98-960e-411b-9518-b625b63c0783" targetNamespace="http://schemas.microsoft.com/office/2006/metadata/properties" ma:root="true" ma:fieldsID="cd3eeba2e3d6c27a7428e4f37b6046bb" ns2:_="" ns3:_="">
    <xsd:import namespace="4e6dab62-7e6c-434f-8f7d-a035f21f8adc"/>
    <xsd:import namespace="58a0ea98-960e-411b-9518-b625b63c07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6dab62-7e6c-434f-8f7d-a035f21f8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35d18868-1a74-465c-8b00-c8c65f5429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a0ea98-960e-411b-9518-b625b63c078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5db8ba60-c135-48a7-abe8-4a5a5a2ad7b4}" ma:internalName="TaxCatchAll" ma:showField="CatchAllData" ma:web="58a0ea98-960e-411b-9518-b625b63c07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8a0ea98-960e-411b-9518-b625b63c0783" xsi:nil="true"/>
    <lcf76f155ced4ddcb4097134ff3c332f xmlns="4e6dab62-7e6c-434f-8f7d-a035f21f8a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0020D7F-54E5-4DCD-B93A-3B28E3D09410}"/>
</file>

<file path=customXml/itemProps2.xml><?xml version="1.0" encoding="utf-8"?>
<ds:datastoreItem xmlns:ds="http://schemas.openxmlformats.org/officeDocument/2006/customXml" ds:itemID="{F91179CD-8ED4-4644-A734-A6D52F10F745}"/>
</file>

<file path=customXml/itemProps3.xml><?xml version="1.0" encoding="utf-8"?>
<ds:datastoreItem xmlns:ds="http://schemas.openxmlformats.org/officeDocument/2006/customXml" ds:itemID="{A72CAF6B-345B-4D7F-88C0-CB2F33D513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Hanson Professional Services Inc.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 Vo</dc:creator>
  <cp:keywords/>
  <dc:description/>
  <cp:lastModifiedBy>Mark Scott</cp:lastModifiedBy>
  <cp:revision/>
  <dcterms:created xsi:type="dcterms:W3CDTF">2024-02-19T16:21:40Z</dcterms:created>
  <dcterms:modified xsi:type="dcterms:W3CDTF">2024-04-01T21:00:41Z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0x010100482D06D3115AA44AA45659BC8CAF738A</vt:lpwstr>
  </property>
  <property fmtid="{D5CDD505-2E9C-101B-9397-08002B2CF9AE}" pid="3" name="MediaServiceImageTags">
    <vt:lpwstr/>
  </property>
</Properties>
</file>