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5"/>
  <workbookPr filterPrivacy="1" codeName="ThisWorkbook" defaultThemeVersion="166925"/>
  <xr:revisionPtr revIDLastSave="49" documentId="14_{4FC2F9C8-18EF-40B8-AEEE-085BAA4DD465}" xr6:coauthVersionLast="47" xr6:coauthVersionMax="47" xr10:uidLastSave="{5F167CD9-4872-4BA8-A804-A528FC6A2895}"/>
  <bookViews>
    <workbookView xWindow="-21660" yWindow="1335" windowWidth="21600" windowHeight="11385" tabRatio="979" firstSheet="2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4" i="16" l="1"/>
  <c r="G25" i="16"/>
  <c r="F25" i="16"/>
  <c r="E25" i="16"/>
  <c r="D25" i="16"/>
  <c r="D47" i="16"/>
  <c r="J17" i="16"/>
  <c r="G41" i="16"/>
  <c r="F35" i="16"/>
  <c r="F41" i="16" s="1"/>
  <c r="F12" i="30" s="1"/>
  <c r="D35" i="16"/>
  <c r="D41" i="16" s="1"/>
  <c r="D12" i="30" s="1"/>
  <c r="J39" i="16"/>
  <c r="J40" i="16"/>
  <c r="J27" i="16"/>
  <c r="E35" i="16"/>
  <c r="E41" i="16" s="1"/>
  <c r="E12" i="30" s="1"/>
  <c r="J35" i="16" l="1"/>
  <c r="J38" i="16"/>
  <c r="D46" i="16"/>
  <c r="J41" i="16" l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8" i="16"/>
  <c r="J16" i="16"/>
  <c r="E54" i="34"/>
  <c r="J54" i="34" s="1"/>
  <c r="F54" i="34"/>
  <c r="F56" i="34" s="1"/>
  <c r="J56" i="34" s="1"/>
  <c r="G54" i="34"/>
  <c r="H54" i="34"/>
  <c r="D54" i="34"/>
  <c r="E14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4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2" i="16"/>
  <c r="F52" i="16"/>
  <c r="G52" i="16"/>
  <c r="H52" i="16"/>
  <c r="D52" i="16"/>
  <c r="J51" i="16"/>
  <c r="J50" i="16"/>
  <c r="J52" i="16" s="1"/>
  <c r="E46" i="16"/>
  <c r="F46" i="16"/>
  <c r="G46" i="16"/>
  <c r="H46" i="16"/>
  <c r="H41" i="16"/>
  <c r="E33" i="16"/>
  <c r="F33" i="16"/>
  <c r="G33" i="16"/>
  <c r="H33" i="16"/>
  <c r="D33" i="16"/>
  <c r="J31" i="16"/>
  <c r="J32" i="16"/>
  <c r="J43" i="16"/>
  <c r="J44" i="16"/>
  <c r="J45" i="16"/>
  <c r="E29" i="16"/>
  <c r="F29" i="16"/>
  <c r="G29" i="16"/>
  <c r="H29" i="16"/>
  <c r="D29" i="16"/>
  <c r="J28" i="16"/>
  <c r="J29" i="16" s="1"/>
  <c r="H25" i="16"/>
  <c r="J19" i="16"/>
  <c r="J20" i="16"/>
  <c r="J21" i="16"/>
  <c r="J22" i="16"/>
  <c r="J23" i="16"/>
  <c r="J24" i="16"/>
  <c r="J18" i="16"/>
  <c r="E9" i="16"/>
  <c r="F9" i="16"/>
  <c r="G9" i="16"/>
  <c r="H9" i="16"/>
  <c r="D9" i="16"/>
  <c r="G14" i="16"/>
  <c r="H14" i="16"/>
  <c r="D14" i="16"/>
  <c r="F47" i="16" l="1"/>
  <c r="E47" i="16"/>
  <c r="G47" i="16"/>
  <c r="E10" i="30"/>
  <c r="G10" i="30"/>
  <c r="J46" i="16"/>
  <c r="J33" i="16"/>
  <c r="J25" i="16"/>
  <c r="D16" i="30"/>
  <c r="D54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E14" i="30" s="1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47" i="16"/>
  <c r="H54" i="16" s="1"/>
  <c r="J9" i="16"/>
  <c r="J14" i="16"/>
  <c r="J55" i="29"/>
  <c r="J49" i="29"/>
  <c r="J50" i="28"/>
  <c r="J56" i="27"/>
  <c r="E54" i="16"/>
  <c r="G54" i="16"/>
  <c r="F54" i="16"/>
  <c r="D14" i="30" l="1"/>
  <c r="G14" i="30"/>
  <c r="F14" i="30"/>
  <c r="J47" i="16"/>
  <c r="J12" i="30"/>
  <c r="J16" i="30"/>
  <c r="J10" i="30"/>
  <c r="J11" i="30"/>
  <c r="D58" i="34"/>
  <c r="J51" i="34"/>
  <c r="J58" i="34" s="1"/>
  <c r="J51" i="33"/>
  <c r="J58" i="33" s="1"/>
  <c r="D58" i="33"/>
  <c r="J46" i="32"/>
  <c r="J53" i="32" s="1"/>
  <c r="E18" i="30"/>
  <c r="F18" i="30"/>
  <c r="J9" i="30"/>
  <c r="J8" i="30"/>
  <c r="J51" i="28"/>
  <c r="J58" i="28" s="1"/>
  <c r="D25" i="30" s="1"/>
  <c r="G18" i="30"/>
  <c r="J7" i="30"/>
  <c r="F58" i="28"/>
  <c r="H14" i="30"/>
  <c r="H18" i="30" s="1"/>
  <c r="J13" i="30"/>
  <c r="J50" i="31"/>
  <c r="J57" i="31" s="1"/>
  <c r="J50" i="29"/>
  <c r="J57" i="29" s="1"/>
  <c r="D26" i="30" s="1"/>
  <c r="J51" i="27"/>
  <c r="J58" i="27" s="1"/>
  <c r="D24" i="30" s="1"/>
  <c r="D23" i="30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<sst xmlns="http://schemas.openxmlformats.org/spreadsheetml/2006/main" count="516" uniqueCount="105">
  <si>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</si>
  <si>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</si>
  <si>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</si>
  <si>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</si>
  <si>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</si>
  <si>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</si>
  <si>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</si>
  <si>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</si>
  <si>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</si>
  <si>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</si>
  <si>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</si>
  <si>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</si>
  <si>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</si>
  <si>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</si>
  <si>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</si>
  <si>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</si>
  <si>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</si>
  <si>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</si>
  <si>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</si>
  <si>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</si>
  <si>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</si>
  <si>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</si>
  <si>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</si>
  <si>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</si>
  <si>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</si>
  <si>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</si>
  <si>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</si>
  <si>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</si>
  <si>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</si>
  <si>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</si>
  <si>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</si>
  <si>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</si>
  <si>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</si>
  <si>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</si>
  <si>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</si>
  <si>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</si>
  <si>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YEAR 4 (closeout)</t>
  </si>
  <si>
    <t>Personnel</t>
  </si>
  <si>
    <t> </t>
  </si>
  <si>
    <t>Project Staff @$60,000 .5 FTE each year with salary increase</t>
  </si>
  <si>
    <t xml:space="preserve"> Fringe Benefits </t>
  </si>
  <si>
    <t>N/A</t>
  </si>
  <si>
    <t xml:space="preserve"> Travel </t>
  </si>
  <si>
    <t>Travel to conferences and workshop presentations</t>
  </si>
  <si>
    <t>Conference registration fees $300 per year</t>
  </si>
  <si>
    <t>airfare - $400 roundtrip @ 1 round trip per year</t>
  </si>
  <si>
    <t>hotel - $150 per day @three days per year</t>
  </si>
  <si>
    <t>per diem @ $71 per day @ 3.5 days per year</t>
  </si>
  <si>
    <t>taxi/uber/lyft @ 45 per year</t>
  </si>
  <si>
    <t>parking - $20/day @ 4 days per year</t>
  </si>
  <si>
    <t>Mileage for local travel (500 miles per year @ $0.655/mile</t>
  </si>
  <si>
    <t xml:space="preserve"> Equipment </t>
  </si>
  <si>
    <t>Flow meters/hour meters, 10 @ $2000 ea</t>
  </si>
  <si>
    <t xml:space="preserve"> </t>
  </si>
  <si>
    <t xml:space="preserve"> mission communication systems</t>
  </si>
  <si>
    <t xml:space="preserve"> Supplies </t>
  </si>
  <si>
    <t xml:space="preserve"> Contractual - CIPP Lining of Sanitary Sewer</t>
  </si>
  <si>
    <t>Year 1</t>
  </si>
  <si>
    <t>Year 2</t>
  </si>
  <si>
    <t>Year 3</t>
  </si>
  <si>
    <t xml:space="preserve">     Furnish &amp; Install CIPP Liner for 8-Inch Sewer (LF)</t>
  </si>
  <si>
    <t>CIPP 8"</t>
  </si>
  <si>
    <t>30000 at $125/LF</t>
  </si>
  <si>
    <t>25,000 at $125/LF</t>
  </si>
  <si>
    <t>21,000 at $125/LF</t>
  </si>
  <si>
    <t xml:space="preserve">Consultant - Grant Project Management assistance </t>
  </si>
  <si>
    <t>QAPP / Final Report</t>
  </si>
  <si>
    <t>Reporting</t>
  </si>
  <si>
    <t>Indirect Costs</t>
  </si>
  <si>
    <t xml:space="preserve"> Contractual </t>
  </si>
  <si>
    <t>OTHER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</si>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</sst>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6" fontId="15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6" fontId="7" fillId="0" borderId="1" xfId="0" applyNumberFormat="1" applyFont="1" applyBorder="1"/>
    <xf numFmtId="0" fontId="7" fillId="4" borderId="1" xfId="0" applyFont="1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7" fillId="7" borderId="8" xfId="0" applyFont="1" applyFill="1" applyBorder="1" applyAlignment="1">
      <alignment wrapText="1"/>
    </xf>
    <xf numFmtId="0" fontId="7" fillId="4" borderId="8" xfId="0" applyFont="1" applyFill="1" applyBorder="1" applyAlignment="1">
      <alignment wrapText="1"/>
    </xf>
    <xf numFmtId="0" fontId="7" fillId="8" borderId="1" xfId="0" applyFont="1" applyFill="1" applyBorder="1"/>
    <xf numFmtId="0" fontId="0" fillId="0" borderId="26" xfId="0" applyBorder="1"/>
    <xf numFmtId="44" fontId="0" fillId="0" borderId="0" xfId="0" applyNumberFormat="1"/>
    <xf numFmtId="6" fontId="7" fillId="9" borderId="1" xfId="0" applyNumberFormat="1" applyFont="1" applyFill="1" applyBorder="1"/>
    <xf numFmtId="6" fontId="9" fillId="1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6" fontId="19" fillId="0" borderId="1" xfId="0" applyNumberFormat="1" applyFont="1" applyBorder="1" applyAlignment="1">
      <alignment wrapText="1"/>
    </xf>
    <xf numFmtId="0" fontId="19" fillId="0" borderId="0" xfId="0" applyFont="1"/>
    <xf numFmtId="6" fontId="18" fillId="0" borderId="1" xfId="0" applyNumberFormat="1" applyFont="1" applyBorder="1" applyAlignment="1">
      <alignment wrapText="1"/>
    </xf>
    <xf numFmtId="6" fontId="7" fillId="0" borderId="5" xfId="0" applyNumberFormat="1" applyFont="1" applyBorder="1"/>
    <xf numFmtId="6" fontId="18" fillId="7" borderId="1" xfId="0" applyNumberFormat="1" applyFont="1" applyFill="1" applyBorder="1" applyAlignment="1">
      <alignment wrapText="1"/>
    </xf>
    <xf numFmtId="6" fontId="18" fillId="7" borderId="2" xfId="0" applyNumberFormat="1" applyFont="1" applyFill="1" applyBorder="1" applyAlignment="1">
      <alignment wrapText="1"/>
    </xf>
    <xf numFmtId="6" fontId="20" fillId="0" borderId="1" xfId="0" applyNumberFormat="1" applyFont="1" applyBorder="1" applyAlignment="1">
      <alignment wrapText="1"/>
    </xf>
    <xf numFmtId="0" fontId="19" fillId="0" borderId="3" xfId="0" applyFont="1" applyBorder="1"/>
    <xf numFmtId="6" fontId="19" fillId="0" borderId="0" xfId="0" applyNumberFormat="1" applyFont="1"/>
    <xf numFmtId="0" fontId="18" fillId="0" borderId="1" xfId="0" applyFont="1" applyBorder="1" applyAlignment="1">
      <alignment horizontal="left" wrapText="1" indent="2"/>
    </xf>
    <xf numFmtId="0" fontId="19" fillId="4" borderId="1" xfId="0" applyFont="1" applyFill="1" applyBorder="1" applyAlignment="1">
      <alignment wrapText="1"/>
    </xf>
    <xf numFmtId="6" fontId="19" fillId="4" borderId="1" xfId="0" applyNumberFormat="1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3" fontId="19" fillId="0" borderId="1" xfId="0" applyNumberFormat="1" applyFont="1" applyBorder="1" applyAlignment="1">
      <alignment wrapText="1"/>
    </xf>
    <xf numFmtId="6" fontId="19" fillId="4" borderId="4" xfId="0" applyNumberFormat="1" applyFont="1" applyFill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/>
  <cols>
    <col min="1" max="1" width="1.85546875" customWidth="1"/>
    <col min="5" max="5" width="13.28515625" bestFit="1" customWidth="1"/>
    <col min="6" max="6" width="14.28515625" bestFit="1" customWidth="1"/>
    <col min="7" max="9" width="14.285156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/>
    <row r="2" spans="4:11">
      <c r="D2" s="3"/>
      <c r="E2" s="3"/>
      <c r="J2" s="33"/>
      <c r="K2" s="3"/>
    </row>
    <row r="3" spans="4:11">
      <c r="D3" s="3"/>
      <c r="E3" s="3"/>
      <c r="J3" s="31"/>
      <c r="K3" s="32"/>
    </row>
    <row r="4" spans="4:11">
      <c r="D4" s="4"/>
      <c r="E4" s="3"/>
    </row>
    <row r="9" spans="4:11">
      <c r="J9" s="21"/>
    </row>
    <row r="17" spans="5:18">
      <c r="E17" s="34"/>
      <c r="F17" s="34"/>
      <c r="G17" s="34"/>
      <c r="H17" s="34"/>
      <c r="I17" s="34"/>
    </row>
    <row r="18" spans="5:18">
      <c r="E18" s="34"/>
      <c r="F18" s="34"/>
      <c r="G18" s="34"/>
      <c r="H18" s="34"/>
      <c r="I18" s="34"/>
    </row>
    <row r="27" spans="5:18" ht="23.25">
      <c r="Q27" s="30"/>
    </row>
    <row r="28" spans="5:18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bottomRight" activeCell="P70" sqref="P7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285156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96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>
      <c r="B9" s="23"/>
      <c r="C9" s="25" t="s">
        <v>74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>
      <c r="B12" s="23"/>
      <c r="C12" s="14" t="s">
        <v>40</v>
      </c>
      <c r="D12" s="13" t="s">
        <v>38</v>
      </c>
      <c r="E12" s="10"/>
      <c r="F12" s="10"/>
      <c r="G12" s="10"/>
      <c r="H12" s="10"/>
      <c r="J12" s="8" t="s">
        <v>38</v>
      </c>
    </row>
    <row r="13" spans="2:39">
      <c r="B13" s="23"/>
      <c r="C13" s="25" t="s">
        <v>75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>
      <c r="B17" s="23"/>
      <c r="C17" s="14" t="s">
        <v>42</v>
      </c>
      <c r="D17" s="13" t="s">
        <v>38</v>
      </c>
      <c r="E17" s="10"/>
      <c r="F17" s="10"/>
      <c r="G17" s="10"/>
      <c r="H17" s="10"/>
      <c r="J17" s="8" t="s">
        <v>38</v>
      </c>
    </row>
    <row r="18" spans="2:10">
      <c r="B18" s="23"/>
      <c r="C18" s="25" t="s">
        <v>91</v>
      </c>
      <c r="D18" s="13"/>
      <c r="E18" s="10"/>
      <c r="F18" s="10"/>
      <c r="G18" s="10"/>
      <c r="H18" s="10"/>
      <c r="J18" s="15" t="s">
        <v>38</v>
      </c>
    </row>
    <row r="19" spans="2:10">
      <c r="B19" s="23"/>
      <c r="C19" s="29" t="s">
        <v>76</v>
      </c>
      <c r="D19" s="15" t="s">
        <v>53</v>
      </c>
      <c r="E19" s="11" t="s">
        <v>53</v>
      </c>
      <c r="F19" s="11" t="s">
        <v>53</v>
      </c>
      <c r="G19" s="11"/>
      <c r="H19" s="11"/>
      <c r="J19" s="15"/>
    </row>
    <row r="20" spans="2:10">
      <c r="B20" s="23"/>
      <c r="C20" s="29" t="s">
        <v>77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78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97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>
      <c r="B23" s="23"/>
      <c r="C23" s="29" t="s">
        <v>80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>
      <c r="B24" s="23"/>
      <c r="C24" s="29" t="s">
        <v>81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82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53</v>
      </c>
      <c r="C30" s="28" t="s">
        <v>53</v>
      </c>
      <c r="D30" s="13" t="s">
        <v>38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55</v>
      </c>
      <c r="D32" s="13" t="s">
        <v>38</v>
      </c>
      <c r="E32" s="10"/>
      <c r="F32" s="10"/>
      <c r="G32" s="10"/>
      <c r="H32" s="10"/>
      <c r="J32" s="15"/>
    </row>
    <row r="33" spans="2:10">
      <c r="B33" s="23"/>
      <c r="C33" s="25" t="s">
        <v>85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>
      <c r="B36" s="23"/>
      <c r="C36" s="14" t="s">
        <v>69</v>
      </c>
      <c r="D36" s="13" t="s">
        <v>38</v>
      </c>
      <c r="E36" s="10"/>
      <c r="F36" s="10"/>
      <c r="G36" s="10"/>
      <c r="H36" s="10"/>
      <c r="J36" s="15"/>
    </row>
    <row r="37" spans="2:10" ht="30">
      <c r="B37" s="23"/>
      <c r="C37" s="61" t="s">
        <v>98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 t="s">
        <v>99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>
      <c r="B39" s="23"/>
      <c r="C39" s="25" t="s">
        <v>100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>
      <c r="B40" s="23"/>
      <c r="C40" s="25" t="s">
        <v>101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>
      <c r="B41" s="23"/>
      <c r="C41" s="25" t="s">
        <v>102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>
      <c r="B43" s="23"/>
      <c r="C43" s="14" t="s">
        <v>70</v>
      </c>
      <c r="D43" s="13" t="s">
        <v>38</v>
      </c>
      <c r="E43" s="10"/>
      <c r="F43" s="10"/>
      <c r="G43" s="10"/>
      <c r="H43" s="10"/>
      <c r="J43" s="15"/>
    </row>
    <row r="44" spans="2:10" ht="30">
      <c r="B44" s="23"/>
      <c r="C44" s="25" t="s">
        <v>103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20</v>
      </c>
    </row>
    <row r="54" spans="2:10" ht="30">
      <c r="B54" s="23"/>
      <c r="C54" s="25" t="s">
        <v>104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G15" sqref="G15"/>
    </sheetView>
  </sheetViews>
  <sheetFormatPr defaultColWidth="9.140625" defaultRowHeight="15" customHeight="1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285156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>
      <c r="B2" s="30" t="s">
        <v>0</v>
      </c>
    </row>
    <row r="3" spans="2:39" ht="26.65" customHeight="1">
      <c r="B3" s="106" t="s">
        <v>1</v>
      </c>
      <c r="C3" s="106"/>
      <c r="D3" s="106"/>
      <c r="E3" s="106"/>
      <c r="F3" s="106"/>
      <c r="G3" s="106"/>
      <c r="H3" s="106"/>
      <c r="I3" s="106"/>
      <c r="J3" s="106"/>
    </row>
    <row r="4" spans="2:39" ht="15" customHeight="1">
      <c r="B4" s="5"/>
    </row>
    <row r="5" spans="2:39" ht="18.7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>
      <c r="B7" s="22" t="s">
        <v>11</v>
      </c>
      <c r="C7" s="51" t="s">
        <v>12</v>
      </c>
      <c r="D7" s="70">
        <f>'Measure 1 Budget'!D9+'Measure 2 Budget'!D11+'Measure 3 Budget'!D11+'Measure 4 Budget'!D11+'Measure 5 Budget'!D11</f>
        <v>30000</v>
      </c>
      <c r="E7" s="70">
        <f>'Measure 1 Budget'!E9+'Measure 2 Budget'!E11+'Measure 3 Budget'!E11+'Measure 4 Budget'!E11+'Measure 5 Budget'!E11</f>
        <v>32500</v>
      </c>
      <c r="F7" s="70">
        <f>'Measure 1 Budget'!F9+'Measure 2 Budget'!F11+'Measure 3 Budget'!F11+'Measure 4 Budget'!F11+'Measure 5 Budget'!F11</f>
        <v>35000</v>
      </c>
      <c r="G7" s="70">
        <f>'Measure 1 Budget'!G9+'Measure 2 Budget'!G11+'Measure 3 Budget'!G11+'Measure 4 Budget'!G11+'Measure 5 Budget'!G11</f>
        <v>37500</v>
      </c>
      <c r="H7" s="70">
        <f>'Measure 1 Budget'!H9+'Measure 2 Budget'!H11+'Measure 3 Budget'!H11+'Measure 4 Budget'!H11+'Measure 5 Budget'!H11</f>
        <v>0</v>
      </c>
      <c r="I7" s="70"/>
      <c r="J7" s="70">
        <f>SUM(D7:I7)</f>
        <v>135000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51" t="s">
        <v>13</v>
      </c>
      <c r="D8" s="92">
        <f>'Measure 1 Budget'!D14+'Measure 2 Budget'!D16+'Measure 3 Budget'!D16+'Measure 4 Budget'!D16+'Measure 5 Budget'!D16</f>
        <v>0</v>
      </c>
      <c r="E8" s="92">
        <f>'Measure 1 Budget'!E14+'Measure 2 Budget'!E16+'Measure 3 Budget'!E16+'Measure 4 Budget'!E16</f>
        <v>0</v>
      </c>
      <c r="F8" s="92">
        <f>'Measure 1 Budget'!F14+'Measure 2 Budget'!F16+'Measure 3 Budget'!F16+'Measure 4 Budget'!F16</f>
        <v>0</v>
      </c>
      <c r="G8" s="92">
        <f>'Measure 1 Budget'!G14+'Measure 2 Budget'!G16+'Measure 3 Budget'!G16+'Measure 4 Budget'!G16</f>
        <v>0</v>
      </c>
      <c r="H8" s="92">
        <f>'Measure 1 Budget'!H14+'Measure 2 Budget'!H16+'Measure 3 Budget'!H16+'Measure 4 Budget'!H16</f>
        <v>0</v>
      </c>
      <c r="I8" s="53"/>
      <c r="J8" s="92">
        <f t="shared" ref="J8:J14" si="0">SUM(D8:I8)</f>
        <v>0</v>
      </c>
    </row>
    <row r="9" spans="2:39">
      <c r="B9" s="23"/>
      <c r="C9" s="51" t="s">
        <v>14</v>
      </c>
      <c r="D9" s="92">
        <f>'Measure 1 Budget'!D25+'Measure 2 Budget'!D27+'Measure 3 Budget'!D27+'Measure 4 Budget'!D27+'Measure 5 Budget'!D27</f>
        <v>1851</v>
      </c>
      <c r="E9" s="92">
        <f>'Measure 1 Budget'!E25+'Measure 2 Budget'!E27+'Measure 3 Budget'!E27+'Measure 4 Budget'!E27</f>
        <v>1851</v>
      </c>
      <c r="F9" s="92">
        <f>'Measure 1 Budget'!F25+'Measure 2 Budget'!F27+'Measure 3 Budget'!F27+'Measure 4 Budget'!F27</f>
        <v>1851</v>
      </c>
      <c r="G9" s="92">
        <f>'Measure 1 Budget'!G25+'Measure 2 Budget'!G27+'Measure 3 Budget'!G27+'Measure 4 Budget'!G27</f>
        <v>1851</v>
      </c>
      <c r="H9" s="92">
        <f>'Measure 1 Budget'!H25+'Measure 2 Budget'!H27+'Measure 3 Budget'!H27+'Measure 4 Budget'!H27</f>
        <v>0</v>
      </c>
      <c r="I9" s="53"/>
      <c r="J9" s="92">
        <f t="shared" si="0"/>
        <v>7404</v>
      </c>
    </row>
    <row r="10" spans="2:39">
      <c r="B10" s="23"/>
      <c r="C10" s="51" t="s">
        <v>15</v>
      </c>
      <c r="D10" s="92">
        <f>'Measure 1 Budget'!D29+'Measure 2 Budget'!D31+'Measure 3 Budget'!D31+'Measure 4 Budget'!D31+'Measure 5 Budget'!D31</f>
        <v>220000</v>
      </c>
      <c r="E10" s="92">
        <f>'Measure 1 Budget'!E29+'Measure 2 Budget'!E31+'Measure 3 Budget'!E31+'Measure 4 Budget'!E31</f>
        <v>0</v>
      </c>
      <c r="F10" s="92">
        <f>'Measure 1 Budget'!F29+'Measure 2 Budget'!F31+'Measure 3 Budget'!F31+'Measure 4 Budget'!F31</f>
        <v>0</v>
      </c>
      <c r="G10" s="92">
        <f>'Measure 1 Budget'!G29+'Measure 2 Budget'!G31+'Measure 3 Budget'!G31+'Measure 4 Budget'!G31</f>
        <v>0</v>
      </c>
      <c r="H10" s="92">
        <f>'Measure 1 Budget'!H29+'Measure 2 Budget'!H31+'Measure 3 Budget'!H31+'Measure 4 Budget'!H31</f>
        <v>0</v>
      </c>
      <c r="I10" s="53"/>
      <c r="J10" s="92">
        <f t="shared" si="0"/>
        <v>220000</v>
      </c>
    </row>
    <row r="11" spans="2:39">
      <c r="B11" s="23"/>
      <c r="C11" s="51" t="s">
        <v>16</v>
      </c>
      <c r="D11" s="93">
        <f>'Measure 1 Budget'!D33+'Measure 2 Budget'!D35+'Measure 3 Budget'!D35+'Measure 4 Budget'!D35+'Measure 5 Budget'!D35</f>
        <v>0</v>
      </c>
      <c r="E11" s="93">
        <f>'Measure 1 Budget'!E33+'Measure 2 Budget'!E35+'Measure 3 Budget'!E35+'Measure 4 Budget'!E35</f>
        <v>0</v>
      </c>
      <c r="F11" s="93">
        <f>'Measure 1 Budget'!F33+'Measure 2 Budget'!F35+'Measure 3 Budget'!F35+'Measure 4 Budget'!F35</f>
        <v>0</v>
      </c>
      <c r="G11" s="93">
        <f>'Measure 1 Budget'!G33+'Measure 2 Budget'!G35+'Measure 3 Budget'!G35+'Measure 4 Budget'!G35</f>
        <v>0</v>
      </c>
      <c r="H11" s="93">
        <f>'Measure 1 Budget'!H33+'Measure 2 Budget'!H35+'Measure 3 Budget'!H35+'Measure 4 Budget'!H35</f>
        <v>0</v>
      </c>
      <c r="I11" s="53"/>
      <c r="J11" s="93">
        <f t="shared" si="0"/>
        <v>0</v>
      </c>
    </row>
    <row r="12" spans="2:39">
      <c r="B12" s="23"/>
      <c r="C12" s="80" t="s">
        <v>17</v>
      </c>
      <c r="D12" s="94">
        <f>'Measure 1 Budget'!D41</f>
        <v>3785000</v>
      </c>
      <c r="E12" s="94">
        <f>'Measure 1 Budget'!E41</f>
        <v>3135000</v>
      </c>
      <c r="F12" s="94">
        <f>'Measure 1 Budget'!F41</f>
        <v>2635000</v>
      </c>
      <c r="G12" s="94">
        <f>'Measure 1 Budget'!G41+'Measure 2 Budget'!G42+'Measure 3 Budget'!G42+'Measure 4 Budget'!G41</f>
        <v>30000</v>
      </c>
      <c r="H12" s="94">
        <f>'Measure 1 Budget'!H41+'Measure 2 Budget'!H42+'Measure 3 Budget'!H42+'Measure 4 Budget'!H41</f>
        <v>0</v>
      </c>
      <c r="I12" s="70"/>
      <c r="J12" s="94">
        <f>SUM(D12:I12)</f>
        <v>9585000</v>
      </c>
    </row>
    <row r="13" spans="2:39">
      <c r="B13" s="23"/>
      <c r="C13" s="80" t="s">
        <v>18</v>
      </c>
      <c r="D13" s="92">
        <f>'Measure 1 Budget'!D46+'Measure 2 Budget'!D50+'Measure 3 Budget'!D50+'Measure 4 Budget'!D49+'Measure 5 Budget'!D49</f>
        <v>0</v>
      </c>
      <c r="E13" s="92">
        <f>'Measure 1 Budget'!E46+'Measure 2 Budget'!E50+'Measure 3 Budget'!E50+'Measure 4 Budget'!E49</f>
        <v>0</v>
      </c>
      <c r="F13" s="92">
        <f>'Measure 1 Budget'!F46+'Measure 2 Budget'!F50+'Measure 3 Budget'!F50+'Measure 4 Budget'!F49</f>
        <v>0</v>
      </c>
      <c r="G13" s="92">
        <f>'Measure 1 Budget'!G46+'Measure 2 Budget'!G50+'Measure 3 Budget'!G50+'Measure 4 Budget'!G49</f>
        <v>0</v>
      </c>
      <c r="H13" s="92">
        <f>'Measure 1 Budget'!H46+'Measure 2 Budget'!H50+'Measure 3 Budget'!H50+'Measure 4 Budget'!H49</f>
        <v>0</v>
      </c>
      <c r="I13" s="82"/>
      <c r="J13" s="92">
        <f t="shared" si="0"/>
        <v>0</v>
      </c>
    </row>
    <row r="14" spans="2:39">
      <c r="B14" s="24"/>
      <c r="C14" s="81" t="s">
        <v>19</v>
      </c>
      <c r="D14" s="70">
        <f>D13+D12+D11+D10+D9+D8+D7</f>
        <v>4036851</v>
      </c>
      <c r="E14" s="70">
        <f>E13+E12+E11+E10+E9+E8+E7</f>
        <v>3169351</v>
      </c>
      <c r="F14" s="70">
        <f>F13+F12+F11+F10+F9+F8+F7</f>
        <v>2671851</v>
      </c>
      <c r="G14" s="70">
        <f>G13+G12+G11+G10+G9+G8+G7</f>
        <v>69351</v>
      </c>
      <c r="H14" s="70">
        <f>H13+H12+H11+H10+H9+H8+H7</f>
        <v>0</v>
      </c>
      <c r="I14" s="70"/>
      <c r="J14" s="94">
        <f>SUM(D14:I14)</f>
        <v>9947404</v>
      </c>
    </row>
    <row r="15" spans="2:39">
      <c r="B15" s="67"/>
      <c r="D15"/>
      <c r="E15"/>
      <c r="H15"/>
      <c r="I15"/>
      <c r="J15" s="95" t="s">
        <v>20</v>
      </c>
    </row>
    <row r="16" spans="2:39" ht="20.100000000000001" customHeight="1">
      <c r="B16" s="67"/>
      <c r="C16" s="9" t="s">
        <v>21</v>
      </c>
      <c r="D16" s="59">
        <f>'Measure 1 Budget'!D52+'Measure 2 Budget'!D56+'Measure 3 Budget'!D56+'Measure 4 Budget'!D55+'Measure 5 Budget'!D55</f>
        <v>0</v>
      </c>
      <c r="E16" s="59">
        <f>'Measure 1 Budget'!E52+'Measure 2 Budget'!E56+'Measure 3 Budget'!E56+'Measure 4 Budget'!E55</f>
        <v>0</v>
      </c>
      <c r="F16" s="59">
        <f>'Measure 1 Budget'!F52+'Measure 2 Budget'!F56+'Measure 3 Budget'!F56+'Measure 4 Budget'!F55</f>
        <v>0</v>
      </c>
      <c r="G16" s="59">
        <f>'Measure 1 Budget'!G52+'Measure 2 Budget'!G56+'Measure 3 Budget'!G56+'Measure 4 Budget'!G55</f>
        <v>0</v>
      </c>
      <c r="H16" s="59">
        <f>'Measure 1 Budget'!H52+'Measure 2 Budget'!H56+'Measure 3 Budget'!H56+'Measure 4 Budget'!H55</f>
        <v>0</v>
      </c>
      <c r="J16" s="9">
        <f>SUM(D16:H16)</f>
        <v>0</v>
      </c>
    </row>
    <row r="17" spans="2:10" ht="15.75" thickBot="1">
      <c r="B17" s="67"/>
      <c r="D17"/>
      <c r="E17"/>
      <c r="H17"/>
      <c r="I17"/>
      <c r="J17" s="18" t="s">
        <v>20</v>
      </c>
    </row>
    <row r="18" spans="2:10" ht="31.15" customHeight="1" thickBot="1">
      <c r="B18" s="66" t="s">
        <v>22</v>
      </c>
      <c r="C18" s="19"/>
      <c r="D18" s="54">
        <f>D14+D16</f>
        <v>4036851</v>
      </c>
      <c r="E18" s="54">
        <f>E14+E16</f>
        <v>3169351</v>
      </c>
      <c r="F18" s="54">
        <f>F14+F16</f>
        <v>2671851</v>
      </c>
      <c r="G18" s="54">
        <f>G14+G16</f>
        <v>69351</v>
      </c>
      <c r="H18" s="54">
        <f>H14+H16</f>
        <v>0</v>
      </c>
      <c r="I18" s="55"/>
      <c r="J18" s="70">
        <f>J14+J16</f>
        <v>9947404</v>
      </c>
    </row>
    <row r="19" spans="2:10" s="1" customFormat="1">
      <c r="B19" s="6"/>
      <c r="C19"/>
      <c r="D19" s="6"/>
      <c r="E19" s="2"/>
      <c r="F19"/>
      <c r="G19"/>
      <c r="H19" s="2"/>
      <c r="I19" s="7"/>
      <c r="J19"/>
    </row>
    <row r="20" spans="2:10" ht="15" customHeight="1">
      <c r="B20" s="6"/>
    </row>
    <row r="21" spans="2:10" ht="15" customHeight="1">
      <c r="B21" s="45" t="s">
        <v>23</v>
      </c>
      <c r="C21" s="46"/>
      <c r="D21" s="46"/>
      <c r="E21" s="108"/>
      <c r="F21" s="108"/>
      <c r="H21"/>
      <c r="I21"/>
    </row>
    <row r="22" spans="2:10" ht="29.1" customHeight="1">
      <c r="B22" s="47" t="s">
        <v>24</v>
      </c>
      <c r="C22" s="47" t="s">
        <v>25</v>
      </c>
      <c r="D22" s="56" t="s">
        <v>26</v>
      </c>
      <c r="E22" s="109" t="s">
        <v>27</v>
      </c>
      <c r="F22" s="109"/>
      <c r="H22"/>
      <c r="I22"/>
    </row>
    <row r="23" spans="2:10" ht="15" customHeight="1">
      <c r="B23" s="51">
        <v>1</v>
      </c>
      <c r="C23" s="57" t="s">
        <v>28</v>
      </c>
      <c r="D23" s="58">
        <f>'Measure 1 Budget'!J54</f>
        <v>9947404</v>
      </c>
      <c r="E23" s="107">
        <f>D23/D$29</f>
        <v>1</v>
      </c>
      <c r="F23" s="107"/>
      <c r="H23"/>
      <c r="I23"/>
    </row>
    <row r="24" spans="2:10" ht="15" customHeight="1">
      <c r="B24" s="51">
        <v>2</v>
      </c>
      <c r="C24" s="52" t="s">
        <v>29</v>
      </c>
      <c r="D24" s="58">
        <f>'Measure 2 Budget'!J58</f>
        <v>0</v>
      </c>
      <c r="E24" s="107">
        <f t="shared" ref="E24:E27" si="1">D24/D$29</f>
        <v>0</v>
      </c>
      <c r="F24" s="107"/>
      <c r="H24"/>
      <c r="I24"/>
    </row>
    <row r="25" spans="2:10" ht="15" customHeight="1">
      <c r="B25" s="51">
        <v>3</v>
      </c>
      <c r="C25" s="52" t="s">
        <v>30</v>
      </c>
      <c r="D25" s="58">
        <f>'Measure 3 Budget'!J58</f>
        <v>0</v>
      </c>
      <c r="E25" s="107">
        <f t="shared" si="1"/>
        <v>0</v>
      </c>
      <c r="F25" s="107"/>
      <c r="H25"/>
      <c r="I25"/>
    </row>
    <row r="26" spans="2:10" ht="15" customHeight="1">
      <c r="B26" s="51">
        <v>4</v>
      </c>
      <c r="C26" s="52" t="s">
        <v>31</v>
      </c>
      <c r="D26" s="58">
        <f>'Measure 4 Budget'!J57</f>
        <v>0</v>
      </c>
      <c r="E26" s="107">
        <f t="shared" si="1"/>
        <v>0</v>
      </c>
      <c r="F26" s="107"/>
      <c r="H26"/>
      <c r="I26"/>
    </row>
    <row r="27" spans="2:10" ht="15" customHeight="1">
      <c r="B27" s="51">
        <v>5</v>
      </c>
      <c r="C27" s="52" t="s">
        <v>32</v>
      </c>
      <c r="D27" s="58">
        <v>0</v>
      </c>
      <c r="E27" s="107">
        <f t="shared" si="1"/>
        <v>0</v>
      </c>
      <c r="F27" s="107"/>
      <c r="H27"/>
      <c r="I27"/>
    </row>
    <row r="28" spans="2:10" ht="15" customHeight="1">
      <c r="B28" s="51"/>
      <c r="C28" s="52"/>
      <c r="D28" s="58"/>
      <c r="E28" s="107"/>
      <c r="F28" s="107"/>
      <c r="H28"/>
      <c r="I28"/>
    </row>
    <row r="29" spans="2:10" ht="15" customHeight="1">
      <c r="B29" s="51" t="s">
        <v>33</v>
      </c>
      <c r="C29" s="52"/>
      <c r="D29" s="58">
        <f>SUM(D23:D28)</f>
        <v>9947404</v>
      </c>
      <c r="E29" s="107">
        <f t="shared" ref="E29" si="2">SUM(E23:E28)</f>
        <v>1</v>
      </c>
      <c r="F29" s="107"/>
      <c r="H29"/>
      <c r="I29"/>
    </row>
    <row r="30" spans="2:10" ht="15" customHeight="1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L69"/>
  <sheetViews>
    <sheetView showGridLines="0" tabSelected="1" topLeftCell="A27" zoomScale="85" zoomScaleNormal="85" workbookViewId="0">
      <selection activeCell="J55" sqref="J55"/>
    </sheetView>
  </sheetViews>
  <sheetFormatPr defaultColWidth="9.140625" defaultRowHeight="15"/>
  <cols>
    <col min="1" max="1" width="3.140625" customWidth="1"/>
    <col min="2" max="2" width="10.140625" customWidth="1"/>
    <col min="3" max="3" width="54.7109375" customWidth="1"/>
    <col min="4" max="4" width="12.28515625" style="6" customWidth="1"/>
    <col min="5" max="5" width="12.5703125" style="2" customWidth="1"/>
    <col min="6" max="6" width="12.28515625" customWidth="1"/>
    <col min="7" max="7" width="13" customWidth="1"/>
    <col min="8" max="8" width="12.28515625" style="2" customWidth="1"/>
    <col min="9" max="9" width="1.7109375" style="7" customWidth="1"/>
    <col min="10" max="10" width="12.85546875" customWidth="1"/>
    <col min="11" max="11" width="10.140625" customWidth="1"/>
    <col min="13" max="13" width="20.5703125" customWidth="1"/>
    <col min="14" max="15" width="20.28515625" bestFit="1" customWidth="1"/>
  </cols>
  <sheetData>
    <row r="2" spans="2:38" ht="23.25">
      <c r="B2" s="30" t="s">
        <v>34</v>
      </c>
    </row>
    <row r="3" spans="2:38">
      <c r="B3" s="5" t="s">
        <v>35</v>
      </c>
    </row>
    <row r="4" spans="2:38">
      <c r="B4" s="5"/>
    </row>
    <row r="5" spans="2:38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8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36</v>
      </c>
      <c r="H6" s="41" t="s">
        <v>9</v>
      </c>
      <c r="I6" s="42"/>
      <c r="J6" s="43" t="s">
        <v>10</v>
      </c>
    </row>
    <row r="7" spans="2:38" s="5" customFormat="1" ht="30">
      <c r="B7" s="71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ht="30">
      <c r="B8" s="23"/>
      <c r="C8" s="27" t="s">
        <v>39</v>
      </c>
      <c r="D8" s="88">
        <v>30000</v>
      </c>
      <c r="E8" s="11">
        <v>32500</v>
      </c>
      <c r="F8" s="11">
        <v>35000</v>
      </c>
      <c r="G8" s="11">
        <v>37500</v>
      </c>
      <c r="H8" s="11"/>
      <c r="J8" s="15">
        <f>SUM(D8:H8)</f>
        <v>135000</v>
      </c>
    </row>
    <row r="9" spans="2:38">
      <c r="B9" s="23"/>
      <c r="C9" s="9" t="s">
        <v>12</v>
      </c>
      <c r="D9" s="85">
        <f>SUM(D8:D8)</f>
        <v>30000</v>
      </c>
      <c r="E9" s="85">
        <f>SUM(E8:E8)</f>
        <v>32500</v>
      </c>
      <c r="F9" s="85">
        <f>SUM(F8:F8)</f>
        <v>35000</v>
      </c>
      <c r="G9" s="85">
        <f>SUM(G8:G8)</f>
        <v>37500</v>
      </c>
      <c r="H9" s="85">
        <f>SUM(H8:H8)</f>
        <v>0</v>
      </c>
      <c r="J9" s="85">
        <f>SUM(J8:J8)</f>
        <v>135000</v>
      </c>
    </row>
    <row r="10" spans="2:38">
      <c r="B10" s="23"/>
      <c r="C10" s="14" t="s">
        <v>40</v>
      </c>
      <c r="D10" s="73" t="s">
        <v>41</v>
      </c>
      <c r="E10" s="10"/>
      <c r="F10" s="10"/>
      <c r="G10" s="10"/>
      <c r="H10" s="10"/>
      <c r="J10" s="8" t="s">
        <v>38</v>
      </c>
    </row>
    <row r="11" spans="2:38">
      <c r="B11" s="23"/>
      <c r="C11" s="25"/>
      <c r="D11" s="44"/>
      <c r="E11" s="15"/>
      <c r="F11" s="15"/>
      <c r="G11" s="15"/>
      <c r="H11" s="15"/>
      <c r="J11" s="15"/>
    </row>
    <row r="12" spans="2:38">
      <c r="B12" s="23"/>
      <c r="C12" s="25"/>
      <c r="D12" s="44"/>
      <c r="E12" s="15"/>
      <c r="F12" s="15"/>
      <c r="G12" s="15"/>
      <c r="H12" s="15"/>
      <c r="J12" s="15"/>
    </row>
    <row r="13" spans="2:38">
      <c r="B13" s="23"/>
      <c r="C13" s="10"/>
      <c r="D13" s="44"/>
      <c r="E13" s="11"/>
      <c r="F13" s="11"/>
      <c r="G13" s="11"/>
      <c r="H13" s="11"/>
      <c r="J13" s="15"/>
    </row>
    <row r="14" spans="2:38">
      <c r="B14" s="23"/>
      <c r="C14" s="9" t="s">
        <v>13</v>
      </c>
      <c r="D14" s="72">
        <f>SUM(D11:D13)</f>
        <v>0</v>
      </c>
      <c r="E14" s="16">
        <f t="shared" ref="E14:J14" si="0">SUM(E11:E13)</f>
        <v>0</v>
      </c>
      <c r="F14" s="16">
        <f t="shared" si="0"/>
        <v>0</v>
      </c>
      <c r="G14" s="16">
        <f t="shared" si="0"/>
        <v>0</v>
      </c>
      <c r="H14" s="16">
        <f t="shared" si="0"/>
        <v>0</v>
      </c>
      <c r="J14" s="16">
        <f t="shared" si="0"/>
        <v>0</v>
      </c>
    </row>
    <row r="15" spans="2:38">
      <c r="B15" s="23"/>
      <c r="C15" s="14" t="s">
        <v>42</v>
      </c>
      <c r="D15" s="73" t="s">
        <v>41</v>
      </c>
      <c r="E15" s="10"/>
      <c r="F15" s="10"/>
      <c r="G15" s="10"/>
      <c r="H15" s="10"/>
      <c r="J15" s="8" t="s">
        <v>38</v>
      </c>
    </row>
    <row r="16" spans="2:38">
      <c r="B16" s="23"/>
      <c r="C16" s="87" t="s">
        <v>43</v>
      </c>
      <c r="D16" s="88"/>
      <c r="E16" s="88"/>
      <c r="F16" s="88"/>
      <c r="G16" s="88"/>
      <c r="H16" s="88"/>
      <c r="I16" s="89"/>
      <c r="J16" s="90">
        <f>SUM(D16:H16)</f>
        <v>0</v>
      </c>
    </row>
    <row r="17" spans="2:13">
      <c r="B17" s="23"/>
      <c r="C17" s="87" t="s">
        <v>44</v>
      </c>
      <c r="D17" s="88">
        <v>300</v>
      </c>
      <c r="E17" s="88">
        <v>300</v>
      </c>
      <c r="F17" s="88">
        <v>300</v>
      </c>
      <c r="G17" s="88">
        <v>300</v>
      </c>
      <c r="H17" s="88"/>
      <c r="I17" s="89"/>
      <c r="J17" s="90">
        <f>SUM(D17:H17)</f>
        <v>1200</v>
      </c>
    </row>
    <row r="18" spans="2:13">
      <c r="B18" s="23"/>
      <c r="C18" s="87" t="s">
        <v>45</v>
      </c>
      <c r="D18" s="88">
        <v>400</v>
      </c>
      <c r="E18" s="90">
        <v>400</v>
      </c>
      <c r="F18" s="90">
        <v>400</v>
      </c>
      <c r="G18" s="90">
        <v>400</v>
      </c>
      <c r="H18" s="90"/>
      <c r="I18" s="96"/>
      <c r="J18" s="90">
        <f>SUM(D18:H18)</f>
        <v>1600</v>
      </c>
    </row>
    <row r="19" spans="2:13">
      <c r="B19" s="23"/>
      <c r="C19" s="87" t="s">
        <v>46</v>
      </c>
      <c r="D19" s="88">
        <v>450</v>
      </c>
      <c r="E19" s="90">
        <v>450</v>
      </c>
      <c r="F19" s="90">
        <v>450</v>
      </c>
      <c r="G19" s="90">
        <v>450</v>
      </c>
      <c r="H19" s="90"/>
      <c r="I19" s="96"/>
      <c r="J19" s="90">
        <f t="shared" ref="J19:J24" si="1">SUM(D19:H19)</f>
        <v>1800</v>
      </c>
      <c r="M19" s="84"/>
    </row>
    <row r="20" spans="2:13">
      <c r="B20" s="23"/>
      <c r="C20" s="97" t="s">
        <v>47</v>
      </c>
      <c r="D20" s="88">
        <v>248</v>
      </c>
      <c r="E20" s="90">
        <v>248</v>
      </c>
      <c r="F20" s="90">
        <v>248</v>
      </c>
      <c r="G20" s="90">
        <v>248</v>
      </c>
      <c r="H20" s="90"/>
      <c r="I20" s="96"/>
      <c r="J20" s="90">
        <f t="shared" si="1"/>
        <v>992</v>
      </c>
      <c r="M20" s="84"/>
    </row>
    <row r="21" spans="2:13">
      <c r="B21" s="23"/>
      <c r="C21" s="87" t="s">
        <v>48</v>
      </c>
      <c r="D21" s="88">
        <v>45</v>
      </c>
      <c r="E21" s="90">
        <v>45</v>
      </c>
      <c r="F21" s="90">
        <v>45</v>
      </c>
      <c r="G21" s="90">
        <v>45</v>
      </c>
      <c r="H21" s="90"/>
      <c r="I21" s="96"/>
      <c r="J21" s="90">
        <f t="shared" si="1"/>
        <v>180</v>
      </c>
      <c r="M21" s="84"/>
    </row>
    <row r="22" spans="2:13">
      <c r="B22" s="23"/>
      <c r="C22" s="87" t="s">
        <v>49</v>
      </c>
      <c r="D22" s="88">
        <v>80</v>
      </c>
      <c r="E22" s="90">
        <v>80</v>
      </c>
      <c r="F22" s="90">
        <v>80</v>
      </c>
      <c r="G22" s="90">
        <v>80</v>
      </c>
      <c r="H22" s="90"/>
      <c r="I22" s="96"/>
      <c r="J22" s="90">
        <f t="shared" si="1"/>
        <v>320</v>
      </c>
    </row>
    <row r="23" spans="2:13" ht="30">
      <c r="B23" s="23"/>
      <c r="C23" s="87" t="s">
        <v>50</v>
      </c>
      <c r="D23" s="88">
        <v>328</v>
      </c>
      <c r="E23" s="90">
        <v>328</v>
      </c>
      <c r="F23" s="90">
        <v>328</v>
      </c>
      <c r="G23" s="90">
        <v>328</v>
      </c>
      <c r="H23" s="90"/>
      <c r="I23" s="96"/>
      <c r="J23" s="90">
        <f t="shared" si="1"/>
        <v>1312</v>
      </c>
    </row>
    <row r="24" spans="2:13">
      <c r="B24" s="23"/>
      <c r="C24" s="97"/>
      <c r="D24" s="88"/>
      <c r="E24" s="90"/>
      <c r="F24" s="90"/>
      <c r="G24" s="90"/>
      <c r="H24" s="90"/>
      <c r="I24" s="96"/>
      <c r="J24" s="90">
        <f t="shared" si="1"/>
        <v>0</v>
      </c>
    </row>
    <row r="25" spans="2:13">
      <c r="B25" s="23"/>
      <c r="C25" s="98" t="s">
        <v>14</v>
      </c>
      <c r="D25" s="99">
        <f>SUM(D17:D24)</f>
        <v>1851</v>
      </c>
      <c r="E25" s="100">
        <f>SUM(E17:E24)</f>
        <v>1851</v>
      </c>
      <c r="F25" s="100">
        <f>SUM(F17:F24)</f>
        <v>1851</v>
      </c>
      <c r="G25" s="100">
        <f>SUM(G17:G24)</f>
        <v>1851</v>
      </c>
      <c r="H25" s="100">
        <f t="shared" ref="E25:H25" si="2">SUM(H18:H24)</f>
        <v>0</v>
      </c>
      <c r="I25" s="89"/>
      <c r="J25" s="100">
        <f>SUM(J16:J24)</f>
        <v>7404</v>
      </c>
    </row>
    <row r="26" spans="2:13">
      <c r="B26" s="23"/>
      <c r="C26" s="14" t="s">
        <v>51</v>
      </c>
      <c r="D26" s="44"/>
      <c r="E26" s="10"/>
      <c r="F26" s="10"/>
      <c r="G26" s="10"/>
      <c r="H26" s="10"/>
      <c r="J26" s="15" t="s">
        <v>20</v>
      </c>
    </row>
    <row r="27" spans="2:13">
      <c r="B27" s="23"/>
      <c r="C27" s="97" t="s">
        <v>52</v>
      </c>
      <c r="D27" s="88">
        <v>20000</v>
      </c>
      <c r="E27" s="88"/>
      <c r="F27" s="88"/>
      <c r="G27" s="101"/>
      <c r="H27" s="101"/>
      <c r="I27" s="89"/>
      <c r="J27" s="90">
        <f>SUM(D27:H27)</f>
        <v>20000</v>
      </c>
    </row>
    <row r="28" spans="2:13">
      <c r="B28" s="23" t="s">
        <v>53</v>
      </c>
      <c r="C28" s="102" t="s">
        <v>54</v>
      </c>
      <c r="D28" s="103">
        <v>200000</v>
      </c>
      <c r="E28" s="101"/>
      <c r="F28" s="101"/>
      <c r="G28" s="101"/>
      <c r="H28" s="101"/>
      <c r="I28" s="89"/>
      <c r="J28" s="90">
        <f t="shared" ref="J28:J45" si="3">SUM(D28:H28)</f>
        <v>200000</v>
      </c>
    </row>
    <row r="29" spans="2:13">
      <c r="B29" s="23"/>
      <c r="C29" s="98" t="s">
        <v>15</v>
      </c>
      <c r="D29" s="104">
        <f>SUM(D27:D28)</f>
        <v>220000</v>
      </c>
      <c r="E29" s="105">
        <f t="shared" ref="E29:H29" si="4">SUM(E27:E28)</f>
        <v>0</v>
      </c>
      <c r="F29" s="105">
        <f t="shared" si="4"/>
        <v>0</v>
      </c>
      <c r="G29" s="105">
        <f t="shared" si="4"/>
        <v>0</v>
      </c>
      <c r="H29" s="105">
        <f t="shared" si="4"/>
        <v>0</v>
      </c>
      <c r="I29" s="89"/>
      <c r="J29" s="100">
        <f>SUM(J27:J28)</f>
        <v>220000</v>
      </c>
    </row>
    <row r="30" spans="2:13">
      <c r="B30" s="23"/>
      <c r="C30" s="14" t="s">
        <v>55</v>
      </c>
      <c r="D30" s="73" t="s">
        <v>38</v>
      </c>
      <c r="E30" s="10"/>
      <c r="F30" s="10"/>
      <c r="G30" s="10"/>
      <c r="H30" s="10"/>
      <c r="J30" s="15"/>
    </row>
    <row r="31" spans="2:13">
      <c r="B31" s="23"/>
      <c r="C31" s="25"/>
      <c r="D31" s="44"/>
      <c r="E31" s="15"/>
      <c r="F31" s="15"/>
      <c r="G31" s="15"/>
      <c r="H31" s="15"/>
      <c r="I31" s="35"/>
      <c r="J31" s="15">
        <f t="shared" si="3"/>
        <v>0</v>
      </c>
    </row>
    <row r="32" spans="2:13">
      <c r="B32" s="23"/>
      <c r="C32" s="25"/>
      <c r="D32" s="44"/>
      <c r="E32" s="11"/>
      <c r="F32" s="11"/>
      <c r="G32" s="11"/>
      <c r="H32" s="11"/>
      <c r="J32" s="15">
        <f t="shared" si="3"/>
        <v>0</v>
      </c>
    </row>
    <row r="33" spans="2:15" ht="15.75" thickBot="1">
      <c r="B33" s="23"/>
      <c r="C33" s="9" t="s">
        <v>16</v>
      </c>
      <c r="D33" s="72">
        <f>SUM(D31:D32)</f>
        <v>0</v>
      </c>
      <c r="E33" s="16">
        <f t="shared" ref="E33:H33" si="5">SUM(E31:E32)</f>
        <v>0</v>
      </c>
      <c r="F33" s="16">
        <f t="shared" si="5"/>
        <v>0</v>
      </c>
      <c r="G33" s="16">
        <f t="shared" si="5"/>
        <v>0</v>
      </c>
      <c r="H33" s="16">
        <f t="shared" si="5"/>
        <v>0</v>
      </c>
      <c r="J33" s="16">
        <f>SUM(J31:J32)</f>
        <v>0</v>
      </c>
    </row>
    <row r="34" spans="2:15">
      <c r="B34" s="23"/>
      <c r="C34" s="14" t="s">
        <v>56</v>
      </c>
      <c r="D34" s="73" t="s">
        <v>38</v>
      </c>
      <c r="E34" s="10"/>
      <c r="F34" s="10"/>
      <c r="G34" s="10"/>
      <c r="H34" s="10"/>
      <c r="J34" s="74"/>
      <c r="L34" s="76"/>
      <c r="M34" s="77" t="s">
        <v>57</v>
      </c>
      <c r="N34" s="77" t="s">
        <v>58</v>
      </c>
      <c r="O34" s="77" t="s">
        <v>59</v>
      </c>
    </row>
    <row r="35" spans="2:15" ht="15" customHeight="1">
      <c r="B35" s="23"/>
      <c r="C35" s="74" t="s">
        <v>60</v>
      </c>
      <c r="D35" s="74">
        <f>30000*125</f>
        <v>3750000</v>
      </c>
      <c r="E35" s="74">
        <f>25000*125</f>
        <v>3125000</v>
      </c>
      <c r="F35" s="74">
        <f>21000*125</f>
        <v>2625000</v>
      </c>
      <c r="G35" s="74"/>
      <c r="H35" s="74"/>
      <c r="I35" s="35"/>
      <c r="J35" s="74">
        <f>SUM(D35:H35)</f>
        <v>9500000</v>
      </c>
      <c r="L35" s="78" t="s">
        <v>61</v>
      </c>
      <c r="M35" s="18" t="s">
        <v>62</v>
      </c>
      <c r="N35" s="18" t="s">
        <v>63</v>
      </c>
      <c r="O35" s="18" t="s">
        <v>64</v>
      </c>
    </row>
    <row r="36" spans="2:15" ht="15" customHeight="1">
      <c r="B36" s="23"/>
      <c r="C36" s="74"/>
      <c r="D36" s="74"/>
      <c r="E36" s="74"/>
      <c r="F36" s="74"/>
      <c r="G36" s="74"/>
      <c r="H36" s="74"/>
      <c r="J36" s="74"/>
      <c r="L36" s="78"/>
      <c r="M36" s="18"/>
      <c r="N36" s="18"/>
      <c r="O36" s="18"/>
    </row>
    <row r="37" spans="2:15" ht="15" customHeight="1">
      <c r="B37" s="23"/>
      <c r="C37" s="74"/>
      <c r="D37" s="74"/>
      <c r="E37" s="74"/>
      <c r="F37" s="74"/>
      <c r="G37" s="74"/>
      <c r="H37" s="74"/>
      <c r="J37" s="74"/>
      <c r="L37" s="78"/>
    </row>
    <row r="38" spans="2:15" ht="15" customHeight="1" thickBot="1">
      <c r="B38" s="23"/>
      <c r="C38" s="74" t="s">
        <v>65</v>
      </c>
      <c r="D38" s="74"/>
      <c r="E38" s="74"/>
      <c r="F38" s="74"/>
      <c r="G38" s="74"/>
      <c r="H38" s="74"/>
      <c r="I38" s="35"/>
      <c r="J38" s="74">
        <f>D38+E38+F38+G38+H38</f>
        <v>0</v>
      </c>
      <c r="L38" s="79"/>
      <c r="M38" s="83"/>
      <c r="N38" s="83"/>
      <c r="O38" s="83"/>
    </row>
    <row r="39" spans="2:15" ht="15" customHeight="1">
      <c r="B39" s="23"/>
      <c r="C39" s="74" t="s">
        <v>66</v>
      </c>
      <c r="D39" s="74">
        <v>25000</v>
      </c>
      <c r="E39" s="74"/>
      <c r="F39" s="74"/>
      <c r="G39" s="74">
        <v>20000</v>
      </c>
      <c r="H39" s="74"/>
      <c r="I39" s="35"/>
      <c r="J39" s="74">
        <f t="shared" ref="J39:J40" si="6">D39+E39+F39+G39+H39</f>
        <v>45000</v>
      </c>
    </row>
    <row r="40" spans="2:15" ht="15" customHeight="1">
      <c r="B40" s="23"/>
      <c r="C40" s="91" t="s">
        <v>67</v>
      </c>
      <c r="D40" s="74">
        <v>10000</v>
      </c>
      <c r="E40" s="74">
        <v>10000</v>
      </c>
      <c r="F40" s="74">
        <v>10000</v>
      </c>
      <c r="G40" s="74">
        <v>10000</v>
      </c>
      <c r="H40" s="74"/>
      <c r="J40" s="74">
        <f t="shared" si="6"/>
        <v>40000</v>
      </c>
    </row>
    <row r="41" spans="2:15">
      <c r="B41" s="23"/>
      <c r="C41" s="75" t="s">
        <v>17</v>
      </c>
      <c r="D41" s="85">
        <f>SUM(D34:D40)</f>
        <v>3785000</v>
      </c>
      <c r="E41" s="85">
        <f>SUM(E35:E40)</f>
        <v>3135000</v>
      </c>
      <c r="F41" s="85">
        <f>SUM(F35:F40)</f>
        <v>2635000</v>
      </c>
      <c r="G41" s="85">
        <f>SUM(G35:G40)</f>
        <v>30000</v>
      </c>
      <c r="H41" s="86">
        <f>SUM(H35:H40)</f>
        <v>0</v>
      </c>
      <c r="J41" s="85">
        <f>SUM(J35:J40)</f>
        <v>9585000</v>
      </c>
    </row>
    <row r="42" spans="2:15">
      <c r="B42" s="23"/>
      <c r="C42" s="14"/>
      <c r="D42" s="73">
        <v>0</v>
      </c>
      <c r="E42" s="10"/>
      <c r="F42" s="10"/>
      <c r="G42" s="10"/>
      <c r="H42" s="10"/>
      <c r="J42" s="15"/>
    </row>
    <row r="43" spans="2:15">
      <c r="B43" s="23"/>
      <c r="C43" s="25"/>
      <c r="D43" s="44"/>
      <c r="E43" s="44"/>
      <c r="F43" s="44"/>
      <c r="G43" s="44"/>
      <c r="H43" s="44"/>
      <c r="J43" s="15">
        <f t="shared" si="3"/>
        <v>0</v>
      </c>
      <c r="M43" s="34"/>
    </row>
    <row r="44" spans="2:15">
      <c r="B44" s="23"/>
      <c r="C44" s="25"/>
      <c r="D44" s="44"/>
      <c r="E44" s="74"/>
      <c r="F44" s="60"/>
      <c r="G44" s="60"/>
      <c r="H44" s="60"/>
      <c r="J44" s="15">
        <f t="shared" si="3"/>
        <v>0</v>
      </c>
    </row>
    <row r="45" spans="2:15">
      <c r="B45" s="23"/>
      <c r="C45" s="10"/>
      <c r="D45" s="44"/>
      <c r="E45" s="11"/>
      <c r="F45" s="11"/>
      <c r="G45" s="11"/>
      <c r="H45" s="11"/>
      <c r="J45" s="15">
        <f t="shared" si="3"/>
        <v>0</v>
      </c>
    </row>
    <row r="46" spans="2:15">
      <c r="B46" s="24"/>
      <c r="C46" s="9" t="s">
        <v>18</v>
      </c>
      <c r="D46" s="72">
        <f>SUM(D42:D45)</f>
        <v>0</v>
      </c>
      <c r="E46" s="16">
        <f>SUM(E43:E45)</f>
        <v>0</v>
      </c>
      <c r="F46" s="16">
        <f>SUM(F43:F45)</f>
        <v>0</v>
      </c>
      <c r="G46" s="16">
        <f>SUM(G43:G45)</f>
        <v>0</v>
      </c>
      <c r="H46" s="16">
        <f>SUM(H43:H45)</f>
        <v>0</v>
      </c>
      <c r="J46" s="16">
        <f>SUM(J43:J45)</f>
        <v>0</v>
      </c>
    </row>
    <row r="47" spans="2:15">
      <c r="B47" s="24"/>
      <c r="C47" s="9" t="s">
        <v>19</v>
      </c>
      <c r="D47" s="85">
        <f>SUM(D25+D29+D33+D41+D9)</f>
        <v>4036851</v>
      </c>
      <c r="E47" s="85">
        <f>SUM(E25+E29+E33+E41+E9)</f>
        <v>3169351</v>
      </c>
      <c r="F47" s="85">
        <f>SUM(F25+F29+F33+F41+F9)</f>
        <v>2671851</v>
      </c>
      <c r="G47" s="85">
        <f>SUM(G41+G33+G29+G25+G14+G9)</f>
        <v>69351</v>
      </c>
      <c r="H47" s="85">
        <f>SUM(H46,H41,H33,H29,H25,H14,H9)</f>
        <v>0</v>
      </c>
      <c r="I47" s="74"/>
      <c r="J47" s="85">
        <f>J41+J33+J29+J25+J14+J9</f>
        <v>9947404</v>
      </c>
      <c r="M47" s="34"/>
    </row>
    <row r="48" spans="2:15">
      <c r="B48" s="6"/>
      <c r="D48"/>
      <c r="E48"/>
      <c r="H48"/>
      <c r="I48"/>
      <c r="J48" t="s">
        <v>20</v>
      </c>
    </row>
    <row r="49" spans="2:10" ht="30">
      <c r="B49" s="71" t="s">
        <v>68</v>
      </c>
      <c r="C49" s="17" t="s">
        <v>68</v>
      </c>
      <c r="D49" s="18"/>
      <c r="E49" s="18"/>
      <c r="F49" s="18"/>
      <c r="G49" s="18"/>
      <c r="H49" s="18"/>
      <c r="I49"/>
      <c r="J49" s="18" t="s">
        <v>20</v>
      </c>
    </row>
    <row r="50" spans="2:10">
      <c r="B50" s="23"/>
      <c r="C50" s="25"/>
      <c r="D50" s="73"/>
      <c r="E50" s="10"/>
      <c r="F50" s="10"/>
      <c r="G50" s="10"/>
      <c r="H50" s="10"/>
      <c r="J50" s="15">
        <f>SUM(D50:H50)</f>
        <v>0</v>
      </c>
    </row>
    <row r="51" spans="2:10">
      <c r="B51" s="23"/>
      <c r="C51" s="25"/>
      <c r="D51" s="73"/>
      <c r="E51" s="10"/>
      <c r="F51" s="10"/>
      <c r="G51" s="10"/>
      <c r="H51" s="10"/>
      <c r="J51" s="15">
        <f t="shared" ref="J51" si="7">SUM(D51:H51)</f>
        <v>0</v>
      </c>
    </row>
    <row r="52" spans="2:10">
      <c r="B52" s="24"/>
      <c r="C52" s="9" t="s">
        <v>21</v>
      </c>
      <c r="D52" s="72">
        <f>SUM(D50:D51)</f>
        <v>0</v>
      </c>
      <c r="E52" s="16">
        <f t="shared" ref="E52:H52" si="8">SUM(E50:E51)</f>
        <v>0</v>
      </c>
      <c r="F52" s="16">
        <f t="shared" si="8"/>
        <v>0</v>
      </c>
      <c r="G52" s="16">
        <f t="shared" si="8"/>
        <v>0</v>
      </c>
      <c r="H52" s="16">
        <f t="shared" si="8"/>
        <v>0</v>
      </c>
      <c r="J52" s="16">
        <f>SUM(J50:J51)</f>
        <v>0</v>
      </c>
    </row>
    <row r="53" spans="2:10" ht="15.75" thickBot="1">
      <c r="B53" s="6"/>
      <c r="D53"/>
      <c r="E53"/>
      <c r="H53"/>
      <c r="I53"/>
      <c r="J53" t="s">
        <v>20</v>
      </c>
    </row>
    <row r="54" spans="2:10" s="1" customFormat="1" ht="30.75" thickBot="1">
      <c r="B54" s="19" t="s">
        <v>22</v>
      </c>
      <c r="C54" s="19"/>
      <c r="D54" s="20">
        <f>SUM(D52,D47)</f>
        <v>4036851</v>
      </c>
      <c r="E54" s="20">
        <f t="shared" ref="E54:H54" si="9">SUM(E52,E47)</f>
        <v>3169351</v>
      </c>
      <c r="F54" s="20">
        <f t="shared" si="9"/>
        <v>2671851</v>
      </c>
      <c r="G54" s="20">
        <f t="shared" si="9"/>
        <v>69351</v>
      </c>
      <c r="H54" s="20">
        <f t="shared" si="9"/>
        <v>0</v>
      </c>
      <c r="I54" s="7"/>
      <c r="J54" s="20">
        <f>J47+J52</f>
        <v>9947404</v>
      </c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</sheetData>
  <pageMargins left="0.7" right="0.7" top="0.75" bottom="0.75" header="0.3" footer="0.3"/>
  <pageSetup scale="97" fitToHeight="0" orientation="landscape" r:id="rId1"/>
  <ignoredErrors>
    <ignoredError sqref="J18:J24 J31" formulaRange="1"/>
    <ignoredError sqref="J4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bottomRight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9.7109375" customWidth="1"/>
    <col min="3" max="3" width="44.28515625" customWidth="1"/>
    <col min="4" max="4" width="12.85546875" style="6" customWidth="1"/>
    <col min="5" max="5" width="12.28515625" style="2" customWidth="1"/>
    <col min="6" max="6" width="12.7109375" customWidth="1"/>
    <col min="7" max="7" width="12.85546875" customWidth="1"/>
    <col min="8" max="8" width="13.28515625" style="2" customWidth="1"/>
    <col min="9" max="9" width="0.85546875" style="7" customWidth="1"/>
    <col min="10" max="10" width="14.28515625" customWidth="1"/>
    <col min="11" max="11" width="10.140625" customWidth="1"/>
  </cols>
  <sheetData>
    <row r="2" spans="2:39" ht="23.25">
      <c r="B2" s="30" t="s">
        <v>34</v>
      </c>
    </row>
    <row r="3" spans="2:39">
      <c r="B3" s="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40</v>
      </c>
      <c r="D12" s="13" t="s">
        <v>38</v>
      </c>
      <c r="E12" s="10"/>
      <c r="F12" s="10"/>
      <c r="G12" s="10"/>
      <c r="H12" s="10"/>
      <c r="J12" s="8" t="s">
        <v>38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42</v>
      </c>
      <c r="D17" s="13" t="s">
        <v>38</v>
      </c>
      <c r="E17" s="10"/>
      <c r="F17" s="10"/>
      <c r="G17" s="10"/>
      <c r="H17" s="10"/>
      <c r="J17" s="8" t="s">
        <v>38</v>
      </c>
    </row>
    <row r="18" spans="2:10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53</v>
      </c>
      <c r="C30" s="28" t="s">
        <v>53</v>
      </c>
      <c r="D30" s="13" t="s">
        <v>38</v>
      </c>
      <c r="E30" s="10"/>
      <c r="F30" s="10"/>
      <c r="G30" s="10"/>
      <c r="H30" s="10"/>
      <c r="J30" s="15">
        <f t="shared" ref="J30:J51" si="5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>
      <c r="B32" s="23"/>
      <c r="C32" s="14" t="s">
        <v>55</v>
      </c>
      <c r="D32" s="13" t="s">
        <v>38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>
      <c r="B36" s="23"/>
      <c r="C36" s="14" t="s">
        <v>69</v>
      </c>
      <c r="D36" s="13" t="s">
        <v>38</v>
      </c>
      <c r="E36" s="10"/>
      <c r="F36" s="10"/>
      <c r="G36" s="10"/>
      <c r="H36" s="10"/>
      <c r="J36" s="15"/>
    </row>
    <row r="37" spans="2:10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>
      <c r="B43" s="23"/>
      <c r="C43" s="14" t="s">
        <v>70</v>
      </c>
      <c r="D43" s="13" t="s">
        <v>38</v>
      </c>
      <c r="E43" s="10"/>
      <c r="F43" s="10"/>
      <c r="G43" s="10"/>
      <c r="H43" s="10"/>
      <c r="J43" s="15"/>
    </row>
    <row r="44" spans="2:10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10" activePane="bottomRight" state="frozen"/>
      <selection pane="bottomRight" activeCell="M38" sqref="M38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285156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>
      <c r="B2" s="30" t="s">
        <v>34</v>
      </c>
    </row>
    <row r="3" spans="2:39">
      <c r="B3" s="6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40</v>
      </c>
      <c r="D12" s="13" t="s">
        <v>38</v>
      </c>
      <c r="E12" s="10"/>
      <c r="F12" s="10"/>
      <c r="G12" s="10"/>
      <c r="H12" s="10"/>
      <c r="J12" s="8" t="s">
        <v>38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42</v>
      </c>
      <c r="D17" s="13" t="s">
        <v>38</v>
      </c>
      <c r="E17" s="10"/>
      <c r="F17" s="10"/>
      <c r="G17" s="10"/>
      <c r="H17" s="10"/>
      <c r="J17" s="8" t="s">
        <v>38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53</v>
      </c>
      <c r="C30" s="28" t="s">
        <v>53</v>
      </c>
      <c r="D30" s="13" t="s">
        <v>38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55</v>
      </c>
      <c r="D32" s="13" t="s">
        <v>38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69</v>
      </c>
      <c r="D36" s="13" t="s">
        <v>38</v>
      </c>
      <c r="E36" s="10"/>
      <c r="F36" s="10"/>
      <c r="G36" s="10"/>
      <c r="H36" s="10"/>
      <c r="J36" s="15"/>
    </row>
    <row r="37" spans="2:10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70</v>
      </c>
      <c r="D43" s="13" t="s">
        <v>38</v>
      </c>
      <c r="E43" s="10"/>
      <c r="F43" s="10"/>
      <c r="G43" s="10"/>
      <c r="H43" s="10"/>
      <c r="J43" s="15"/>
    </row>
    <row r="44" spans="2:10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>
      <c r="B52" s="6"/>
      <c r="D52"/>
      <c r="E52"/>
      <c r="H52"/>
      <c r="I52"/>
      <c r="J52" t="s">
        <v>20</v>
      </c>
    </row>
    <row r="53" spans="2:10" ht="30">
      <c r="B53" s="71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bottomRight" activeCell="R20" sqref="R20:W2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28515625" style="2" customWidth="1"/>
    <col min="6" max="6" width="12.85546875" customWidth="1"/>
    <col min="7" max="7" width="12.285156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>
      <c r="B2" s="30" t="s">
        <v>34</v>
      </c>
    </row>
    <row r="3" spans="2:39">
      <c r="B3" s="6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40</v>
      </c>
      <c r="D12" s="13" t="s">
        <v>38</v>
      </c>
      <c r="E12" s="10"/>
      <c r="F12" s="10"/>
      <c r="G12" s="10"/>
      <c r="H12" s="10"/>
      <c r="J12" s="8" t="s">
        <v>38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42</v>
      </c>
      <c r="D17" s="13" t="s">
        <v>38</v>
      </c>
      <c r="E17" s="10"/>
      <c r="F17" s="10"/>
      <c r="G17" s="10"/>
      <c r="H17" s="10"/>
      <c r="J17" s="8" t="s">
        <v>38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 t="s">
        <v>53</v>
      </c>
      <c r="E19" s="11" t="s">
        <v>53</v>
      </c>
      <c r="F19" s="11" t="s">
        <v>53</v>
      </c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53</v>
      </c>
      <c r="C30" s="28" t="s">
        <v>53</v>
      </c>
      <c r="D30" s="13" t="s">
        <v>38</v>
      </c>
      <c r="E30" s="10"/>
      <c r="F30" s="10"/>
      <c r="G30" s="10"/>
      <c r="H30" s="10"/>
      <c r="J30" s="15">
        <f t="shared" ref="J30:J50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55</v>
      </c>
      <c r="D32" s="13" t="s">
        <v>38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69</v>
      </c>
      <c r="D36" s="13" t="s">
        <v>38</v>
      </c>
      <c r="E36" s="10"/>
      <c r="F36" s="10"/>
      <c r="G36" s="10"/>
      <c r="H36" s="10"/>
      <c r="J36" s="15"/>
    </row>
    <row r="37" spans="2:10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>
      <c r="B41" s="23"/>
      <c r="C41" s="9" t="s">
        <v>71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>
      <c r="B42" s="23"/>
      <c r="C42" s="14" t="s">
        <v>72</v>
      </c>
      <c r="D42" s="13" t="s">
        <v>38</v>
      </c>
      <c r="E42" s="10"/>
      <c r="F42" s="10"/>
      <c r="G42" s="10"/>
      <c r="H42" s="10"/>
      <c r="J42" s="15"/>
    </row>
    <row r="43" spans="2:10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>
      <c r="B51" s="6"/>
      <c r="D51"/>
      <c r="E51"/>
      <c r="H51"/>
      <c r="I51"/>
      <c r="J51" t="s">
        <v>20</v>
      </c>
    </row>
    <row r="52" spans="2:10" ht="30">
      <c r="B52" s="71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>
      <c r="B56" s="6"/>
      <c r="D56"/>
      <c r="E56"/>
      <c r="H56"/>
      <c r="I56"/>
      <c r="J56" t="s">
        <v>20</v>
      </c>
    </row>
    <row r="57" spans="2:10" s="1" customFormat="1" ht="30.75" thickBot="1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bottomRight" activeCell="R20" sqref="R20:W2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1.140625" customWidth="1"/>
    <col min="3" max="3" width="46.285156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>
      <c r="B2" s="30" t="s">
        <v>34</v>
      </c>
    </row>
    <row r="3" spans="2:39">
      <c r="B3" s="6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40</v>
      </c>
      <c r="D12" s="13" t="s">
        <v>38</v>
      </c>
      <c r="E12" s="10"/>
      <c r="F12" s="10"/>
      <c r="G12" s="10"/>
      <c r="H12" s="10"/>
      <c r="J12" s="8" t="s">
        <v>38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42</v>
      </c>
      <c r="D17" s="13" t="s">
        <v>38</v>
      </c>
      <c r="E17" s="10"/>
      <c r="F17" s="10"/>
      <c r="G17" s="10"/>
      <c r="H17" s="10"/>
      <c r="J17" s="8" t="s">
        <v>38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53</v>
      </c>
      <c r="C30" s="28" t="s">
        <v>53</v>
      </c>
      <c r="D30" s="13" t="s">
        <v>38</v>
      </c>
      <c r="E30" s="10"/>
      <c r="F30" s="10"/>
      <c r="G30" s="10"/>
      <c r="H30" s="10"/>
      <c r="J30" s="15">
        <f t="shared" ref="J30:J50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55</v>
      </c>
      <c r="D32" s="13" t="s">
        <v>38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69</v>
      </c>
      <c r="D36" s="13" t="s">
        <v>38</v>
      </c>
      <c r="E36" s="10"/>
      <c r="F36" s="10"/>
      <c r="G36" s="10"/>
      <c r="H36" s="10"/>
      <c r="J36" s="15"/>
    </row>
    <row r="37" spans="2:10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>
      <c r="B42" s="23"/>
      <c r="C42" s="14" t="s">
        <v>70</v>
      </c>
      <c r="D42" s="13" t="s">
        <v>38</v>
      </c>
      <c r="E42" s="10"/>
      <c r="F42" s="10"/>
      <c r="G42" s="10"/>
      <c r="H42" s="10"/>
      <c r="J42" s="15"/>
    </row>
    <row r="43" spans="2:10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>
      <c r="B51" s="6"/>
      <c r="D51"/>
      <c r="E51"/>
      <c r="H51"/>
      <c r="I51"/>
      <c r="J51" t="s">
        <v>20</v>
      </c>
    </row>
    <row r="52" spans="2:10" ht="30">
      <c r="B52" s="71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>
      <c r="B56" s="6"/>
      <c r="D56"/>
      <c r="E56"/>
      <c r="H56"/>
      <c r="I56"/>
      <c r="J56" t="s">
        <v>20</v>
      </c>
    </row>
    <row r="57" spans="2:10" s="1" customFormat="1" ht="30.75" thickBot="1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36" zoomScale="85" zoomScaleNormal="85" workbookViewId="0">
      <selection activeCell="N37" sqref="N37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28515625" style="6" customWidth="1"/>
    <col min="5" max="5" width="12.5703125" style="2" customWidth="1"/>
    <col min="6" max="6" width="12.28515625" customWidth="1"/>
    <col min="7" max="7" width="13" customWidth="1"/>
    <col min="8" max="8" width="12.285156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73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>
      <c r="B9" s="23"/>
      <c r="C9" s="25" t="s">
        <v>74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/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>
      <c r="B12" s="23"/>
      <c r="C12" s="14" t="s">
        <v>40</v>
      </c>
      <c r="D12" s="13" t="s">
        <v>38</v>
      </c>
      <c r="E12" s="10"/>
      <c r="F12" s="10"/>
      <c r="G12" s="10"/>
      <c r="H12" s="10"/>
      <c r="J12" s="8" t="s">
        <v>38</v>
      </c>
    </row>
    <row r="13" spans="2:39">
      <c r="B13" s="23"/>
      <c r="C13" s="25" t="s">
        <v>75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>
      <c r="B17" s="23"/>
      <c r="C17" s="14" t="s">
        <v>42</v>
      </c>
      <c r="D17" s="13" t="s">
        <v>38</v>
      </c>
      <c r="E17" s="10"/>
      <c r="F17" s="10"/>
      <c r="G17" s="10"/>
      <c r="H17" s="10"/>
      <c r="J17" s="8" t="s">
        <v>38</v>
      </c>
    </row>
    <row r="18" spans="2:10">
      <c r="B18" s="23"/>
      <c r="C18" s="29" t="s">
        <v>76</v>
      </c>
      <c r="D18" s="15" t="s">
        <v>53</v>
      </c>
      <c r="E18" s="11" t="s">
        <v>53</v>
      </c>
      <c r="F18" s="11" t="s">
        <v>53</v>
      </c>
      <c r="G18" s="11"/>
      <c r="H18" s="11"/>
      <c r="J18" s="15"/>
    </row>
    <row r="19" spans="2:10">
      <c r="B19" s="23"/>
      <c r="C19" s="29" t="s">
        <v>77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>
      <c r="B20" s="23"/>
      <c r="C20" s="29" t="s">
        <v>78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>
      <c r="B21" s="23"/>
      <c r="C21" s="25" t="s">
        <v>79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>
      <c r="B22" s="23"/>
      <c r="C22" s="29" t="s">
        <v>80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>
      <c r="B23" s="23"/>
      <c r="C23" s="29" t="s">
        <v>81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>
      <c r="B24" s="23"/>
      <c r="C24" s="29" t="s">
        <v>82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>
      <c r="B25" s="23"/>
      <c r="C25" s="25" t="s">
        <v>83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>
      <c r="B27" s="23"/>
      <c r="C27" s="14" t="s">
        <v>51</v>
      </c>
      <c r="D27" s="15"/>
      <c r="E27" s="10"/>
      <c r="F27" s="10"/>
      <c r="G27" s="10"/>
      <c r="H27" s="10"/>
      <c r="J27" s="15" t="s">
        <v>20</v>
      </c>
    </row>
    <row r="28" spans="2:10">
      <c r="B28" s="23"/>
      <c r="C28" s="25" t="s">
        <v>84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>
      <c r="B29" s="23" t="s">
        <v>53</v>
      </c>
      <c r="C29" s="28" t="s">
        <v>53</v>
      </c>
      <c r="D29" s="13" t="s">
        <v>38</v>
      </c>
      <c r="E29" s="10"/>
      <c r="F29" s="10"/>
      <c r="G29" s="10"/>
      <c r="H29" s="10"/>
      <c r="J29" s="15">
        <f t="shared" ref="J29:J46" si="6">SUM(D29:H29)</f>
        <v>0</v>
      </c>
    </row>
    <row r="30" spans="2:10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>
      <c r="B31" s="23"/>
      <c r="C31" s="14" t="s">
        <v>55</v>
      </c>
      <c r="D31" s="13" t="s">
        <v>38</v>
      </c>
      <c r="E31" s="10"/>
      <c r="F31" s="10"/>
      <c r="G31" s="10"/>
      <c r="H31" s="10"/>
      <c r="J31" s="15"/>
    </row>
    <row r="32" spans="2:10">
      <c r="B32" s="23"/>
      <c r="C32" s="25" t="s">
        <v>85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>
      <c r="B35" s="23"/>
      <c r="C35" s="14" t="s">
        <v>69</v>
      </c>
      <c r="D35" s="13" t="s">
        <v>38</v>
      </c>
      <c r="E35" s="10"/>
      <c r="F35" s="10"/>
      <c r="G35" s="10"/>
      <c r="H35" s="10"/>
      <c r="J35" s="15"/>
    </row>
    <row r="36" spans="2:10" ht="60">
      <c r="B36" s="23"/>
      <c r="C36" s="25" t="s">
        <v>86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>
      <c r="B37" s="23"/>
      <c r="C37" s="25" t="s">
        <v>87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>
      <c r="B38" s="23"/>
      <c r="C38" s="25" t="s">
        <v>88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>
      <c r="B41" s="23"/>
      <c r="C41" s="14" t="s">
        <v>70</v>
      </c>
      <c r="D41" s="13" t="s">
        <v>38</v>
      </c>
      <c r="E41" s="10"/>
      <c r="F41" s="10"/>
      <c r="G41" s="10"/>
      <c r="H41" s="10"/>
      <c r="J41" s="15"/>
    </row>
    <row r="42" spans="2:10" ht="30">
      <c r="B42" s="23"/>
      <c r="C42" s="25" t="s">
        <v>89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>
      <c r="B43" s="23"/>
      <c r="C43" s="25" t="s">
        <v>90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>
      <c r="B47" s="6"/>
      <c r="D47"/>
      <c r="E47"/>
      <c r="H47"/>
      <c r="I47"/>
      <c r="J47" t="s">
        <v>20</v>
      </c>
    </row>
    <row r="48" spans="2:10">
      <c r="B48" s="22" t="s">
        <v>68</v>
      </c>
      <c r="C48" s="17" t="s">
        <v>68</v>
      </c>
      <c r="D48" s="18"/>
      <c r="E48" s="18"/>
      <c r="F48" s="18"/>
      <c r="G48" s="18"/>
      <c r="H48" s="18"/>
      <c r="I48"/>
      <c r="J48" s="18" t="s">
        <v>20</v>
      </c>
    </row>
    <row r="49" spans="2:10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>
      <c r="B52" s="6"/>
      <c r="D52"/>
      <c r="E52"/>
      <c r="H52"/>
      <c r="I52"/>
      <c r="J52" t="s">
        <v>20</v>
      </c>
    </row>
    <row r="53" spans="2:10" s="1" customFormat="1" ht="30.75" thickBot="1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9" activePane="bottomRight" state="frozen"/>
      <selection pane="bottomRight" activeCell="C18" sqref="C18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28515625" style="2" customWidth="1"/>
    <col min="6" max="6" width="12.7109375" customWidth="1"/>
    <col min="7" max="7" width="12.85546875" customWidth="1"/>
    <col min="8" max="8" width="13.28515625" style="2" customWidth="1"/>
    <col min="9" max="9" width="0.85546875" style="7" customWidth="1"/>
    <col min="10" max="10" width="14.285156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37</v>
      </c>
      <c r="D7" s="10" t="s">
        <v>38</v>
      </c>
      <c r="E7" s="10" t="s">
        <v>38</v>
      </c>
      <c r="F7" s="10" t="s">
        <v>38</v>
      </c>
      <c r="G7" s="10"/>
      <c r="H7" s="10" t="s">
        <v>38</v>
      </c>
      <c r="I7" s="7"/>
      <c r="J7" s="8" t="s">
        <v>38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73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>
      <c r="B12" s="23"/>
      <c r="C12" s="14" t="s">
        <v>40</v>
      </c>
      <c r="D12" s="13" t="s">
        <v>38</v>
      </c>
      <c r="E12" s="10"/>
      <c r="F12" s="10"/>
      <c r="G12" s="10"/>
      <c r="H12" s="10"/>
      <c r="J12" s="8" t="s">
        <v>38</v>
      </c>
    </row>
    <row r="13" spans="2:39">
      <c r="B13" s="23"/>
      <c r="C13" s="25" t="s">
        <v>75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>
      <c r="B17" s="23"/>
      <c r="C17" s="14" t="s">
        <v>42</v>
      </c>
      <c r="D17" s="13" t="s">
        <v>38</v>
      </c>
      <c r="E17" s="10"/>
      <c r="F17" s="10"/>
      <c r="G17" s="10"/>
      <c r="H17" s="10"/>
      <c r="J17" s="8" t="s">
        <v>38</v>
      </c>
    </row>
    <row r="18" spans="2:10">
      <c r="B18" s="23"/>
      <c r="C18" s="25" t="s">
        <v>91</v>
      </c>
      <c r="D18" s="13"/>
      <c r="E18" s="10"/>
      <c r="F18" s="10"/>
      <c r="G18" s="10"/>
      <c r="H18" s="10"/>
      <c r="J18" s="15" t="s">
        <v>38</v>
      </c>
    </row>
    <row r="19" spans="2:10">
      <c r="B19" s="23"/>
      <c r="C19" s="29" t="s">
        <v>76</v>
      </c>
      <c r="D19" s="15" t="s">
        <v>53</v>
      </c>
      <c r="E19" s="11" t="s">
        <v>53</v>
      </c>
      <c r="F19" s="11" t="s">
        <v>53</v>
      </c>
      <c r="G19" s="11"/>
      <c r="H19" s="11"/>
      <c r="J19" s="15"/>
    </row>
    <row r="20" spans="2:10">
      <c r="B20" s="23"/>
      <c r="C20" s="29" t="s">
        <v>77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78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79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>
      <c r="B23" s="23"/>
      <c r="C23" s="29" t="s">
        <v>80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>
      <c r="B24" s="23"/>
      <c r="C24" s="29" t="s">
        <v>81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82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>
      <c r="B26" s="23"/>
      <c r="C26" s="25" t="s">
        <v>83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53</v>
      </c>
      <c r="C30" s="28" t="s">
        <v>53</v>
      </c>
      <c r="D30" s="13" t="s">
        <v>38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55</v>
      </c>
      <c r="D32" s="13" t="s">
        <v>38</v>
      </c>
      <c r="E32" s="10"/>
      <c r="F32" s="10"/>
      <c r="G32" s="10"/>
      <c r="H32" s="10"/>
      <c r="J32" s="15"/>
    </row>
    <row r="33" spans="2:10">
      <c r="B33" s="23"/>
      <c r="C33" s="25" t="s">
        <v>92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>
      <c r="B36" s="23"/>
      <c r="C36" s="14" t="s">
        <v>69</v>
      </c>
      <c r="D36" s="13" t="s">
        <v>38</v>
      </c>
      <c r="E36" s="10"/>
      <c r="F36" s="10"/>
      <c r="G36" s="10"/>
      <c r="H36" s="10"/>
      <c r="J36" s="15"/>
    </row>
    <row r="37" spans="2:10">
      <c r="B37" s="23"/>
      <c r="C37" s="13"/>
      <c r="D37" s="15"/>
      <c r="E37" s="15"/>
      <c r="F37" s="15"/>
      <c r="G37" s="15"/>
      <c r="H37" s="15"/>
      <c r="I37" s="35"/>
      <c r="J37" s="15"/>
    </row>
    <row r="38" spans="2:10">
      <c r="B38" s="23"/>
      <c r="C38" s="13"/>
      <c r="D38" s="15"/>
      <c r="E38" s="15"/>
      <c r="F38" s="15"/>
      <c r="G38" s="15"/>
      <c r="H38" s="15"/>
      <c r="I38" s="35"/>
      <c r="J38" s="15"/>
    </row>
    <row r="39" spans="2:10">
      <c r="B39" s="23"/>
      <c r="C39" s="13"/>
      <c r="D39" s="15"/>
      <c r="E39" s="15"/>
      <c r="F39" s="15"/>
      <c r="G39" s="15"/>
      <c r="H39" s="15"/>
      <c r="I39" s="35"/>
      <c r="J39" s="15"/>
    </row>
    <row r="40" spans="2:10">
      <c r="B40" s="23"/>
      <c r="C40" s="62"/>
      <c r="D40" s="15"/>
      <c r="E40" s="15"/>
      <c r="F40" s="15"/>
      <c r="G40" s="15"/>
      <c r="H40" s="15"/>
      <c r="I40" s="35"/>
      <c r="J40" s="15"/>
    </row>
    <row r="41" spans="2:10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70</v>
      </c>
      <c r="D43" s="13" t="s">
        <v>38</v>
      </c>
      <c r="E43" s="10"/>
      <c r="F43" s="10"/>
      <c r="G43" s="10"/>
      <c r="H43" s="10"/>
      <c r="J43" s="15"/>
    </row>
    <row r="44" spans="2:10" ht="45">
      <c r="B44" s="23"/>
      <c r="C44" s="25" t="s">
        <v>93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>
      <c r="B45" s="23"/>
      <c r="C45" s="25" t="s">
        <v>94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>
      <c r="B46" s="23"/>
      <c r="C46" s="25" t="s">
        <v>95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2D06D3115AA44AA45659BC8CAF738A" ma:contentTypeVersion="15" ma:contentTypeDescription="Create a new document." ma:contentTypeScope="" ma:versionID="ba432a5f3c0c8a3302c254e1f2b3adad">
  <xsd:schema xmlns:xsd="http://www.w3.org/2001/XMLSchema" xmlns:xs="http://www.w3.org/2001/XMLSchema" xmlns:p="http://schemas.microsoft.com/office/2006/metadata/properties" xmlns:ns2="4e6dab62-7e6c-434f-8f7d-a035f21f8adc" xmlns:ns3="58a0ea98-960e-411b-9518-b625b63c0783" targetNamespace="http://schemas.microsoft.com/office/2006/metadata/properties" ma:root="true" ma:fieldsID="cd3eeba2e3d6c27a7428e4f37b6046bb" ns2:_="" ns3:_="">
    <xsd:import namespace="4e6dab62-7e6c-434f-8f7d-a035f21f8adc"/>
    <xsd:import namespace="58a0ea98-960e-411b-9518-b625b63c07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6dab62-7e6c-434f-8f7d-a035f21f8a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5d18868-1a74-465c-8b00-c8c65f5429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0ea98-960e-411b-9518-b625b63c078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db8ba60-c135-48a7-abe8-4a5a5a2ad7b4}" ma:internalName="TaxCatchAll" ma:showField="CatchAllData" ma:web="58a0ea98-960e-411b-9518-b625b63c07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8a0ea98-960e-411b-9518-b625b63c0783">
      <UserInfo>
        <DisplayName>SharingLinks.c08c2236-4d68-4352-9133-fb93f2dd8d32.Flexible.2715c5fe-0fa3-49b0-96bf-bc301982f578</DisplayName>
        <AccountId>50</AccountId>
        <AccountType/>
      </UserInfo>
      <UserInfo>
        <DisplayName>Michelle Paul</DisplayName>
        <AccountId>62</AccountId>
        <AccountType/>
      </UserInfo>
      <UserInfo>
        <DisplayName>Green, Ashantae</DisplayName>
        <AccountId>16</AccountId>
        <AccountType/>
      </UserInfo>
      <UserInfo>
        <DisplayName>Holm, Judy</DisplayName>
        <AccountId>17</AccountId>
        <AccountType/>
      </UserInfo>
      <UserInfo>
        <DisplayName>Andrew Prokopiak</DisplayName>
        <AccountId>14</AccountId>
        <AccountType/>
      </UserInfo>
      <UserInfo>
        <DisplayName>Mandi Tucker</DisplayName>
        <AccountId>35</AccountId>
        <AccountType/>
      </UserInfo>
      <UserInfo>
        <DisplayName>Amanda Josefa Polematidis</DisplayName>
        <AccountId>12</AccountId>
        <AccountType/>
      </UserInfo>
    </SharedWithUsers>
    <lcf76f155ced4ddcb4097134ff3c332f xmlns="4e6dab62-7e6c-434f-8f7d-a035f21f8adc">
      <Terms xmlns="http://schemas.microsoft.com/office/infopath/2007/PartnerControls"/>
    </lcf76f155ced4ddcb4097134ff3c332f>
    <TaxCatchAll xmlns="58a0ea98-960e-411b-9518-b625b63c0783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/>
</file>

<file path=customXml/itemProps2.xml><?xml version="1.0" encoding="utf-8"?>
<ds:datastoreItem xmlns:ds="http://schemas.openxmlformats.org/officeDocument/2006/customXml" ds:itemID="{1822DC41-019F-416D-98D2-12B480ADF098}"/>
</file>

<file path=customXml/itemProps3.xml><?xml version="1.0" encoding="utf-8"?>
<ds:datastoreItem xmlns:ds="http://schemas.openxmlformats.org/officeDocument/2006/customXml" ds:itemID="{E61D5935-F179-4A89-95E0-C99AE243BFAE}"/>
</file>

<file path=customXml/itemProps4.xml><?xml version="1.0" encoding="utf-8"?>
<ds:datastoreItem xmlns:ds="http://schemas.openxmlformats.org/officeDocument/2006/customXml" ds:itemID="{68222176-22B4-47AB-AB9E-BB248AC3A7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Mandi Tucker</cp:lastModifiedBy>
  <cp:revision>1</cp:revision>
  <dcterms:created xsi:type="dcterms:W3CDTF">2024-03-13T14:01:23Z</dcterms:created>
  <dcterms:modified xsi:type="dcterms:W3CDTF">2024-04-01T00:28:12Z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0x010100482D06D3115AA44AA45659BC8CAF738A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2024-03-21T19:05:09Z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f9318fd7-618c-4ef0-a58a-efe4e2b262d8</vt:lpwstr>
  </property>
  <property fmtid="{D5CDD505-2E9C-101B-9397-08002B2CF9AE}" pid="13" name="MSIP_Label_defa4170-0d19-0005-0004-bc88714345d2_ActionId">
    <vt:lpwstr>c012b192-f141-4ca8-9345-4d8e2fef13d7</vt:lpwstr>
  </property>
  <property fmtid="{D5CDD505-2E9C-101B-9397-08002B2CF9AE}" pid="14" name="MSIP_Label_defa4170-0d19-0005-0004-bc88714345d2_ContentBits">
    <vt:lpwstr>0</vt:lpwstr>
  </property>
</Properties>
</file>