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F43B5207-3D81-4BF6-BE43-DD404959E51B}" xr6:coauthVersionLast="47" xr6:coauthVersionMax="47" xr10:uidLastSave="{00000000-0000-0000-0000-000000000000}"/>
  <bookViews>
    <workbookView xWindow="5955" yWindow="30" windowWidth="19905" windowHeight="14490" tabRatio="979" xr2:uid="{AAC398A2-E95D-4231-A920-55B8B1C73F3F}"/>
  </bookViews>
  <sheets>
    <sheet name="Consolidated Budget" sheetId="30" r:id="rId1"/>
    <sheet name="Anaerobic Digestor Budget" sheetId="16" r:id="rId2"/>
    <sheet name="h2 &amp; Energy Budget" sheetId="27" r:id="rId3"/>
    <sheet name="Biosolids Budget" sheetId="28" r:id="rId4"/>
    <sheet name="Construction &amp; Admin Budget" sheetId="29" r:id="rId5"/>
    <sheet name="In-Kind Budget" sheetId="34" r:id="rId6"/>
  </sheets>
  <definedNames>
    <definedName name="_xlnm._FilterDatabase" localSheetId="1" hidden="1">'Anaerobic Digestor Budget'!#REF!</definedName>
    <definedName name="_xlnm._FilterDatabase" localSheetId="3" hidden="1">'Biosolids Budget'!#REF!</definedName>
    <definedName name="_xlnm._FilterDatabase" localSheetId="0" hidden="1">'Consolidated Budget'!#REF!</definedName>
    <definedName name="_xlnm._FilterDatabase" localSheetId="4" hidden="1">'Construction &amp; Admin Budget'!#REF!</definedName>
    <definedName name="_xlnm._FilterDatabase" localSheetId="2" hidden="1">'h2 &amp; Energy Budget'!#REF!</definedName>
    <definedName name="_xlnm._FilterDatabase" localSheetId="5" hidden="1">'In-Kind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34" l="1"/>
  <c r="F17" i="34"/>
  <c r="E17" i="34"/>
  <c r="J8" i="34"/>
  <c r="J9" i="34"/>
  <c r="J10" i="34"/>
  <c r="J11" i="34"/>
  <c r="J12" i="34"/>
  <c r="J13" i="34"/>
  <c r="J14" i="34"/>
  <c r="J15" i="34"/>
  <c r="J16" i="34"/>
  <c r="G17" i="34"/>
  <c r="H17" i="34"/>
  <c r="D17" i="34"/>
  <c r="E15" i="34"/>
  <c r="H9" i="34"/>
  <c r="H10" i="34"/>
  <c r="H11" i="34"/>
  <c r="H12" i="34"/>
  <c r="H13" i="34"/>
  <c r="H14" i="34"/>
  <c r="H15" i="34"/>
  <c r="H16" i="34"/>
  <c r="G9" i="34"/>
  <c r="G10" i="34"/>
  <c r="G11" i="34"/>
  <c r="G22" i="34" s="1"/>
  <c r="G60" i="34" s="1"/>
  <c r="G62" i="34" s="1"/>
  <c r="G12" i="34"/>
  <c r="G13" i="34"/>
  <c r="G14" i="34"/>
  <c r="G15" i="34"/>
  <c r="G16" i="34"/>
  <c r="F9" i="34"/>
  <c r="F10" i="34"/>
  <c r="F11" i="34"/>
  <c r="F12" i="34"/>
  <c r="F22" i="34" s="1"/>
  <c r="F60" i="34" s="1"/>
  <c r="F62" i="34" s="1"/>
  <c r="F13" i="34"/>
  <c r="F14" i="34"/>
  <c r="F15" i="34"/>
  <c r="F16" i="34"/>
  <c r="E9" i="34"/>
  <c r="E10" i="34"/>
  <c r="E11" i="34"/>
  <c r="E12" i="34"/>
  <c r="E13" i="34"/>
  <c r="E14" i="34"/>
  <c r="E16" i="34"/>
  <c r="F8" i="34"/>
  <c r="G8" i="34" s="1"/>
  <c r="H8" i="34" s="1"/>
  <c r="E8" i="34"/>
  <c r="E29" i="27"/>
  <c r="J24" i="27"/>
  <c r="J25" i="27"/>
  <c r="J26" i="27"/>
  <c r="F29" i="27"/>
  <c r="G29" i="27"/>
  <c r="H29" i="27"/>
  <c r="D29" i="27"/>
  <c r="E28" i="16"/>
  <c r="F28" i="16"/>
  <c r="G28" i="16"/>
  <c r="H28" i="16"/>
  <c r="J24" i="16"/>
  <c r="J25" i="16"/>
  <c r="J26" i="16"/>
  <c r="J27" i="16"/>
  <c r="H46" i="28"/>
  <c r="G46" i="28"/>
  <c r="F46" i="28"/>
  <c r="E46" i="28"/>
  <c r="D46" i="28"/>
  <c r="J45" i="28"/>
  <c r="J44" i="28"/>
  <c r="J46" i="28" s="1"/>
  <c r="H40" i="28"/>
  <c r="G40" i="28"/>
  <c r="F40" i="28"/>
  <c r="E40" i="28"/>
  <c r="D40" i="28"/>
  <c r="J39" i="28"/>
  <c r="J38" i="28"/>
  <c r="J37" i="28"/>
  <c r="H35" i="28"/>
  <c r="G35" i="28"/>
  <c r="F35" i="28"/>
  <c r="E35" i="28"/>
  <c r="D35" i="28"/>
  <c r="J34" i="28"/>
  <c r="J33" i="28"/>
  <c r="J32" i="28"/>
  <c r="J31" i="28"/>
  <c r="J35" i="28" s="1"/>
  <c r="H29" i="28"/>
  <c r="G29" i="28"/>
  <c r="F29" i="28"/>
  <c r="E29" i="28"/>
  <c r="D29" i="28"/>
  <c r="J28" i="28"/>
  <c r="J27" i="28"/>
  <c r="J29" i="28" s="1"/>
  <c r="H25" i="28"/>
  <c r="G25" i="28"/>
  <c r="F25" i="28"/>
  <c r="E25" i="28"/>
  <c r="D25" i="28"/>
  <c r="J24" i="28"/>
  <c r="J23" i="28"/>
  <c r="H21" i="28"/>
  <c r="G21" i="28"/>
  <c r="F21" i="28"/>
  <c r="E21" i="28"/>
  <c r="D21" i="28"/>
  <c r="J20" i="28"/>
  <c r="J19" i="28"/>
  <c r="J18" i="28"/>
  <c r="H16" i="28"/>
  <c r="G16" i="28"/>
  <c r="F16" i="28"/>
  <c r="E16" i="28"/>
  <c r="D16" i="28"/>
  <c r="J15" i="28"/>
  <c r="J14" i="28"/>
  <c r="J13" i="28"/>
  <c r="J16" i="28" s="1"/>
  <c r="H11" i="28"/>
  <c r="G11" i="28"/>
  <c r="F11" i="28"/>
  <c r="E11" i="28"/>
  <c r="D11" i="28"/>
  <c r="J10" i="28"/>
  <c r="J9" i="28"/>
  <c r="J8" i="28"/>
  <c r="J18" i="29"/>
  <c r="J36" i="27"/>
  <c r="J37" i="27"/>
  <c r="J38" i="27"/>
  <c r="J18" i="27"/>
  <c r="J10" i="16"/>
  <c r="J18" i="16"/>
  <c r="J8" i="16"/>
  <c r="J9" i="16"/>
  <c r="E16" i="16"/>
  <c r="I64" i="34"/>
  <c r="J61" i="34"/>
  <c r="H56" i="34"/>
  <c r="G56" i="34"/>
  <c r="F56" i="34"/>
  <c r="E56" i="34"/>
  <c r="D56" i="34"/>
  <c r="J55" i="34"/>
  <c r="J54" i="34"/>
  <c r="J53" i="34"/>
  <c r="J52" i="34"/>
  <c r="J51" i="34"/>
  <c r="H48" i="34"/>
  <c r="G48" i="34"/>
  <c r="F48" i="34"/>
  <c r="E48" i="34"/>
  <c r="D48" i="34"/>
  <c r="H41" i="34"/>
  <c r="G41" i="34"/>
  <c r="F41" i="34"/>
  <c r="E41" i="34"/>
  <c r="D41" i="34"/>
  <c r="H37" i="34"/>
  <c r="G37" i="34"/>
  <c r="F37" i="34"/>
  <c r="E37" i="34"/>
  <c r="D37" i="34"/>
  <c r="J36" i="34"/>
  <c r="J35" i="34"/>
  <c r="H33" i="34"/>
  <c r="G33" i="34"/>
  <c r="F33" i="34"/>
  <c r="E33" i="34"/>
  <c r="D33" i="34"/>
  <c r="I22" i="34"/>
  <c r="H22" i="34"/>
  <c r="E22" i="34"/>
  <c r="J22" i="34"/>
  <c r="I17" i="34"/>
  <c r="H60" i="34"/>
  <c r="H62" i="34" s="1"/>
  <c r="J8" i="29"/>
  <c r="F16" i="16"/>
  <c r="I52" i="29"/>
  <c r="H50" i="29"/>
  <c r="G50" i="29"/>
  <c r="F50" i="29"/>
  <c r="E50" i="29"/>
  <c r="D50" i="29"/>
  <c r="J49" i="29"/>
  <c r="J48" i="29"/>
  <c r="H44" i="29"/>
  <c r="G44" i="29"/>
  <c r="F44" i="29"/>
  <c r="E44" i="29"/>
  <c r="D44" i="29"/>
  <c r="J43" i="29"/>
  <c r="J42" i="29"/>
  <c r="J41" i="29"/>
  <c r="J40" i="29"/>
  <c r="J39" i="29"/>
  <c r="J38" i="29"/>
  <c r="H36" i="29"/>
  <c r="G36" i="29"/>
  <c r="F36" i="29"/>
  <c r="E36" i="29"/>
  <c r="D36" i="29"/>
  <c r="J35" i="29"/>
  <c r="J34" i="29"/>
  <c r="J33" i="29"/>
  <c r="J32" i="29"/>
  <c r="H30" i="29"/>
  <c r="G30" i="29"/>
  <c r="F30" i="29"/>
  <c r="E30" i="29"/>
  <c r="D30" i="29"/>
  <c r="J29" i="29"/>
  <c r="J28" i="29"/>
  <c r="H26" i="29"/>
  <c r="G26" i="29"/>
  <c r="F26" i="29"/>
  <c r="E26" i="29"/>
  <c r="D26" i="29"/>
  <c r="J25" i="29"/>
  <c r="J24" i="29"/>
  <c r="H22" i="29"/>
  <c r="G22" i="29"/>
  <c r="F22" i="29"/>
  <c r="E22" i="29"/>
  <c r="D22" i="29"/>
  <c r="J21" i="29"/>
  <c r="J20" i="29"/>
  <c r="J19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I56" i="27"/>
  <c r="H54" i="27"/>
  <c r="G54" i="27"/>
  <c r="F54" i="27"/>
  <c r="E54" i="27"/>
  <c r="D54" i="27"/>
  <c r="J53" i="27"/>
  <c r="J52" i="27"/>
  <c r="H48" i="27"/>
  <c r="G48" i="27"/>
  <c r="F48" i="27"/>
  <c r="E48" i="27"/>
  <c r="D48" i="27"/>
  <c r="J47" i="27"/>
  <c r="J46" i="27"/>
  <c r="J45" i="27"/>
  <c r="J44" i="27"/>
  <c r="J43" i="27"/>
  <c r="J42" i="27"/>
  <c r="H40" i="27"/>
  <c r="G40" i="27"/>
  <c r="F40" i="27"/>
  <c r="E40" i="27"/>
  <c r="D40" i="27"/>
  <c r="J39" i="27"/>
  <c r="H33" i="27"/>
  <c r="G33" i="27"/>
  <c r="F33" i="27"/>
  <c r="E33" i="27"/>
  <c r="D33" i="27"/>
  <c r="J32" i="27"/>
  <c r="J31" i="27"/>
  <c r="J28" i="27"/>
  <c r="J27" i="27"/>
  <c r="H22" i="27"/>
  <c r="G22" i="27"/>
  <c r="F22" i="27"/>
  <c r="E22" i="27"/>
  <c r="D22" i="27"/>
  <c r="J21" i="27"/>
  <c r="J20" i="27"/>
  <c r="J19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49" i="16"/>
  <c r="F49" i="16"/>
  <c r="G49" i="16"/>
  <c r="H49" i="16"/>
  <c r="D49" i="16"/>
  <c r="J48" i="16"/>
  <c r="J47" i="16"/>
  <c r="E43" i="16"/>
  <c r="F43" i="16"/>
  <c r="G43" i="16"/>
  <c r="H43" i="16"/>
  <c r="D43" i="16"/>
  <c r="E38" i="16"/>
  <c r="F38" i="16"/>
  <c r="G38" i="16"/>
  <c r="G12" i="30" s="1"/>
  <c r="H38" i="16"/>
  <c r="D38" i="16"/>
  <c r="J37" i="16"/>
  <c r="E32" i="16"/>
  <c r="F32" i="16"/>
  <c r="G32" i="16"/>
  <c r="H32" i="16"/>
  <c r="D32" i="16"/>
  <c r="J30" i="16"/>
  <c r="J31" i="16"/>
  <c r="J34" i="16"/>
  <c r="J35" i="16"/>
  <c r="J36" i="16"/>
  <c r="J40" i="16"/>
  <c r="J41" i="16"/>
  <c r="J42" i="16"/>
  <c r="D28" i="16"/>
  <c r="J23" i="16"/>
  <c r="E21" i="16"/>
  <c r="F21" i="16"/>
  <c r="G21" i="16"/>
  <c r="H21" i="16"/>
  <c r="D21" i="16"/>
  <c r="J19" i="16"/>
  <c r="J20" i="16"/>
  <c r="E11" i="16"/>
  <c r="F11" i="16"/>
  <c r="G11" i="16"/>
  <c r="H11" i="16"/>
  <c r="D11" i="16"/>
  <c r="D7" i="30" s="1"/>
  <c r="G16" i="16"/>
  <c r="H16" i="16"/>
  <c r="D16" i="16"/>
  <c r="J14" i="16"/>
  <c r="J15" i="16"/>
  <c r="J37" i="34" l="1"/>
  <c r="J41" i="34"/>
  <c r="J33" i="34"/>
  <c r="E60" i="34"/>
  <c r="E62" i="34" s="1"/>
  <c r="E57" i="34"/>
  <c r="J48" i="34"/>
  <c r="G57" i="34"/>
  <c r="G64" i="34" s="1"/>
  <c r="G7" i="30"/>
  <c r="D10" i="30"/>
  <c r="D11" i="30"/>
  <c r="D16" i="30"/>
  <c r="E7" i="30"/>
  <c r="H12" i="30"/>
  <c r="G10" i="30"/>
  <c r="D9" i="30"/>
  <c r="F12" i="30"/>
  <c r="F10" i="30"/>
  <c r="E12" i="30"/>
  <c r="D8" i="30"/>
  <c r="D13" i="30"/>
  <c r="F7" i="30"/>
  <c r="H7" i="30"/>
  <c r="D12" i="30"/>
  <c r="H10" i="30"/>
  <c r="J32" i="16"/>
  <c r="J30" i="29"/>
  <c r="J21" i="28"/>
  <c r="J11" i="28"/>
  <c r="J40" i="28"/>
  <c r="J26" i="29"/>
  <c r="E10" i="30"/>
  <c r="H41" i="28"/>
  <c r="J25" i="28"/>
  <c r="F41" i="28"/>
  <c r="F48" i="28" s="1"/>
  <c r="G41" i="28"/>
  <c r="E41" i="28"/>
  <c r="E48" i="28" s="1"/>
  <c r="J11" i="29"/>
  <c r="J29" i="27"/>
  <c r="J40" i="27"/>
  <c r="J33" i="27"/>
  <c r="J48" i="27"/>
  <c r="J22" i="27"/>
  <c r="J11" i="27"/>
  <c r="D41" i="28"/>
  <c r="J28" i="16"/>
  <c r="J49" i="16"/>
  <c r="J43" i="16"/>
  <c r="J21" i="16"/>
  <c r="J38" i="16"/>
  <c r="D44" i="16"/>
  <c r="D51" i="16" s="1"/>
  <c r="H48" i="28"/>
  <c r="G48" i="28"/>
  <c r="E9" i="30"/>
  <c r="F9" i="30"/>
  <c r="H11" i="30"/>
  <c r="H57" i="34"/>
  <c r="H64" i="34" s="1"/>
  <c r="F57" i="34"/>
  <c r="F64" i="34" s="1"/>
  <c r="D22" i="34"/>
  <c r="J56" i="34"/>
  <c r="F11" i="30"/>
  <c r="F16" i="30"/>
  <c r="E11" i="30"/>
  <c r="G16" i="30"/>
  <c r="E16" i="30"/>
  <c r="H16" i="30"/>
  <c r="H49" i="27"/>
  <c r="H56" i="27" s="1"/>
  <c r="J13" i="27"/>
  <c r="J16" i="27" s="1"/>
  <c r="G49" i="27"/>
  <c r="G56" i="27" s="1"/>
  <c r="E8" i="30"/>
  <c r="D49" i="27"/>
  <c r="D56" i="27" s="1"/>
  <c r="H13" i="30"/>
  <c r="F13" i="30"/>
  <c r="G11" i="30"/>
  <c r="H8" i="30"/>
  <c r="F8" i="30"/>
  <c r="G8" i="30"/>
  <c r="E13" i="30"/>
  <c r="G13" i="30"/>
  <c r="H9" i="30"/>
  <c r="G9" i="30"/>
  <c r="J36" i="29"/>
  <c r="J22" i="29"/>
  <c r="E45" i="29"/>
  <c r="E52" i="29" s="1"/>
  <c r="G45" i="29"/>
  <c r="G52" i="29" s="1"/>
  <c r="H45" i="29"/>
  <c r="H52" i="29" s="1"/>
  <c r="D45" i="29"/>
  <c r="D52" i="29" s="1"/>
  <c r="F45" i="29"/>
  <c r="F52" i="29" s="1"/>
  <c r="E49" i="27"/>
  <c r="E56" i="27" s="1"/>
  <c r="F49" i="27"/>
  <c r="F56" i="27" s="1"/>
  <c r="H44" i="16"/>
  <c r="H51" i="16" s="1"/>
  <c r="J11" i="16"/>
  <c r="J13" i="16"/>
  <c r="J16" i="16" s="1"/>
  <c r="J50" i="29"/>
  <c r="J44" i="29"/>
  <c r="J54" i="27"/>
  <c r="E44" i="16"/>
  <c r="E51" i="16" s="1"/>
  <c r="G44" i="16"/>
  <c r="G51" i="16" s="1"/>
  <c r="F44" i="16"/>
  <c r="F51" i="16" s="1"/>
  <c r="E64" i="34" l="1"/>
  <c r="D57" i="34"/>
  <c r="J57" i="34" s="1"/>
  <c r="D60" i="34"/>
  <c r="D14" i="30"/>
  <c r="D18" i="30" s="1"/>
  <c r="J16" i="30"/>
  <c r="H14" i="30"/>
  <c r="H18" i="30" s="1"/>
  <c r="G14" i="30"/>
  <c r="G18" i="30" s="1"/>
  <c r="E14" i="30"/>
  <c r="E18" i="30" s="1"/>
  <c r="F14" i="30"/>
  <c r="F18" i="30" s="1"/>
  <c r="J41" i="28"/>
  <c r="J48" i="28" s="1"/>
  <c r="D25" i="30" s="1"/>
  <c r="D48" i="28"/>
  <c r="J10" i="30"/>
  <c r="J11" i="30"/>
  <c r="J12" i="30"/>
  <c r="J9" i="30"/>
  <c r="J8" i="30"/>
  <c r="J7" i="30"/>
  <c r="J13" i="30"/>
  <c r="J45" i="29"/>
  <c r="J52" i="29" s="1"/>
  <c r="D26" i="30" s="1"/>
  <c r="J49" i="27"/>
  <c r="J56" i="27" s="1"/>
  <c r="D24" i="30" s="1"/>
  <c r="J44" i="16"/>
  <c r="J51" i="16" s="1"/>
  <c r="D23" i="30" s="1"/>
  <c r="D29" i="30" l="1"/>
  <c r="D62" i="34"/>
  <c r="J60" i="34"/>
  <c r="J14" i="30"/>
  <c r="J18" i="30" s="1"/>
  <c r="E24" i="30" l="1"/>
  <c r="J62" i="34"/>
  <c r="J64" i="34" s="1"/>
  <c r="D34" i="30" s="1"/>
  <c r="E34" i="30" s="1"/>
  <c r="D64" i="34"/>
  <c r="E25" i="30"/>
  <c r="E23" i="30"/>
  <c r="E26" i="30"/>
  <c r="E29" i="30" l="1"/>
  <c r="D36" i="30"/>
  <c r="E36" i="30"/>
</calcChain>
</file>

<file path=xl/sharedStrings.xml><?xml version="1.0" encoding="utf-8"?>
<sst xmlns="http://schemas.openxmlformats.org/spreadsheetml/2006/main" count="395" uniqueCount="157">
  <si>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</si>
  <si>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</si>
  <si>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</si>
  <si>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</si>
  <si>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</si>
  <si>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</si>
  <si>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</si>
  <si>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</si>
  <si>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</si>
  <si>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</si>
  <si>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</si>
  <si>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</si>
  <si>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</si>
  <si>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</si>
  <si>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</si>
  <si>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</si>
  <si>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</si>
  <si>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</si>
  <si>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</si>
  <si>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</si>
  <si>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</si>
  <si>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</si>
  <si>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</si>
  <si>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</si>
  <si>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</si>
  <si>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</si>
  <si>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</si>
  <si>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</si>
  <si>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</si>
  <si>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</si>
  <si>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</si>
  <si>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</si>
  <si>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</si>
  <si>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</si>
  <si>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</si>
  <si>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</si>
  <si>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</si>
  <si>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</si>
  <si>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</si>
  <si>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</si>
  <si>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</si>
  <si>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</si>
  <si>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</si>
  <si>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(2) Dewatering Unit</t>
  </si>
  <si>
    <t>(6) High-Temperature Pyrolysis Unit</t>
  </si>
  <si>
    <t>Anaerobic Digester</t>
  </si>
  <si>
    <t>Fire Suppression (1M gallon tank and Interconnection)</t>
  </si>
  <si>
    <t>Grinder (Overs to under 2")</t>
  </si>
  <si>
    <t>Technology Interconnection (Conveyors and Accessories)</t>
  </si>
  <si>
    <t>Anaerobic Digestor</t>
  </si>
  <si>
    <t>H2 &amp; Energy Generation</t>
  </si>
  <si>
    <t>Biosolids</t>
  </si>
  <si>
    <t>Construction &amp; Administration</t>
  </si>
  <si>
    <t>(4) Pyrolysis (Slow-Woody Biomass)</t>
  </si>
  <si>
    <t>(2) Electric Generator</t>
  </si>
  <si>
    <t>Landfill Gas Refinement (h2s &amp; Siloxanes)</t>
  </si>
  <si>
    <t>Electrical Interconnection (Transformer,Switchgear)</t>
  </si>
  <si>
    <t>h2 Generation System (electrolyzer, h2o treatment)</t>
  </si>
  <si>
    <t>(12) EV Chargers (Transit buses)</t>
  </si>
  <si>
    <t>Concrete Pad and Footings</t>
  </si>
  <si>
    <t xml:space="preserve">(2) Steel Building Construction </t>
  </si>
  <si>
    <t>Site Engineering</t>
  </si>
  <si>
    <t>Site Work</t>
  </si>
  <si>
    <t>Grant Administration</t>
  </si>
  <si>
    <t>Project Management</t>
  </si>
  <si>
    <t>Feedstock Pre-treatment equipment</t>
  </si>
  <si>
    <t>Autonomous Crane</t>
  </si>
  <si>
    <t>Depackager</t>
  </si>
  <si>
    <t>Digester</t>
  </si>
  <si>
    <t>Liquid Digestate Storage Tank</t>
  </si>
  <si>
    <t>Controls</t>
  </si>
  <si>
    <t>H2S/VOC Removal</t>
  </si>
  <si>
    <t>Moisture Removal</t>
  </si>
  <si>
    <t>Mechanical and Electrical Installation</t>
  </si>
  <si>
    <t>Feed System</t>
  </si>
  <si>
    <t>Liquid/Solid seperation</t>
  </si>
  <si>
    <t>Start-Up and Commissioning Service</t>
  </si>
  <si>
    <t>Grinder</t>
  </si>
  <si>
    <t>Anaerobic Digester (AD) Includes:</t>
  </si>
  <si>
    <t>Used to reduce size of overs from AD process to under 2" for pyrolysis treatment</t>
  </si>
  <si>
    <t>(4) Woody Biomass Pyrolysis Units</t>
  </si>
  <si>
    <t>Each manages 10,000 tons/year, AD sized for 40k tons annually</t>
  </si>
  <si>
    <t>Run at a lower temperature, will not treat for PFAS as material will not include biosolids</t>
  </si>
  <si>
    <t>Fire Suppression System</t>
  </si>
  <si>
    <t>Estimate is based off of recent bid (FEB 2024) for the same size tank for another City project</t>
  </si>
  <si>
    <t>*sized for 40,000 tons annually</t>
  </si>
  <si>
    <t>Dewatering is necessary to remove water from biosolids to allow it to be processed in the high-temperature pyrolysis units</t>
  </si>
  <si>
    <t>~$5,350,000 each</t>
  </si>
  <si>
    <t>Each unit can handle around 15,000 tons of biosolids annually (at 15-20% solids) and remove water up 99% of water to prepare for pyrolysis treament</t>
  </si>
  <si>
    <t>Capacity can be increased to process additional tons by adding more plates as communities grow</t>
  </si>
  <si>
    <t>Process will run 24hrs a day creating 10 batches</t>
  </si>
  <si>
    <t>~$2,500,000 each</t>
  </si>
  <si>
    <t>Units were selected because they have been shown to destroy PFAS. These units run at a higher temperature than typical pyrolysis units.  Similar but more advanced technology = increased price</t>
  </si>
  <si>
    <t>6 units will be used simultaneously to allow for 24/7 processing of material.</t>
  </si>
  <si>
    <t>Will be continuously processed and fed by dewatered biosolids</t>
  </si>
  <si>
    <t>Selected to generate electricity from various gas sources (Methane, biogas, hydrogen) to allow for greateset flexibility in application and future expansion</t>
  </si>
  <si>
    <t>~$608,000 each</t>
  </si>
  <si>
    <t>Landfill Gas Refinement:</t>
  </si>
  <si>
    <t>Cleanup of h2s and siloxanes required for use biogas in any generator, or would damage generaator</t>
  </si>
  <si>
    <t>Electrical Interconnection:</t>
  </si>
  <si>
    <t>H2 Generation System:</t>
  </si>
  <si>
    <t>Electrolyzer</t>
  </si>
  <si>
    <t xml:space="preserve">Water Treatment </t>
  </si>
  <si>
    <t>H2 Compression Units</t>
  </si>
  <si>
    <t>(3) Water Storage Tanks</t>
  </si>
  <si>
    <t xml:space="preserve">EV Chargers for Transit buses are $125,000 each </t>
  </si>
  <si>
    <t xml:space="preserve">12 chargers will help meet the demand of current service </t>
  </si>
  <si>
    <t>Estimate referenced previous installation of same sized h2 plant</t>
  </si>
  <si>
    <t>Site Work:</t>
  </si>
  <si>
    <t>Based on development of similar type City installation and includes annual CIP to estimate cost</t>
  </si>
  <si>
    <t>Steel Building Construction:</t>
  </si>
  <si>
    <t>Estimate is for two open-span covered spaces - AD Receiving and Biosolids Receiving/Dewatering</t>
  </si>
  <si>
    <t>Concrete Pad &amp; Footings:</t>
  </si>
  <si>
    <t>Based on estimated pad coverage of installed technology units and approximate footing sizes/pad levels</t>
  </si>
  <si>
    <t>Site Engineering:</t>
  </si>
  <si>
    <t>~14.5%</t>
  </si>
  <si>
    <t>Estimated based on % of estimated Site Work</t>
  </si>
  <si>
    <t>Grant Administration:</t>
  </si>
  <si>
    <t>The City anticipates needing assistance with reporting and tracking associated with the grant award</t>
  </si>
  <si>
    <t xml:space="preserve">Where available, the City would look to divert any additional funds to this intiative and Project Management </t>
  </si>
  <si>
    <t>Additional funding is also likely to be obtained through partner jursdictions</t>
  </si>
  <si>
    <t>Project Management:</t>
  </si>
  <si>
    <t>The largest effort will be in the delivery of the AD facility and any electrical interconnection, if necessary.</t>
  </si>
  <si>
    <t>This estimate may be conservative, as this is a large installation, but most efforts are delivered as containerized solutions, limiting needed oversight/coordination.</t>
  </si>
  <si>
    <t>Additional Information:</t>
  </si>
  <si>
    <t>(15 acres) 5MW Solar Array</t>
  </si>
  <si>
    <t>5MW Solar Array:</t>
  </si>
  <si>
    <t>Installation cost estimated to be ~$380,000/ acre based on recently installed system</t>
  </si>
  <si>
    <t>3 acres = 1MW</t>
  </si>
  <si>
    <t>Technology Interconnection:</t>
  </si>
  <si>
    <t>Budget for engineering and conveyor systems to connect AD material to Slow Pyrolysis &amp; Dried Biosolids to High-Temperature Pyrolysis</t>
  </si>
  <si>
    <t>Significantly lower cost per unit (compared to High-Temperature Pyrolysis) at just over ~$750,000, based on recent installation in neighboring county</t>
  </si>
  <si>
    <t>No City water exists at site so tank will need to be installed sufficient to handle any potential fire event</t>
  </si>
  <si>
    <t>(2) Electric Generator:</t>
  </si>
  <si>
    <t>(12) EV Chargers:</t>
  </si>
  <si>
    <t>(2) Dewatering Units:</t>
  </si>
  <si>
    <t>(6) High-Temperature Pyrolysis Units:</t>
  </si>
  <si>
    <t>City Personnel (In-Kind)</t>
  </si>
  <si>
    <t>In-Kind BUDGET FOR PROJECT</t>
  </si>
  <si>
    <t>Personnel (Fully Burdened)</t>
  </si>
  <si>
    <t>Solid Waste &amp; Recycling Manager (@50%)</t>
  </si>
  <si>
    <t>Water Utility Engineer (@3.75%)</t>
  </si>
  <si>
    <t>Wastewater Manager (@3.75%)</t>
  </si>
  <si>
    <t>Utilities Director (@3.75%)</t>
  </si>
  <si>
    <t>Captial Projects Engineer (@3.75%)</t>
  </si>
  <si>
    <t>Assistant Capital Projects Manager (@3.75%)</t>
  </si>
  <si>
    <t>Administration (Executive Team, Finance, etc.) (@15% of annual total)</t>
  </si>
  <si>
    <t>Utilities Planning and Engineering Manager (@3.75%)</t>
  </si>
  <si>
    <t>Water Resources Manager (@3.75%)</t>
  </si>
  <si>
    <t>Associated costs with employment to include insurance, benefits, etc. (measured as 40% of salary)</t>
  </si>
  <si>
    <t>Transformer or local 480V distribution (for 4 generators) $1000/kw</t>
  </si>
  <si>
    <t>One units is needed for each source: Landfill &amp; Anaerobic Digestor</t>
  </si>
  <si>
    <t>~$900,000 for each system</t>
  </si>
  <si>
    <t>Balance of Plant</t>
  </si>
  <si>
    <t>Construction</t>
  </si>
  <si>
    <t>Permitting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</si>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</sst>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7" fillId="4" borderId="4" xfId="0" applyNumberFormat="1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8" fillId="0" borderId="9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4"/>
    </xf>
    <xf numFmtId="0" fontId="10" fillId="0" borderId="0" xfId="0" applyFont="1"/>
    <xf numFmtId="6" fontId="6" fillId="0" borderId="0" xfId="0" applyNumberFormat="1" applyFont="1"/>
    <xf numFmtId="0" fontId="9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8" fillId="6" borderId="11" xfId="0" applyFont="1" applyFill="1" applyBorder="1" applyAlignment="1">
      <alignment wrapText="1"/>
    </xf>
    <xf numFmtId="0" fontId="8" fillId="6" borderId="12" xfId="0" applyFont="1" applyFill="1" applyBorder="1" applyAlignment="1">
      <alignment wrapText="1"/>
    </xf>
    <xf numFmtId="0" fontId="8" fillId="6" borderId="13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6" borderId="3" xfId="0" applyFont="1" applyFill="1" applyBorder="1"/>
    <xf numFmtId="6" fontId="11" fillId="0" borderId="1" xfId="0" applyNumberFormat="1" applyFont="1" applyBorder="1" applyAlignment="1">
      <alignment wrapText="1"/>
    </xf>
    <xf numFmtId="0" fontId="9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8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8" fillId="3" borderId="13" xfId="0" applyFont="1" applyFill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0" borderId="14" xfId="0" applyNumberFormat="1" applyFont="1" applyBorder="1" applyAlignment="1">
      <alignment wrapText="1"/>
    </xf>
    <xf numFmtId="0" fontId="8" fillId="0" borderId="0" xfId="0" applyFont="1"/>
    <xf numFmtId="0" fontId="8" fillId="3" borderId="15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12" fillId="0" borderId="1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4" fillId="0" borderId="0" xfId="0" applyFont="1"/>
    <xf numFmtId="0" fontId="8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8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6" fontId="14" fillId="0" borderId="1" xfId="0" applyNumberFormat="1" applyFont="1" applyBorder="1" applyAlignment="1">
      <alignment wrapText="1"/>
    </xf>
    <xf numFmtId="6" fontId="14" fillId="4" borderId="4" xfId="0" applyNumberFormat="1" applyFont="1" applyFill="1" applyBorder="1" applyAlignment="1">
      <alignment wrapText="1"/>
    </xf>
    <xf numFmtId="6" fontId="15" fillId="0" borderId="10" xfId="0" applyNumberFormat="1" applyFont="1" applyBorder="1" applyAlignment="1">
      <alignment wrapText="1"/>
    </xf>
    <xf numFmtId="0" fontId="16" fillId="0" borderId="0" xfId="0" applyFont="1"/>
    <xf numFmtId="0" fontId="16" fillId="0" borderId="1" xfId="0" applyFont="1" applyBorder="1" applyAlignment="1">
      <alignment wrapText="1"/>
    </xf>
    <xf numFmtId="6" fontId="14" fillId="7" borderId="1" xfId="0" applyNumberFormat="1" applyFont="1" applyFill="1" applyBorder="1" applyAlignment="1">
      <alignment wrapText="1"/>
    </xf>
    <xf numFmtId="0" fontId="16" fillId="8" borderId="0" xfId="0" applyFont="1" applyFill="1"/>
    <xf numFmtId="6" fontId="14" fillId="4" borderId="1" xfId="0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8" xfId="0" applyNumberFormat="1" applyFont="1" applyFill="1" applyBorder="1" applyAlignment="1">
      <alignment wrapText="1"/>
    </xf>
    <xf numFmtId="9" fontId="14" fillId="7" borderId="1" xfId="2" applyFont="1" applyFill="1" applyBorder="1" applyAlignment="1">
      <alignment horizontal="center" wrapText="1"/>
    </xf>
    <xf numFmtId="0" fontId="14" fillId="0" borderId="1" xfId="0" applyFont="1" applyBorder="1" applyAlignment="1">
      <alignment horizontal="right" wrapText="1" indent="2"/>
    </xf>
    <xf numFmtId="6" fontId="16" fillId="0" borderId="1" xfId="0" applyNumberFormat="1" applyFont="1" applyBorder="1" applyAlignment="1">
      <alignment wrapText="1"/>
    </xf>
    <xf numFmtId="6" fontId="16" fillId="0" borderId="0" xfId="0" applyNumberFormat="1" applyFont="1"/>
    <xf numFmtId="0" fontId="16" fillId="0" borderId="1" xfId="0" applyFont="1" applyBorder="1" applyAlignment="1">
      <alignment horizontal="left" wrapText="1" indent="2"/>
    </xf>
    <xf numFmtId="0" fontId="16" fillId="4" borderId="1" xfId="0" applyFont="1" applyFill="1" applyBorder="1" applyAlignment="1">
      <alignment wrapText="1"/>
    </xf>
    <xf numFmtId="0" fontId="17" fillId="0" borderId="9" xfId="0" applyFont="1" applyBorder="1" applyAlignment="1">
      <alignment wrapText="1"/>
    </xf>
    <xf numFmtId="0" fontId="16" fillId="0" borderId="5" xfId="0" applyFont="1" applyBorder="1" applyAlignment="1">
      <alignment vertical="top"/>
    </xf>
    <xf numFmtId="0" fontId="14" fillId="0" borderId="1" xfId="0" applyFont="1" applyBorder="1" applyAlignment="1">
      <alignment horizontal="right" wrapText="1"/>
    </xf>
    <xf numFmtId="8" fontId="14" fillId="7" borderId="8" xfId="0" applyNumberFormat="1" applyFont="1" applyFill="1" applyBorder="1" applyAlignment="1">
      <alignment wrapText="1"/>
    </xf>
    <xf numFmtId="8" fontId="14" fillId="0" borderId="1" xfId="0" applyNumberFormat="1" applyFont="1" applyBorder="1" applyAlignment="1">
      <alignment wrapText="1"/>
    </xf>
    <xf numFmtId="8" fontId="14" fillId="4" borderId="1" xfId="0" applyNumberFormat="1" applyFont="1" applyFill="1" applyBorder="1" applyAlignment="1">
      <alignment wrapText="1"/>
    </xf>
    <xf numFmtId="8" fontId="15" fillId="0" borderId="10" xfId="0" applyNumberFormat="1" applyFont="1" applyBorder="1" applyAlignment="1">
      <alignment wrapText="1"/>
    </xf>
    <xf numFmtId="8" fontId="14" fillId="7" borderId="1" xfId="0" applyNumberFormat="1" applyFont="1" applyFill="1" applyBorder="1" applyAlignment="1">
      <alignment wrapText="1"/>
    </xf>
    <xf numFmtId="8" fontId="8" fillId="0" borderId="1" xfId="0" applyNumberFormat="1" applyFont="1" applyBorder="1" applyAlignment="1">
      <alignment wrapText="1"/>
    </xf>
    <xf numFmtId="8" fontId="8" fillId="0" borderId="14" xfId="0" applyNumberFormat="1" applyFont="1" applyBorder="1" applyAlignment="1">
      <alignment wrapText="1"/>
    </xf>
    <xf numFmtId="0" fontId="0" fillId="0" borderId="0" xfId="0" applyFont="1"/>
    <xf numFmtId="0" fontId="5" fillId="0" borderId="0" xfId="0" applyFont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164" fontId="0" fillId="0" borderId="0" xfId="1" applyNumberFormat="1" applyFont="1" applyFill="1" applyBorder="1"/>
    <xf numFmtId="0" fontId="5" fillId="0" borderId="1" xfId="0" applyFont="1" applyFill="1" applyBorder="1" applyAlignment="1">
      <alignment horizontal="right" wrapText="1"/>
    </xf>
    <xf numFmtId="0" fontId="18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6" fontId="15" fillId="0" borderId="0" xfId="0" applyNumberFormat="1" applyFont="1" applyBorder="1" applyAlignment="1">
      <alignment wrapText="1"/>
    </xf>
    <xf numFmtId="0" fontId="0" fillId="3" borderId="0" xfId="0" applyFill="1"/>
    <xf numFmtId="0" fontId="2" fillId="3" borderId="0" xfId="0" applyFont="1" applyFill="1" applyAlignment="1">
      <alignment vertical="top"/>
    </xf>
    <xf numFmtId="0" fontId="8" fillId="0" borderId="0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6" fontId="14" fillId="0" borderId="1" xfId="0" applyNumberFormat="1" applyFont="1" applyFill="1" applyBorder="1" applyAlignment="1">
      <alignment horizontal="right" wrapText="1"/>
    </xf>
    <xf numFmtId="6" fontId="14" fillId="0" borderId="1" xfId="0" applyNumberFormat="1" applyFont="1" applyFill="1" applyBorder="1" applyAlignment="1">
      <alignment wrapText="1"/>
    </xf>
    <xf numFmtId="6" fontId="14" fillId="0" borderId="8" xfId="0" applyNumberFormat="1" applyFont="1" applyFill="1" applyBorder="1" applyAlignment="1">
      <alignment wrapText="1"/>
    </xf>
    <xf numFmtId="9" fontId="14" fillId="0" borderId="1" xfId="2" applyFont="1" applyFill="1" applyBorder="1" applyAlignment="1">
      <alignment horizontal="center" wrapText="1"/>
    </xf>
    <xf numFmtId="0" fontId="19" fillId="9" borderId="8" xfId="0" applyFont="1" applyFill="1" applyBorder="1"/>
    <xf numFmtId="0" fontId="17" fillId="9" borderId="7" xfId="0" applyFont="1" applyFill="1" applyBorder="1" applyAlignment="1">
      <alignment wrapText="1"/>
    </xf>
    <xf numFmtId="0" fontId="17" fillId="9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left" wrapText="1" indent="2"/>
    </xf>
    <xf numFmtId="0" fontId="6" fillId="7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6"/>
  <sheetViews>
    <sheetView showGridLines="0" tabSelected="1" topLeftCell="A5" zoomScale="83" zoomScaleNormal="85" workbookViewId="0">
      <selection activeCell="J28" sqref="J2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5.5703125" style="4" customWidth="1"/>
    <col min="5" max="5" width="12.7109375" style="2" bestFit="1" customWidth="1"/>
    <col min="6" max="6" width="12.140625" customWidth="1"/>
    <col min="7" max="7" width="12.42578125" customWidth="1"/>
    <col min="8" max="8" width="12" style="2" customWidth="1"/>
    <col min="9" max="9" width="3.5703125" style="5" customWidth="1"/>
    <col min="10" max="10" width="14.7109375" bestFit="1" customWidth="1"/>
    <col min="11" max="11" width="10.140625" customWidth="1"/>
  </cols>
  <sheetData>
    <row r="2" spans="2:39" ht="23.25" x14ac:dyDescent="0.35">
      <c r="B2" s="26" t="s">
        <v>0</v>
      </c>
    </row>
    <row r="3" spans="2:39" ht="26.45" customHeight="1" x14ac:dyDescent="0.25">
      <c r="B3" s="57" t="s">
        <v>1</v>
      </c>
      <c r="C3" s="57"/>
      <c r="D3" s="57"/>
      <c r="E3" s="57"/>
      <c r="F3" s="57"/>
      <c r="G3" s="57"/>
      <c r="H3" s="57"/>
      <c r="I3" s="57"/>
      <c r="J3" s="57"/>
    </row>
    <row r="4" spans="2:39" ht="15" customHeight="1" x14ac:dyDescent="0.25">
      <c r="B4" s="3"/>
    </row>
    <row r="5" spans="2:39" ht="18.75" x14ac:dyDescent="0.3">
      <c r="B5" s="37" t="s">
        <v>2</v>
      </c>
      <c r="C5" s="38"/>
      <c r="D5" s="38"/>
      <c r="E5" s="38"/>
      <c r="F5" s="38"/>
      <c r="G5" s="38"/>
      <c r="H5" s="38"/>
      <c r="I5" s="38"/>
      <c r="J5" s="54"/>
    </row>
    <row r="6" spans="2:39" ht="17.100000000000001" customHeight="1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55" t="s">
        <v>10</v>
      </c>
    </row>
    <row r="7" spans="2:39" s="3" customFormat="1" x14ac:dyDescent="0.25">
      <c r="B7" s="18" t="s">
        <v>11</v>
      </c>
      <c r="C7" s="43" t="s">
        <v>12</v>
      </c>
      <c r="D7" s="66">
        <f>'Anaerobic Digestor Budget'!D11+'h2 &amp; Energy Budget'!D11+'Biosolids Budget'!D11+'Construction &amp; Admin Budget'!D11</f>
        <v>0</v>
      </c>
      <c r="E7" s="66">
        <f>'Anaerobic Digestor Budget'!E11+'h2 &amp; Energy Budget'!E11+'Biosolids Budget'!E11+'Construction &amp; Admin Budget'!E11</f>
        <v>250000</v>
      </c>
      <c r="F7" s="66">
        <f>'Anaerobic Digestor Budget'!F11+'h2 &amp; Energy Budget'!F11+'Biosolids Budget'!F11+'Construction &amp; Admin Budget'!F11</f>
        <v>250000</v>
      </c>
      <c r="G7" s="66">
        <f>'Anaerobic Digestor Budget'!G11+'h2 &amp; Energy Budget'!G11+'Biosolids Budget'!G11+'Construction &amp; Admin Budget'!G11</f>
        <v>224999.99</v>
      </c>
      <c r="H7" s="66">
        <f>'Anaerobic Digestor Budget'!H11+'h2 &amp; Energy Budget'!H11+'Biosolids Budget'!H11+'Construction &amp; Admin Budget'!H11</f>
        <v>0</v>
      </c>
      <c r="I7" s="67"/>
      <c r="J7" s="84">
        <f>SUM(D7:I7)</f>
        <v>724999.99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43" t="s">
        <v>13</v>
      </c>
      <c r="D8" s="66">
        <f>'Anaerobic Digestor Budget'!D16+'h2 &amp; Energy Budget'!D16+'Biosolids Budget'!D16+'Construction &amp; Admin Budget'!D16</f>
        <v>0</v>
      </c>
      <c r="E8" s="66">
        <f>'Anaerobic Digestor Budget'!E16+'h2 &amp; Energy Budget'!E16+'Biosolids Budget'!E16+'Construction &amp; Admin Budget'!E16</f>
        <v>0</v>
      </c>
      <c r="F8" s="66">
        <f>'Anaerobic Digestor Budget'!F16+'h2 &amp; Energy Budget'!F16+'Biosolids Budget'!F16+'Construction &amp; Admin Budget'!F16</f>
        <v>0</v>
      </c>
      <c r="G8" s="66">
        <f>'Anaerobic Digestor Budget'!G16+'h2 &amp; Energy Budget'!G16+'Biosolids Budget'!G16+'Construction &amp; Admin Budget'!G16</f>
        <v>0</v>
      </c>
      <c r="H8" s="66">
        <f>'Anaerobic Digestor Budget'!H16+'h2 &amp; Energy Budget'!H16+'Biosolids Budget'!H16+'Construction &amp; Admin Budget'!H16</f>
        <v>0</v>
      </c>
      <c r="I8" s="67"/>
      <c r="J8" s="66">
        <f t="shared" ref="J8:J14" si="0">SUM(D8:I8)</f>
        <v>0</v>
      </c>
    </row>
    <row r="9" spans="2:39" x14ac:dyDescent="0.25">
      <c r="B9" s="19"/>
      <c r="C9" s="43" t="s">
        <v>14</v>
      </c>
      <c r="D9" s="66">
        <f>'Anaerobic Digestor Budget'!D21+'h2 &amp; Energy Budget'!D22+'Biosolids Budget'!D22+'Construction &amp; Admin Budget'!D22</f>
        <v>0</v>
      </c>
      <c r="E9" s="66">
        <f>'Anaerobic Digestor Budget'!E21+'h2 &amp; Energy Budget'!E22+'Biosolids Budget'!E22+'Construction &amp; Admin Budget'!E22</f>
        <v>0</v>
      </c>
      <c r="F9" s="66">
        <f>'Anaerobic Digestor Budget'!F21+'h2 &amp; Energy Budget'!F22+'Biosolids Budget'!F22+'Construction &amp; Admin Budget'!F22</f>
        <v>0</v>
      </c>
      <c r="G9" s="66">
        <f>'Anaerobic Digestor Budget'!G21+'h2 &amp; Energy Budget'!G22+'Biosolids Budget'!G22+'Construction &amp; Admin Budget'!G22</f>
        <v>0</v>
      </c>
      <c r="H9" s="66">
        <f>'Anaerobic Digestor Budget'!H21+'h2 &amp; Energy Budget'!H22+'Biosolids Budget'!H22+'Construction &amp; Admin Budget'!H22</f>
        <v>0</v>
      </c>
      <c r="I9" s="67"/>
      <c r="J9" s="66">
        <f t="shared" si="0"/>
        <v>0</v>
      </c>
    </row>
    <row r="10" spans="2:39" x14ac:dyDescent="0.25">
      <c r="B10" s="19"/>
      <c r="C10" s="43" t="s">
        <v>15</v>
      </c>
      <c r="D10" s="66">
        <f>'Anaerobic Digestor Budget'!D28+'h2 &amp; Energy Budget'!D29+'Biosolids Budget'!D25+'Construction &amp; Admin Budget'!D26</f>
        <v>33863000</v>
      </c>
      <c r="E10" s="66">
        <f>'Anaerobic Digestor Budget'!E28+'h2 &amp; Energy Budget'!E29+'Biosolids Budget'!E25+'Construction &amp; Admin Budget'!E26</f>
        <v>32066000</v>
      </c>
      <c r="F10" s="66">
        <f>'Anaerobic Digestor Budget'!F28+'h2 &amp; Energy Budget'!F29+'Biosolids Budget'!F25+'Construction &amp; Admin Budget'!F26</f>
        <v>20631000</v>
      </c>
      <c r="G10" s="66">
        <f>'Anaerobic Digestor Budget'!G28+'h2 &amp; Energy Budget'!G29+'Biosolids Budget'!G25+'Construction &amp; Admin Budget'!G26</f>
        <v>0</v>
      </c>
      <c r="H10" s="66">
        <f>'Anaerobic Digestor Budget'!H28+'h2 &amp; Energy Budget'!H29+'Biosolids Budget'!H25+'Construction &amp; Admin Budget'!H26</f>
        <v>0</v>
      </c>
      <c r="I10" s="67"/>
      <c r="J10" s="66">
        <f t="shared" si="0"/>
        <v>86560000</v>
      </c>
    </row>
    <row r="11" spans="2:39" x14ac:dyDescent="0.25">
      <c r="B11" s="19"/>
      <c r="C11" s="43" t="s">
        <v>16</v>
      </c>
      <c r="D11" s="66">
        <f>'Anaerobic Digestor Budget'!D32+'h2 &amp; Energy Budget'!D33+'Biosolids Budget'!D29+'Construction &amp; Admin Budget'!D30</f>
        <v>0</v>
      </c>
      <c r="E11" s="66">
        <f>'Anaerobic Digestor Budget'!E32+'h2 &amp; Energy Budget'!E33+'Biosolids Budget'!E30+'Construction &amp; Admin Budget'!E30</f>
        <v>0</v>
      </c>
      <c r="F11" s="66">
        <f>'Anaerobic Digestor Budget'!F32+'h2 &amp; Energy Budget'!F33+'Biosolids Budget'!F30+'Construction &amp; Admin Budget'!F30</f>
        <v>0</v>
      </c>
      <c r="G11" s="66">
        <f>'Anaerobic Digestor Budget'!G32+'h2 &amp; Energy Budget'!G33+'Biosolids Budget'!G30+'Construction &amp; Admin Budget'!G30</f>
        <v>0</v>
      </c>
      <c r="H11" s="66">
        <f>'Anaerobic Digestor Budget'!H32+'h2 &amp; Energy Budget'!H33+'Biosolids Budget'!H30+'Construction &amp; Admin Budget'!H30</f>
        <v>0</v>
      </c>
      <c r="I11" s="67"/>
      <c r="J11" s="66">
        <f t="shared" si="0"/>
        <v>0</v>
      </c>
    </row>
    <row r="12" spans="2:39" x14ac:dyDescent="0.25">
      <c r="B12" s="19"/>
      <c r="C12" s="43" t="s">
        <v>17</v>
      </c>
      <c r="D12" s="66">
        <f>'Anaerobic Digestor Budget'!D38+'h2 &amp; Energy Budget'!D40+'Biosolids Budget'!D37+'Construction &amp; Admin Budget'!D36</f>
        <v>300000</v>
      </c>
      <c r="E12" s="66">
        <f>'Anaerobic Digestor Budget'!E38+'h2 &amp; Energy Budget'!E40+'Biosolids Budget'!E37+'Construction &amp; Admin Budget'!E36</f>
        <v>9145000</v>
      </c>
      <c r="F12" s="66">
        <f>'Anaerobic Digestor Budget'!F38+'h2 &amp; Energy Budget'!F40+'Biosolids Budget'!F37+'Construction &amp; Admin Budget'!F36</f>
        <v>3070000</v>
      </c>
      <c r="G12" s="66">
        <f>'Anaerobic Digestor Budget'!G38+'h2 &amp; Energy Budget'!G40+'Biosolids Budget'!G37+'Construction &amp; Admin Budget'!G36</f>
        <v>200000</v>
      </c>
      <c r="H12" s="66">
        <f>'Anaerobic Digestor Budget'!H38+'h2 &amp; Energy Budget'!H40+'Biosolids Budget'!H37+'Construction &amp; Admin Budget'!H36</f>
        <v>0</v>
      </c>
      <c r="I12" s="67"/>
      <c r="J12" s="66">
        <f t="shared" si="0"/>
        <v>12715000</v>
      </c>
    </row>
    <row r="13" spans="2:39" x14ac:dyDescent="0.25">
      <c r="B13" s="19"/>
      <c r="C13" s="43" t="s">
        <v>18</v>
      </c>
      <c r="D13" s="66">
        <f>'Anaerobic Digestor Budget'!D43+'h2 &amp; Energy Budget'!D48+'Biosolids Budget'!D45+'Construction &amp; Admin Budget'!D44</f>
        <v>0</v>
      </c>
      <c r="E13" s="66">
        <f>'Anaerobic Digestor Budget'!E43+'h2 &amp; Energy Budget'!E48+'Biosolids Budget'!E45+'Construction &amp; Admin Budget'!E44</f>
        <v>0</v>
      </c>
      <c r="F13" s="66">
        <f>'Anaerobic Digestor Budget'!F43+'h2 &amp; Energy Budget'!F48+'Biosolids Budget'!F45+'Construction &amp; Admin Budget'!F44</f>
        <v>0</v>
      </c>
      <c r="G13" s="66">
        <f>'Anaerobic Digestor Budget'!G43+'h2 &amp; Energy Budget'!G48+'Biosolids Budget'!G45+'Construction &amp; Admin Budget'!G44</f>
        <v>0</v>
      </c>
      <c r="H13" s="66">
        <f>'Anaerobic Digestor Budget'!H43+'h2 &amp; Energy Budget'!H48+'Biosolids Budget'!H45+'Construction &amp; Admin Budget'!H44</f>
        <v>0</v>
      </c>
      <c r="I13" s="67"/>
      <c r="J13" s="66">
        <f t="shared" si="0"/>
        <v>0</v>
      </c>
    </row>
    <row r="14" spans="2:39" x14ac:dyDescent="0.25">
      <c r="B14" s="20"/>
      <c r="C14" s="7" t="s">
        <v>19</v>
      </c>
      <c r="D14" s="68">
        <f>D13+D12+D11+D10+D9+D8+D7</f>
        <v>34163000</v>
      </c>
      <c r="E14" s="68">
        <f t="shared" ref="E14:H14" si="1">E13+E12+E11+E10+E9+E8+E7</f>
        <v>41461000</v>
      </c>
      <c r="F14" s="68">
        <f t="shared" si="1"/>
        <v>23951000</v>
      </c>
      <c r="G14" s="68">
        <f t="shared" si="1"/>
        <v>424999.99</v>
      </c>
      <c r="H14" s="68">
        <f t="shared" si="1"/>
        <v>0</v>
      </c>
      <c r="I14" s="64"/>
      <c r="J14" s="68">
        <f t="shared" si="0"/>
        <v>99999999.989999995</v>
      </c>
    </row>
    <row r="15" spans="2:39" x14ac:dyDescent="0.25">
      <c r="B15" s="53"/>
      <c r="D15"/>
      <c r="E15"/>
      <c r="H15"/>
      <c r="I15"/>
      <c r="J15" s="16" t="s">
        <v>20</v>
      </c>
    </row>
    <row r="16" spans="2:39" ht="20.100000000000001" customHeight="1" x14ac:dyDescent="0.25">
      <c r="B16" s="53"/>
      <c r="C16" s="7" t="s">
        <v>21</v>
      </c>
      <c r="D16" s="47">
        <f>'Anaerobic Digestor Budget'!D49+'h2 &amp; Energy Budget'!D54+'Biosolids Budget'!D51+'Construction &amp; Admin Budget'!D50</f>
        <v>0</v>
      </c>
      <c r="E16" s="47">
        <f>'Anaerobic Digestor Budget'!E49+'h2 &amp; Energy Budget'!E54+'Biosolids Budget'!E51+'Construction &amp; Admin Budget'!E50</f>
        <v>0</v>
      </c>
      <c r="F16" s="47">
        <f>'Anaerobic Digestor Budget'!F49+'h2 &amp; Energy Budget'!F54+'Biosolids Budget'!F51+'Construction &amp; Admin Budget'!F50</f>
        <v>0</v>
      </c>
      <c r="G16" s="47">
        <f>'Anaerobic Digestor Budget'!G49+'h2 &amp; Energy Budget'!G54+'Biosolids Budget'!G51+'Construction &amp; Admin Budget'!G50</f>
        <v>0</v>
      </c>
      <c r="H16" s="47">
        <f>'Anaerobic Digestor Budget'!H49+'h2 &amp; Energy Budget'!H54+'Biosolids Budget'!H51+'Construction &amp; Admin Budget'!H50</f>
        <v>0</v>
      </c>
      <c r="J16" s="47">
        <f>SUM(D16:H16)</f>
        <v>0</v>
      </c>
    </row>
    <row r="17" spans="2:10" ht="15.75" thickBot="1" x14ac:dyDescent="0.3">
      <c r="B17" s="53"/>
      <c r="D17"/>
      <c r="E17"/>
      <c r="H17"/>
      <c r="I17"/>
      <c r="J17" s="16" t="s">
        <v>20</v>
      </c>
    </row>
    <row r="18" spans="2:10" ht="30.95" customHeight="1" thickBot="1" x14ac:dyDescent="0.3">
      <c r="B18" s="52" t="s">
        <v>22</v>
      </c>
      <c r="C18" s="17"/>
      <c r="D18" s="44">
        <f>D14+D16</f>
        <v>34163000</v>
      </c>
      <c r="E18" s="44">
        <f>E14+E16</f>
        <v>41461000</v>
      </c>
      <c r="F18" s="44">
        <f>F14+F16</f>
        <v>23951000</v>
      </c>
      <c r="G18" s="86">
        <f>G14+G16</f>
        <v>424999.99</v>
      </c>
      <c r="H18" s="44">
        <f>H14+H16</f>
        <v>0</v>
      </c>
      <c r="I18" s="45"/>
      <c r="J18" s="85">
        <f>J14+J16</f>
        <v>99999999.989999995</v>
      </c>
    </row>
    <row r="19" spans="2:10" s="1" customFormat="1" x14ac:dyDescent="0.25">
      <c r="B19" s="4"/>
      <c r="C19"/>
      <c r="D19" s="4"/>
      <c r="E19" s="2"/>
      <c r="F19"/>
      <c r="G19"/>
      <c r="H19" s="2"/>
      <c r="I19" s="5"/>
      <c r="J19"/>
    </row>
    <row r="20" spans="2:10" ht="15" customHeight="1" x14ac:dyDescent="0.25">
      <c r="B20" s="4"/>
    </row>
    <row r="21" spans="2:10" ht="15" customHeight="1" x14ac:dyDescent="0.3">
      <c r="B21" s="37" t="s">
        <v>23</v>
      </c>
      <c r="C21" s="38"/>
      <c r="D21" s="38"/>
      <c r="E21" s="58"/>
      <c r="F21" s="58"/>
      <c r="H21"/>
      <c r="I21"/>
    </row>
    <row r="22" spans="2:10" ht="29.1" customHeight="1" x14ac:dyDescent="0.25">
      <c r="B22" s="39" t="s">
        <v>24</v>
      </c>
      <c r="C22" s="39" t="s">
        <v>25</v>
      </c>
      <c r="D22" s="46" t="s">
        <v>26</v>
      </c>
      <c r="E22" s="59" t="s">
        <v>27</v>
      </c>
      <c r="F22" s="59"/>
      <c r="H22"/>
      <c r="I22"/>
    </row>
    <row r="23" spans="2:10" ht="15" customHeight="1" x14ac:dyDescent="0.25">
      <c r="B23" s="115">
        <v>1</v>
      </c>
      <c r="C23" s="69" t="s">
        <v>49</v>
      </c>
      <c r="D23" s="70">
        <f>'Anaerobic Digestor Budget'!J51</f>
        <v>47942000</v>
      </c>
      <c r="E23" s="71">
        <f>D23/D$29</f>
        <v>0.47942000004794205</v>
      </c>
      <c r="F23" s="71"/>
      <c r="H23"/>
      <c r="I23"/>
    </row>
    <row r="24" spans="2:10" ht="15" customHeight="1" x14ac:dyDescent="0.25">
      <c r="B24" s="115">
        <v>2</v>
      </c>
      <c r="C24" s="66" t="s">
        <v>50</v>
      </c>
      <c r="D24" s="70">
        <f>'h2 &amp; Energy Budget'!J56</f>
        <v>18796000</v>
      </c>
      <c r="E24" s="71">
        <f t="shared" ref="E24:E26" si="2">D24/D$29</f>
        <v>0.18796000001879601</v>
      </c>
      <c r="F24" s="71"/>
      <c r="H24"/>
      <c r="I24"/>
    </row>
    <row r="25" spans="2:10" ht="15" customHeight="1" x14ac:dyDescent="0.25">
      <c r="B25" s="115">
        <v>3</v>
      </c>
      <c r="C25" s="66" t="s">
        <v>51</v>
      </c>
      <c r="D25" s="70">
        <f>'Biosolids Budget'!J48</f>
        <v>25397000</v>
      </c>
      <c r="E25" s="71">
        <f t="shared" si="2"/>
        <v>0.25397000002539699</v>
      </c>
      <c r="F25" s="71"/>
      <c r="H25"/>
      <c r="I25"/>
    </row>
    <row r="26" spans="2:10" ht="15" customHeight="1" x14ac:dyDescent="0.25">
      <c r="B26" s="115">
        <v>4</v>
      </c>
      <c r="C26" s="66" t="s">
        <v>52</v>
      </c>
      <c r="D26" s="70">
        <f>'Construction &amp; Admin Budget'!J52</f>
        <v>7864999.9900000002</v>
      </c>
      <c r="E26" s="71">
        <f t="shared" si="2"/>
        <v>7.8649999907865004E-2</v>
      </c>
      <c r="F26" s="71"/>
      <c r="H26"/>
      <c r="I26"/>
    </row>
    <row r="27" spans="2:10" ht="15" customHeight="1" x14ac:dyDescent="0.25">
      <c r="B27" s="43"/>
      <c r="C27" s="107"/>
      <c r="D27" s="70"/>
      <c r="E27" s="71"/>
      <c r="F27" s="71"/>
      <c r="H27"/>
      <c r="I27"/>
    </row>
    <row r="28" spans="2:10" ht="15" customHeight="1" x14ac:dyDescent="0.25">
      <c r="B28" s="43"/>
      <c r="C28" s="66"/>
      <c r="D28" s="70"/>
      <c r="E28" s="71"/>
      <c r="F28" s="71"/>
      <c r="H28"/>
      <c r="I28"/>
    </row>
    <row r="29" spans="2:10" ht="15" customHeight="1" x14ac:dyDescent="0.25">
      <c r="B29" s="43" t="s">
        <v>28</v>
      </c>
      <c r="C29" s="66"/>
      <c r="D29" s="80">
        <f>SUM(D23:D26)</f>
        <v>99999999.989999995</v>
      </c>
      <c r="E29" s="71">
        <f>SUM(E23:E26)</f>
        <v>1</v>
      </c>
      <c r="F29" s="71"/>
      <c r="H29"/>
      <c r="I29"/>
    </row>
    <row r="30" spans="2:10" ht="15" customHeight="1" x14ac:dyDescent="0.25">
      <c r="H30"/>
      <c r="I30"/>
    </row>
    <row r="32" spans="2:10" ht="15" customHeight="1" x14ac:dyDescent="0.3">
      <c r="B32" s="111" t="s">
        <v>138</v>
      </c>
      <c r="C32" s="112"/>
      <c r="D32" s="112"/>
      <c r="E32" s="113"/>
      <c r="F32" s="113"/>
    </row>
    <row r="33" spans="2:6" ht="15" customHeight="1" x14ac:dyDescent="0.25">
      <c r="B33" s="39" t="s">
        <v>24</v>
      </c>
      <c r="C33" s="39" t="s">
        <v>25</v>
      </c>
      <c r="D33" s="46" t="s">
        <v>26</v>
      </c>
      <c r="E33" s="59" t="s">
        <v>27</v>
      </c>
      <c r="F33" s="59"/>
    </row>
    <row r="34" spans="2:6" ht="15" customHeight="1" x14ac:dyDescent="0.25">
      <c r="B34" s="115" t="s">
        <v>156</v>
      </c>
      <c r="C34" s="69" t="s">
        <v>137</v>
      </c>
      <c r="D34" s="70">
        <f>'In-Kind Budget'!J64</f>
        <v>896206.11444546888</v>
      </c>
      <c r="E34" s="71">
        <f>D34/D$29</f>
        <v>8.9620611453508948E-3</v>
      </c>
      <c r="F34" s="71"/>
    </row>
    <row r="35" spans="2:6" ht="15" customHeight="1" x14ac:dyDescent="0.25">
      <c r="B35" s="43"/>
      <c r="C35" s="108"/>
      <c r="D35" s="109"/>
      <c r="E35" s="110"/>
      <c r="F35" s="110"/>
    </row>
    <row r="36" spans="2:6" ht="15" customHeight="1" x14ac:dyDescent="0.25">
      <c r="B36" s="43" t="s">
        <v>28</v>
      </c>
      <c r="C36" s="66"/>
      <c r="D36" s="70">
        <f>SUM(D34:D35)</f>
        <v>896206.11444546888</v>
      </c>
      <c r="E36" s="71">
        <f>SUM(E34:E35)</f>
        <v>8.9620611453508948E-3</v>
      </c>
      <c r="F36" s="71"/>
    </row>
  </sheetData>
  <mergeCells count="15">
    <mergeCell ref="E36:F36"/>
    <mergeCell ref="E32:F32"/>
    <mergeCell ref="E33:F33"/>
    <mergeCell ref="E34:F34"/>
    <mergeCell ref="E35:F35"/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3"/>
  <sheetViews>
    <sheetView showGridLines="0" topLeftCell="A34" zoomScale="85" zoomScaleNormal="85" workbookViewId="0">
      <selection activeCell="C70" sqref="C7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9.28515625" customWidth="1"/>
    <col min="4" max="4" width="12.42578125" style="4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5" customWidth="1"/>
    <col min="10" max="10" width="12.85546875" customWidth="1"/>
    <col min="11" max="11" width="10.140625" customWidth="1"/>
  </cols>
  <sheetData>
    <row r="2" spans="2:39" ht="23.25" x14ac:dyDescent="0.35">
      <c r="B2" s="26" t="s">
        <v>29</v>
      </c>
    </row>
    <row r="3" spans="2:39" x14ac:dyDescent="0.25">
      <c r="B3" s="3" t="s">
        <v>42</v>
      </c>
    </row>
    <row r="4" spans="2:39" x14ac:dyDescent="0.25">
      <c r="B4" s="3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ht="30" x14ac:dyDescent="0.25">
      <c r="B7" s="56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21"/>
      <c r="D8" s="13"/>
      <c r="E8" s="13"/>
      <c r="F8" s="13"/>
      <c r="G8" s="13"/>
      <c r="H8" s="13"/>
      <c r="I8" s="27"/>
      <c r="J8" s="13">
        <f>SUM(D8:H8)</f>
        <v>0</v>
      </c>
    </row>
    <row r="9" spans="2:39" x14ac:dyDescent="0.2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2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2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 x14ac:dyDescent="0.2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2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2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2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 x14ac:dyDescent="0.2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25">
      <c r="B18" s="19"/>
      <c r="C18" s="25"/>
      <c r="D18" s="13"/>
      <c r="E18" s="9"/>
      <c r="F18" s="9"/>
      <c r="G18" s="9"/>
      <c r="H18" s="9"/>
      <c r="J18" s="13">
        <f>SUM(D18:H18)</f>
        <v>0</v>
      </c>
    </row>
    <row r="19" spans="2:10" x14ac:dyDescent="0.25">
      <c r="B19" s="19"/>
      <c r="C19" s="25"/>
      <c r="D19" s="13"/>
      <c r="E19" s="13"/>
      <c r="F19" s="13"/>
      <c r="G19" s="13"/>
      <c r="H19" s="13"/>
      <c r="I19" s="27"/>
      <c r="J19" s="13">
        <f t="shared" ref="J19:J20" si="3">SUM(D19:H19)</f>
        <v>0</v>
      </c>
    </row>
    <row r="20" spans="2:10" x14ac:dyDescent="0.25">
      <c r="B20" s="19"/>
      <c r="C20" s="21"/>
      <c r="D20" s="13"/>
      <c r="E20" s="13"/>
      <c r="F20" s="13"/>
      <c r="G20" s="13"/>
      <c r="H20" s="13"/>
      <c r="I20" s="27"/>
      <c r="J20" s="13">
        <f t="shared" si="3"/>
        <v>0</v>
      </c>
    </row>
    <row r="21" spans="2:10" x14ac:dyDescent="0.25">
      <c r="B21" s="19"/>
      <c r="C21" s="7" t="s">
        <v>14</v>
      </c>
      <c r="D21" s="14">
        <f>SUM(D19:D20)</f>
        <v>0</v>
      </c>
      <c r="E21" s="14">
        <f>SUM(E19:E20)</f>
        <v>0</v>
      </c>
      <c r="F21" s="14">
        <f>SUM(F19:F20)</f>
        <v>0</v>
      </c>
      <c r="G21" s="14">
        <f>SUM(G19:G20)</f>
        <v>0</v>
      </c>
      <c r="H21" s="14">
        <f>SUM(H19:H20)</f>
        <v>0</v>
      </c>
      <c r="J21" s="14">
        <f>SUM(J18:J20)</f>
        <v>0</v>
      </c>
    </row>
    <row r="22" spans="2:10" x14ac:dyDescent="0.25">
      <c r="B22" s="19"/>
      <c r="C22" s="12" t="s">
        <v>34</v>
      </c>
      <c r="D22" s="13"/>
      <c r="E22" s="8"/>
      <c r="F22" s="8"/>
      <c r="G22" s="8"/>
      <c r="H22" s="8"/>
      <c r="J22" s="13" t="s">
        <v>20</v>
      </c>
    </row>
    <row r="23" spans="2:10" x14ac:dyDescent="0.25">
      <c r="B23" s="19"/>
      <c r="C23" s="60" t="s">
        <v>45</v>
      </c>
      <c r="D23" s="61"/>
      <c r="E23" s="61">
        <v>19206000</v>
      </c>
      <c r="F23" s="61">
        <v>19206000</v>
      </c>
      <c r="G23" s="61"/>
      <c r="H23" s="61"/>
      <c r="J23" s="61">
        <f>SUM(D23:H23)</f>
        <v>38412000</v>
      </c>
    </row>
    <row r="24" spans="2:10" ht="15" customHeight="1" x14ac:dyDescent="0.25">
      <c r="B24" s="19"/>
      <c r="C24" s="60" t="s">
        <v>47</v>
      </c>
      <c r="D24" s="61"/>
      <c r="E24" s="61"/>
      <c r="F24" s="61">
        <v>850000</v>
      </c>
      <c r="G24" s="61"/>
      <c r="H24" s="61"/>
      <c r="J24" s="61">
        <f t="shared" ref="J24:J28" si="4">SUM(D24:H24)</f>
        <v>850000</v>
      </c>
    </row>
    <row r="25" spans="2:10" ht="15" customHeight="1" x14ac:dyDescent="0.25">
      <c r="B25" s="19"/>
      <c r="C25" s="60" t="s">
        <v>53</v>
      </c>
      <c r="D25" s="61"/>
      <c r="E25" s="61">
        <v>3105000</v>
      </c>
      <c r="F25" s="61"/>
      <c r="G25" s="61"/>
      <c r="H25" s="61"/>
      <c r="J25" s="61">
        <f t="shared" si="4"/>
        <v>3105000</v>
      </c>
    </row>
    <row r="26" spans="2:10" ht="15" customHeight="1" x14ac:dyDescent="0.25">
      <c r="B26" s="19"/>
      <c r="C26" s="60" t="s">
        <v>48</v>
      </c>
      <c r="D26" s="61"/>
      <c r="E26" s="61"/>
      <c r="F26" s="61">
        <v>575000</v>
      </c>
      <c r="G26" s="61"/>
      <c r="H26" s="61"/>
      <c r="J26" s="61">
        <f t="shared" si="4"/>
        <v>575000</v>
      </c>
    </row>
    <row r="27" spans="2:10" ht="15" customHeight="1" x14ac:dyDescent="0.25">
      <c r="B27" s="19" t="s">
        <v>35</v>
      </c>
      <c r="C27" s="60" t="s">
        <v>46</v>
      </c>
      <c r="D27" s="61">
        <v>5000000</v>
      </c>
      <c r="E27" s="61"/>
      <c r="F27" s="61"/>
      <c r="G27" s="61"/>
      <c r="H27" s="61"/>
      <c r="J27" s="61">
        <f t="shared" si="4"/>
        <v>5000000</v>
      </c>
    </row>
    <row r="28" spans="2:10" x14ac:dyDescent="0.25">
      <c r="B28" s="19"/>
      <c r="C28" s="7" t="s">
        <v>15</v>
      </c>
      <c r="D28" s="61">
        <f>SUM(D23:D27)</f>
        <v>5000000</v>
      </c>
      <c r="E28" s="62">
        <f t="shared" ref="E28:H28" si="5">SUM(E23:E27)</f>
        <v>22311000</v>
      </c>
      <c r="F28" s="62">
        <f t="shared" si="5"/>
        <v>20631000</v>
      </c>
      <c r="G28" s="62">
        <f t="shared" si="5"/>
        <v>0</v>
      </c>
      <c r="H28" s="62">
        <f t="shared" si="5"/>
        <v>0</v>
      </c>
      <c r="J28" s="61">
        <f t="shared" si="4"/>
        <v>47942000</v>
      </c>
    </row>
    <row r="29" spans="2:10" x14ac:dyDescent="0.25">
      <c r="B29" s="19"/>
      <c r="C29" s="12" t="s">
        <v>36</v>
      </c>
      <c r="D29" s="11" t="s">
        <v>31</v>
      </c>
      <c r="E29" s="8"/>
      <c r="F29" s="8"/>
      <c r="G29" s="8"/>
      <c r="H29" s="8"/>
      <c r="J29" s="13"/>
    </row>
    <row r="30" spans="2:10" x14ac:dyDescent="0.25">
      <c r="B30" s="19"/>
      <c r="C30" s="21"/>
      <c r="D30" s="13"/>
      <c r="E30" s="13"/>
      <c r="F30" s="13"/>
      <c r="G30" s="13"/>
      <c r="H30" s="13"/>
      <c r="I30" s="27"/>
      <c r="J30" s="13">
        <f t="shared" ref="J27:J44" si="6">SUM(D30:H30)</f>
        <v>0</v>
      </c>
    </row>
    <row r="31" spans="2:10" x14ac:dyDescent="0.25">
      <c r="B31" s="19"/>
      <c r="C31" s="21"/>
      <c r="D31" s="13"/>
      <c r="E31" s="9"/>
      <c r="F31" s="9"/>
      <c r="G31" s="9"/>
      <c r="H31" s="9"/>
      <c r="J31" s="13">
        <f t="shared" si="6"/>
        <v>0</v>
      </c>
    </row>
    <row r="32" spans="2:10" x14ac:dyDescent="0.25">
      <c r="B32" s="19"/>
      <c r="C32" s="7" t="s">
        <v>16</v>
      </c>
      <c r="D32" s="14">
        <f>SUM(D30:D31)</f>
        <v>0</v>
      </c>
      <c r="E32" s="14">
        <f t="shared" ref="E32:H32" si="7">SUM(E30:E31)</f>
        <v>0</v>
      </c>
      <c r="F32" s="14">
        <f t="shared" si="7"/>
        <v>0</v>
      </c>
      <c r="G32" s="14">
        <f t="shared" si="7"/>
        <v>0</v>
      </c>
      <c r="H32" s="14">
        <f t="shared" si="7"/>
        <v>0</v>
      </c>
      <c r="J32" s="14">
        <f>SUM(J30:J31)</f>
        <v>0</v>
      </c>
    </row>
    <row r="33" spans="2:10" x14ac:dyDescent="0.25">
      <c r="B33" s="19"/>
      <c r="C33" s="12" t="s">
        <v>37</v>
      </c>
      <c r="D33" s="11" t="s">
        <v>31</v>
      </c>
      <c r="E33" s="8"/>
      <c r="F33" s="8"/>
      <c r="G33" s="8"/>
      <c r="H33" s="8"/>
      <c r="J33" s="13"/>
    </row>
    <row r="34" spans="2:10" x14ac:dyDescent="0.25">
      <c r="B34" s="19"/>
      <c r="C34" s="21"/>
      <c r="D34" s="13"/>
      <c r="E34" s="13"/>
      <c r="F34" s="13"/>
      <c r="G34" s="13"/>
      <c r="H34" s="13"/>
      <c r="I34" s="27"/>
      <c r="J34" s="13">
        <f t="shared" si="6"/>
        <v>0</v>
      </c>
    </row>
    <row r="35" spans="2:10" x14ac:dyDescent="0.25">
      <c r="B35" s="19"/>
      <c r="C35" s="21"/>
      <c r="D35" s="13"/>
      <c r="E35" s="13"/>
      <c r="F35" s="13"/>
      <c r="G35" s="13"/>
      <c r="H35" s="13"/>
      <c r="I35" s="27"/>
      <c r="J35" s="13">
        <f t="shared" si="6"/>
        <v>0</v>
      </c>
    </row>
    <row r="36" spans="2:10" x14ac:dyDescent="0.25">
      <c r="B36" s="19"/>
      <c r="C36" s="21"/>
      <c r="D36" s="13"/>
      <c r="E36" s="13"/>
      <c r="F36" s="13"/>
      <c r="G36" s="13"/>
      <c r="H36" s="13"/>
      <c r="I36" s="27"/>
      <c r="J36" s="13">
        <f t="shared" si="6"/>
        <v>0</v>
      </c>
    </row>
    <row r="37" spans="2:10" x14ac:dyDescent="0.25">
      <c r="B37" s="19"/>
      <c r="C37" s="21"/>
      <c r="D37" s="13"/>
      <c r="E37" s="9"/>
      <c r="F37" s="9"/>
      <c r="G37" s="9"/>
      <c r="H37" s="9"/>
      <c r="J37" s="13">
        <f t="shared" si="6"/>
        <v>0</v>
      </c>
    </row>
    <row r="38" spans="2:10" x14ac:dyDescent="0.25">
      <c r="B38" s="19"/>
      <c r="C38" s="7" t="s">
        <v>17</v>
      </c>
      <c r="D38" s="14">
        <f>SUM(D34:D37)</f>
        <v>0</v>
      </c>
      <c r="E38" s="14">
        <f t="shared" ref="E38:H38" si="8">SUM(E34:E37)</f>
        <v>0</v>
      </c>
      <c r="F38" s="14">
        <f t="shared" si="8"/>
        <v>0</v>
      </c>
      <c r="G38" s="14">
        <f t="shared" si="8"/>
        <v>0</v>
      </c>
      <c r="H38" s="14">
        <f t="shared" si="8"/>
        <v>0</v>
      </c>
      <c r="J38" s="14">
        <f>SUM(J34:J37)</f>
        <v>0</v>
      </c>
    </row>
    <row r="39" spans="2:10" x14ac:dyDescent="0.25">
      <c r="B39" s="19"/>
      <c r="C39" s="12" t="s">
        <v>38</v>
      </c>
      <c r="D39" s="11" t="s">
        <v>31</v>
      </c>
      <c r="E39" s="8"/>
      <c r="F39" s="8"/>
      <c r="G39" s="8"/>
      <c r="H39" s="8"/>
      <c r="J39" s="13"/>
    </row>
    <row r="40" spans="2:10" x14ac:dyDescent="0.25">
      <c r="B40" s="19"/>
      <c r="C40" s="21"/>
      <c r="D40" s="13"/>
      <c r="E40" s="36"/>
      <c r="F40" s="36"/>
      <c r="G40" s="36"/>
      <c r="H40" s="36"/>
      <c r="J40" s="13">
        <f t="shared" si="6"/>
        <v>0</v>
      </c>
    </row>
    <row r="41" spans="2:10" x14ac:dyDescent="0.25">
      <c r="B41" s="19"/>
      <c r="C41" s="21"/>
      <c r="D41" s="13"/>
      <c r="E41" s="48"/>
      <c r="F41" s="48"/>
      <c r="G41" s="48"/>
      <c r="H41" s="48"/>
      <c r="J41" s="13">
        <f t="shared" si="6"/>
        <v>0</v>
      </c>
    </row>
    <row r="42" spans="2:10" x14ac:dyDescent="0.25">
      <c r="B42" s="19"/>
      <c r="C42" s="8"/>
      <c r="D42" s="13"/>
      <c r="E42" s="9"/>
      <c r="F42" s="9"/>
      <c r="G42" s="9"/>
      <c r="H42" s="9"/>
      <c r="J42" s="13">
        <f t="shared" si="6"/>
        <v>0</v>
      </c>
    </row>
    <row r="43" spans="2:10" x14ac:dyDescent="0.25">
      <c r="B43" s="20"/>
      <c r="C43" s="7" t="s">
        <v>18</v>
      </c>
      <c r="D43" s="14">
        <f>SUM(D40:D42)</f>
        <v>0</v>
      </c>
      <c r="E43" s="14">
        <f>SUM(E40:E42)</f>
        <v>0</v>
      </c>
      <c r="F43" s="14">
        <f>SUM(F40:F42)</f>
        <v>0</v>
      </c>
      <c r="G43" s="14">
        <f>SUM(G40:G42)</f>
        <v>0</v>
      </c>
      <c r="H43" s="14">
        <f>SUM(H40:H42)</f>
        <v>0</v>
      </c>
      <c r="J43" s="14">
        <f>SUM(J40:J42)</f>
        <v>0</v>
      </c>
    </row>
    <row r="44" spans="2:10" x14ac:dyDescent="0.25">
      <c r="B44" s="20"/>
      <c r="C44" s="7" t="s">
        <v>19</v>
      </c>
      <c r="D44" s="14">
        <f>SUM(D43,D38,D32,D28,D21,D16,D11)</f>
        <v>5000000</v>
      </c>
      <c r="E44" s="14">
        <f>SUM(E43,E38,E32,E28,E21,E16,E11)</f>
        <v>22311000</v>
      </c>
      <c r="F44" s="14">
        <f>SUM(F43,F38,F32,F28,F21,F16,F11)</f>
        <v>20631000</v>
      </c>
      <c r="G44" s="14">
        <f>SUM(G43,G38,G32,G28,G21,G16,G11)</f>
        <v>0</v>
      </c>
      <c r="H44" s="14">
        <f>SUM(H43,H38,H32,H28,H21,H16,H11)</f>
        <v>0</v>
      </c>
      <c r="J44" s="14">
        <f t="shared" si="6"/>
        <v>47942000</v>
      </c>
    </row>
    <row r="45" spans="2:10" x14ac:dyDescent="0.25">
      <c r="B45" s="4"/>
      <c r="D45"/>
      <c r="E45"/>
      <c r="H45"/>
      <c r="I45"/>
      <c r="J45" t="s">
        <v>20</v>
      </c>
    </row>
    <row r="46" spans="2:10" ht="30" x14ac:dyDescent="0.25">
      <c r="B46" s="56" t="s">
        <v>39</v>
      </c>
      <c r="C46" s="15" t="s">
        <v>39</v>
      </c>
      <c r="D46" s="16"/>
      <c r="E46" s="16"/>
      <c r="F46" s="16"/>
      <c r="G46" s="16"/>
      <c r="H46" s="16"/>
      <c r="I46"/>
      <c r="J46" s="16" t="s">
        <v>20</v>
      </c>
    </row>
    <row r="47" spans="2:10" x14ac:dyDescent="0.25">
      <c r="B47" s="19"/>
      <c r="C47" s="21"/>
      <c r="D47" s="11"/>
      <c r="E47" s="8"/>
      <c r="F47" s="8"/>
      <c r="G47" s="8"/>
      <c r="H47" s="8"/>
      <c r="J47" s="13">
        <f>SUM(D47:H47)</f>
        <v>0</v>
      </c>
    </row>
    <row r="48" spans="2:10" x14ac:dyDescent="0.25">
      <c r="B48" s="19"/>
      <c r="C48" s="21"/>
      <c r="D48" s="11"/>
      <c r="E48" s="8"/>
      <c r="F48" s="8"/>
      <c r="G48" s="8"/>
      <c r="H48" s="8"/>
      <c r="J48" s="13">
        <f t="shared" ref="J48" si="9">SUM(D48:H48)</f>
        <v>0</v>
      </c>
    </row>
    <row r="49" spans="2:10" x14ac:dyDescent="0.25">
      <c r="B49" s="20"/>
      <c r="C49" s="7" t="s">
        <v>21</v>
      </c>
      <c r="D49" s="14">
        <f>SUM(D47:D48)</f>
        <v>0</v>
      </c>
      <c r="E49" s="14">
        <f t="shared" ref="E49:H49" si="10">SUM(E47:E48)</f>
        <v>0</v>
      </c>
      <c r="F49" s="14">
        <f t="shared" si="10"/>
        <v>0</v>
      </c>
      <c r="G49" s="14">
        <f t="shared" si="10"/>
        <v>0</v>
      </c>
      <c r="H49" s="14">
        <f t="shared" si="10"/>
        <v>0</v>
      </c>
      <c r="J49" s="14">
        <f>SUM(J47:J48)</f>
        <v>0</v>
      </c>
    </row>
    <row r="50" spans="2:10" ht="15.75" thickBot="1" x14ac:dyDescent="0.3">
      <c r="B50" s="4"/>
      <c r="D50"/>
      <c r="E50"/>
      <c r="H50"/>
      <c r="I50"/>
      <c r="J50" t="s">
        <v>20</v>
      </c>
    </row>
    <row r="51" spans="2:10" s="1" customFormat="1" ht="30.75" thickBot="1" x14ac:dyDescent="0.3">
      <c r="B51" s="17" t="s">
        <v>22</v>
      </c>
      <c r="C51" s="17"/>
      <c r="D51" s="63">
        <f>SUM(D49,D44)</f>
        <v>5000000</v>
      </c>
      <c r="E51" s="63">
        <f t="shared" ref="E51:J51" si="11">SUM(E49,E44)</f>
        <v>22311000</v>
      </c>
      <c r="F51" s="63">
        <f t="shared" si="11"/>
        <v>20631000</v>
      </c>
      <c r="G51" s="63">
        <f t="shared" si="11"/>
        <v>0</v>
      </c>
      <c r="H51" s="63">
        <f t="shared" si="11"/>
        <v>0</v>
      </c>
      <c r="I51" s="64"/>
      <c r="J51" s="63">
        <f t="shared" si="11"/>
        <v>47942000</v>
      </c>
    </row>
    <row r="52" spans="2:10" x14ac:dyDescent="0.25">
      <c r="B52" s="4"/>
    </row>
    <row r="53" spans="2:10" x14ac:dyDescent="0.25">
      <c r="B53" s="4"/>
    </row>
    <row r="54" spans="2:10" x14ac:dyDescent="0.25">
      <c r="B54" s="104" t="s">
        <v>124</v>
      </c>
      <c r="C54" s="103"/>
    </row>
    <row r="55" spans="2:10" x14ac:dyDescent="0.25">
      <c r="B55" s="4"/>
      <c r="C55" s="1" t="s">
        <v>78</v>
      </c>
      <c r="D55" s="4" t="s">
        <v>85</v>
      </c>
    </row>
    <row r="56" spans="2:10" x14ac:dyDescent="0.25">
      <c r="B56" s="4"/>
      <c r="C56" t="s">
        <v>65</v>
      </c>
    </row>
    <row r="57" spans="2:10" x14ac:dyDescent="0.25">
      <c r="B57" s="4"/>
      <c r="C57" t="s">
        <v>66</v>
      </c>
    </row>
    <row r="58" spans="2:10" x14ac:dyDescent="0.25">
      <c r="B58" s="4"/>
      <c r="C58" t="s">
        <v>67</v>
      </c>
    </row>
    <row r="59" spans="2:10" x14ac:dyDescent="0.25">
      <c r="B59" s="4"/>
      <c r="C59" t="s">
        <v>74</v>
      </c>
    </row>
    <row r="60" spans="2:10" x14ac:dyDescent="0.25">
      <c r="B60" s="4"/>
      <c r="C60" t="s">
        <v>68</v>
      </c>
    </row>
    <row r="61" spans="2:10" x14ac:dyDescent="0.25">
      <c r="B61" s="4"/>
      <c r="C61" t="s">
        <v>75</v>
      </c>
    </row>
    <row r="62" spans="2:10" x14ac:dyDescent="0.25">
      <c r="B62" s="4"/>
      <c r="C62" t="s">
        <v>69</v>
      </c>
    </row>
    <row r="63" spans="2:10" x14ac:dyDescent="0.25">
      <c r="B63" s="4"/>
      <c r="C63" t="s">
        <v>70</v>
      </c>
    </row>
    <row r="64" spans="2:10" x14ac:dyDescent="0.25">
      <c r="B64" s="4"/>
      <c r="C64" t="s">
        <v>71</v>
      </c>
    </row>
    <row r="65" spans="2:3" x14ac:dyDescent="0.25">
      <c r="B65" s="4"/>
      <c r="C65" t="s">
        <v>72</v>
      </c>
    </row>
    <row r="66" spans="2:3" x14ac:dyDescent="0.25">
      <c r="B66" s="4"/>
      <c r="C66" t="s">
        <v>73</v>
      </c>
    </row>
    <row r="67" spans="2:3" x14ac:dyDescent="0.25">
      <c r="C67" t="s">
        <v>76</v>
      </c>
    </row>
    <row r="69" spans="2:3" x14ac:dyDescent="0.25">
      <c r="C69" s="1" t="s">
        <v>77</v>
      </c>
    </row>
    <row r="70" spans="2:3" x14ac:dyDescent="0.25">
      <c r="C70" t="s">
        <v>79</v>
      </c>
    </row>
    <row r="72" spans="2:3" x14ac:dyDescent="0.25">
      <c r="C72" s="1" t="s">
        <v>80</v>
      </c>
    </row>
    <row r="73" spans="2:3" x14ac:dyDescent="0.25">
      <c r="C73" t="s">
        <v>81</v>
      </c>
    </row>
    <row r="74" spans="2:3" x14ac:dyDescent="0.25">
      <c r="C74" t="s">
        <v>82</v>
      </c>
    </row>
    <row r="75" spans="2:3" x14ac:dyDescent="0.25">
      <c r="C75" t="s">
        <v>131</v>
      </c>
    </row>
    <row r="77" spans="2:3" x14ac:dyDescent="0.25">
      <c r="C77" s="1" t="s">
        <v>129</v>
      </c>
    </row>
    <row r="78" spans="2:3" x14ac:dyDescent="0.25">
      <c r="C78" t="s">
        <v>130</v>
      </c>
    </row>
    <row r="80" spans="2:3" x14ac:dyDescent="0.25">
      <c r="C80" s="1" t="s">
        <v>83</v>
      </c>
    </row>
    <row r="81" spans="3:3" x14ac:dyDescent="0.25">
      <c r="C81" t="s">
        <v>132</v>
      </c>
    </row>
    <row r="82" spans="3:3" x14ac:dyDescent="0.25">
      <c r="C82" t="s">
        <v>84</v>
      </c>
    </row>
    <row r="83" spans="3:3" x14ac:dyDescent="0.25">
      <c r="C83" s="88"/>
    </row>
  </sheetData>
  <pageMargins left="0.7" right="0.7" top="0.75" bottom="0.75" header="0.3" footer="0.3"/>
  <pageSetup scale="97" fitToHeight="0" orientation="landscape" r:id="rId1"/>
  <ignoredErrors>
    <ignoredError sqref="J19:J20 J30 J34:J36 J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88"/>
  <sheetViews>
    <sheetView showGridLines="0" zoomScale="85" zoomScaleNormal="85" workbookViewId="0">
      <pane xSplit="3" ySplit="6" topLeftCell="D4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74" sqref="C74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4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5" customWidth="1"/>
    <col min="10" max="10" width="14.42578125" customWidth="1"/>
    <col min="11" max="11" width="10.140625" customWidth="1"/>
  </cols>
  <sheetData>
    <row r="2" spans="2:39" ht="23.25" x14ac:dyDescent="0.35">
      <c r="B2" s="26" t="s">
        <v>29</v>
      </c>
    </row>
    <row r="3" spans="2:39" x14ac:dyDescent="0.25">
      <c r="B3" s="3" t="s">
        <v>42</v>
      </c>
    </row>
    <row r="4" spans="2:39" x14ac:dyDescent="0.25">
      <c r="B4" s="3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x14ac:dyDescent="0.2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21"/>
      <c r="D8" s="13"/>
      <c r="E8" s="13"/>
      <c r="F8" s="13"/>
      <c r="G8" s="13"/>
      <c r="H8" s="13"/>
      <c r="I8" s="27">
        <v>450000</v>
      </c>
      <c r="J8" s="13">
        <f>SUM(D8:H8)</f>
        <v>0</v>
      </c>
    </row>
    <row r="9" spans="2:39" x14ac:dyDescent="0.2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2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2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5">
        <f t="shared" si="0"/>
        <v>450000</v>
      </c>
      <c r="J11" s="14">
        <f t="shared" si="0"/>
        <v>0</v>
      </c>
    </row>
    <row r="12" spans="2:39" x14ac:dyDescent="0.2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2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2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2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2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25">
      <c r="B18" s="19"/>
      <c r="C18" s="21"/>
      <c r="D18" s="11"/>
      <c r="E18" s="8"/>
      <c r="F18" s="8"/>
      <c r="G18" s="8"/>
      <c r="H18" s="8"/>
      <c r="J18" s="13">
        <f>SUM(D18:H18)</f>
        <v>0</v>
      </c>
    </row>
    <row r="19" spans="2:10" x14ac:dyDescent="0.25">
      <c r="B19" s="19"/>
      <c r="C19" s="25"/>
      <c r="D19" s="13"/>
      <c r="E19" s="13"/>
      <c r="F19" s="13"/>
      <c r="G19" s="13"/>
      <c r="H19" s="13"/>
      <c r="I19" s="27">
        <v>225</v>
      </c>
      <c r="J19" s="13">
        <f t="shared" ref="J19:J21" si="3">SUM(D19:H19)</f>
        <v>0</v>
      </c>
    </row>
    <row r="20" spans="2:10" x14ac:dyDescent="0.25">
      <c r="B20" s="19"/>
      <c r="C20" s="25"/>
      <c r="D20" s="13"/>
      <c r="E20" s="13"/>
      <c r="F20" s="13"/>
      <c r="G20" s="13"/>
      <c r="H20" s="13"/>
      <c r="I20" s="27">
        <v>400</v>
      </c>
      <c r="J20" s="13">
        <f t="shared" si="3"/>
        <v>0</v>
      </c>
    </row>
    <row r="21" spans="2:10" x14ac:dyDescent="0.25">
      <c r="B21" s="19"/>
      <c r="C21" s="21"/>
      <c r="D21" s="13"/>
      <c r="E21" s="13"/>
      <c r="F21" s="13"/>
      <c r="G21" s="13"/>
      <c r="H21" s="13"/>
      <c r="I21" s="27">
        <v>1638</v>
      </c>
      <c r="J21" s="13">
        <f t="shared" si="3"/>
        <v>0</v>
      </c>
    </row>
    <row r="22" spans="2:10" x14ac:dyDescent="0.25">
      <c r="B22" s="19"/>
      <c r="C22" s="7" t="s">
        <v>14</v>
      </c>
      <c r="D22" s="14">
        <f>SUM(D19:D21)</f>
        <v>0</v>
      </c>
      <c r="E22" s="14">
        <f>SUM(E19:E21)</f>
        <v>0</v>
      </c>
      <c r="F22" s="14">
        <f>SUM(F19:F21)</f>
        <v>0</v>
      </c>
      <c r="G22" s="14">
        <f>SUM(G19:G21)</f>
        <v>0</v>
      </c>
      <c r="H22" s="14">
        <f>SUM(H19:H21)</f>
        <v>0</v>
      </c>
      <c r="J22" s="14">
        <f>SUM(J18:J21)</f>
        <v>0</v>
      </c>
    </row>
    <row r="23" spans="2:10" x14ac:dyDescent="0.25">
      <c r="B23" s="19"/>
      <c r="C23" s="12" t="s">
        <v>34</v>
      </c>
      <c r="D23" s="13"/>
      <c r="E23" s="8"/>
      <c r="F23" s="8"/>
      <c r="G23" s="8"/>
      <c r="H23" s="8"/>
      <c r="J23" s="13" t="s">
        <v>20</v>
      </c>
    </row>
    <row r="24" spans="2:10" x14ac:dyDescent="0.25">
      <c r="B24" s="19"/>
      <c r="C24" s="60" t="s">
        <v>54</v>
      </c>
      <c r="D24" s="61">
        <v>1216000</v>
      </c>
      <c r="E24" s="61"/>
      <c r="F24" s="61"/>
      <c r="G24" s="61"/>
      <c r="H24" s="61"/>
      <c r="I24" s="64"/>
      <c r="J24" s="61">
        <f t="shared" ref="J24:J26" si="4">SUM(D24:H24)</f>
        <v>1216000</v>
      </c>
    </row>
    <row r="25" spans="2:10" ht="15" customHeight="1" x14ac:dyDescent="0.25">
      <c r="B25" s="19"/>
      <c r="C25" s="98" t="s">
        <v>55</v>
      </c>
      <c r="D25" s="108">
        <v>1800000</v>
      </c>
      <c r="E25" s="61"/>
      <c r="F25" s="61"/>
      <c r="G25" s="61"/>
      <c r="H25" s="61"/>
      <c r="I25" s="64"/>
      <c r="J25" s="61">
        <f t="shared" si="4"/>
        <v>1800000</v>
      </c>
    </row>
    <row r="26" spans="2:10" x14ac:dyDescent="0.25">
      <c r="B26" s="19"/>
      <c r="C26" s="95" t="s">
        <v>56</v>
      </c>
      <c r="D26" s="108">
        <v>450000</v>
      </c>
      <c r="E26" s="108">
        <v>450000</v>
      </c>
      <c r="F26" s="61"/>
      <c r="G26" s="61"/>
      <c r="H26" s="61"/>
      <c r="I26" s="64"/>
      <c r="J26" s="61">
        <f t="shared" si="4"/>
        <v>900000</v>
      </c>
    </row>
    <row r="27" spans="2:10" ht="15" customHeight="1" x14ac:dyDescent="0.25">
      <c r="B27" s="19"/>
      <c r="C27" s="60" t="s">
        <v>57</v>
      </c>
      <c r="D27" s="61"/>
      <c r="E27" s="61">
        <v>7805000</v>
      </c>
      <c r="F27" s="61"/>
      <c r="G27" s="61"/>
      <c r="H27" s="61"/>
      <c r="I27" s="64"/>
      <c r="J27" s="61">
        <f>SUM(D27:H27)</f>
        <v>7805000</v>
      </c>
    </row>
    <row r="28" spans="2:10" x14ac:dyDescent="0.25">
      <c r="B28" s="19" t="s">
        <v>35</v>
      </c>
      <c r="C28" s="60" t="s">
        <v>58</v>
      </c>
      <c r="D28" s="61" t="s">
        <v>31</v>
      </c>
      <c r="E28" s="61">
        <v>1500000</v>
      </c>
      <c r="F28" s="61"/>
      <c r="G28" s="61"/>
      <c r="H28" s="61"/>
      <c r="I28" s="64"/>
      <c r="J28" s="61">
        <f t="shared" ref="J28:J49" si="5">SUM(D28:H28)</f>
        <v>1500000</v>
      </c>
    </row>
    <row r="29" spans="2:10" x14ac:dyDescent="0.25">
      <c r="B29" s="19"/>
      <c r="C29" s="7" t="s">
        <v>15</v>
      </c>
      <c r="D29" s="62">
        <f>SUM(D24:D28)</f>
        <v>3466000</v>
      </c>
      <c r="E29" s="62">
        <f>SUM(E24:E28)</f>
        <v>9755000</v>
      </c>
      <c r="F29" s="62">
        <f>SUM(F24:F28)</f>
        <v>0</v>
      </c>
      <c r="G29" s="62">
        <f>SUM(G24:G28)</f>
        <v>0</v>
      </c>
      <c r="H29" s="62">
        <f>SUM(H24:H28)</f>
        <v>0</v>
      </c>
      <c r="I29" s="64"/>
      <c r="J29" s="68">
        <f>SUM(J24:J28)</f>
        <v>13221000</v>
      </c>
    </row>
    <row r="30" spans="2:10" x14ac:dyDescent="0.25">
      <c r="B30" s="19"/>
      <c r="C30" s="12" t="s">
        <v>36</v>
      </c>
      <c r="D30" s="11" t="s">
        <v>31</v>
      </c>
      <c r="E30" s="8"/>
      <c r="F30" s="8"/>
      <c r="G30" s="8"/>
      <c r="H30" s="8"/>
      <c r="J30" s="13"/>
    </row>
    <row r="31" spans="2:10" x14ac:dyDescent="0.25">
      <c r="B31" s="19"/>
      <c r="C31" s="21"/>
      <c r="D31" s="13"/>
      <c r="E31" s="13"/>
      <c r="F31" s="13"/>
      <c r="G31" s="13"/>
      <c r="H31" s="13"/>
      <c r="I31" s="27">
        <v>5000</v>
      </c>
      <c r="J31" s="13">
        <f t="shared" si="5"/>
        <v>0</v>
      </c>
    </row>
    <row r="32" spans="2:10" x14ac:dyDescent="0.25">
      <c r="B32" s="19"/>
      <c r="C32" s="21"/>
      <c r="D32" s="13"/>
      <c r="E32" s="9"/>
      <c r="F32" s="9"/>
      <c r="G32" s="9"/>
      <c r="H32" s="9"/>
      <c r="J32" s="13">
        <f t="shared" si="5"/>
        <v>0</v>
      </c>
    </row>
    <row r="33" spans="2:10" x14ac:dyDescent="0.25">
      <c r="B33" s="19"/>
      <c r="C33" s="7" t="s">
        <v>16</v>
      </c>
      <c r="D33" s="14">
        <f>SUM(D31:D32)</f>
        <v>0</v>
      </c>
      <c r="E33" s="14">
        <f t="shared" ref="E33:H33" si="6">SUM(E31:E32)</f>
        <v>0</v>
      </c>
      <c r="F33" s="14">
        <f t="shared" si="6"/>
        <v>0</v>
      </c>
      <c r="G33" s="14">
        <f t="shared" si="6"/>
        <v>0</v>
      </c>
      <c r="H33" s="14">
        <f t="shared" si="6"/>
        <v>0</v>
      </c>
      <c r="J33" s="14">
        <f>SUM(J31:J32)</f>
        <v>0</v>
      </c>
    </row>
    <row r="34" spans="2:10" x14ac:dyDescent="0.25">
      <c r="B34" s="19"/>
      <c r="C34" s="12" t="s">
        <v>37</v>
      </c>
      <c r="D34" s="11" t="s">
        <v>31</v>
      </c>
      <c r="E34" s="8"/>
      <c r="F34" s="8"/>
      <c r="G34" s="8"/>
      <c r="H34" s="8"/>
      <c r="J34" s="13"/>
    </row>
    <row r="35" spans="2:10" s="64" customFormat="1" x14ac:dyDescent="0.25">
      <c r="B35" s="78"/>
      <c r="C35" s="79" t="s">
        <v>125</v>
      </c>
      <c r="D35" s="61"/>
      <c r="E35" s="61">
        <v>5575000</v>
      </c>
      <c r="F35" s="61"/>
      <c r="G35" s="61"/>
      <c r="H35" s="61"/>
      <c r="I35" s="74"/>
      <c r="J35" s="61"/>
    </row>
    <row r="36" spans="2:10" x14ac:dyDescent="0.25">
      <c r="B36" s="19"/>
      <c r="C36" s="11"/>
      <c r="D36" s="13"/>
      <c r="E36" s="13"/>
      <c r="F36" s="13"/>
      <c r="G36" s="13"/>
      <c r="H36" s="13"/>
      <c r="I36" s="27"/>
      <c r="J36" s="13">
        <f t="shared" si="5"/>
        <v>0</v>
      </c>
    </row>
    <row r="37" spans="2:10" x14ac:dyDescent="0.25">
      <c r="B37" s="19"/>
      <c r="C37" s="11"/>
      <c r="D37" s="13"/>
      <c r="E37" s="13"/>
      <c r="F37" s="13"/>
      <c r="G37" s="13"/>
      <c r="H37" s="13"/>
      <c r="I37" s="27"/>
      <c r="J37" s="13">
        <f t="shared" si="5"/>
        <v>0</v>
      </c>
    </row>
    <row r="38" spans="2:10" x14ac:dyDescent="0.25">
      <c r="B38" s="19"/>
      <c r="C38" s="50"/>
      <c r="D38" s="13"/>
      <c r="E38" s="13"/>
      <c r="F38" s="13"/>
      <c r="G38" s="13"/>
      <c r="H38" s="13"/>
      <c r="I38" s="27"/>
      <c r="J38" s="13">
        <f t="shared" si="5"/>
        <v>0</v>
      </c>
    </row>
    <row r="39" spans="2:10" x14ac:dyDescent="0.25">
      <c r="B39" s="19"/>
      <c r="C39" s="21"/>
      <c r="D39" s="13"/>
      <c r="E39" s="9"/>
      <c r="F39" s="9"/>
      <c r="G39" s="9"/>
      <c r="H39" s="9"/>
      <c r="J39" s="13">
        <f t="shared" si="5"/>
        <v>0</v>
      </c>
    </row>
    <row r="40" spans="2:10" x14ac:dyDescent="0.25">
      <c r="B40" s="19"/>
      <c r="C40" s="7" t="s">
        <v>17</v>
      </c>
      <c r="D40" s="68">
        <f>SUM(D35:D39)</f>
        <v>0</v>
      </c>
      <c r="E40" s="68">
        <f t="shared" ref="E40:H40" si="7">SUM(E35:E39)</f>
        <v>5575000</v>
      </c>
      <c r="F40" s="68">
        <f t="shared" si="7"/>
        <v>0</v>
      </c>
      <c r="G40" s="68">
        <f t="shared" si="7"/>
        <v>0</v>
      </c>
      <c r="H40" s="68">
        <f t="shared" si="7"/>
        <v>0</v>
      </c>
      <c r="I40" s="64"/>
      <c r="J40" s="68">
        <f>SUM(J35:J39)</f>
        <v>0</v>
      </c>
    </row>
    <row r="41" spans="2:10" x14ac:dyDescent="0.25">
      <c r="B41" s="19"/>
      <c r="C41" s="12" t="s">
        <v>38</v>
      </c>
      <c r="D41" s="11" t="s">
        <v>31</v>
      </c>
      <c r="E41" s="8"/>
      <c r="F41" s="8"/>
      <c r="G41" s="8"/>
      <c r="H41" s="8"/>
      <c r="J41" s="13"/>
    </row>
    <row r="42" spans="2:10" x14ac:dyDescent="0.25">
      <c r="B42" s="19"/>
      <c r="C42" s="21"/>
      <c r="D42" s="13"/>
      <c r="E42" s="13"/>
      <c r="F42" s="13"/>
      <c r="G42" s="13"/>
      <c r="H42" s="13"/>
      <c r="I42" s="27">
        <v>375000</v>
      </c>
      <c r="J42" s="13">
        <f t="shared" si="5"/>
        <v>0</v>
      </c>
    </row>
    <row r="43" spans="2:10" x14ac:dyDescent="0.25">
      <c r="B43" s="19"/>
      <c r="C43" s="21"/>
      <c r="D43" s="13"/>
      <c r="E43" s="13"/>
      <c r="F43" s="13"/>
      <c r="G43" s="13"/>
      <c r="H43" s="13"/>
      <c r="I43" s="27">
        <v>781250</v>
      </c>
      <c r="J43" s="13">
        <f t="shared" si="5"/>
        <v>0</v>
      </c>
    </row>
    <row r="44" spans="2:10" x14ac:dyDescent="0.25">
      <c r="B44" s="19"/>
      <c r="C44" s="21"/>
      <c r="D44" s="13"/>
      <c r="E44" s="13"/>
      <c r="F44" s="13"/>
      <c r="G44" s="13"/>
      <c r="H44" s="13"/>
      <c r="I44" s="27">
        <v>2083335</v>
      </c>
      <c r="J44" s="13">
        <f t="shared" si="5"/>
        <v>0</v>
      </c>
    </row>
    <row r="45" spans="2:10" x14ac:dyDescent="0.25">
      <c r="B45" s="19"/>
      <c r="C45" s="21"/>
      <c r="D45" s="13"/>
      <c r="E45" s="9"/>
      <c r="F45" s="9"/>
      <c r="G45" s="9"/>
      <c r="H45" s="9"/>
      <c r="J45" s="13">
        <f t="shared" si="5"/>
        <v>0</v>
      </c>
    </row>
    <row r="46" spans="2:10" x14ac:dyDescent="0.25">
      <c r="B46" s="19"/>
      <c r="C46" s="21"/>
      <c r="D46" s="13"/>
      <c r="E46" s="9"/>
      <c r="F46" s="9"/>
      <c r="G46" s="9"/>
      <c r="H46" s="9"/>
      <c r="J46" s="13">
        <f t="shared" si="5"/>
        <v>0</v>
      </c>
    </row>
    <row r="47" spans="2:10" x14ac:dyDescent="0.25">
      <c r="B47" s="19"/>
      <c r="C47" s="8"/>
      <c r="D47" s="13"/>
      <c r="E47" s="9"/>
      <c r="F47" s="9"/>
      <c r="G47" s="9"/>
      <c r="H47" s="9"/>
      <c r="J47" s="13">
        <f t="shared" si="5"/>
        <v>0</v>
      </c>
    </row>
    <row r="48" spans="2:10" x14ac:dyDescent="0.25">
      <c r="B48" s="20"/>
      <c r="C48" s="7" t="s">
        <v>18</v>
      </c>
      <c r="D48" s="14">
        <f>SUM(D42:D47)</f>
        <v>0</v>
      </c>
      <c r="E48" s="14">
        <f t="shared" ref="E48:H48" si="8">SUM(E42:E47)</f>
        <v>0</v>
      </c>
      <c r="F48" s="14">
        <f t="shared" si="8"/>
        <v>0</v>
      </c>
      <c r="G48" s="14">
        <f t="shared" si="8"/>
        <v>0</v>
      </c>
      <c r="H48" s="14">
        <f t="shared" si="8"/>
        <v>0</v>
      </c>
      <c r="J48" s="14">
        <f>SUM(J42:J47)</f>
        <v>0</v>
      </c>
    </row>
    <row r="49" spans="2:10" x14ac:dyDescent="0.25">
      <c r="B49" s="20"/>
      <c r="C49" s="7" t="s">
        <v>19</v>
      </c>
      <c r="D49" s="68">
        <f>SUM(D48,D40,D33,D29,D22,D16,D11)</f>
        <v>3466000</v>
      </c>
      <c r="E49" s="68">
        <f>SUM(E48,E40,E33,E29,E22,E16,E11)</f>
        <v>15330000</v>
      </c>
      <c r="F49" s="68">
        <f>SUM(F48,F40,F33,F29,F22,F16,F11)</f>
        <v>0</v>
      </c>
      <c r="G49" s="68">
        <f>SUM(G48,G40,G33,G29,G22,G16,G11)</f>
        <v>0</v>
      </c>
      <c r="H49" s="68">
        <f>SUM(H48,H40,H33,H29,H22,H16,H11)</f>
        <v>0</v>
      </c>
      <c r="I49" s="64"/>
      <c r="J49" s="68">
        <f t="shared" si="5"/>
        <v>18796000</v>
      </c>
    </row>
    <row r="50" spans="2:10" x14ac:dyDescent="0.25">
      <c r="B50" s="4"/>
      <c r="D50"/>
      <c r="E50"/>
      <c r="H50"/>
      <c r="I50"/>
      <c r="J50" t="s">
        <v>20</v>
      </c>
    </row>
    <row r="51" spans="2:10" x14ac:dyDescent="0.25">
      <c r="B51" s="18" t="s">
        <v>39</v>
      </c>
      <c r="C51" s="15" t="s">
        <v>39</v>
      </c>
      <c r="D51" s="16"/>
      <c r="E51" s="16"/>
      <c r="F51" s="16"/>
      <c r="G51" s="16"/>
      <c r="H51" s="16"/>
      <c r="I51"/>
      <c r="J51" s="16" t="s">
        <v>20</v>
      </c>
    </row>
    <row r="52" spans="2:10" x14ac:dyDescent="0.25">
      <c r="B52" s="19"/>
      <c r="C52" s="21"/>
      <c r="D52" s="11"/>
      <c r="E52" s="8"/>
      <c r="F52" s="8"/>
      <c r="G52" s="8"/>
      <c r="H52" s="8"/>
      <c r="J52" s="13">
        <f>SUM(D52:H52)</f>
        <v>0</v>
      </c>
    </row>
    <row r="53" spans="2:10" x14ac:dyDescent="0.25">
      <c r="B53" s="19"/>
      <c r="C53" s="21"/>
      <c r="D53" s="11"/>
      <c r="E53" s="8"/>
      <c r="F53" s="8"/>
      <c r="G53" s="8"/>
      <c r="H53" s="8"/>
      <c r="J53" s="13">
        <f t="shared" ref="J53:J54" si="9">SUM(D53:H53)</f>
        <v>0</v>
      </c>
    </row>
    <row r="54" spans="2:10" x14ac:dyDescent="0.25">
      <c r="B54" s="20"/>
      <c r="C54" s="7" t="s">
        <v>21</v>
      </c>
      <c r="D54" s="14">
        <f>SUM(D52:D53)</f>
        <v>0</v>
      </c>
      <c r="E54" s="14">
        <f t="shared" ref="E54:H54" si="10">SUM(E52:E53)</f>
        <v>0</v>
      </c>
      <c r="F54" s="14">
        <f t="shared" si="10"/>
        <v>0</v>
      </c>
      <c r="G54" s="14">
        <f t="shared" si="10"/>
        <v>0</v>
      </c>
      <c r="H54" s="14">
        <f t="shared" si="10"/>
        <v>0</v>
      </c>
      <c r="J54" s="14">
        <f t="shared" si="9"/>
        <v>0</v>
      </c>
    </row>
    <row r="55" spans="2:10" ht="15.75" thickBot="1" x14ac:dyDescent="0.3">
      <c r="B55" s="4"/>
      <c r="D55"/>
      <c r="E55"/>
      <c r="H55"/>
      <c r="I55"/>
      <c r="J55" t="s">
        <v>20</v>
      </c>
    </row>
    <row r="56" spans="2:10" s="1" customFormat="1" ht="30.75" thickBot="1" x14ac:dyDescent="0.3">
      <c r="B56" s="17" t="s">
        <v>22</v>
      </c>
      <c r="C56" s="17"/>
      <c r="D56" s="63">
        <f>SUM(D54,D49)</f>
        <v>3466000</v>
      </c>
      <c r="E56" s="63">
        <f t="shared" ref="E56:J56" si="11">SUM(E54,E49)</f>
        <v>15330000</v>
      </c>
      <c r="F56" s="63">
        <f t="shared" si="11"/>
        <v>0</v>
      </c>
      <c r="G56" s="63">
        <f t="shared" si="11"/>
        <v>0</v>
      </c>
      <c r="H56" s="63">
        <f t="shared" si="11"/>
        <v>0</v>
      </c>
      <c r="I56" s="64">
        <f>SUM(I54,I49)</f>
        <v>0</v>
      </c>
      <c r="J56" s="63">
        <f t="shared" si="11"/>
        <v>18796000</v>
      </c>
    </row>
    <row r="57" spans="2:10" s="1" customFormat="1" x14ac:dyDescent="0.25">
      <c r="B57" s="105"/>
      <c r="C57" s="105"/>
      <c r="D57" s="102"/>
      <c r="E57" s="102"/>
      <c r="F57" s="102"/>
      <c r="G57" s="102"/>
      <c r="H57" s="102"/>
      <c r="I57" s="64"/>
      <c r="J57" s="102"/>
    </row>
    <row r="58" spans="2:10" x14ac:dyDescent="0.25">
      <c r="B58" s="4"/>
    </row>
    <row r="59" spans="2:10" x14ac:dyDescent="0.25">
      <c r="B59" s="104" t="s">
        <v>124</v>
      </c>
      <c r="C59" s="103"/>
      <c r="H59" s="97"/>
    </row>
    <row r="60" spans="2:10" x14ac:dyDescent="0.25">
      <c r="B60" s="4"/>
      <c r="C60" s="91" t="s">
        <v>133</v>
      </c>
      <c r="H60" s="97"/>
    </row>
    <row r="61" spans="2:10" x14ac:dyDescent="0.25">
      <c r="B61" s="4"/>
      <c r="C61" s="93" t="s">
        <v>95</v>
      </c>
      <c r="H61" s="97"/>
    </row>
    <row r="62" spans="2:10" x14ac:dyDescent="0.25">
      <c r="B62" s="4"/>
      <c r="C62" s="93" t="s">
        <v>96</v>
      </c>
      <c r="H62" s="97"/>
    </row>
    <row r="63" spans="2:10" x14ac:dyDescent="0.25">
      <c r="B63" s="4"/>
      <c r="C63" s="92"/>
      <c r="H63" s="97"/>
    </row>
    <row r="64" spans="2:10" ht="15" customHeight="1" x14ac:dyDescent="0.25">
      <c r="B64" s="4"/>
      <c r="C64" s="91" t="s">
        <v>97</v>
      </c>
      <c r="H64" s="89"/>
    </row>
    <row r="65" spans="2:8" x14ac:dyDescent="0.25">
      <c r="B65" s="4"/>
      <c r="C65" s="94" t="s">
        <v>98</v>
      </c>
      <c r="H65" s="90"/>
    </row>
    <row r="66" spans="2:8" x14ac:dyDescent="0.25">
      <c r="B66" s="4"/>
      <c r="C66" s="94" t="s">
        <v>151</v>
      </c>
      <c r="H66" s="90"/>
    </row>
    <row r="67" spans="2:8" x14ac:dyDescent="0.25">
      <c r="B67" s="4"/>
      <c r="C67" s="94" t="s">
        <v>152</v>
      </c>
      <c r="H67" s="90"/>
    </row>
    <row r="68" spans="2:8" x14ac:dyDescent="0.25">
      <c r="B68" s="4"/>
      <c r="H68" s="97"/>
    </row>
    <row r="69" spans="2:8" x14ac:dyDescent="0.25">
      <c r="B69" s="4"/>
      <c r="C69" s="96" t="s">
        <v>99</v>
      </c>
    </row>
    <row r="70" spans="2:8" x14ac:dyDescent="0.25">
      <c r="B70" s="4"/>
      <c r="C70" t="s">
        <v>150</v>
      </c>
    </row>
    <row r="71" spans="2:8" x14ac:dyDescent="0.25">
      <c r="B71" s="4"/>
      <c r="C71" t="s">
        <v>153</v>
      </c>
    </row>
    <row r="72" spans="2:8" x14ac:dyDescent="0.25">
      <c r="B72" s="4"/>
      <c r="C72" t="s">
        <v>154</v>
      </c>
    </row>
    <row r="73" spans="2:8" x14ac:dyDescent="0.25">
      <c r="B73" s="4"/>
      <c r="C73" t="s">
        <v>155</v>
      </c>
    </row>
    <row r="74" spans="2:8" x14ac:dyDescent="0.25">
      <c r="B74" s="4"/>
    </row>
    <row r="75" spans="2:8" x14ac:dyDescent="0.25">
      <c r="C75" s="1" t="s">
        <v>100</v>
      </c>
    </row>
    <row r="76" spans="2:8" x14ac:dyDescent="0.25">
      <c r="C76" t="s">
        <v>101</v>
      </c>
    </row>
    <row r="77" spans="2:8" x14ac:dyDescent="0.25">
      <c r="C77" t="s">
        <v>103</v>
      </c>
    </row>
    <row r="78" spans="2:8" x14ac:dyDescent="0.25">
      <c r="C78" t="s">
        <v>102</v>
      </c>
    </row>
    <row r="79" spans="2:8" x14ac:dyDescent="0.25">
      <c r="C79" t="s">
        <v>104</v>
      </c>
    </row>
    <row r="80" spans="2:8" x14ac:dyDescent="0.25">
      <c r="C80" t="s">
        <v>107</v>
      </c>
    </row>
    <row r="82" spans="3:3" x14ac:dyDescent="0.25">
      <c r="C82" s="99" t="s">
        <v>134</v>
      </c>
    </row>
    <row r="83" spans="3:3" x14ac:dyDescent="0.25">
      <c r="C83" s="100" t="s">
        <v>105</v>
      </c>
    </row>
    <row r="84" spans="3:3" x14ac:dyDescent="0.25">
      <c r="C84" t="s">
        <v>106</v>
      </c>
    </row>
    <row r="86" spans="3:3" x14ac:dyDescent="0.25">
      <c r="C86" s="1" t="s">
        <v>126</v>
      </c>
    </row>
    <row r="87" spans="3:3" x14ac:dyDescent="0.25">
      <c r="C87" t="s">
        <v>127</v>
      </c>
    </row>
    <row r="88" spans="3:3" x14ac:dyDescent="0.25">
      <c r="C88" t="s">
        <v>128</v>
      </c>
    </row>
  </sheetData>
  <pageMargins left="0.7" right="0.7" top="0.75" bottom="0.75" header="0.3" footer="0.3"/>
  <pageSetup scale="89" fitToHeight="0" orientation="landscape" r:id="rId1"/>
  <ignoredErrors>
    <ignoredError sqref="J8 J19:J21 J31 J42:J4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5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59" sqref="C5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4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5" customWidth="1"/>
    <col min="10" max="10" width="12.85546875" customWidth="1"/>
    <col min="11" max="11" width="10.140625" customWidth="1"/>
  </cols>
  <sheetData>
    <row r="2" spans="2:39" ht="23.25" x14ac:dyDescent="0.35">
      <c r="B2" s="26" t="s">
        <v>29</v>
      </c>
    </row>
    <row r="3" spans="2:39" x14ac:dyDescent="0.25">
      <c r="B3" s="3" t="s">
        <v>42</v>
      </c>
    </row>
    <row r="4" spans="2:39" x14ac:dyDescent="0.25">
      <c r="B4" s="3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ht="30" x14ac:dyDescent="0.25">
      <c r="B7" s="56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21"/>
      <c r="D8" s="13"/>
      <c r="E8" s="13"/>
      <c r="F8" s="13"/>
      <c r="G8" s="13"/>
      <c r="H8" s="13"/>
      <c r="I8" s="27"/>
      <c r="J8" s="13">
        <f>SUM(D8:H8)</f>
        <v>0</v>
      </c>
    </row>
    <row r="9" spans="2:39" x14ac:dyDescent="0.2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2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2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 x14ac:dyDescent="0.2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2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2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2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 x14ac:dyDescent="0.2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25">
      <c r="B18" s="19"/>
      <c r="C18" s="25"/>
      <c r="D18" s="13"/>
      <c r="E18" s="9"/>
      <c r="F18" s="9"/>
      <c r="G18" s="9"/>
      <c r="H18" s="9"/>
      <c r="J18" s="13">
        <f>SUM(D18:H18)</f>
        <v>0</v>
      </c>
    </row>
    <row r="19" spans="2:10" x14ac:dyDescent="0.25">
      <c r="B19" s="19"/>
      <c r="C19" s="25"/>
      <c r="D19" s="13"/>
      <c r="E19" s="13"/>
      <c r="F19" s="13"/>
      <c r="G19" s="13"/>
      <c r="H19" s="13"/>
      <c r="I19" s="27"/>
      <c r="J19" s="13">
        <f t="shared" ref="J19:J20" si="3">SUM(D19:H19)</f>
        <v>0</v>
      </c>
    </row>
    <row r="20" spans="2:10" x14ac:dyDescent="0.25">
      <c r="B20" s="19"/>
      <c r="C20" s="21"/>
      <c r="D20" s="13"/>
      <c r="E20" s="13"/>
      <c r="F20" s="13"/>
      <c r="G20" s="13"/>
      <c r="H20" s="13"/>
      <c r="I20" s="27"/>
      <c r="J20" s="13">
        <f t="shared" si="3"/>
        <v>0</v>
      </c>
    </row>
    <row r="21" spans="2:10" x14ac:dyDescent="0.25">
      <c r="B21" s="19"/>
      <c r="C21" s="7" t="s">
        <v>14</v>
      </c>
      <c r="D21" s="14">
        <f>SUM(D19:D20)</f>
        <v>0</v>
      </c>
      <c r="E21" s="14">
        <f>SUM(E19:E20)</f>
        <v>0</v>
      </c>
      <c r="F21" s="14">
        <f>SUM(F19:F20)</f>
        <v>0</v>
      </c>
      <c r="G21" s="14">
        <f>SUM(G19:G20)</f>
        <v>0</v>
      </c>
      <c r="H21" s="14">
        <f>SUM(H19:H20)</f>
        <v>0</v>
      </c>
      <c r="J21" s="14">
        <f>SUM(J18:J20)</f>
        <v>0</v>
      </c>
    </row>
    <row r="22" spans="2:10" x14ac:dyDescent="0.25">
      <c r="B22" s="19"/>
      <c r="C22" s="12" t="s">
        <v>34</v>
      </c>
      <c r="D22" s="13"/>
      <c r="E22" s="8"/>
      <c r="F22" s="8"/>
      <c r="G22" s="8"/>
      <c r="H22" s="8"/>
      <c r="J22" s="13" t="s">
        <v>20</v>
      </c>
    </row>
    <row r="23" spans="2:10" x14ac:dyDescent="0.25">
      <c r="B23" s="19"/>
      <c r="C23" s="60" t="s">
        <v>43</v>
      </c>
      <c r="D23" s="61">
        <v>10700000</v>
      </c>
      <c r="E23" s="65"/>
      <c r="F23" s="65"/>
      <c r="G23" s="65"/>
      <c r="H23" s="65"/>
      <c r="I23" s="64"/>
      <c r="J23" s="61">
        <f>SUM(D23:H23)</f>
        <v>10700000</v>
      </c>
    </row>
    <row r="24" spans="2:10" x14ac:dyDescent="0.25">
      <c r="B24" s="19" t="s">
        <v>35</v>
      </c>
      <c r="C24" s="60" t="s">
        <v>44</v>
      </c>
      <c r="D24" s="61">
        <v>14697000</v>
      </c>
      <c r="E24" s="65"/>
      <c r="F24" s="65"/>
      <c r="G24" s="65"/>
      <c r="H24" s="65"/>
      <c r="I24" s="64"/>
      <c r="J24" s="61">
        <f t="shared" ref="J24:J41" si="4">SUM(D24:H24)</f>
        <v>14697000</v>
      </c>
    </row>
    <row r="25" spans="2:10" x14ac:dyDescent="0.25">
      <c r="B25" s="19"/>
      <c r="C25" s="7" t="s">
        <v>15</v>
      </c>
      <c r="D25" s="62">
        <f>SUM(D23:D24)</f>
        <v>25397000</v>
      </c>
      <c r="E25" s="62">
        <f t="shared" ref="E25:H25" si="5">SUM(E23:E24)</f>
        <v>0</v>
      </c>
      <c r="F25" s="62">
        <f t="shared" si="5"/>
        <v>0</v>
      </c>
      <c r="G25" s="62">
        <f t="shared" si="5"/>
        <v>0</v>
      </c>
      <c r="H25" s="62">
        <f t="shared" si="5"/>
        <v>0</v>
      </c>
      <c r="I25" s="64"/>
      <c r="J25" s="68">
        <f>SUM(J23:J24)</f>
        <v>25397000</v>
      </c>
    </row>
    <row r="26" spans="2:10" x14ac:dyDescent="0.25">
      <c r="B26" s="19"/>
      <c r="C26" s="12" t="s">
        <v>36</v>
      </c>
      <c r="D26" s="11" t="s">
        <v>31</v>
      </c>
      <c r="E26" s="8"/>
      <c r="F26" s="8"/>
      <c r="G26" s="8"/>
      <c r="H26" s="8"/>
      <c r="J26" s="13"/>
    </row>
    <row r="27" spans="2:10" x14ac:dyDescent="0.25">
      <c r="B27" s="19"/>
      <c r="C27" s="21"/>
      <c r="D27" s="13"/>
      <c r="E27" s="13"/>
      <c r="F27" s="13"/>
      <c r="G27" s="13"/>
      <c r="H27" s="13"/>
      <c r="I27" s="27"/>
      <c r="J27" s="13">
        <f t="shared" si="4"/>
        <v>0</v>
      </c>
    </row>
    <row r="28" spans="2:10" x14ac:dyDescent="0.25">
      <c r="B28" s="19"/>
      <c r="C28" s="21"/>
      <c r="D28" s="13"/>
      <c r="E28" s="9"/>
      <c r="F28" s="9"/>
      <c r="G28" s="9"/>
      <c r="H28" s="9"/>
      <c r="J28" s="13">
        <f t="shared" si="4"/>
        <v>0</v>
      </c>
    </row>
    <row r="29" spans="2:10" x14ac:dyDescent="0.25">
      <c r="B29" s="19"/>
      <c r="C29" s="7" t="s">
        <v>16</v>
      </c>
      <c r="D29" s="14">
        <f>SUM(D27:D28)</f>
        <v>0</v>
      </c>
      <c r="E29" s="14">
        <f t="shared" ref="E29:H29" si="6">SUM(E27:E28)</f>
        <v>0</v>
      </c>
      <c r="F29" s="14">
        <f t="shared" si="6"/>
        <v>0</v>
      </c>
      <c r="G29" s="14">
        <f t="shared" si="6"/>
        <v>0</v>
      </c>
      <c r="H29" s="14">
        <f t="shared" si="6"/>
        <v>0</v>
      </c>
      <c r="J29" s="14">
        <f>SUM(J27:J28)</f>
        <v>0</v>
      </c>
    </row>
    <row r="30" spans="2:10" x14ac:dyDescent="0.25">
      <c r="B30" s="19"/>
      <c r="C30" s="12" t="s">
        <v>37</v>
      </c>
      <c r="D30" s="11" t="s">
        <v>31</v>
      </c>
      <c r="E30" s="8"/>
      <c r="F30" s="8"/>
      <c r="G30" s="8"/>
      <c r="H30" s="8"/>
      <c r="J30" s="13"/>
    </row>
    <row r="31" spans="2:10" x14ac:dyDescent="0.25">
      <c r="B31" s="19"/>
      <c r="C31" s="21"/>
      <c r="D31" s="13"/>
      <c r="E31" s="13"/>
      <c r="F31" s="13"/>
      <c r="G31" s="13"/>
      <c r="H31" s="13"/>
      <c r="I31" s="27"/>
      <c r="J31" s="13">
        <f t="shared" si="4"/>
        <v>0</v>
      </c>
    </row>
    <row r="32" spans="2:10" x14ac:dyDescent="0.25">
      <c r="B32" s="19"/>
      <c r="C32" s="21"/>
      <c r="D32" s="13"/>
      <c r="E32" s="13"/>
      <c r="F32" s="13"/>
      <c r="G32" s="13"/>
      <c r="H32" s="13"/>
      <c r="I32" s="27"/>
      <c r="J32" s="13">
        <f t="shared" si="4"/>
        <v>0</v>
      </c>
    </row>
    <row r="33" spans="2:10" x14ac:dyDescent="0.25">
      <c r="B33" s="19"/>
      <c r="C33" s="21"/>
      <c r="D33" s="13"/>
      <c r="E33" s="13"/>
      <c r="F33" s="13"/>
      <c r="G33" s="13"/>
      <c r="H33" s="13"/>
      <c r="I33" s="27"/>
      <c r="J33" s="13">
        <f t="shared" si="4"/>
        <v>0</v>
      </c>
    </row>
    <row r="34" spans="2:10" x14ac:dyDescent="0.25">
      <c r="B34" s="19"/>
      <c r="C34" s="21"/>
      <c r="D34" s="13"/>
      <c r="E34" s="9"/>
      <c r="F34" s="9"/>
      <c r="G34" s="9"/>
      <c r="H34" s="9"/>
      <c r="J34" s="13">
        <f t="shared" si="4"/>
        <v>0</v>
      </c>
    </row>
    <row r="35" spans="2:10" x14ac:dyDescent="0.25">
      <c r="B35" s="19"/>
      <c r="C35" s="7" t="s">
        <v>17</v>
      </c>
      <c r="D35" s="14">
        <f>SUM(D31:D34)</f>
        <v>0</v>
      </c>
      <c r="E35" s="14">
        <f t="shared" ref="E35:H35" si="7">SUM(E31:E34)</f>
        <v>0</v>
      </c>
      <c r="F35" s="14">
        <f t="shared" si="7"/>
        <v>0</v>
      </c>
      <c r="G35" s="14">
        <f t="shared" si="7"/>
        <v>0</v>
      </c>
      <c r="H35" s="14">
        <f t="shared" si="7"/>
        <v>0</v>
      </c>
      <c r="J35" s="14">
        <f>SUM(J31:J34)</f>
        <v>0</v>
      </c>
    </row>
    <row r="36" spans="2:10" x14ac:dyDescent="0.2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0" x14ac:dyDescent="0.25">
      <c r="B37" s="19"/>
      <c r="C37" s="21"/>
      <c r="D37" s="13"/>
      <c r="E37" s="36"/>
      <c r="F37" s="36"/>
      <c r="G37" s="36"/>
      <c r="H37" s="36"/>
      <c r="J37" s="13">
        <f t="shared" si="4"/>
        <v>0</v>
      </c>
    </row>
    <row r="38" spans="2:10" x14ac:dyDescent="0.25">
      <c r="B38" s="19"/>
      <c r="C38" s="21"/>
      <c r="D38" s="13"/>
      <c r="E38" s="48"/>
      <c r="F38" s="48"/>
      <c r="G38" s="48"/>
      <c r="H38" s="48"/>
      <c r="J38" s="13">
        <f t="shared" si="4"/>
        <v>0</v>
      </c>
    </row>
    <row r="39" spans="2:10" x14ac:dyDescent="0.25">
      <c r="B39" s="19"/>
      <c r="C39" s="8"/>
      <c r="D39" s="13"/>
      <c r="E39" s="9"/>
      <c r="F39" s="9"/>
      <c r="G39" s="9"/>
      <c r="H39" s="9"/>
      <c r="J39" s="13">
        <f t="shared" si="4"/>
        <v>0</v>
      </c>
    </row>
    <row r="40" spans="2:10" x14ac:dyDescent="0.25">
      <c r="B40" s="20"/>
      <c r="C40" s="7" t="s">
        <v>18</v>
      </c>
      <c r="D40" s="14">
        <f>SUM(D37:D39)</f>
        <v>0</v>
      </c>
      <c r="E40" s="14">
        <f>SUM(E37:E39)</f>
        <v>0</v>
      </c>
      <c r="F40" s="14">
        <f>SUM(F37:F39)</f>
        <v>0</v>
      </c>
      <c r="G40" s="14">
        <f>SUM(G37:G39)</f>
        <v>0</v>
      </c>
      <c r="H40" s="14">
        <f>SUM(H37:H39)</f>
        <v>0</v>
      </c>
      <c r="J40" s="14">
        <f>SUM(J37:J39)</f>
        <v>0</v>
      </c>
    </row>
    <row r="41" spans="2:10" x14ac:dyDescent="0.25">
      <c r="B41" s="20"/>
      <c r="C41" s="7" t="s">
        <v>19</v>
      </c>
      <c r="D41" s="68">
        <f>SUM(D40,D35,D29,D25,D21,D16,D11)</f>
        <v>25397000</v>
      </c>
      <c r="E41" s="68">
        <f>SUM(E40,E35,E29,E25,E21,E16,E11)</f>
        <v>0</v>
      </c>
      <c r="F41" s="68">
        <f>SUM(F40,F35,F29,F25,F21,F16,F11)</f>
        <v>0</v>
      </c>
      <c r="G41" s="68">
        <f>SUM(G40,G35,G29,G25,G21,G16,G11)</f>
        <v>0</v>
      </c>
      <c r="H41" s="68">
        <f>SUM(H40,H35,H29,H25,H21,H16,H11)</f>
        <v>0</v>
      </c>
      <c r="I41" s="64"/>
      <c r="J41" s="68">
        <f t="shared" si="4"/>
        <v>25397000</v>
      </c>
    </row>
    <row r="42" spans="2:10" x14ac:dyDescent="0.25">
      <c r="B42" s="4"/>
      <c r="D42"/>
      <c r="E42"/>
      <c r="H42"/>
      <c r="I42"/>
      <c r="J42" t="s">
        <v>20</v>
      </c>
    </row>
    <row r="43" spans="2:10" ht="30" x14ac:dyDescent="0.25">
      <c r="B43" s="56" t="s">
        <v>39</v>
      </c>
      <c r="C43" s="15" t="s">
        <v>39</v>
      </c>
      <c r="D43" s="16"/>
      <c r="E43" s="16"/>
      <c r="F43" s="16"/>
      <c r="G43" s="16"/>
      <c r="H43" s="16"/>
      <c r="I43"/>
      <c r="J43" s="16" t="s">
        <v>20</v>
      </c>
    </row>
    <row r="44" spans="2:10" x14ac:dyDescent="0.25">
      <c r="B44" s="19"/>
      <c r="C44" s="21"/>
      <c r="D44" s="11"/>
      <c r="E44" s="8"/>
      <c r="F44" s="8"/>
      <c r="G44" s="8"/>
      <c r="H44" s="8"/>
      <c r="J44" s="13">
        <f>SUM(D44:H44)</f>
        <v>0</v>
      </c>
    </row>
    <row r="45" spans="2:10" x14ac:dyDescent="0.25">
      <c r="B45" s="19"/>
      <c r="C45" s="21"/>
      <c r="D45" s="11"/>
      <c r="E45" s="8"/>
      <c r="F45" s="8"/>
      <c r="G45" s="8"/>
      <c r="H45" s="8"/>
      <c r="J45" s="13">
        <f t="shared" ref="J45" si="8">SUM(D45:H45)</f>
        <v>0</v>
      </c>
    </row>
    <row r="46" spans="2:10" x14ac:dyDescent="0.25">
      <c r="B46" s="20"/>
      <c r="C46" s="7" t="s">
        <v>21</v>
      </c>
      <c r="D46" s="14">
        <f>SUM(D44:D45)</f>
        <v>0</v>
      </c>
      <c r="E46" s="14">
        <f t="shared" ref="E46:H46" si="9">SUM(E44:E45)</f>
        <v>0</v>
      </c>
      <c r="F46" s="14">
        <f t="shared" si="9"/>
        <v>0</v>
      </c>
      <c r="G46" s="14">
        <f t="shared" si="9"/>
        <v>0</v>
      </c>
      <c r="H46" s="14">
        <f t="shared" si="9"/>
        <v>0</v>
      </c>
      <c r="J46" s="14">
        <f>SUM(J44:J45)</f>
        <v>0</v>
      </c>
    </row>
    <row r="47" spans="2:10" ht="15.75" thickBot="1" x14ac:dyDescent="0.3">
      <c r="B47" s="4"/>
      <c r="D47"/>
      <c r="E47"/>
      <c r="H47"/>
      <c r="I47"/>
      <c r="J47" t="s">
        <v>20</v>
      </c>
    </row>
    <row r="48" spans="2:10" s="1" customFormat="1" ht="30.75" thickBot="1" x14ac:dyDescent="0.3">
      <c r="B48" s="17" t="s">
        <v>22</v>
      </c>
      <c r="C48" s="17"/>
      <c r="D48" s="63">
        <f>SUM(D46,D41)</f>
        <v>25397000</v>
      </c>
      <c r="E48" s="63">
        <f t="shared" ref="E48:J48" si="10">SUM(E46,E41)</f>
        <v>0</v>
      </c>
      <c r="F48" s="63">
        <f t="shared" si="10"/>
        <v>0</v>
      </c>
      <c r="G48" s="63">
        <f t="shared" si="10"/>
        <v>0</v>
      </c>
      <c r="H48" s="63">
        <f t="shared" si="10"/>
        <v>0</v>
      </c>
      <c r="I48" s="64"/>
      <c r="J48" s="63">
        <f t="shared" si="10"/>
        <v>25397000</v>
      </c>
    </row>
    <row r="49" spans="2:3" x14ac:dyDescent="0.25">
      <c r="B49" s="4"/>
    </row>
    <row r="50" spans="2:3" x14ac:dyDescent="0.25">
      <c r="B50" s="4"/>
    </row>
    <row r="51" spans="2:3" x14ac:dyDescent="0.25">
      <c r="B51" s="104" t="s">
        <v>124</v>
      </c>
      <c r="C51" s="103"/>
    </row>
    <row r="52" spans="2:3" x14ac:dyDescent="0.25">
      <c r="B52" s="4"/>
      <c r="C52" s="1" t="s">
        <v>135</v>
      </c>
    </row>
    <row r="53" spans="2:3" x14ac:dyDescent="0.25">
      <c r="B53" s="4"/>
      <c r="C53" s="87" t="s">
        <v>86</v>
      </c>
    </row>
    <row r="54" spans="2:3" x14ac:dyDescent="0.25">
      <c r="B54" s="4"/>
      <c r="C54" t="s">
        <v>87</v>
      </c>
    </row>
    <row r="55" spans="2:3" x14ac:dyDescent="0.25">
      <c r="B55" s="4"/>
      <c r="C55" t="s">
        <v>88</v>
      </c>
    </row>
    <row r="56" spans="2:3" x14ac:dyDescent="0.25">
      <c r="B56" s="4"/>
      <c r="C56" t="s">
        <v>89</v>
      </c>
    </row>
    <row r="57" spans="2:3" x14ac:dyDescent="0.25">
      <c r="B57" s="4"/>
      <c r="C57" t="s">
        <v>90</v>
      </c>
    </row>
    <row r="58" spans="2:3" x14ac:dyDescent="0.25">
      <c r="B58" s="4"/>
    </row>
    <row r="59" spans="2:3" x14ac:dyDescent="0.25">
      <c r="B59" s="4"/>
      <c r="C59" s="1" t="s">
        <v>136</v>
      </c>
    </row>
    <row r="60" spans="2:3" x14ac:dyDescent="0.25">
      <c r="B60" s="4"/>
      <c r="C60" t="s">
        <v>91</v>
      </c>
    </row>
    <row r="61" spans="2:3" x14ac:dyDescent="0.25">
      <c r="B61" s="4"/>
      <c r="C61" t="s">
        <v>92</v>
      </c>
    </row>
    <row r="62" spans="2:3" x14ac:dyDescent="0.25">
      <c r="B62" s="4"/>
      <c r="C62" t="s">
        <v>93</v>
      </c>
    </row>
    <row r="63" spans="2:3" x14ac:dyDescent="0.25">
      <c r="B63" s="4"/>
      <c r="C63" t="s">
        <v>94</v>
      </c>
    </row>
    <row r="64" spans="2:3" x14ac:dyDescent="0.25">
      <c r="B64" s="4"/>
    </row>
    <row r="65" spans="2:2" x14ac:dyDescent="0.25">
      <c r="B65" s="4"/>
    </row>
  </sheetData>
  <pageMargins left="0.7" right="0.7" top="0.75" bottom="0.75" header="0.3" footer="0.3"/>
  <pageSetup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6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58" sqref="H58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4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5" customWidth="1"/>
    <col min="10" max="10" width="14.140625" bestFit="1" customWidth="1"/>
    <col min="11" max="11" width="10.140625" customWidth="1"/>
  </cols>
  <sheetData>
    <row r="2" spans="2:39" ht="23.25" x14ac:dyDescent="0.35">
      <c r="B2" s="26" t="s">
        <v>29</v>
      </c>
    </row>
    <row r="3" spans="2:39" x14ac:dyDescent="0.25">
      <c r="B3" s="51" t="s">
        <v>42</v>
      </c>
    </row>
    <row r="4" spans="2:39" x14ac:dyDescent="0.25">
      <c r="B4" s="3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x14ac:dyDescent="0.2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72" t="s">
        <v>63</v>
      </c>
      <c r="D8" s="61"/>
      <c r="E8" s="61">
        <v>50000</v>
      </c>
      <c r="F8" s="61">
        <v>50000</v>
      </c>
      <c r="G8" s="81">
        <v>24999.99</v>
      </c>
      <c r="H8" s="61"/>
      <c r="I8" s="74">
        <v>450000</v>
      </c>
      <c r="J8" s="81">
        <f>SUM(D8:H8)</f>
        <v>124999.99</v>
      </c>
    </row>
    <row r="9" spans="2:39" x14ac:dyDescent="0.25">
      <c r="B9" s="19"/>
      <c r="C9" s="72" t="s">
        <v>64</v>
      </c>
      <c r="D9" s="61"/>
      <c r="E9" s="61">
        <v>200000</v>
      </c>
      <c r="F9" s="61">
        <v>200000</v>
      </c>
      <c r="G9" s="61">
        <v>200000</v>
      </c>
      <c r="H9" s="61"/>
      <c r="I9" s="64"/>
      <c r="J9" s="61">
        <f>SUM(D9:H9)</f>
        <v>600000</v>
      </c>
    </row>
    <row r="10" spans="2:39" x14ac:dyDescent="0.25">
      <c r="B10" s="19"/>
      <c r="C10" s="75"/>
      <c r="D10" s="61"/>
      <c r="E10" s="73"/>
      <c r="F10" s="73"/>
      <c r="G10" s="73"/>
      <c r="H10" s="73"/>
      <c r="I10" s="64"/>
      <c r="J10" s="61">
        <f>SUM(D10:H10)</f>
        <v>0</v>
      </c>
    </row>
    <row r="11" spans="2:39" x14ac:dyDescent="0.25">
      <c r="B11" s="19"/>
      <c r="C11" s="76" t="s">
        <v>12</v>
      </c>
      <c r="D11" s="68">
        <f>SUM(D8:D10)</f>
        <v>0</v>
      </c>
      <c r="E11" s="68">
        <f t="shared" ref="E11:J11" si="0">SUM(E8:E10)</f>
        <v>250000</v>
      </c>
      <c r="F11" s="68">
        <f t="shared" si="0"/>
        <v>250000</v>
      </c>
      <c r="G11" s="68">
        <f t="shared" si="0"/>
        <v>224999.99</v>
      </c>
      <c r="H11" s="68">
        <f t="shared" si="0"/>
        <v>0</v>
      </c>
      <c r="I11" s="64">
        <f t="shared" si="0"/>
        <v>450000</v>
      </c>
      <c r="J11" s="82">
        <f t="shared" si="0"/>
        <v>724999.99</v>
      </c>
    </row>
    <row r="12" spans="2:39" x14ac:dyDescent="0.2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2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2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2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2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25">
      <c r="B18" s="19"/>
      <c r="C18" s="21"/>
      <c r="D18" s="11"/>
      <c r="E18" s="8"/>
      <c r="F18" s="8"/>
      <c r="G18" s="8"/>
      <c r="H18" s="8"/>
      <c r="J18" s="13">
        <f t="shared" ref="J18" si="3">SUM(D18:H18)</f>
        <v>0</v>
      </c>
    </row>
    <row r="19" spans="2:10" x14ac:dyDescent="0.25">
      <c r="B19" s="19"/>
      <c r="C19" s="25"/>
      <c r="D19" s="13"/>
      <c r="E19" s="13"/>
      <c r="F19" s="13"/>
      <c r="G19" s="13"/>
      <c r="H19" s="13"/>
      <c r="I19" s="27">
        <v>225</v>
      </c>
      <c r="J19" s="13">
        <f t="shared" ref="J19:J21" si="4">SUM(D19:H19)</f>
        <v>0</v>
      </c>
    </row>
    <row r="20" spans="2:10" x14ac:dyDescent="0.25">
      <c r="B20" s="19"/>
      <c r="C20" s="25"/>
      <c r="D20" s="13"/>
      <c r="E20" s="13"/>
      <c r="F20" s="13"/>
      <c r="G20" s="13"/>
      <c r="H20" s="13"/>
      <c r="I20" s="27">
        <v>400</v>
      </c>
      <c r="J20" s="13">
        <f t="shared" si="4"/>
        <v>0</v>
      </c>
    </row>
    <row r="21" spans="2:10" x14ac:dyDescent="0.25">
      <c r="B21" s="19"/>
      <c r="C21" s="21"/>
      <c r="D21" s="13"/>
      <c r="E21" s="13"/>
      <c r="F21" s="13"/>
      <c r="G21" s="13"/>
      <c r="H21" s="13"/>
      <c r="I21" s="27">
        <v>1638</v>
      </c>
      <c r="J21" s="13">
        <f t="shared" si="4"/>
        <v>0</v>
      </c>
    </row>
    <row r="22" spans="2:10" x14ac:dyDescent="0.25">
      <c r="B22" s="19"/>
      <c r="C22" s="7" t="s">
        <v>14</v>
      </c>
      <c r="D22" s="14">
        <f>SUM(D19:D21)</f>
        <v>0</v>
      </c>
      <c r="E22" s="14">
        <f>SUM(E19:E21)</f>
        <v>0</v>
      </c>
      <c r="F22" s="14">
        <f>SUM(F19:F21)</f>
        <v>0</v>
      </c>
      <c r="G22" s="14">
        <f>SUM(G19:G21)</f>
        <v>0</v>
      </c>
      <c r="H22" s="14">
        <f>SUM(H19:H21)</f>
        <v>0</v>
      </c>
      <c r="J22" s="14">
        <f>SUM(D22:H22)</f>
        <v>0</v>
      </c>
    </row>
    <row r="23" spans="2:10" x14ac:dyDescent="0.25">
      <c r="B23" s="19"/>
      <c r="C23" s="12" t="s">
        <v>34</v>
      </c>
      <c r="D23" s="13"/>
      <c r="E23" s="8"/>
      <c r="F23" s="8"/>
      <c r="G23" s="8"/>
      <c r="H23" s="8"/>
      <c r="J23" s="13" t="s">
        <v>20</v>
      </c>
    </row>
    <row r="24" spans="2:10" x14ac:dyDescent="0.25">
      <c r="B24" s="19"/>
      <c r="C24" s="21"/>
      <c r="D24" s="13"/>
      <c r="E24" s="8"/>
      <c r="F24" s="8"/>
      <c r="G24" s="8"/>
      <c r="H24" s="8"/>
      <c r="J24" s="13">
        <f>SUM(D24:H24)</f>
        <v>0</v>
      </c>
    </row>
    <row r="25" spans="2:10" x14ac:dyDescent="0.25">
      <c r="B25" s="19" t="s">
        <v>35</v>
      </c>
      <c r="C25" s="24" t="s">
        <v>35</v>
      </c>
      <c r="D25" s="11" t="s">
        <v>31</v>
      </c>
      <c r="E25" s="8"/>
      <c r="F25" s="8"/>
      <c r="G25" s="8"/>
      <c r="H25" s="8"/>
      <c r="J25" s="13">
        <f t="shared" ref="J25:J45" si="5">SUM(D25:H25)</f>
        <v>0</v>
      </c>
    </row>
    <row r="26" spans="2:10" x14ac:dyDescent="0.25">
      <c r="B26" s="19"/>
      <c r="C26" s="7" t="s">
        <v>15</v>
      </c>
      <c r="D26" s="10">
        <f>SUM(D24:D25)</f>
        <v>0</v>
      </c>
      <c r="E26" s="10">
        <f t="shared" ref="E26:H26" si="6">SUM(E24:E25)</f>
        <v>0</v>
      </c>
      <c r="F26" s="10">
        <f t="shared" si="6"/>
        <v>0</v>
      </c>
      <c r="G26" s="10">
        <f t="shared" si="6"/>
        <v>0</v>
      </c>
      <c r="H26" s="10">
        <f t="shared" si="6"/>
        <v>0</v>
      </c>
      <c r="J26" s="14">
        <f t="shared" si="5"/>
        <v>0</v>
      </c>
    </row>
    <row r="27" spans="2:10" x14ac:dyDescent="0.25">
      <c r="B27" s="19"/>
      <c r="C27" s="12" t="s">
        <v>36</v>
      </c>
      <c r="D27" s="11" t="s">
        <v>31</v>
      </c>
      <c r="E27" s="8"/>
      <c r="F27" s="8"/>
      <c r="G27" s="8"/>
      <c r="H27" s="8"/>
      <c r="J27" s="13"/>
    </row>
    <row r="28" spans="2:10" x14ac:dyDescent="0.25">
      <c r="B28" s="19"/>
      <c r="C28" s="21"/>
      <c r="D28" s="13"/>
      <c r="E28" s="13"/>
      <c r="F28" s="13"/>
      <c r="G28" s="13"/>
      <c r="H28" s="13"/>
      <c r="I28" s="27">
        <v>5000</v>
      </c>
      <c r="J28" s="13">
        <f t="shared" si="5"/>
        <v>0</v>
      </c>
    </row>
    <row r="29" spans="2:10" x14ac:dyDescent="0.25">
      <c r="B29" s="19"/>
      <c r="C29" s="21"/>
      <c r="D29" s="13"/>
      <c r="E29" s="9"/>
      <c r="F29" s="9"/>
      <c r="G29" s="9"/>
      <c r="H29" s="9"/>
      <c r="J29" s="13">
        <f t="shared" si="5"/>
        <v>0</v>
      </c>
    </row>
    <row r="30" spans="2:10" x14ac:dyDescent="0.25">
      <c r="B30" s="19"/>
      <c r="C30" s="7" t="s">
        <v>16</v>
      </c>
      <c r="D30" s="14">
        <f>SUM(D28:D29)</f>
        <v>0</v>
      </c>
      <c r="E30" s="14">
        <f t="shared" ref="E30:H30" si="7">SUM(E28:E29)</f>
        <v>0</v>
      </c>
      <c r="F30" s="14">
        <f t="shared" si="7"/>
        <v>0</v>
      </c>
      <c r="G30" s="14">
        <f t="shared" si="7"/>
        <v>0</v>
      </c>
      <c r="H30" s="14">
        <f t="shared" si="7"/>
        <v>0</v>
      </c>
      <c r="J30" s="14">
        <f t="shared" si="5"/>
        <v>0</v>
      </c>
    </row>
    <row r="31" spans="2:10" x14ac:dyDescent="0.25">
      <c r="B31" s="19"/>
      <c r="C31" s="12" t="s">
        <v>37</v>
      </c>
      <c r="D31" s="11" t="s">
        <v>31</v>
      </c>
      <c r="E31" s="8"/>
      <c r="F31" s="8"/>
      <c r="G31" s="8"/>
      <c r="H31" s="8"/>
      <c r="J31" s="13"/>
    </row>
    <row r="32" spans="2:10" x14ac:dyDescent="0.25">
      <c r="B32" s="19"/>
      <c r="C32" s="72" t="s">
        <v>59</v>
      </c>
      <c r="D32" s="61"/>
      <c r="E32" s="61">
        <v>1000000</v>
      </c>
      <c r="F32" s="61">
        <v>800000</v>
      </c>
      <c r="G32" s="61"/>
      <c r="H32" s="61"/>
      <c r="I32" s="27">
        <v>5106000</v>
      </c>
      <c r="J32" s="61">
        <f t="shared" si="5"/>
        <v>1800000</v>
      </c>
    </row>
    <row r="33" spans="2:10" x14ac:dyDescent="0.25">
      <c r="B33" s="19"/>
      <c r="C33" s="72" t="s">
        <v>60</v>
      </c>
      <c r="D33" s="61"/>
      <c r="E33" s="61">
        <v>270000</v>
      </c>
      <c r="F33" s="61">
        <v>270000</v>
      </c>
      <c r="G33" s="61"/>
      <c r="H33" s="61"/>
      <c r="I33" s="27">
        <v>22500000</v>
      </c>
      <c r="J33" s="61">
        <f t="shared" si="5"/>
        <v>540000</v>
      </c>
    </row>
    <row r="34" spans="2:10" x14ac:dyDescent="0.25">
      <c r="B34" s="19"/>
      <c r="C34" s="72" t="s">
        <v>61</v>
      </c>
      <c r="D34" s="61">
        <v>300000</v>
      </c>
      <c r="E34" s="61">
        <v>300000</v>
      </c>
      <c r="F34" s="61"/>
      <c r="G34" s="61"/>
      <c r="H34" s="61"/>
      <c r="I34" s="27">
        <v>75000000</v>
      </c>
      <c r="J34" s="61">
        <f t="shared" si="5"/>
        <v>600000</v>
      </c>
    </row>
    <row r="35" spans="2:10" x14ac:dyDescent="0.25">
      <c r="B35" s="19"/>
      <c r="C35" s="72" t="s">
        <v>62</v>
      </c>
      <c r="D35" s="61"/>
      <c r="E35" s="73">
        <v>2000000</v>
      </c>
      <c r="F35" s="73">
        <v>2000000</v>
      </c>
      <c r="G35" s="73">
        <v>200000</v>
      </c>
      <c r="H35" s="73"/>
      <c r="J35" s="61">
        <f t="shared" si="5"/>
        <v>4200000</v>
      </c>
    </row>
    <row r="36" spans="2:10" x14ac:dyDescent="0.25">
      <c r="B36" s="19"/>
      <c r="C36" s="7" t="s">
        <v>40</v>
      </c>
      <c r="D36" s="68">
        <f>SUM(D32:D35)</f>
        <v>300000</v>
      </c>
      <c r="E36" s="68">
        <f t="shared" ref="E36:H36" si="8">SUM(E32:E35)</f>
        <v>3570000</v>
      </c>
      <c r="F36" s="68">
        <f t="shared" si="8"/>
        <v>3070000</v>
      </c>
      <c r="G36" s="68">
        <f t="shared" si="8"/>
        <v>200000</v>
      </c>
      <c r="H36" s="68">
        <f t="shared" si="8"/>
        <v>0</v>
      </c>
      <c r="I36" s="64"/>
      <c r="J36" s="68">
        <f t="shared" si="5"/>
        <v>7140000</v>
      </c>
    </row>
    <row r="37" spans="2:10" x14ac:dyDescent="0.25">
      <c r="B37" s="19"/>
      <c r="C37" s="12" t="s">
        <v>41</v>
      </c>
      <c r="D37" s="11" t="s">
        <v>31</v>
      </c>
      <c r="E37" s="8"/>
      <c r="F37" s="8"/>
      <c r="G37" s="8"/>
      <c r="H37" s="8"/>
      <c r="J37" s="13"/>
    </row>
    <row r="38" spans="2:10" x14ac:dyDescent="0.25">
      <c r="B38" s="19"/>
      <c r="C38" s="21"/>
      <c r="D38" s="13"/>
      <c r="E38" s="13"/>
      <c r="F38" s="13"/>
      <c r="G38" s="13"/>
      <c r="H38" s="13"/>
      <c r="I38" s="27">
        <v>375000</v>
      </c>
      <c r="J38" s="13">
        <f t="shared" si="5"/>
        <v>0</v>
      </c>
    </row>
    <row r="39" spans="2:10" x14ac:dyDescent="0.25">
      <c r="B39" s="19"/>
      <c r="C39" s="21"/>
      <c r="D39" s="13"/>
      <c r="E39" s="13"/>
      <c r="F39" s="13"/>
      <c r="G39" s="13"/>
      <c r="H39" s="13"/>
      <c r="I39" s="27">
        <v>781250</v>
      </c>
      <c r="J39" s="13">
        <f t="shared" si="5"/>
        <v>0</v>
      </c>
    </row>
    <row r="40" spans="2:10" x14ac:dyDescent="0.25">
      <c r="B40" s="19"/>
      <c r="C40" s="21"/>
      <c r="D40" s="13"/>
      <c r="E40" s="13"/>
      <c r="F40" s="13"/>
      <c r="G40" s="13"/>
      <c r="H40" s="13"/>
      <c r="I40" s="27">
        <v>2083335</v>
      </c>
      <c r="J40" s="13">
        <f t="shared" si="5"/>
        <v>0</v>
      </c>
    </row>
    <row r="41" spans="2:10" x14ac:dyDescent="0.25">
      <c r="B41" s="19"/>
      <c r="C41" s="21"/>
      <c r="D41" s="13"/>
      <c r="E41" s="9"/>
      <c r="F41" s="9"/>
      <c r="G41" s="9"/>
      <c r="H41" s="9"/>
      <c r="J41" s="13">
        <f t="shared" si="5"/>
        <v>0</v>
      </c>
    </row>
    <row r="42" spans="2:10" x14ac:dyDescent="0.25">
      <c r="B42" s="19"/>
      <c r="C42" s="21"/>
      <c r="D42" s="13"/>
      <c r="E42" s="9"/>
      <c r="F42" s="9"/>
      <c r="G42" s="9"/>
      <c r="H42" s="9"/>
      <c r="J42" s="13">
        <f t="shared" si="5"/>
        <v>0</v>
      </c>
    </row>
    <row r="43" spans="2:10" x14ac:dyDescent="0.25">
      <c r="B43" s="19"/>
      <c r="C43" s="8"/>
      <c r="D43" s="13"/>
      <c r="E43" s="9"/>
      <c r="F43" s="9"/>
      <c r="G43" s="9"/>
      <c r="H43" s="9"/>
      <c r="J43" s="13">
        <f t="shared" si="5"/>
        <v>0</v>
      </c>
    </row>
    <row r="44" spans="2:10" x14ac:dyDescent="0.25">
      <c r="B44" s="20"/>
      <c r="C44" s="7" t="s">
        <v>18</v>
      </c>
      <c r="D44" s="14">
        <f>SUM(D38:D43)</f>
        <v>0</v>
      </c>
      <c r="E44" s="14">
        <f t="shared" ref="E44:H44" si="9">SUM(E38:E43)</f>
        <v>0</v>
      </c>
      <c r="F44" s="14">
        <f t="shared" si="9"/>
        <v>0</v>
      </c>
      <c r="G44" s="14">
        <f t="shared" si="9"/>
        <v>0</v>
      </c>
      <c r="H44" s="14">
        <f t="shared" si="9"/>
        <v>0</v>
      </c>
      <c r="J44" s="14">
        <f t="shared" si="5"/>
        <v>0</v>
      </c>
    </row>
    <row r="45" spans="2:10" x14ac:dyDescent="0.25">
      <c r="B45" s="20"/>
      <c r="C45" s="7" t="s">
        <v>19</v>
      </c>
      <c r="D45" s="68">
        <f>SUM(D44,D36,D30,D26,D22,D16,D11)</f>
        <v>300000</v>
      </c>
      <c r="E45" s="68">
        <f>SUM(E44,E36,E30,E26,E22,E16,E11)</f>
        <v>3820000</v>
      </c>
      <c r="F45" s="68">
        <f>SUM(F44,F36,F30,F26,F22,F16,F11)</f>
        <v>3320000</v>
      </c>
      <c r="G45" s="68">
        <f>SUM(G44,G36,G30,G26,G22,G16,G11)</f>
        <v>424999.99</v>
      </c>
      <c r="H45" s="68">
        <f>SUM(H44,H36,H30,H26,H22,H16,H11)</f>
        <v>0</v>
      </c>
      <c r="I45" s="64"/>
      <c r="J45" s="82">
        <f t="shared" si="5"/>
        <v>7864999.9900000002</v>
      </c>
    </row>
    <row r="46" spans="2:10" x14ac:dyDescent="0.25">
      <c r="B46" s="4"/>
      <c r="D46"/>
      <c r="E46"/>
      <c r="H46"/>
      <c r="I46"/>
      <c r="J46" t="s">
        <v>20</v>
      </c>
    </row>
    <row r="47" spans="2:10" ht="30" x14ac:dyDescent="0.25">
      <c r="B47" s="56" t="s">
        <v>39</v>
      </c>
      <c r="C47" s="15" t="s">
        <v>39</v>
      </c>
      <c r="D47" s="16"/>
      <c r="E47" s="16"/>
      <c r="F47" s="16"/>
      <c r="G47" s="16"/>
      <c r="H47" s="16"/>
      <c r="I47"/>
      <c r="J47" s="16" t="s">
        <v>20</v>
      </c>
    </row>
    <row r="48" spans="2:10" x14ac:dyDescent="0.25">
      <c r="B48" s="19"/>
      <c r="C48" s="21"/>
      <c r="D48" s="11"/>
      <c r="E48" s="8"/>
      <c r="F48" s="8"/>
      <c r="G48" s="8"/>
      <c r="H48" s="8"/>
      <c r="J48" s="13">
        <f>SUM(D48:H48)</f>
        <v>0</v>
      </c>
    </row>
    <row r="49" spans="2:10" x14ac:dyDescent="0.25">
      <c r="B49" s="19"/>
      <c r="C49" s="21"/>
      <c r="D49" s="11"/>
      <c r="E49" s="8"/>
      <c r="F49" s="8"/>
      <c r="G49" s="8"/>
      <c r="H49" s="8"/>
      <c r="J49" s="13">
        <f t="shared" ref="J49:J50" si="10">SUM(D49:H49)</f>
        <v>0</v>
      </c>
    </row>
    <row r="50" spans="2:10" x14ac:dyDescent="0.25">
      <c r="B50" s="20"/>
      <c r="C50" s="7" t="s">
        <v>21</v>
      </c>
      <c r="D50" s="14">
        <f>SUM(D48:D49)</f>
        <v>0</v>
      </c>
      <c r="E50" s="14">
        <f t="shared" ref="E50:H50" si="11">SUM(E48:E49)</f>
        <v>0</v>
      </c>
      <c r="F50" s="14">
        <f t="shared" si="11"/>
        <v>0</v>
      </c>
      <c r="G50" s="14">
        <f t="shared" si="11"/>
        <v>0</v>
      </c>
      <c r="H50" s="14">
        <f t="shared" si="11"/>
        <v>0</v>
      </c>
      <c r="J50" s="14">
        <f t="shared" si="10"/>
        <v>0</v>
      </c>
    </row>
    <row r="51" spans="2:10" ht="15.75" thickBot="1" x14ac:dyDescent="0.3">
      <c r="B51" s="4"/>
      <c r="D51"/>
      <c r="E51"/>
      <c r="H51"/>
      <c r="I51"/>
      <c r="J51" t="s">
        <v>20</v>
      </c>
    </row>
    <row r="52" spans="2:10" s="1" customFormat="1" ht="30.75" thickBot="1" x14ac:dyDescent="0.3">
      <c r="B52" s="77" t="s">
        <v>22</v>
      </c>
      <c r="C52" s="77"/>
      <c r="D52" s="63">
        <f>SUM(D50,D45)</f>
        <v>300000</v>
      </c>
      <c r="E52" s="63">
        <f t="shared" ref="E52:J52" si="12">SUM(E50,E45)</f>
        <v>3820000</v>
      </c>
      <c r="F52" s="63">
        <f t="shared" si="12"/>
        <v>3320000</v>
      </c>
      <c r="G52" s="63">
        <f t="shared" si="12"/>
        <v>424999.99</v>
      </c>
      <c r="H52" s="63">
        <f t="shared" si="12"/>
        <v>0</v>
      </c>
      <c r="I52" s="64">
        <f>SUM(I50,I45)</f>
        <v>0</v>
      </c>
      <c r="J52" s="83">
        <f t="shared" si="12"/>
        <v>7864999.9900000002</v>
      </c>
    </row>
    <row r="53" spans="2:10" x14ac:dyDescent="0.25">
      <c r="B53" s="4"/>
    </row>
    <row r="54" spans="2:10" x14ac:dyDescent="0.25">
      <c r="B54" s="4"/>
    </row>
    <row r="55" spans="2:10" x14ac:dyDescent="0.25">
      <c r="B55" s="104" t="s">
        <v>124</v>
      </c>
      <c r="C55" s="103"/>
    </row>
    <row r="56" spans="2:10" x14ac:dyDescent="0.25">
      <c r="B56" s="4"/>
      <c r="C56" s="101" t="s">
        <v>117</v>
      </c>
    </row>
    <row r="57" spans="2:10" x14ac:dyDescent="0.25">
      <c r="B57" s="4"/>
      <c r="C57" t="s">
        <v>118</v>
      </c>
    </row>
    <row r="58" spans="2:10" x14ac:dyDescent="0.25">
      <c r="B58" s="4"/>
      <c r="C58" t="s">
        <v>119</v>
      </c>
    </row>
    <row r="59" spans="2:10" x14ac:dyDescent="0.25">
      <c r="B59" s="4"/>
      <c r="C59" t="s">
        <v>120</v>
      </c>
    </row>
    <row r="60" spans="2:10" x14ac:dyDescent="0.25">
      <c r="B60" s="4"/>
    </row>
    <row r="61" spans="2:10" x14ac:dyDescent="0.25">
      <c r="B61" s="4"/>
      <c r="C61" s="1" t="s">
        <v>121</v>
      </c>
    </row>
    <row r="62" spans="2:10" x14ac:dyDescent="0.25">
      <c r="B62" s="4"/>
      <c r="C62" t="s">
        <v>123</v>
      </c>
    </row>
    <row r="63" spans="2:10" x14ac:dyDescent="0.25">
      <c r="B63" s="4"/>
      <c r="C63" t="s">
        <v>122</v>
      </c>
    </row>
    <row r="64" spans="2:10" x14ac:dyDescent="0.25">
      <c r="B64" s="4"/>
    </row>
    <row r="65" spans="2:3" x14ac:dyDescent="0.25">
      <c r="B65" s="4"/>
      <c r="C65" s="101" t="s">
        <v>112</v>
      </c>
    </row>
    <row r="66" spans="2:3" x14ac:dyDescent="0.25">
      <c r="B66" s="4"/>
      <c r="C66" t="s">
        <v>113</v>
      </c>
    </row>
    <row r="67" spans="2:3" x14ac:dyDescent="0.25">
      <c r="B67" s="4"/>
    </row>
    <row r="68" spans="2:3" x14ac:dyDescent="0.25">
      <c r="B68" s="4"/>
      <c r="C68" s="101" t="s">
        <v>110</v>
      </c>
    </row>
    <row r="69" spans="2:3" x14ac:dyDescent="0.25">
      <c r="B69" s="4"/>
      <c r="C69" t="s">
        <v>111</v>
      </c>
    </row>
    <row r="70" spans="2:3" x14ac:dyDescent="0.25">
      <c r="B70" s="4"/>
    </row>
    <row r="71" spans="2:3" x14ac:dyDescent="0.25">
      <c r="B71" s="4"/>
      <c r="C71" s="1" t="s">
        <v>114</v>
      </c>
    </row>
    <row r="72" spans="2:3" x14ac:dyDescent="0.25">
      <c r="B72" s="4"/>
      <c r="C72" t="s">
        <v>116</v>
      </c>
    </row>
    <row r="73" spans="2:3" x14ac:dyDescent="0.25">
      <c r="B73" s="4"/>
      <c r="C73" t="s">
        <v>115</v>
      </c>
    </row>
    <row r="74" spans="2:3" x14ac:dyDescent="0.25">
      <c r="B74" s="4"/>
    </row>
    <row r="75" spans="2:3" x14ac:dyDescent="0.25">
      <c r="C75" s="101" t="s">
        <v>108</v>
      </c>
    </row>
    <row r="76" spans="2:3" x14ac:dyDescent="0.25">
      <c r="C76" t="s">
        <v>109</v>
      </c>
    </row>
  </sheetData>
  <pageMargins left="0.7" right="0.7" top="0.75" bottom="0.75" header="0.3" footer="0.3"/>
  <pageSetup scale="89" fitToHeight="0" orientation="landscape" r:id="rId1"/>
  <ignoredErrors>
    <ignoredError sqref="J8 J19:J21 J28 J32:J34 J38:J4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9"/>
  <sheetViews>
    <sheetView showGridLines="0" zoomScale="85" zoomScaleNormal="85" workbookViewId="0">
      <pane xSplit="3" ySplit="6" topLeftCell="D3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22" sqref="G22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4" customWidth="1"/>
    <col min="5" max="5" width="12.5703125" style="2" customWidth="1"/>
    <col min="6" max="7" width="12.42578125" customWidth="1"/>
    <col min="8" max="8" width="12.5703125" style="2" customWidth="1"/>
    <col min="9" max="9" width="0.85546875" style="5" customWidth="1"/>
    <col min="10" max="10" width="13.5703125" customWidth="1"/>
    <col min="11" max="11" width="10.140625" customWidth="1"/>
  </cols>
  <sheetData>
    <row r="2" spans="2:39" ht="23.25" x14ac:dyDescent="0.35">
      <c r="B2" s="26" t="s">
        <v>29</v>
      </c>
    </row>
    <row r="3" spans="2:39" x14ac:dyDescent="0.25">
      <c r="B3" s="3"/>
    </row>
    <row r="4" spans="2:39" x14ac:dyDescent="0.25">
      <c r="B4" s="3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x14ac:dyDescent="0.25">
      <c r="B7" s="18" t="s">
        <v>11</v>
      </c>
      <c r="C7" s="22" t="s">
        <v>139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3" customFormat="1" x14ac:dyDescent="0.25">
      <c r="B8" s="106"/>
      <c r="C8" s="72" t="s">
        <v>140</v>
      </c>
      <c r="D8" s="61">
        <v>64079</v>
      </c>
      <c r="E8" s="61">
        <f>(D8*0.025)+D8</f>
        <v>65680.975000000006</v>
      </c>
      <c r="F8" s="61">
        <f t="shared" ref="F8:H8" si="0">(E8*0.025)+E8</f>
        <v>67322.999374999999</v>
      </c>
      <c r="G8" s="61">
        <f t="shared" si="0"/>
        <v>69006.074359374994</v>
      </c>
      <c r="H8" s="61">
        <f t="shared" si="0"/>
        <v>70731.22621835937</v>
      </c>
      <c r="I8" s="61"/>
      <c r="J8" s="61">
        <f t="shared" ref="J8:J15" si="1">SUM(D8:H8)</f>
        <v>336820.27495273435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3" customFormat="1" x14ac:dyDescent="0.25">
      <c r="B9" s="106"/>
      <c r="C9" s="72" t="s">
        <v>147</v>
      </c>
      <c r="D9" s="61">
        <v>6134</v>
      </c>
      <c r="E9" s="61">
        <f t="shared" ref="E9:H16" si="2">(D9*0.025)+D9</f>
        <v>6287.35</v>
      </c>
      <c r="F9" s="61">
        <f t="shared" si="2"/>
        <v>6444.5337500000005</v>
      </c>
      <c r="G9" s="61">
        <f t="shared" si="2"/>
        <v>6605.6470937500007</v>
      </c>
      <c r="H9" s="61">
        <f t="shared" si="2"/>
        <v>6770.7882710937511</v>
      </c>
      <c r="I9" s="61"/>
      <c r="J9" s="61">
        <f t="shared" si="1"/>
        <v>32242.319114843755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3" customFormat="1" x14ac:dyDescent="0.25">
      <c r="B10" s="106"/>
      <c r="C10" s="72" t="s">
        <v>141</v>
      </c>
      <c r="D10" s="61">
        <v>4806</v>
      </c>
      <c r="E10" s="61">
        <f t="shared" si="2"/>
        <v>4926.1499999999996</v>
      </c>
      <c r="F10" s="61">
        <f t="shared" si="2"/>
        <v>5049.30375</v>
      </c>
      <c r="G10" s="61">
        <f t="shared" si="2"/>
        <v>5175.53634375</v>
      </c>
      <c r="H10" s="61">
        <f t="shared" si="2"/>
        <v>5304.9247523437498</v>
      </c>
      <c r="I10" s="61"/>
      <c r="J10" s="61">
        <f t="shared" si="1"/>
        <v>25261.91484609375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x14ac:dyDescent="0.25">
      <c r="B11" s="19"/>
      <c r="C11" s="72" t="s">
        <v>142</v>
      </c>
      <c r="D11" s="61">
        <v>6134</v>
      </c>
      <c r="E11" s="61">
        <f t="shared" si="2"/>
        <v>6287.35</v>
      </c>
      <c r="F11" s="61">
        <f t="shared" si="2"/>
        <v>6444.5337500000005</v>
      </c>
      <c r="G11" s="61">
        <f t="shared" si="2"/>
        <v>6605.6470937500007</v>
      </c>
      <c r="H11" s="61">
        <f t="shared" si="2"/>
        <v>6770.7882710937511</v>
      </c>
      <c r="I11" s="61"/>
      <c r="J11" s="61">
        <f t="shared" si="1"/>
        <v>32242.319114843755</v>
      </c>
    </row>
    <row r="12" spans="2:39" x14ac:dyDescent="0.25">
      <c r="B12" s="19"/>
      <c r="C12" s="72" t="s">
        <v>148</v>
      </c>
      <c r="D12" s="61">
        <v>6134</v>
      </c>
      <c r="E12" s="61">
        <f t="shared" si="2"/>
        <v>6287.35</v>
      </c>
      <c r="F12" s="61">
        <f t="shared" si="2"/>
        <v>6444.5337500000005</v>
      </c>
      <c r="G12" s="61">
        <f t="shared" si="2"/>
        <v>6605.6470937500007</v>
      </c>
      <c r="H12" s="61">
        <f t="shared" si="2"/>
        <v>6770.7882710937511</v>
      </c>
      <c r="I12" s="61"/>
      <c r="J12" s="61">
        <f t="shared" si="1"/>
        <v>32242.319114843755</v>
      </c>
    </row>
    <row r="13" spans="2:39" x14ac:dyDescent="0.25">
      <c r="B13" s="19"/>
      <c r="C13" s="72" t="s">
        <v>143</v>
      </c>
      <c r="D13" s="61">
        <v>7674</v>
      </c>
      <c r="E13" s="61">
        <f t="shared" si="2"/>
        <v>7865.85</v>
      </c>
      <c r="F13" s="61">
        <f t="shared" si="2"/>
        <v>8062.4962500000001</v>
      </c>
      <c r="G13" s="61">
        <f t="shared" si="2"/>
        <v>8264.0586562499993</v>
      </c>
      <c r="H13" s="61">
        <f t="shared" si="2"/>
        <v>8470.6601226562489</v>
      </c>
      <c r="I13" s="61"/>
      <c r="J13" s="61">
        <f t="shared" si="1"/>
        <v>40337.065028906247</v>
      </c>
    </row>
    <row r="14" spans="2:39" x14ac:dyDescent="0.25">
      <c r="B14" s="19"/>
      <c r="C14" s="72" t="s">
        <v>144</v>
      </c>
      <c r="D14" s="61">
        <v>6134</v>
      </c>
      <c r="E14" s="61">
        <f t="shared" si="2"/>
        <v>6287.35</v>
      </c>
      <c r="F14" s="61">
        <f t="shared" si="2"/>
        <v>6444.5337500000005</v>
      </c>
      <c r="G14" s="61">
        <f t="shared" si="2"/>
        <v>6605.6470937500007</v>
      </c>
      <c r="H14" s="61">
        <f t="shared" si="2"/>
        <v>6770.7882710937511</v>
      </c>
      <c r="I14" s="61"/>
      <c r="J14" s="61">
        <f t="shared" si="1"/>
        <v>32242.319114843755</v>
      </c>
    </row>
    <row r="15" spans="2:39" x14ac:dyDescent="0.25">
      <c r="B15" s="19"/>
      <c r="C15" s="72" t="s">
        <v>145</v>
      </c>
      <c r="D15" s="61">
        <v>4806</v>
      </c>
      <c r="E15" s="61">
        <f>(D15*0.025)+D15</f>
        <v>4926.1499999999996</v>
      </c>
      <c r="F15" s="61">
        <f t="shared" si="2"/>
        <v>5049.30375</v>
      </c>
      <c r="G15" s="61">
        <f t="shared" si="2"/>
        <v>5175.53634375</v>
      </c>
      <c r="H15" s="61">
        <f t="shared" si="2"/>
        <v>5304.9247523437498</v>
      </c>
      <c r="I15" s="61"/>
      <c r="J15" s="61">
        <f t="shared" si="1"/>
        <v>25261.91484609375</v>
      </c>
    </row>
    <row r="16" spans="2:39" ht="30" x14ac:dyDescent="0.25">
      <c r="B16" s="19"/>
      <c r="C16" s="72" t="s">
        <v>146</v>
      </c>
      <c r="D16" s="61">
        <v>15885</v>
      </c>
      <c r="E16" s="61">
        <f t="shared" si="2"/>
        <v>16282.125</v>
      </c>
      <c r="F16" s="61">
        <f t="shared" si="2"/>
        <v>16689.178124999999</v>
      </c>
      <c r="G16" s="61">
        <f t="shared" si="2"/>
        <v>17106.407578124999</v>
      </c>
      <c r="H16" s="61">
        <f t="shared" si="2"/>
        <v>17534.067767578126</v>
      </c>
      <c r="I16" s="61"/>
      <c r="J16" s="61">
        <f>SUM(D16:H16)</f>
        <v>83496.77847070311</v>
      </c>
    </row>
    <row r="17" spans="2:10" x14ac:dyDescent="0.25">
      <c r="B17" s="19"/>
      <c r="C17" s="7" t="s">
        <v>12</v>
      </c>
      <c r="D17" s="68">
        <f>SUM(D8:D16)</f>
        <v>121786</v>
      </c>
      <c r="E17" s="68">
        <f>SUM(E8:E16)</f>
        <v>124830.65000000002</v>
      </c>
      <c r="F17" s="68">
        <f>SUM(F8:F16)</f>
        <v>127951.41625000001</v>
      </c>
      <c r="G17" s="68">
        <f t="shared" ref="F17:H17" si="3">SUM(G8:G16)</f>
        <v>131150.20165624999</v>
      </c>
      <c r="H17" s="68">
        <f t="shared" si="3"/>
        <v>134428.95669765628</v>
      </c>
      <c r="I17" s="64">
        <f>SUM(I11:I16)</f>
        <v>0</v>
      </c>
      <c r="J17" s="68">
        <f>SUM(J8:J16)</f>
        <v>640147.22460390604</v>
      </c>
    </row>
    <row r="18" spans="2:10" x14ac:dyDescent="0.25">
      <c r="B18" s="19"/>
      <c r="C18" s="12" t="s">
        <v>32</v>
      </c>
      <c r="D18" s="11" t="s">
        <v>31</v>
      </c>
      <c r="E18" s="8"/>
      <c r="F18" s="8"/>
      <c r="G18" s="8"/>
      <c r="H18" s="8"/>
      <c r="J18" s="6" t="s">
        <v>31</v>
      </c>
    </row>
    <row r="19" spans="2:10" x14ac:dyDescent="0.25">
      <c r="B19" s="19"/>
      <c r="C19" s="21"/>
      <c r="D19" s="13"/>
      <c r="E19" s="13"/>
      <c r="F19" s="13"/>
      <c r="G19" s="13"/>
      <c r="H19" s="13"/>
      <c r="J19" s="13"/>
    </row>
    <row r="20" spans="2:10" x14ac:dyDescent="0.25">
      <c r="B20" s="19"/>
      <c r="C20" s="21"/>
      <c r="D20" s="13"/>
      <c r="E20" s="13"/>
      <c r="F20" s="13"/>
      <c r="G20" s="13"/>
      <c r="H20" s="13"/>
      <c r="J20" s="13"/>
    </row>
    <row r="21" spans="2:10" x14ac:dyDescent="0.25">
      <c r="B21" s="19"/>
      <c r="C21" s="8"/>
      <c r="D21" s="13"/>
      <c r="E21" s="9"/>
      <c r="F21" s="9"/>
      <c r="G21" s="9"/>
      <c r="H21" s="9"/>
      <c r="J21" s="13"/>
    </row>
    <row r="22" spans="2:10" x14ac:dyDescent="0.25">
      <c r="B22" s="19"/>
      <c r="C22" s="7" t="s">
        <v>13</v>
      </c>
      <c r="D22" s="14">
        <f>SUM(D19:D21)</f>
        <v>0</v>
      </c>
      <c r="E22" s="14">
        <f t="shared" ref="E22:J22" si="4">SUM(E19:E21)</f>
        <v>0</v>
      </c>
      <c r="F22" s="14">
        <f t="shared" si="4"/>
        <v>0</v>
      </c>
      <c r="G22" s="14">
        <f t="shared" si="4"/>
        <v>0</v>
      </c>
      <c r="H22" s="14">
        <f t="shared" si="4"/>
        <v>0</v>
      </c>
      <c r="I22" s="5">
        <f t="shared" si="4"/>
        <v>0</v>
      </c>
      <c r="J22" s="14">
        <f t="shared" si="4"/>
        <v>0</v>
      </c>
    </row>
    <row r="23" spans="2:10" x14ac:dyDescent="0.25">
      <c r="B23" s="19"/>
      <c r="C23" s="12" t="s">
        <v>33</v>
      </c>
      <c r="D23" s="11" t="s">
        <v>31</v>
      </c>
      <c r="E23" s="8"/>
      <c r="F23" s="8"/>
      <c r="G23" s="8"/>
      <c r="H23" s="8"/>
      <c r="J23" s="6" t="s">
        <v>31</v>
      </c>
    </row>
    <row r="24" spans="2:10" x14ac:dyDescent="0.25">
      <c r="B24" s="19"/>
      <c r="C24" s="21"/>
      <c r="D24" s="11"/>
      <c r="E24" s="8"/>
      <c r="F24" s="8"/>
      <c r="G24" s="8"/>
      <c r="H24" s="8"/>
      <c r="J24" s="13"/>
    </row>
    <row r="25" spans="2:10" x14ac:dyDescent="0.25">
      <c r="B25" s="19"/>
      <c r="C25" s="25"/>
      <c r="D25" s="13"/>
      <c r="E25" s="9"/>
      <c r="F25" s="9"/>
      <c r="G25" s="9"/>
      <c r="H25" s="9"/>
      <c r="J25" s="13"/>
    </row>
    <row r="26" spans="2:10" x14ac:dyDescent="0.25">
      <c r="B26" s="19"/>
      <c r="C26" s="25"/>
      <c r="D26" s="13"/>
      <c r="E26" s="13"/>
      <c r="F26" s="13"/>
      <c r="G26" s="13"/>
      <c r="H26" s="13"/>
      <c r="I26" s="27"/>
      <c r="J26" s="13"/>
    </row>
    <row r="27" spans="2:10" x14ac:dyDescent="0.25">
      <c r="B27" s="19"/>
      <c r="C27" s="25"/>
      <c r="D27" s="13"/>
      <c r="E27" s="13"/>
      <c r="F27" s="13"/>
      <c r="G27" s="13"/>
      <c r="H27" s="13"/>
      <c r="I27" s="27"/>
      <c r="J27" s="13"/>
    </row>
    <row r="28" spans="2:10" x14ac:dyDescent="0.25">
      <c r="B28" s="19"/>
      <c r="C28" s="21"/>
      <c r="D28" s="13"/>
      <c r="E28" s="13"/>
      <c r="F28" s="13"/>
      <c r="G28" s="13"/>
      <c r="H28" s="13"/>
      <c r="I28" s="27"/>
      <c r="J28" s="13"/>
    </row>
    <row r="29" spans="2:10" x14ac:dyDescent="0.25">
      <c r="B29" s="19"/>
      <c r="C29" s="25"/>
      <c r="D29" s="13"/>
      <c r="E29" s="13"/>
      <c r="F29" s="13"/>
      <c r="G29" s="13"/>
      <c r="H29" s="13"/>
      <c r="I29" s="27"/>
      <c r="J29" s="13"/>
    </row>
    <row r="30" spans="2:10" x14ac:dyDescent="0.25">
      <c r="B30" s="19"/>
      <c r="C30" s="25"/>
      <c r="D30" s="13"/>
      <c r="E30" s="13"/>
      <c r="F30" s="13"/>
      <c r="G30" s="13"/>
      <c r="H30" s="13"/>
      <c r="I30" s="27"/>
      <c r="J30" s="13"/>
    </row>
    <row r="31" spans="2:10" x14ac:dyDescent="0.25">
      <c r="B31" s="19"/>
      <c r="C31" s="25"/>
      <c r="D31" s="13"/>
      <c r="E31" s="13"/>
      <c r="F31" s="13"/>
      <c r="G31" s="13"/>
      <c r="H31" s="13"/>
      <c r="I31" s="27"/>
      <c r="J31" s="13"/>
    </row>
    <row r="32" spans="2:10" x14ac:dyDescent="0.25">
      <c r="B32" s="19"/>
      <c r="C32" s="21"/>
      <c r="D32" s="13"/>
      <c r="E32" s="13"/>
      <c r="F32" s="13"/>
      <c r="G32" s="13"/>
      <c r="H32" s="13"/>
      <c r="I32" s="27"/>
      <c r="J32" s="13"/>
    </row>
    <row r="33" spans="2:10" x14ac:dyDescent="0.25">
      <c r="B33" s="19"/>
      <c r="C33" s="7" t="s">
        <v>14</v>
      </c>
      <c r="D33" s="14">
        <f>SUM(D26:D32)</f>
        <v>0</v>
      </c>
      <c r="E33" s="14">
        <f t="shared" ref="E33:H33" si="5">SUM(E26:E32)</f>
        <v>0</v>
      </c>
      <c r="F33" s="14">
        <f t="shared" si="5"/>
        <v>0</v>
      </c>
      <c r="G33" s="14">
        <f t="shared" si="5"/>
        <v>0</v>
      </c>
      <c r="H33" s="14">
        <f t="shared" si="5"/>
        <v>0</v>
      </c>
      <c r="J33" s="14">
        <f>SUM(D33:H33)</f>
        <v>0</v>
      </c>
    </row>
    <row r="34" spans="2:10" x14ac:dyDescent="0.25">
      <c r="B34" s="19"/>
      <c r="C34" s="12" t="s">
        <v>34</v>
      </c>
      <c r="D34" s="13"/>
      <c r="E34" s="8"/>
      <c r="F34" s="8"/>
      <c r="G34" s="8"/>
      <c r="H34" s="8"/>
      <c r="J34" s="13" t="s">
        <v>20</v>
      </c>
    </row>
    <row r="35" spans="2:10" x14ac:dyDescent="0.25">
      <c r="B35" s="19"/>
      <c r="C35" s="21"/>
      <c r="D35" s="13"/>
      <c r="E35" s="8"/>
      <c r="F35" s="8"/>
      <c r="G35" s="8"/>
      <c r="H35" s="8"/>
      <c r="J35" s="13">
        <f>SUM(D35:H35)</f>
        <v>0</v>
      </c>
    </row>
    <row r="36" spans="2:10" x14ac:dyDescent="0.25">
      <c r="B36" s="19" t="s">
        <v>35</v>
      </c>
      <c r="C36" s="24" t="s">
        <v>35</v>
      </c>
      <c r="D36" s="11" t="s">
        <v>31</v>
      </c>
      <c r="E36" s="8"/>
      <c r="F36" s="8"/>
      <c r="G36" s="8"/>
      <c r="H36" s="8"/>
      <c r="J36" s="13">
        <f t="shared" ref="J36:J57" si="6">SUM(D36:H36)</f>
        <v>0</v>
      </c>
    </row>
    <row r="37" spans="2:10" x14ac:dyDescent="0.25">
      <c r="B37" s="19"/>
      <c r="C37" s="7" t="s">
        <v>15</v>
      </c>
      <c r="D37" s="10">
        <f>SUM(D35:D36)</f>
        <v>0</v>
      </c>
      <c r="E37" s="10">
        <f t="shared" ref="E37:H37" si="7">SUM(E35:E36)</f>
        <v>0</v>
      </c>
      <c r="F37" s="10">
        <f t="shared" si="7"/>
        <v>0</v>
      </c>
      <c r="G37" s="10">
        <f t="shared" si="7"/>
        <v>0</v>
      </c>
      <c r="H37" s="10">
        <f t="shared" si="7"/>
        <v>0</v>
      </c>
      <c r="J37" s="14">
        <f t="shared" si="6"/>
        <v>0</v>
      </c>
    </row>
    <row r="38" spans="2:10" x14ac:dyDescent="0.25">
      <c r="B38" s="19"/>
      <c r="C38" s="12" t="s">
        <v>36</v>
      </c>
      <c r="D38" s="11" t="s">
        <v>31</v>
      </c>
      <c r="E38" s="8"/>
      <c r="F38" s="8"/>
      <c r="G38" s="8"/>
      <c r="H38" s="8"/>
      <c r="J38" s="13"/>
    </row>
    <row r="39" spans="2:10" x14ac:dyDescent="0.25">
      <c r="B39" s="19"/>
      <c r="C39" s="21"/>
      <c r="D39" s="13"/>
      <c r="E39" s="13"/>
      <c r="F39" s="13"/>
      <c r="G39" s="13"/>
      <c r="H39" s="13"/>
      <c r="I39" s="27"/>
      <c r="J39" s="13"/>
    </row>
    <row r="40" spans="2:10" x14ac:dyDescent="0.25">
      <c r="B40" s="19"/>
      <c r="C40" s="21"/>
      <c r="D40" s="13"/>
      <c r="E40" s="9"/>
      <c r="F40" s="9"/>
      <c r="G40" s="9"/>
      <c r="H40" s="9"/>
      <c r="J40" s="13"/>
    </row>
    <row r="41" spans="2:10" x14ac:dyDescent="0.25">
      <c r="B41" s="19"/>
      <c r="C41" s="7" t="s">
        <v>16</v>
      </c>
      <c r="D41" s="14">
        <f>SUM(D39:D40)</f>
        <v>0</v>
      </c>
      <c r="E41" s="14">
        <f t="shared" ref="E41:H41" si="8">SUM(E39:E40)</f>
        <v>0</v>
      </c>
      <c r="F41" s="14">
        <f t="shared" si="8"/>
        <v>0</v>
      </c>
      <c r="G41" s="14">
        <f t="shared" si="8"/>
        <v>0</v>
      </c>
      <c r="H41" s="14">
        <f t="shared" si="8"/>
        <v>0</v>
      </c>
      <c r="J41" s="14">
        <f t="shared" si="6"/>
        <v>0</v>
      </c>
    </row>
    <row r="42" spans="2:10" x14ac:dyDescent="0.25">
      <c r="B42" s="19"/>
      <c r="C42" s="12" t="s">
        <v>37</v>
      </c>
      <c r="D42" s="11" t="s">
        <v>31</v>
      </c>
      <c r="E42" s="8"/>
      <c r="F42" s="8"/>
      <c r="G42" s="8"/>
      <c r="H42" s="8"/>
      <c r="J42" s="13"/>
    </row>
    <row r="43" spans="2:10" x14ac:dyDescent="0.25">
      <c r="B43" s="19"/>
      <c r="C43" s="49"/>
      <c r="D43" s="13"/>
      <c r="E43" s="13"/>
      <c r="F43" s="13"/>
      <c r="G43" s="13"/>
      <c r="H43" s="13"/>
      <c r="I43" s="27"/>
      <c r="J43" s="13"/>
    </row>
    <row r="44" spans="2:10" x14ac:dyDescent="0.25">
      <c r="B44" s="19"/>
      <c r="C44" s="21"/>
      <c r="D44" s="13"/>
      <c r="E44" s="13"/>
      <c r="F44" s="13"/>
      <c r="G44" s="13"/>
      <c r="H44" s="13"/>
      <c r="I44" s="27"/>
      <c r="J44" s="13"/>
    </row>
    <row r="45" spans="2:10" x14ac:dyDescent="0.25">
      <c r="B45" s="19"/>
      <c r="C45" s="21"/>
      <c r="D45" s="13"/>
      <c r="E45" s="13"/>
      <c r="F45" s="13"/>
      <c r="G45" s="13"/>
      <c r="H45" s="13"/>
      <c r="I45" s="27"/>
      <c r="J45" s="13"/>
    </row>
    <row r="46" spans="2:10" x14ac:dyDescent="0.25">
      <c r="B46" s="19"/>
      <c r="C46" s="21"/>
      <c r="D46" s="13"/>
      <c r="E46" s="13"/>
      <c r="F46" s="13"/>
      <c r="G46" s="13"/>
      <c r="H46" s="13"/>
      <c r="I46" s="27"/>
      <c r="J46" s="13"/>
    </row>
    <row r="47" spans="2:10" x14ac:dyDescent="0.25">
      <c r="B47" s="19"/>
      <c r="C47" s="21"/>
      <c r="D47" s="13"/>
      <c r="E47" s="13"/>
      <c r="F47" s="13"/>
      <c r="G47" s="13"/>
      <c r="H47" s="13"/>
      <c r="J47" s="13"/>
    </row>
    <row r="48" spans="2:10" x14ac:dyDescent="0.25">
      <c r="B48" s="19"/>
      <c r="C48" s="7" t="s">
        <v>17</v>
      </c>
      <c r="D48" s="14">
        <f>SUM(D43:D47)</f>
        <v>0</v>
      </c>
      <c r="E48" s="14">
        <f t="shared" ref="E48:H48" si="9">SUM(E43:E47)</f>
        <v>0</v>
      </c>
      <c r="F48" s="14">
        <f t="shared" si="9"/>
        <v>0</v>
      </c>
      <c r="G48" s="14">
        <f t="shared" si="9"/>
        <v>0</v>
      </c>
      <c r="H48" s="14">
        <f t="shared" si="9"/>
        <v>0</v>
      </c>
      <c r="J48" s="14">
        <f t="shared" si="6"/>
        <v>0</v>
      </c>
    </row>
    <row r="49" spans="2:10" x14ac:dyDescent="0.25">
      <c r="B49" s="19"/>
      <c r="C49" s="12" t="s">
        <v>38</v>
      </c>
      <c r="D49" s="11" t="s">
        <v>31</v>
      </c>
      <c r="E49" s="8"/>
      <c r="F49" s="8"/>
      <c r="G49" s="8"/>
      <c r="H49" s="8"/>
      <c r="J49" s="13"/>
    </row>
    <row r="50" spans="2:10" x14ac:dyDescent="0.25">
      <c r="B50" s="19"/>
      <c r="C50" s="21"/>
      <c r="D50" s="13"/>
      <c r="E50" s="13"/>
      <c r="F50" s="13"/>
      <c r="G50" s="13"/>
      <c r="H50" s="13"/>
      <c r="I50" s="27"/>
      <c r="J50" s="13"/>
    </row>
    <row r="51" spans="2:10" x14ac:dyDescent="0.25">
      <c r="B51" s="19"/>
      <c r="C51" s="21"/>
      <c r="D51" s="13"/>
      <c r="E51" s="13"/>
      <c r="F51" s="13"/>
      <c r="G51" s="13"/>
      <c r="H51" s="13"/>
      <c r="I51" s="27">
        <v>781250</v>
      </c>
      <c r="J51" s="13">
        <f t="shared" si="6"/>
        <v>0</v>
      </c>
    </row>
    <row r="52" spans="2:10" x14ac:dyDescent="0.25">
      <c r="B52" s="19"/>
      <c r="C52" s="21"/>
      <c r="D52" s="13"/>
      <c r="E52" s="13"/>
      <c r="F52" s="13"/>
      <c r="G52" s="13"/>
      <c r="H52" s="13"/>
      <c r="I52" s="27">
        <v>2083335</v>
      </c>
      <c r="J52" s="13">
        <f t="shared" si="6"/>
        <v>0</v>
      </c>
    </row>
    <row r="53" spans="2:10" x14ac:dyDescent="0.25">
      <c r="B53" s="19"/>
      <c r="C53" s="21"/>
      <c r="D53" s="13"/>
      <c r="E53" s="9"/>
      <c r="F53" s="9"/>
      <c r="G53" s="9"/>
      <c r="H53" s="9"/>
      <c r="J53" s="13">
        <f t="shared" si="6"/>
        <v>0</v>
      </c>
    </row>
    <row r="54" spans="2:10" x14ac:dyDescent="0.25">
      <c r="B54" s="19"/>
      <c r="C54" s="21"/>
      <c r="D54" s="13"/>
      <c r="E54" s="9"/>
      <c r="F54" s="9"/>
      <c r="G54" s="9"/>
      <c r="H54" s="9"/>
      <c r="J54" s="13">
        <f t="shared" si="6"/>
        <v>0</v>
      </c>
    </row>
    <row r="55" spans="2:10" x14ac:dyDescent="0.25">
      <c r="B55" s="19"/>
      <c r="C55" s="8"/>
      <c r="D55" s="13"/>
      <c r="E55" s="9"/>
      <c r="F55" s="9"/>
      <c r="G55" s="9"/>
      <c r="H55" s="9"/>
      <c r="J55" s="13">
        <f t="shared" si="6"/>
        <v>0</v>
      </c>
    </row>
    <row r="56" spans="2:10" x14ac:dyDescent="0.25">
      <c r="B56" s="20"/>
      <c r="C56" s="7" t="s">
        <v>18</v>
      </c>
      <c r="D56" s="14">
        <f>SUM(D50:D55)</f>
        <v>0</v>
      </c>
      <c r="E56" s="14">
        <f t="shared" ref="E56:H56" si="10">SUM(E50:E55)</f>
        <v>0</v>
      </c>
      <c r="F56" s="14">
        <f t="shared" si="10"/>
        <v>0</v>
      </c>
      <c r="G56" s="14">
        <f t="shared" si="10"/>
        <v>0</v>
      </c>
      <c r="H56" s="14">
        <f t="shared" si="10"/>
        <v>0</v>
      </c>
      <c r="J56" s="14">
        <f t="shared" si="6"/>
        <v>0</v>
      </c>
    </row>
    <row r="57" spans="2:10" x14ac:dyDescent="0.25">
      <c r="B57" s="20"/>
      <c r="C57" s="7" t="s">
        <v>19</v>
      </c>
      <c r="D57" s="68">
        <f>SUM(D56,D48,D41,D37,D33,D22,D17)</f>
        <v>121786</v>
      </c>
      <c r="E57" s="68">
        <f t="shared" ref="E57:H57" si="11">SUM(E56,E48,E41,E37,E33,E22,E17)</f>
        <v>124830.65000000002</v>
      </c>
      <c r="F57" s="68">
        <f t="shared" si="11"/>
        <v>127951.41625000001</v>
      </c>
      <c r="G57" s="68">
        <f t="shared" si="11"/>
        <v>131150.20165624999</v>
      </c>
      <c r="H57" s="68">
        <f t="shared" si="11"/>
        <v>134428.95669765628</v>
      </c>
      <c r="I57" s="64"/>
      <c r="J57" s="68">
        <f t="shared" si="6"/>
        <v>640147.22460390627</v>
      </c>
    </row>
    <row r="58" spans="2:10" x14ac:dyDescent="0.25">
      <c r="B58" s="4"/>
      <c r="D58"/>
      <c r="E58"/>
      <c r="H58"/>
      <c r="I58"/>
      <c r="J58" t="s">
        <v>20</v>
      </c>
    </row>
    <row r="59" spans="2:10" x14ac:dyDescent="0.25">
      <c r="B59" s="18" t="s">
        <v>39</v>
      </c>
      <c r="C59" s="15" t="s">
        <v>39</v>
      </c>
      <c r="D59" s="16"/>
      <c r="E59" s="16"/>
      <c r="F59" s="16"/>
      <c r="G59" s="16"/>
      <c r="H59" s="16"/>
      <c r="I59"/>
      <c r="J59" s="16" t="s">
        <v>20</v>
      </c>
    </row>
    <row r="60" spans="2:10" ht="30" x14ac:dyDescent="0.25">
      <c r="B60" s="19"/>
      <c r="C60" s="114" t="s">
        <v>149</v>
      </c>
      <c r="D60" s="61">
        <f>0.4*(D17+D22)</f>
        <v>48714.400000000001</v>
      </c>
      <c r="E60" s="61">
        <f t="shared" ref="E60:H60" si="12">0.4*(E17+E22)</f>
        <v>49932.260000000009</v>
      </c>
      <c r="F60" s="61">
        <f t="shared" si="12"/>
        <v>51180.566500000008</v>
      </c>
      <c r="G60" s="61">
        <f t="shared" si="12"/>
        <v>52460.080662499997</v>
      </c>
      <c r="H60" s="61">
        <f t="shared" si="12"/>
        <v>53771.582679062514</v>
      </c>
      <c r="I60" s="64"/>
      <c r="J60" s="61">
        <f>SUM(D60:H60)</f>
        <v>256058.88984156254</v>
      </c>
    </row>
    <row r="61" spans="2:10" x14ac:dyDescent="0.25">
      <c r="B61" s="19"/>
      <c r="C61" s="21"/>
      <c r="D61" s="11"/>
      <c r="E61" s="8"/>
      <c r="F61" s="8"/>
      <c r="G61" s="8"/>
      <c r="H61" s="8"/>
      <c r="J61" s="13">
        <f t="shared" ref="J61:J62" si="13">SUM(D61:H61)</f>
        <v>0</v>
      </c>
    </row>
    <row r="62" spans="2:10" x14ac:dyDescent="0.25">
      <c r="B62" s="20"/>
      <c r="C62" s="7" t="s">
        <v>21</v>
      </c>
      <c r="D62" s="68">
        <f>SUM(D60:D61)</f>
        <v>48714.400000000001</v>
      </c>
      <c r="E62" s="68">
        <f t="shared" ref="E62:H62" si="14">SUM(E60:E61)</f>
        <v>49932.260000000009</v>
      </c>
      <c r="F62" s="68">
        <f t="shared" si="14"/>
        <v>51180.566500000008</v>
      </c>
      <c r="G62" s="68">
        <f t="shared" si="14"/>
        <v>52460.080662499997</v>
      </c>
      <c r="H62" s="68">
        <f t="shared" si="14"/>
        <v>53771.582679062514</v>
      </c>
      <c r="I62" s="64"/>
      <c r="J62" s="68">
        <f t="shared" si="13"/>
        <v>256058.88984156254</v>
      </c>
    </row>
    <row r="63" spans="2:10" ht="15.75" thickBot="1" x14ac:dyDescent="0.3">
      <c r="B63" s="4"/>
      <c r="D63"/>
      <c r="E63"/>
      <c r="H63"/>
      <c r="I63"/>
      <c r="J63" t="s">
        <v>20</v>
      </c>
    </row>
    <row r="64" spans="2:10" s="1" customFormat="1" ht="30.75" thickBot="1" x14ac:dyDescent="0.3">
      <c r="B64" s="17" t="s">
        <v>22</v>
      </c>
      <c r="C64" s="17"/>
      <c r="D64" s="63">
        <f>SUM(D62,D57)</f>
        <v>170500.4</v>
      </c>
      <c r="E64" s="63">
        <f t="shared" ref="E64:J64" si="15">SUM(E62,E57)</f>
        <v>174762.91000000003</v>
      </c>
      <c r="F64" s="63">
        <f t="shared" si="15"/>
        <v>179131.98275000002</v>
      </c>
      <c r="G64" s="63">
        <f t="shared" si="15"/>
        <v>183610.28231874999</v>
      </c>
      <c r="H64" s="63">
        <f t="shared" si="15"/>
        <v>188200.53937671881</v>
      </c>
      <c r="I64" s="64">
        <f>SUM(I62,I57)</f>
        <v>0</v>
      </c>
      <c r="J64" s="63">
        <f t="shared" si="15"/>
        <v>896206.11444546888</v>
      </c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</sheetData>
  <pageMargins left="0.7" right="0.7" top="0.75" bottom="0.75" header="0.3" footer="0.3"/>
  <pageSetup orientation="portrait" r:id="rId1"/>
  <ignoredErrors>
    <ignoredError sqref="J51:J5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Consolidated Budget</vt:lpstr>
      <vt:lpstr>Anaerobic Digestor Budget</vt:lpstr>
      <vt:lpstr>h2 &amp; Energy Budget</vt:lpstr>
      <vt:lpstr>Biosolids Budget</vt:lpstr>
      <vt:lpstr>Construction &amp; Admin Budget</vt:lpstr>
      <vt:lpstr>In-Kind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2024-03-28T23:18:52Z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