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P:\FEDERAL PROGRAMS\Grant Applications\Energy - Terri\IRA Climate Pollution Reduction Grant (CPR)\IRA CPRG COMPETITIVE GRANT\TRY AGAIN\"/>
    </mc:Choice>
  </mc:AlternateContent>
  <xr:revisionPtr revIDLastSave="0" documentId="8_{303DD6BA-233F-42AA-8FBB-62D0FABE677F}" xr6:coauthVersionLast="45" xr6:coauthVersionMax="45" xr10:uidLastSave="{00000000-0000-0000-0000-000000000000}"/>
  <bookViews>
    <workbookView xWindow="29196" yWindow="396" windowWidth="15372" windowHeight="7896" xr2:uid="{00000000-000D-0000-FFFF-FFFF00000000}"/>
  </bookViews>
  <sheets>
    <sheet name="Introduction" sheetId="3" r:id="rId1"/>
    <sheet name="Award Tracks" sheetId="2" r:id="rId2"/>
    <sheet name="Reference BAU" sheetId="8" r:id="rId3"/>
    <sheet name="Reductions" sheetId="9" r:id="rId4"/>
  </sheets>
  <externalReferences>
    <externalReference r:id="rId5"/>
    <externalReference r:id="rId6"/>
  </externalReferences>
  <definedNames>
    <definedName name="ccf_to_therm">'[1]Constants and Conversions'!$C$30</definedName>
    <definedName name="CH4_GWP">'[2]Constants and Conversions'!$E$16</definedName>
    <definedName name="CO2_GWP">'[2]Constants and Conversions'!$E$15</definedName>
    <definedName name="gallon_diesel_to_MMBtu">'[1]Constants and Conversions'!$C$27</definedName>
    <definedName name="Gallon_of_motor_gasoline_to_MMBtu">'[1]Constants and Conversions'!$C$32</definedName>
    <definedName name="kg_to_MT">'[1]Constants and Conversions'!$C$31</definedName>
    <definedName name="kWh_to_MMBtu">'[1]Constants and Conversions'!$C$22</definedName>
    <definedName name="kWh_to_MWh">'[1]Constants and Conversions'!$C$28</definedName>
    <definedName name="lbs_to_metric_tonnes">'[2]Constants and Conversions'!$C$32</definedName>
    <definedName name="mcf_to_ccf">'[1]Constants and Conversions'!$C$29</definedName>
    <definedName name="MMBTU_to_MWh">'[1]Constants and Conversions'!$C$40</definedName>
    <definedName name="N2O_GWP">'[2]Constants and Conversions'!$E$17</definedName>
    <definedName name="therm_to_MMBtu">'[1]Constants and Conversions'!$C$23</definedName>
    <definedName name="therms_to_kWh">'[1]Constants and Conversions'!$C$41</definedName>
    <definedName name="therms_to_MMBtu">'[1]Constants and Conversions'!$C$42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9" i="9" l="1"/>
  <c r="C88" i="9" l="1"/>
  <c r="F15" i="2"/>
  <c r="E15" i="2"/>
  <c r="G18" i="2"/>
  <c r="C20" i="2"/>
  <c r="D18" i="2"/>
  <c r="F19" i="2"/>
  <c r="F18" i="2"/>
  <c r="E19" i="2"/>
  <c r="E18" i="2"/>
  <c r="D19" i="2"/>
  <c r="D15" i="2"/>
  <c r="D20" i="2" s="1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C26" i="9"/>
  <c r="C27" i="9"/>
  <c r="C28" i="9"/>
  <c r="C29" i="9"/>
  <c r="C25" i="9"/>
  <c r="K45" i="9"/>
  <c r="K51" i="9" s="1"/>
  <c r="L45" i="9"/>
  <c r="M45" i="9"/>
  <c r="N45" i="9"/>
  <c r="O45" i="9"/>
  <c r="P45" i="9"/>
  <c r="P51" i="9" s="1"/>
  <c r="Q45" i="9"/>
  <c r="Q51" i="9" s="1"/>
  <c r="R45" i="9"/>
  <c r="R51" i="9" s="1"/>
  <c r="S45" i="9"/>
  <c r="T45" i="9"/>
  <c r="U45" i="9"/>
  <c r="V45" i="9"/>
  <c r="W45" i="9"/>
  <c r="W51" i="9" s="1"/>
  <c r="X45" i="9"/>
  <c r="X51" i="9" s="1"/>
  <c r="Y45" i="9"/>
  <c r="Y51" i="9" s="1"/>
  <c r="Z45" i="9"/>
  <c r="Z51" i="9" s="1"/>
  <c r="AA45" i="9"/>
  <c r="AB45" i="9"/>
  <c r="AC45" i="9"/>
  <c r="AD45" i="9"/>
  <c r="AE45" i="9"/>
  <c r="AE51" i="9" s="1"/>
  <c r="AF45" i="9"/>
  <c r="AF51" i="9" s="1"/>
  <c r="AG45" i="9"/>
  <c r="AG51" i="9" s="1"/>
  <c r="K46" i="9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K48" i="9"/>
  <c r="L48" i="9"/>
  <c r="M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K49" i="9"/>
  <c r="L49" i="9"/>
  <c r="M49" i="9"/>
  <c r="N49" i="9"/>
  <c r="O49" i="9"/>
  <c r="P49" i="9"/>
  <c r="Q49" i="9"/>
  <c r="R49" i="9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D49" i="9"/>
  <c r="E49" i="9"/>
  <c r="F49" i="9"/>
  <c r="G49" i="9"/>
  <c r="H49" i="9"/>
  <c r="I49" i="9"/>
  <c r="J49" i="9"/>
  <c r="C49" i="9"/>
  <c r="C48" i="9"/>
  <c r="D45" i="9"/>
  <c r="E45" i="9"/>
  <c r="F45" i="9"/>
  <c r="G45" i="9"/>
  <c r="H45" i="9"/>
  <c r="H51" i="9" s="1"/>
  <c r="I45" i="9"/>
  <c r="I51" i="9" s="1"/>
  <c r="J45" i="9"/>
  <c r="J51" i="9" s="1"/>
  <c r="D46" i="9"/>
  <c r="E46" i="9"/>
  <c r="F46" i="9"/>
  <c r="G46" i="9"/>
  <c r="H46" i="9"/>
  <c r="I46" i="9"/>
  <c r="J46" i="9"/>
  <c r="D47" i="9"/>
  <c r="E47" i="9"/>
  <c r="F47" i="9"/>
  <c r="G47" i="9"/>
  <c r="H47" i="9"/>
  <c r="I47" i="9"/>
  <c r="J47" i="9"/>
  <c r="D48" i="9"/>
  <c r="E48" i="9"/>
  <c r="F48" i="9"/>
  <c r="G48" i="9"/>
  <c r="G54" i="9" s="1"/>
  <c r="H48" i="9"/>
  <c r="I48" i="9"/>
  <c r="J48" i="9"/>
  <c r="C46" i="9"/>
  <c r="C47" i="9"/>
  <c r="C45" i="9"/>
  <c r="E20" i="2" l="1"/>
  <c r="F20" i="2"/>
  <c r="G19" i="2"/>
  <c r="G15" i="2"/>
  <c r="G20" i="2" s="1"/>
  <c r="K70" i="9"/>
  <c r="C38" i="9"/>
  <c r="AF70" i="9"/>
  <c r="X70" i="9"/>
  <c r="P70" i="9"/>
  <c r="C34" i="9"/>
  <c r="AE70" i="9"/>
  <c r="W70" i="9"/>
  <c r="C37" i="9"/>
  <c r="G73" i="9"/>
  <c r="AG70" i="9"/>
  <c r="Y70" i="9"/>
  <c r="Q70" i="9"/>
  <c r="I70" i="9"/>
  <c r="Z70" i="9"/>
  <c r="R70" i="9"/>
  <c r="J70" i="9"/>
  <c r="D35" i="9"/>
  <c r="D36" i="9"/>
  <c r="H70" i="9"/>
  <c r="D37" i="9"/>
  <c r="C36" i="9"/>
  <c r="C35" i="9"/>
  <c r="D34" i="9"/>
  <c r="D38" i="9"/>
  <c r="I54" i="9"/>
  <c r="I73" i="9" s="1"/>
  <c r="AF53" i="9"/>
  <c r="AF72" i="9" s="1"/>
  <c r="P53" i="9"/>
  <c r="P72" i="9" s="1"/>
  <c r="AC52" i="9"/>
  <c r="AC71" i="9" s="1"/>
  <c r="V53" i="9"/>
  <c r="V72" i="9" s="1"/>
  <c r="U52" i="9"/>
  <c r="U71" i="9" s="1"/>
  <c r="AB55" i="9"/>
  <c r="AB74" i="9" s="1"/>
  <c r="L55" i="9"/>
  <c r="L74" i="9" s="1"/>
  <c r="AB51" i="9"/>
  <c r="AB70" i="9" s="1"/>
  <c r="J55" i="9"/>
  <c r="J74" i="9" s="1"/>
  <c r="V51" i="9"/>
  <c r="V70" i="9" s="1"/>
  <c r="C52" i="9"/>
  <c r="C71" i="9" s="1"/>
  <c r="K55" i="9"/>
  <c r="K74" i="9" s="1"/>
  <c r="H54" i="9"/>
  <c r="R53" i="9"/>
  <c r="R72" i="9" s="1"/>
  <c r="X52" i="9"/>
  <c r="X71" i="9" s="1"/>
  <c r="AA51" i="9"/>
  <c r="AA70" i="9" s="1"/>
  <c r="AA55" i="9"/>
  <c r="AA74" i="9" s="1"/>
  <c r="AG54" i="9"/>
  <c r="AG73" i="9" s="1"/>
  <c r="AE53" i="9"/>
  <c r="AE72" i="9" s="1"/>
  <c r="O53" i="9"/>
  <c r="O72" i="9" s="1"/>
  <c r="P52" i="9"/>
  <c r="P71" i="9" s="1"/>
  <c r="T51" i="9"/>
  <c r="T70" i="9" s="1"/>
  <c r="Z55" i="9"/>
  <c r="Z74" i="9" s="1"/>
  <c r="Z54" i="9"/>
  <c r="Z73" i="9" s="1"/>
  <c r="AD53" i="9"/>
  <c r="AD72" i="9" s="1"/>
  <c r="N53" i="9"/>
  <c r="N72" i="9" s="1"/>
  <c r="M52" i="9"/>
  <c r="M71" i="9" s="1"/>
  <c r="S51" i="9"/>
  <c r="S70" i="9" s="1"/>
  <c r="T55" i="9"/>
  <c r="T74" i="9" s="1"/>
  <c r="Y54" i="9"/>
  <c r="Y73" i="9" s="1"/>
  <c r="Z53" i="9"/>
  <c r="Z72" i="9" s="1"/>
  <c r="G53" i="9"/>
  <c r="G72" i="9" s="1"/>
  <c r="E52" i="9"/>
  <c r="E71" i="9" s="1"/>
  <c r="N51" i="9"/>
  <c r="N70" i="9" s="1"/>
  <c r="S55" i="9"/>
  <c r="S74" i="9" s="1"/>
  <c r="R54" i="9"/>
  <c r="R73" i="9" s="1"/>
  <c r="X53" i="9"/>
  <c r="X72" i="9" s="1"/>
  <c r="F53" i="9"/>
  <c r="F72" i="9" s="1"/>
  <c r="D52" i="9"/>
  <c r="D71" i="9" s="1"/>
  <c r="L51" i="9"/>
  <c r="L70" i="9" s="1"/>
  <c r="R55" i="9"/>
  <c r="R74" i="9" s="1"/>
  <c r="Q54" i="9"/>
  <c r="Q73" i="9" s="1"/>
  <c r="W53" i="9"/>
  <c r="W72" i="9" s="1"/>
  <c r="AF52" i="9"/>
  <c r="AF71" i="9" s="1"/>
  <c r="AD51" i="9"/>
  <c r="AD70" i="9" s="1"/>
  <c r="T52" i="9"/>
  <c r="T71" i="9" s="1"/>
  <c r="AG55" i="9"/>
  <c r="AG74" i="9" s="1"/>
  <c r="Y55" i="9"/>
  <c r="Y74" i="9" s="1"/>
  <c r="Q55" i="9"/>
  <c r="Q74" i="9" s="1"/>
  <c r="I55" i="9"/>
  <c r="I74" i="9" s="1"/>
  <c r="AE54" i="9"/>
  <c r="AE73" i="9" s="1"/>
  <c r="W54" i="9"/>
  <c r="W73" i="9" s="1"/>
  <c r="O54" i="9"/>
  <c r="O73" i="9" s="1"/>
  <c r="AC53" i="9"/>
  <c r="AC72" i="9" s="1"/>
  <c r="U53" i="9"/>
  <c r="U72" i="9" s="1"/>
  <c r="M53" i="9"/>
  <c r="M72" i="9" s="1"/>
  <c r="E53" i="9"/>
  <c r="E72" i="9" s="1"/>
  <c r="AA52" i="9"/>
  <c r="AA71" i="9" s="1"/>
  <c r="S52" i="9"/>
  <c r="S71" i="9" s="1"/>
  <c r="K52" i="9"/>
  <c r="K71" i="9" s="1"/>
  <c r="AF54" i="9"/>
  <c r="AF73" i="9" s="1"/>
  <c r="L52" i="9"/>
  <c r="L71" i="9" s="1"/>
  <c r="AF55" i="9"/>
  <c r="AF74" i="9" s="1"/>
  <c r="X55" i="9"/>
  <c r="X74" i="9" s="1"/>
  <c r="P55" i="9"/>
  <c r="P74" i="9" s="1"/>
  <c r="H55" i="9"/>
  <c r="AD54" i="9"/>
  <c r="AD73" i="9" s="1"/>
  <c r="V54" i="9"/>
  <c r="V73" i="9" s="1"/>
  <c r="N54" i="9"/>
  <c r="N73" i="9" s="1"/>
  <c r="F54" i="9"/>
  <c r="F73" i="9" s="1"/>
  <c r="AB53" i="9"/>
  <c r="AB72" i="9" s="1"/>
  <c r="T53" i="9"/>
  <c r="T72" i="9" s="1"/>
  <c r="L53" i="9"/>
  <c r="L72" i="9" s="1"/>
  <c r="D53" i="9"/>
  <c r="D72" i="9" s="1"/>
  <c r="Z52" i="9"/>
  <c r="Z71" i="9" s="1"/>
  <c r="R52" i="9"/>
  <c r="R71" i="9" s="1"/>
  <c r="J52" i="9"/>
  <c r="J71" i="9" s="1"/>
  <c r="X54" i="9"/>
  <c r="X73" i="9" s="1"/>
  <c r="P54" i="9"/>
  <c r="P73" i="9" s="1"/>
  <c r="AB52" i="9"/>
  <c r="AB71" i="9" s="1"/>
  <c r="C51" i="9"/>
  <c r="C70" i="9" s="1"/>
  <c r="AE55" i="9"/>
  <c r="AE74" i="9" s="1"/>
  <c r="W55" i="9"/>
  <c r="W74" i="9" s="1"/>
  <c r="O55" i="9"/>
  <c r="O74" i="9" s="1"/>
  <c r="G55" i="9"/>
  <c r="G74" i="9" s="1"/>
  <c r="AC54" i="9"/>
  <c r="AC73" i="9" s="1"/>
  <c r="U54" i="9"/>
  <c r="U73" i="9" s="1"/>
  <c r="M54" i="9"/>
  <c r="M73" i="9" s="1"/>
  <c r="E54" i="9"/>
  <c r="E73" i="9" s="1"/>
  <c r="AA53" i="9"/>
  <c r="AA72" i="9" s="1"/>
  <c r="S53" i="9"/>
  <c r="S72" i="9" s="1"/>
  <c r="K53" i="9"/>
  <c r="K72" i="9" s="1"/>
  <c r="AG52" i="9"/>
  <c r="AG71" i="9" s="1"/>
  <c r="Y52" i="9"/>
  <c r="Y71" i="9" s="1"/>
  <c r="Q52" i="9"/>
  <c r="Q71" i="9" s="1"/>
  <c r="I52" i="9"/>
  <c r="I71" i="9" s="1"/>
  <c r="O51" i="9"/>
  <c r="O70" i="9" s="1"/>
  <c r="G51" i="9"/>
  <c r="G70" i="9" s="1"/>
  <c r="C55" i="9"/>
  <c r="C74" i="9" s="1"/>
  <c r="AD55" i="9"/>
  <c r="AD74" i="9" s="1"/>
  <c r="V55" i="9"/>
  <c r="V74" i="9" s="1"/>
  <c r="N55" i="9"/>
  <c r="N74" i="9" s="1"/>
  <c r="F55" i="9"/>
  <c r="F74" i="9" s="1"/>
  <c r="AB54" i="9"/>
  <c r="AB73" i="9" s="1"/>
  <c r="T54" i="9"/>
  <c r="T73" i="9" s="1"/>
  <c r="L54" i="9"/>
  <c r="L73" i="9" s="1"/>
  <c r="D54" i="9"/>
  <c r="D73" i="9" s="1"/>
  <c r="J53" i="9"/>
  <c r="J72" i="9" s="1"/>
  <c r="H52" i="9"/>
  <c r="F51" i="9"/>
  <c r="F70" i="9" s="1"/>
  <c r="C54" i="9"/>
  <c r="C73" i="9" s="1"/>
  <c r="AC55" i="9"/>
  <c r="AC74" i="9" s="1"/>
  <c r="U55" i="9"/>
  <c r="U74" i="9" s="1"/>
  <c r="M55" i="9"/>
  <c r="M74" i="9" s="1"/>
  <c r="E55" i="9"/>
  <c r="E74" i="9" s="1"/>
  <c r="AA54" i="9"/>
  <c r="AA73" i="9" s="1"/>
  <c r="S54" i="9"/>
  <c r="S73" i="9" s="1"/>
  <c r="K54" i="9"/>
  <c r="K73" i="9" s="1"/>
  <c r="AG53" i="9"/>
  <c r="AG72" i="9" s="1"/>
  <c r="Y53" i="9"/>
  <c r="Y72" i="9" s="1"/>
  <c r="Q53" i="9"/>
  <c r="Q72" i="9" s="1"/>
  <c r="I53" i="9"/>
  <c r="I72" i="9" s="1"/>
  <c r="AE52" i="9"/>
  <c r="AE71" i="9" s="1"/>
  <c r="W52" i="9"/>
  <c r="W71" i="9" s="1"/>
  <c r="O52" i="9"/>
  <c r="O71" i="9" s="1"/>
  <c r="G52" i="9"/>
  <c r="G71" i="9" s="1"/>
  <c r="AC51" i="9"/>
  <c r="AC70" i="9" s="1"/>
  <c r="U51" i="9"/>
  <c r="U70" i="9" s="1"/>
  <c r="M51" i="9"/>
  <c r="M70" i="9" s="1"/>
  <c r="E51" i="9"/>
  <c r="E70" i="9" s="1"/>
  <c r="C53" i="9"/>
  <c r="C72" i="9" s="1"/>
  <c r="D55" i="9"/>
  <c r="D74" i="9" s="1"/>
  <c r="J54" i="9"/>
  <c r="J73" i="9" s="1"/>
  <c r="H53" i="9"/>
  <c r="AD52" i="9"/>
  <c r="AD71" i="9" s="1"/>
  <c r="V52" i="9"/>
  <c r="V71" i="9" s="1"/>
  <c r="N52" i="9"/>
  <c r="N71" i="9" s="1"/>
  <c r="F52" i="9"/>
  <c r="F71" i="9" s="1"/>
  <c r="D51" i="9"/>
  <c r="D70" i="9" s="1"/>
  <c r="AA30" i="9"/>
  <c r="K30" i="9"/>
  <c r="S30" i="9"/>
  <c r="AF30" i="9"/>
  <c r="X30" i="9"/>
  <c r="P30" i="9"/>
  <c r="H30" i="9"/>
  <c r="AE30" i="9"/>
  <c r="W30" i="9"/>
  <c r="O30" i="9"/>
  <c r="G30" i="9"/>
  <c r="AD30" i="9"/>
  <c r="E30" i="9"/>
  <c r="Z30" i="9"/>
  <c r="R30" i="9"/>
  <c r="J30" i="9"/>
  <c r="AB30" i="9"/>
  <c r="T30" i="9"/>
  <c r="L30" i="9"/>
  <c r="D30" i="9"/>
  <c r="F30" i="9"/>
  <c r="M30" i="9"/>
  <c r="C30" i="9"/>
  <c r="AG30" i="9"/>
  <c r="Y30" i="9"/>
  <c r="Q30" i="9"/>
  <c r="I30" i="9"/>
  <c r="N30" i="9"/>
  <c r="AC30" i="9"/>
  <c r="V30" i="9"/>
  <c r="U30" i="9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C79" i="9" l="1"/>
  <c r="D79" i="9"/>
  <c r="C60" i="9"/>
  <c r="D60" i="9"/>
  <c r="U75" i="9"/>
  <c r="H72" i="9"/>
  <c r="D62" i="9"/>
  <c r="C62" i="9"/>
  <c r="H71" i="9"/>
  <c r="C61" i="9"/>
  <c r="D61" i="9"/>
  <c r="H73" i="9"/>
  <c r="D63" i="9"/>
  <c r="C63" i="9"/>
  <c r="D75" i="9"/>
  <c r="AE75" i="9"/>
  <c r="H74" i="9"/>
  <c r="D64" i="9"/>
  <c r="C64" i="9"/>
  <c r="AF75" i="9"/>
  <c r="W75" i="9"/>
  <c r="R75" i="9"/>
  <c r="Q75" i="9"/>
  <c r="Z75" i="9"/>
  <c r="E75" i="9"/>
  <c r="AC75" i="9"/>
  <c r="Y75" i="9"/>
  <c r="O75" i="9"/>
  <c r="C75" i="9"/>
  <c r="I75" i="9"/>
  <c r="L75" i="9"/>
  <c r="AB75" i="9"/>
  <c r="X75" i="9"/>
  <c r="F75" i="9"/>
  <c r="T75" i="9"/>
  <c r="AG75" i="9"/>
  <c r="J75" i="9"/>
  <c r="AD75" i="9"/>
  <c r="P75" i="9"/>
  <c r="G75" i="9"/>
  <c r="N75" i="9"/>
  <c r="V75" i="9"/>
  <c r="K75" i="9"/>
  <c r="AA75" i="9"/>
  <c r="S75" i="9"/>
  <c r="M75" i="9"/>
  <c r="D39" i="9"/>
  <c r="C39" i="9"/>
  <c r="AG56" i="9"/>
  <c r="I56" i="9"/>
  <c r="R56" i="9"/>
  <c r="Z56" i="9"/>
  <c r="AE56" i="9"/>
  <c r="G56" i="9"/>
  <c r="V56" i="9"/>
  <c r="AB56" i="9"/>
  <c r="N56" i="9"/>
  <c r="AD56" i="9"/>
  <c r="Q56" i="9"/>
  <c r="Y56" i="9"/>
  <c r="F56" i="9"/>
  <c r="W56" i="9"/>
  <c r="AA56" i="9"/>
  <c r="D56" i="9"/>
  <c r="K56" i="9"/>
  <c r="J56" i="9"/>
  <c r="P56" i="9"/>
  <c r="E56" i="9"/>
  <c r="U56" i="9"/>
  <c r="O56" i="9"/>
  <c r="H56" i="9"/>
  <c r="S56" i="9"/>
  <c r="M56" i="9"/>
  <c r="X56" i="9"/>
  <c r="L56" i="9"/>
  <c r="AC56" i="9"/>
  <c r="C56" i="9"/>
  <c r="AF56" i="9"/>
  <c r="T56" i="9"/>
  <c r="D82" i="9" l="1"/>
  <c r="C82" i="9"/>
  <c r="D81" i="9"/>
  <c r="C81" i="9"/>
  <c r="D83" i="9"/>
  <c r="C83" i="9"/>
  <c r="C80" i="9"/>
  <c r="C84" i="9" s="1"/>
  <c r="C90" i="9" s="1"/>
  <c r="D80" i="9"/>
  <c r="H75" i="9"/>
  <c r="C65" i="9"/>
  <c r="D65" i="9"/>
  <c r="D84" i="9" l="1"/>
</calcChain>
</file>

<file path=xl/sharedStrings.xml><?xml version="1.0" encoding="utf-8"?>
<sst xmlns="http://schemas.openxmlformats.org/spreadsheetml/2006/main" count="165" uniqueCount="102">
  <si>
    <t>Award Track </t>
  </si>
  <si>
    <t>Total Available Funding </t>
  </si>
  <si>
    <t>Small-scale </t>
  </si>
  <si>
    <t>100-1,600 </t>
  </si>
  <si>
    <t>$25,000 </t>
  </si>
  <si>
    <t>$74,000 </t>
  </si>
  <si>
    <t>$75,000 </t>
  </si>
  <si>
    <t>$149,000 </t>
  </si>
  <si>
    <t>$150,000 </t>
  </si>
  <si>
    <t>$400,000 </t>
  </si>
  <si>
    <t>Medium-scale </t>
  </si>
  <si>
    <t>5-50 </t>
  </si>
  <si>
    <t>$2,000,000 </t>
  </si>
  <si>
    <t>Large-scale </t>
  </si>
  <si>
    <t>$300,000,000 </t>
  </si>
  <si>
    <t>1-10 </t>
  </si>
  <si>
    <t>$30,000,000 </t>
  </si>
  <si>
    <t>Anticipated Minimum Number of Awards</t>
  </si>
  <si>
    <t>Overview</t>
  </si>
  <si>
    <t xml:space="preserve">Prepared for: </t>
  </si>
  <si>
    <t xml:space="preserve">Prepared by: </t>
  </si>
  <si>
    <t>Purpose:</t>
  </si>
  <si>
    <t>Developed by:</t>
  </si>
  <si>
    <t>Last Updated:</t>
  </si>
  <si>
    <t>Notes:</t>
  </si>
  <si>
    <t>Table Of Contents</t>
  </si>
  <si>
    <t>Worksheet Name</t>
  </si>
  <si>
    <t>Contents</t>
  </si>
  <si>
    <t>Year</t>
  </si>
  <si>
    <t>Industrial Electrification</t>
  </si>
  <si>
    <t>Fuel Switching</t>
  </si>
  <si>
    <t>Carbon Capture and Storage</t>
  </si>
  <si>
    <t>Fugitive methane abatement</t>
  </si>
  <si>
    <t>Renewable Energy and Energy Efficiency</t>
  </si>
  <si>
    <t>Total</t>
  </si>
  <si>
    <t>Small</t>
  </si>
  <si>
    <t>Medium</t>
  </si>
  <si>
    <t>Large</t>
  </si>
  <si>
    <t>Pennsylvania Energy Policy Simulator: Emissions by Industrial Subsector under Business as Usual</t>
  </si>
  <si>
    <t>Oil and Gas Extraction</t>
  </si>
  <si>
    <t>Chemicals (includes use phase F-gas leakage)</t>
  </si>
  <si>
    <t>Coal Mining</t>
  </si>
  <si>
    <t>Energy Pipelines and Gas Processing</t>
  </si>
  <si>
    <t>Iron and Steel</t>
  </si>
  <si>
    <t>Refined Petroleum and Coke</t>
  </si>
  <si>
    <t>Cement and Other Nonmetallic Minerals</t>
  </si>
  <si>
    <t>Construction</t>
  </si>
  <si>
    <t>Pulp Paper and Printing</t>
  </si>
  <si>
    <t>Food Beverage and Tobacco</t>
  </si>
  <si>
    <t>Metal Products Except Machinery and Vehicles</t>
  </si>
  <si>
    <t>Other Manufacturing</t>
  </si>
  <si>
    <t>Road Vehicles</t>
  </si>
  <si>
    <t>Other Metals</t>
  </si>
  <si>
    <t>Glass and Glass Products</t>
  </si>
  <si>
    <t>Rubber and Plastic Products</t>
  </si>
  <si>
    <t>Wood Products</t>
  </si>
  <si>
    <t>Appliances and Electrical Equipment</t>
  </si>
  <si>
    <t>Other Machinery</t>
  </si>
  <si>
    <t>Other Mining and Quarrying</t>
  </si>
  <si>
    <t>Nonroad Vehicles</t>
  </si>
  <si>
    <t>Computers and Electronics</t>
  </si>
  <si>
    <t>Textiles Apparel and Leather</t>
  </si>
  <si>
    <t>Reference BAU Emissions</t>
  </si>
  <si>
    <t>PA RISE Category</t>
  </si>
  <si>
    <t>Fugitive Methane Abatement</t>
  </si>
  <si>
    <t>Reference BAU Emissions (Million Metric Tonnes CO2e)</t>
  </si>
  <si>
    <t>Base Case: No Projects Receive GHG Emission Bonus (Million Metric Tonnes CO2e)</t>
  </si>
  <si>
    <t>Low Emissions Case: All Eligible Projects Receive GHG Emission Bonus (Million Metric Tonnes CO2e)</t>
  </si>
  <si>
    <t>Reductions</t>
  </si>
  <si>
    <t>Total Annual Reductions</t>
  </si>
  <si>
    <t>Raw Modeling from EPS</t>
  </si>
  <si>
    <t>2025-2030</t>
  </si>
  <si>
    <t>2025-2050</t>
  </si>
  <si>
    <t>Sum of Emission Reductions</t>
  </si>
  <si>
    <t>Cumulative Emission Reductions for the Base Case (Million Metric Tonnes CO2e)</t>
  </si>
  <si>
    <t>Average Reductions (Million Metric Tonnes CO2e)</t>
  </si>
  <si>
    <t>Cumulative Emission Reductions for the Low Emissions Case (Million Metric Tonnes CO2e)</t>
  </si>
  <si>
    <t>EPS Categories</t>
  </si>
  <si>
    <t>Reference BAU (Million Metric Tonnes CO2e)</t>
  </si>
  <si>
    <t>Minimum</t>
  </si>
  <si>
    <t>Maximum</t>
  </si>
  <si>
    <t>Leveraging Private Sector</t>
  </si>
  <si>
    <t>No Bonuses</t>
  </si>
  <si>
    <t>Max GHG Emissions Reduction Bonus for Medium and Large</t>
  </si>
  <si>
    <t>Community Benefits Bonus (CBB) and Fair Labor Bonus (FLB) 
for all projects</t>
  </si>
  <si>
    <t>Average</t>
  </si>
  <si>
    <t>Anticipated Award Size for Any One Individual Award 
(PA DEP Share)</t>
  </si>
  <si>
    <t>Cost Effectiveness of Emission Reductions (2025-2030)</t>
  </si>
  <si>
    <t>Funding Amount</t>
  </si>
  <si>
    <t>Total Reductions</t>
  </si>
  <si>
    <t>Cost Effectiveness of Emissions Reductions 
($/MTCO2e)</t>
  </si>
  <si>
    <t>Low Emissions Case: All Eligible Projects Receive GHG Emission Bonus</t>
  </si>
  <si>
    <t>Base Case: No Projects Receive GHG Emission Bonus</t>
  </si>
  <si>
    <t>Adam Agalloco, Zeyu Hu, Katie O'Malley, Hannah Thonet, Drew Veysey</t>
  </si>
  <si>
    <t>Award Tracks</t>
  </si>
  <si>
    <t>Reference BAU</t>
  </si>
  <si>
    <t>Proportion of</t>
  </si>
  <si>
    <t>Modeled GHG reductions from the Energy Policy Simulator for each PA RISE category.</t>
  </si>
  <si>
    <t>Provides the BAU and GHG reduction modeling for the Pennsylvania Climate Pollution Reduction Grant (CPRG) Implementation Grant application.</t>
  </si>
  <si>
    <t>PA RISE funding award tracks summary.</t>
  </si>
  <si>
    <t>Reference Business-as-Usual developed from the the Pennsylvania Energy Policy Simulator: Industrial Subsector.</t>
  </si>
  <si>
    <t>Prepared for Pennsylvania Department of Enviromental Protection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</si>
</sst>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_);_([$$-409]* \(#,##0\);_([$$-409]* &quot;-&quot;??_);_(@_)"/>
    <numFmt numFmtId="165" formatCode="_(* #,##0_);_(* \(#,##0\);_(* &quot;-&quot;??_);_(@_)"/>
    <numFmt numFmtId="166" formatCode="_(&quot;$&quot;* #,##0_);_(&quot;$&quot;* \(#,##0\);_(&quot;$&quot;* &quot;-&quot;??_);_(@_)"/>
  </numFmts>
  <fonts count="19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name val="Arial"/>
      <family val="2"/>
    </font>
    <font>
      <b/>
      <sz val="14"/>
      <color theme="0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rgb="FF00538B"/>
      <name val="Arial"/>
      <family val="2"/>
    </font>
    <font>
      <b/>
      <sz val="14"/>
      <name val="Arial"/>
      <family val="2"/>
    </font>
    <font>
      <b/>
      <i/>
      <sz val="10"/>
      <color rgb="FFFF0000"/>
      <name val="Arial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</font>
    <font>
      <sz val="11"/>
      <color rgb="FF000000"/>
      <name val="Aptos Narrow"/>
      <family val="2"/>
    </font>
    <font>
      <b/>
      <sz val="11"/>
      <color rgb="FF000000"/>
      <name val="Aptos Narrow"/>
      <family val="2"/>
    </font>
    <font>
      <b/>
      <sz val="11"/>
      <color theme="0"/>
      <name val="Aptos Narrow"/>
      <family val="2"/>
    </font>
    <font>
      <sz val="11"/>
      <color theme="0"/>
      <name val="Aptos Narrow"/>
      <family val="2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8E0E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theme="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 style="thin">
        <color indexed="64"/>
      </left>
      <right style="thin">
        <color indexed="64"/>
      </right>
      <top/>
      <bottom style="medium">
        <color theme="3"/>
      </bottom>
      <diagonal/>
    </border>
    <border>
      <left/>
      <right/>
      <top style="medium">
        <color theme="3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theme="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21">
    <xf numFmtId="0" fontId="0" fillId="0" borderId="0" xfId="0"/>
    <xf numFmtId="0" fontId="2" fillId="2" borderId="0" xfId="0" applyFont="1" applyFill="1" applyAlignment="1">
      <alignment wrapText="1"/>
    </xf>
    <xf numFmtId="0" fontId="4" fillId="3" borderId="2" xfId="0" applyFont="1" applyFill="1" applyBorder="1"/>
    <xf numFmtId="0" fontId="4" fillId="3" borderId="3" xfId="0" applyFont="1" applyFill="1" applyBorder="1"/>
    <xf numFmtId="0" fontId="5" fillId="4" borderId="4" xfId="0" applyFont="1" applyFill="1" applyBorder="1" applyAlignment="1">
      <alignment horizontal="left" vertical="center"/>
    </xf>
    <xf numFmtId="0" fontId="2" fillId="4" borderId="0" xfId="0" applyFont="1" applyFill="1" applyAlignment="1">
      <alignment vertical="center" wrapText="1"/>
    </xf>
    <xf numFmtId="14" fontId="2" fillId="4" borderId="0" xfId="0" applyNumberFormat="1" applyFont="1" applyFill="1" applyAlignment="1">
      <alignment horizontal="left" vertical="center" wrapText="1"/>
    </xf>
    <xf numFmtId="0" fontId="5" fillId="4" borderId="4" xfId="0" applyFont="1" applyFill="1" applyBorder="1" applyAlignment="1">
      <alignment horizontal="left" vertical="top"/>
    </xf>
    <xf numFmtId="0" fontId="2" fillId="4" borderId="7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wrapText="1"/>
    </xf>
    <xf numFmtId="0" fontId="4" fillId="3" borderId="14" xfId="0" applyFont="1" applyFill="1" applyBorder="1"/>
    <xf numFmtId="0" fontId="4" fillId="3" borderId="15" xfId="0" applyFont="1" applyFill="1" applyBorder="1"/>
    <xf numFmtId="0" fontId="1" fillId="5" borderId="12" xfId="1" applyFill="1" applyBorder="1" applyAlignment="1">
      <alignment horizontal="left"/>
    </xf>
    <xf numFmtId="0" fontId="2" fillId="5" borderId="16" xfId="0" applyFont="1" applyFill="1" applyBorder="1" applyAlignment="1">
      <alignment horizontal="left" wrapText="1"/>
    </xf>
    <xf numFmtId="0" fontId="1" fillId="5" borderId="14" xfId="1" applyFill="1" applyBorder="1" applyAlignment="1">
      <alignment horizontal="left"/>
    </xf>
    <xf numFmtId="0" fontId="2" fillId="5" borderId="15" xfId="0" applyFont="1" applyFill="1" applyBorder="1" applyAlignment="1">
      <alignment horizontal="left" wrapText="1"/>
    </xf>
    <xf numFmtId="0" fontId="1" fillId="5" borderId="17" xfId="1" applyFill="1" applyBorder="1" applyAlignment="1">
      <alignment horizontal="left"/>
    </xf>
    <xf numFmtId="0" fontId="2" fillId="5" borderId="18" xfId="0" applyFont="1" applyFill="1" applyBorder="1" applyAlignment="1">
      <alignment horizontal="left" wrapText="1"/>
    </xf>
    <xf numFmtId="0" fontId="10" fillId="0" borderId="0" xfId="0" applyFont="1"/>
    <xf numFmtId="2" fontId="0" fillId="0" borderId="0" xfId="0" applyNumberFormat="1"/>
    <xf numFmtId="43" fontId="0" fillId="0" borderId="0" xfId="0" applyNumberFormat="1"/>
    <xf numFmtId="0" fontId="9" fillId="0" borderId="0" xfId="0" applyFont="1"/>
    <xf numFmtId="0" fontId="12" fillId="0" borderId="0" xfId="0" applyFont="1"/>
    <xf numFmtId="0" fontId="11" fillId="0" borderId="0" xfId="0" applyFont="1"/>
    <xf numFmtId="43" fontId="10" fillId="0" borderId="0" xfId="2" applyFont="1" applyBorder="1"/>
    <xf numFmtId="43" fontId="10" fillId="0" borderId="0" xfId="0" applyNumberFormat="1" applyFont="1"/>
    <xf numFmtId="43" fontId="0" fillId="0" borderId="0" xfId="2" applyFont="1" applyFill="1" applyBorder="1"/>
    <xf numFmtId="43" fontId="10" fillId="0" borderId="15" xfId="2" applyFont="1" applyBorder="1"/>
    <xf numFmtId="0" fontId="11" fillId="0" borderId="17" xfId="0" applyFont="1" applyBorder="1"/>
    <xf numFmtId="43" fontId="10" fillId="0" borderId="26" xfId="2" applyFont="1" applyBorder="1"/>
    <xf numFmtId="43" fontId="10" fillId="0" borderId="18" xfId="2" applyFont="1" applyBorder="1"/>
    <xf numFmtId="0" fontId="11" fillId="0" borderId="28" xfId="0" applyFont="1" applyBorder="1"/>
    <xf numFmtId="0" fontId="11" fillId="0" borderId="29" xfId="0" applyFont="1" applyBorder="1"/>
    <xf numFmtId="0" fontId="13" fillId="6" borderId="27" xfId="0" applyFont="1" applyFill="1" applyBorder="1"/>
    <xf numFmtId="0" fontId="14" fillId="6" borderId="25" xfId="0" applyFont="1" applyFill="1" applyBorder="1"/>
    <xf numFmtId="0" fontId="14" fillId="6" borderId="16" xfId="0" applyFont="1" applyFill="1" applyBorder="1"/>
    <xf numFmtId="43" fontId="0" fillId="0" borderId="15" xfId="2" applyFont="1" applyFill="1" applyBorder="1"/>
    <xf numFmtId="0" fontId="9" fillId="7" borderId="23" xfId="0" applyFont="1" applyFill="1" applyBorder="1" applyAlignment="1">
      <alignment horizontal="center"/>
    </xf>
    <xf numFmtId="0" fontId="9" fillId="7" borderId="24" xfId="0" applyFont="1" applyFill="1" applyBorder="1" applyAlignment="1">
      <alignment horizontal="center"/>
    </xf>
    <xf numFmtId="0" fontId="12" fillId="7" borderId="22" xfId="0" applyFont="1" applyFill="1" applyBorder="1" applyAlignment="1">
      <alignment horizontal="left"/>
    </xf>
    <xf numFmtId="0" fontId="10" fillId="0" borderId="28" xfId="0" applyFont="1" applyBorder="1"/>
    <xf numFmtId="0" fontId="12" fillId="7" borderId="22" xfId="0" applyFont="1" applyFill="1" applyBorder="1"/>
    <xf numFmtId="0" fontId="12" fillId="7" borderId="23" xfId="0" applyFont="1" applyFill="1" applyBorder="1"/>
    <xf numFmtId="0" fontId="12" fillId="7" borderId="24" xfId="0" applyFont="1" applyFill="1" applyBorder="1"/>
    <xf numFmtId="0" fontId="12" fillId="7" borderId="12" xfId="0" applyFont="1" applyFill="1" applyBorder="1"/>
    <xf numFmtId="0" fontId="12" fillId="7" borderId="25" xfId="0" applyFont="1" applyFill="1" applyBorder="1"/>
    <xf numFmtId="0" fontId="12" fillId="7" borderId="16" xfId="0" applyFont="1" applyFill="1" applyBorder="1"/>
    <xf numFmtId="0" fontId="12" fillId="8" borderId="22" xfId="0" applyFont="1" applyFill="1" applyBorder="1"/>
    <xf numFmtId="43" fontId="12" fillId="8" borderId="23" xfId="2" applyFont="1" applyFill="1" applyBorder="1"/>
    <xf numFmtId="43" fontId="12" fillId="8" borderId="24" xfId="2" applyFont="1" applyFill="1" applyBorder="1"/>
    <xf numFmtId="43" fontId="12" fillId="8" borderId="23" xfId="0" applyNumberFormat="1" applyFont="1" applyFill="1" applyBorder="1"/>
    <xf numFmtId="43" fontId="12" fillId="8" borderId="24" xfId="0" applyNumberFormat="1" applyFont="1" applyFill="1" applyBorder="1"/>
    <xf numFmtId="43" fontId="0" fillId="0" borderId="15" xfId="0" applyNumberFormat="1" applyBorder="1"/>
    <xf numFmtId="0" fontId="0" fillId="0" borderId="28" xfId="0" applyBorder="1"/>
    <xf numFmtId="0" fontId="0" fillId="0" borderId="29" xfId="0" applyBorder="1"/>
    <xf numFmtId="0" fontId="9" fillId="8" borderId="29" xfId="0" applyFont="1" applyFill="1" applyBorder="1"/>
    <xf numFmtId="2" fontId="0" fillId="0" borderId="15" xfId="0" applyNumberFormat="1" applyBorder="1"/>
    <xf numFmtId="2" fontId="0" fillId="0" borderId="26" xfId="0" applyNumberFormat="1" applyBorder="1"/>
    <xf numFmtId="2" fontId="0" fillId="0" borderId="18" xfId="0" applyNumberFormat="1" applyBorder="1"/>
    <xf numFmtId="2" fontId="9" fillId="8" borderId="26" xfId="0" applyNumberFormat="1" applyFont="1" applyFill="1" applyBorder="1"/>
    <xf numFmtId="2" fontId="9" fillId="8" borderId="18" xfId="0" applyNumberFormat="1" applyFont="1" applyFill="1" applyBorder="1"/>
    <xf numFmtId="0" fontId="9" fillId="7" borderId="22" xfId="0" applyFont="1" applyFill="1" applyBorder="1"/>
    <xf numFmtId="0" fontId="9" fillId="7" borderId="23" xfId="0" applyFont="1" applyFill="1" applyBorder="1"/>
    <xf numFmtId="0" fontId="9" fillId="7" borderId="24" xfId="0" applyFont="1" applyFill="1" applyBorder="1"/>
    <xf numFmtId="166" fontId="0" fillId="0" borderId="1" xfId="3" applyNumberFormat="1" applyFont="1" applyBorder="1" applyAlignment="1">
      <alignment horizontal="center" vertical="center"/>
    </xf>
    <xf numFmtId="166" fontId="0" fillId="0" borderId="0" xfId="3" applyNumberFormat="1" applyFont="1"/>
    <xf numFmtId="0" fontId="0" fillId="0" borderId="1" xfId="0" applyBorder="1" applyAlignment="1">
      <alignment horizontal="center" vertical="center"/>
    </xf>
    <xf numFmtId="6" fontId="0" fillId="0" borderId="1" xfId="0" applyNumberFormat="1" applyBorder="1" applyAlignment="1">
      <alignment horizontal="center" vertical="center"/>
    </xf>
    <xf numFmtId="166" fontId="15" fillId="0" borderId="1" xfId="3" applyNumberFormat="1" applyFont="1" applyBorder="1" applyAlignment="1">
      <alignment horizontal="center" vertical="center" wrapText="1"/>
    </xf>
    <xf numFmtId="166" fontId="15" fillId="0" borderId="1" xfId="3" applyNumberFormat="1" applyFont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/>
    </xf>
    <xf numFmtId="0" fontId="9" fillId="8" borderId="1" xfId="0" applyFont="1" applyFill="1" applyBorder="1"/>
    <xf numFmtId="166" fontId="9" fillId="8" borderId="1" xfId="3" applyNumberFormat="1" applyFont="1" applyFill="1" applyBorder="1"/>
    <xf numFmtId="0" fontId="9" fillId="7" borderId="1" xfId="0" applyFont="1" applyFill="1" applyBorder="1" applyAlignment="1">
      <alignment horizontal="center" wrapText="1"/>
    </xf>
    <xf numFmtId="164" fontId="17" fillId="0" borderId="32" xfId="0" applyNumberFormat="1" applyFont="1" applyBorder="1"/>
    <xf numFmtId="165" fontId="17" fillId="0" borderId="34" xfId="0" applyNumberFormat="1" applyFont="1" applyBorder="1"/>
    <xf numFmtId="0" fontId="12" fillId="0" borderId="31" xfId="0" applyFont="1" applyBorder="1"/>
    <xf numFmtId="0" fontId="12" fillId="0" borderId="33" xfId="0" applyFont="1" applyBorder="1"/>
    <xf numFmtId="0" fontId="12" fillId="8" borderId="35" xfId="0" applyFont="1" applyFill="1" applyBorder="1" applyAlignment="1">
      <alignment wrapText="1"/>
    </xf>
    <xf numFmtId="44" fontId="18" fillId="8" borderId="36" xfId="3" applyFont="1" applyFill="1" applyBorder="1" applyAlignment="1">
      <alignment horizontal="center" vertical="center"/>
    </xf>
    <xf numFmtId="0" fontId="9" fillId="7" borderId="38" xfId="0" applyFont="1" applyFill="1" applyBorder="1" applyAlignment="1">
      <alignment horizontal="center" vertical="center"/>
    </xf>
    <xf numFmtId="0" fontId="9" fillId="7" borderId="36" xfId="0" applyFont="1" applyFill="1" applyBorder="1" applyAlignment="1">
      <alignment horizontal="center" vertical="center"/>
    </xf>
    <xf numFmtId="0" fontId="9" fillId="7" borderId="41" xfId="0" applyFont="1" applyFill="1" applyBorder="1" applyAlignment="1">
      <alignment horizontal="center" vertical="center"/>
    </xf>
    <xf numFmtId="0" fontId="11" fillId="0" borderId="45" xfId="0" applyFont="1" applyBorder="1"/>
    <xf numFmtId="0" fontId="11" fillId="0" borderId="46" xfId="0" applyFont="1" applyBorder="1"/>
    <xf numFmtId="0" fontId="11" fillId="0" borderId="44" xfId="0" applyFont="1" applyBorder="1"/>
    <xf numFmtId="43" fontId="11" fillId="0" borderId="42" xfId="2" applyFont="1" applyBorder="1" applyAlignment="1">
      <alignment horizontal="center" vertical="center"/>
    </xf>
    <xf numFmtId="43" fontId="11" fillId="0" borderId="30" xfId="2" applyFont="1" applyBorder="1" applyAlignment="1">
      <alignment horizontal="center" vertical="center"/>
    </xf>
    <xf numFmtId="43" fontId="11" fillId="0" borderId="39" xfId="2" applyFont="1" applyBorder="1" applyAlignment="1">
      <alignment horizontal="center" vertical="center"/>
    </xf>
    <xf numFmtId="43" fontId="11" fillId="0" borderId="21" xfId="2" applyFont="1" applyBorder="1" applyAlignment="1">
      <alignment horizontal="center" vertical="center"/>
    </xf>
    <xf numFmtId="43" fontId="11" fillId="0" borderId="1" xfId="2" applyFont="1" applyBorder="1" applyAlignment="1">
      <alignment horizontal="center" vertical="center"/>
    </xf>
    <xf numFmtId="43" fontId="11" fillId="0" borderId="34" xfId="2" applyFont="1" applyBorder="1" applyAlignment="1">
      <alignment horizontal="center" vertical="center"/>
    </xf>
    <xf numFmtId="43" fontId="11" fillId="0" borderId="41" xfId="2" applyFont="1" applyBorder="1" applyAlignment="1">
      <alignment horizontal="center" vertical="center"/>
    </xf>
    <xf numFmtId="43" fontId="0" fillId="0" borderId="38" xfId="2" applyFont="1" applyBorder="1" applyAlignment="1">
      <alignment horizontal="center" vertical="center"/>
    </xf>
    <xf numFmtId="43" fontId="0" fillId="0" borderId="36" xfId="2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166" fontId="15" fillId="0" borderId="1" xfId="3" applyNumberFormat="1" applyFont="1" applyBorder="1" applyAlignment="1">
      <alignment horizontal="center" vertical="center"/>
    </xf>
    <xf numFmtId="0" fontId="16" fillId="7" borderId="20" xfId="0" applyFont="1" applyFill="1" applyBorder="1" applyAlignment="1">
      <alignment horizontal="center" vertical="center"/>
    </xf>
    <xf numFmtId="0" fontId="16" fillId="7" borderId="3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0" borderId="1" xfId="3" applyNumberFormat="1" applyFont="1" applyBorder="1" applyAlignment="1">
      <alignment horizontal="center" vertical="center"/>
    </xf>
    <xf numFmtId="166" fontId="15" fillId="0" borderId="1" xfId="3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 vertical="center" wrapText="1"/>
    </xf>
    <xf numFmtId="0" fontId="9" fillId="7" borderId="19" xfId="0" applyFont="1" applyFill="1" applyBorder="1" applyAlignment="1">
      <alignment horizontal="center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9" fillId="7" borderId="20" xfId="0" applyFont="1" applyFill="1" applyBorder="1" applyAlignment="1">
      <alignment horizontal="center" vertical="center" wrapText="1"/>
    </xf>
    <xf numFmtId="0" fontId="9" fillId="7" borderId="30" xfId="0" applyFont="1" applyFill="1" applyBorder="1" applyAlignment="1">
      <alignment horizontal="center" vertical="center" wrapText="1"/>
    </xf>
    <xf numFmtId="0" fontId="9" fillId="7" borderId="43" xfId="0" applyFont="1" applyFill="1" applyBorder="1" applyAlignment="1">
      <alignment horizontal="center" vertical="center"/>
    </xf>
    <xf numFmtId="0" fontId="9" fillId="7" borderId="44" xfId="0" applyFont="1" applyFill="1" applyBorder="1" applyAlignment="1">
      <alignment horizontal="center" vertical="center"/>
    </xf>
    <xf numFmtId="0" fontId="9" fillId="7" borderId="40" xfId="0" applyFont="1" applyFill="1" applyBorder="1" applyAlignment="1">
      <alignment horizontal="center"/>
    </xf>
    <xf numFmtId="0" fontId="9" fillId="7" borderId="37" xfId="0" applyFont="1" applyFill="1" applyBorder="1" applyAlignment="1">
      <alignment horizontal="center"/>
    </xf>
    <xf numFmtId="0" fontId="9" fillId="7" borderId="32" xfId="0" applyFont="1" applyFill="1" applyBorder="1" applyAlignment="1">
      <alignment horizontal="center"/>
    </xf>
  </cellXfs>
  <cellStyles count="4">
    <cellStyle name="Comma" xfId="2" builtinId="3"/>
    <cellStyle name="Currency" xfId="3" builtinId="4"/>
    <cellStyle name="Hyperlink 2" xfId="1" xr:uid="{02968CE9-D31E-43C1-B44D-C7DB44EE2C7A}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133349</xdr:colOff>
      <xdr:row>2</xdr:row>
      <xdr:rowOff>107276</xdr:rowOff>
    </xdr:from>
    <xdr:to>
      <xdr:col>3</xdr:col>
      <xdr:colOff>1295968</xdr:colOff>
      <xdr:row>5</xdr:row>
      <xdr:rowOff>104775</xdr:rowOff>
    </xdr:to>
    <xdr:pic>
      <xdr:nvPicPr>
        <xdr:cNvPr id="2" name="Picture 1" descr="Finding PA Department of Environmental Protection Data - FracTracker  Alliance">
          <a:extLst>
            <a:ext uri="{FF2B5EF4-FFF2-40B4-BE49-F238E27FC236}">
              <a16:creationId xmlns:a16="http://schemas.microsoft.com/office/drawing/2014/main" id="{439A76EF-6468-0534-C6EB-5995AE9DF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77274" y="526376"/>
          <a:ext cx="1162619" cy="6737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929105</xdr:colOff>
      <xdr:row>3</xdr:row>
      <xdr:rowOff>57149</xdr:rowOff>
    </xdr:from>
    <xdr:to>
      <xdr:col>4</xdr:col>
      <xdr:colOff>2295525</xdr:colOff>
      <xdr:row>5</xdr:row>
      <xdr:rowOff>66674</xdr:rowOff>
    </xdr:to>
    <xdr:pic>
      <xdr:nvPicPr>
        <xdr:cNvPr id="3" name="Picture 2" descr="RMI">
          <a:extLst>
            <a:ext uri="{FF2B5EF4-FFF2-40B4-BE49-F238E27FC236}">
              <a16:creationId xmlns:a16="http://schemas.microsoft.com/office/drawing/2014/main" id="{B511F55B-C315-5B6D-D6A3-21E70AA76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5105" y="647699"/>
          <a:ext cx="136642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66675</xdr:colOff>
      <xdr:row>2</xdr:row>
      <xdr:rowOff>34949</xdr:rowOff>
    </xdr:from>
    <xdr:to>
      <xdr:col>4</xdr:col>
      <xdr:colOff>790574</xdr:colOff>
      <xdr:row>5</xdr:row>
      <xdr:rowOff>108061</xdr:rowOff>
    </xdr:to>
    <xdr:pic>
      <xdr:nvPicPr>
        <xdr:cNvPr id="4" name="Picture 3" descr="DHS Selects ICF for New $36 Million Digital Modernization Task Order">
          <a:extLst>
            <a:ext uri="{FF2B5EF4-FFF2-40B4-BE49-F238E27FC236}">
              <a16:creationId xmlns:a16="http://schemas.microsoft.com/office/drawing/2014/main" id="{0DE246C8-D87D-AE67-C67C-042D426FB31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409" r="24180"/>
        <a:stretch/>
      </xdr:blipFill>
      <xdr:spPr bwMode="auto">
        <a:xfrm>
          <a:off x="9972675" y="454049"/>
          <a:ext cx="723899" cy="7493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tpp.sharepoint.com/sites/FallsChurchCAP/Shared%20Documents/General/Projection%20Modeling/Gov%20Ops/Falls%20Church%20GOEAP%20BAU%20and%20Strategy%20Scenario_GHG%20Projections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tpp.sharepoint.com/sites/FallsChurchCAP/Shared%20Documents/General/Projection%20Modeling/Community/Falls%20Church%20Community%20BAU%20Model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BAU Summary"/>
      <sheetName val="Facilities BAU"/>
      <sheetName val="Fleet BAU"/>
      <sheetName val="In-Kind Replacement"/>
      <sheetName val="Stationary Vehicles BAU "/>
      <sheetName val="GHG Reduction Summary"/>
      <sheetName val="Clean Electricity"/>
      <sheetName val="City Facilities"/>
      <sheetName val="Fleet Mitigation"/>
      <sheetName val="2030 Fleet Inventory"/>
      <sheetName val="Emission Factors"/>
      <sheetName val="Supporting Forecasts"/>
      <sheetName val="Constants and Conversions"/>
      <sheetName val="Fleet Inventory 2010-2022"/>
      <sheetName val="2021 Energy Consumption"/>
      <sheetName val="2022 Energy Consumption"/>
    </sheetNames>
    <sheetDataSet>
      <sheetData sheetId="0"/>
      <sheetData sheetId="1">
        <row r="2">
          <cell r="A2" t="str">
            <v>This tab summarizes BAU emissions and energy consumption.</v>
          </cell>
        </row>
      </sheetData>
      <sheetData sheetId="2">
        <row r="2">
          <cell r="A2" t="str">
            <v>This tab includes BAU emissions and energy consumption projections for City facilities.</v>
          </cell>
        </row>
      </sheetData>
      <sheetData sheetId="3"/>
      <sheetData sheetId="4">
        <row r="2">
          <cell r="A2" t="str">
            <v>This tab includes emissions and energy consumption projections for the City fleet and other City mobile vehicles for in-kind vehicle replacements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2">
          <cell r="C22">
            <v>3.4120000000000001E-3</v>
          </cell>
        </row>
        <row r="23">
          <cell r="C23">
            <v>9.9976100000000012E-2</v>
          </cell>
        </row>
        <row r="27">
          <cell r="C27">
            <v>0.137381</v>
          </cell>
        </row>
        <row r="28">
          <cell r="C28">
            <v>1E-3</v>
          </cell>
        </row>
        <row r="29">
          <cell r="C29">
            <v>10</v>
          </cell>
        </row>
        <row r="30">
          <cell r="C30">
            <v>1.0369999999999999</v>
          </cell>
        </row>
        <row r="31">
          <cell r="C31">
            <v>1E-3</v>
          </cell>
        </row>
        <row r="32">
          <cell r="C32">
            <v>0.12</v>
          </cell>
        </row>
        <row r="40">
          <cell r="C40">
            <v>0.29299999999999998</v>
          </cell>
        </row>
        <row r="41">
          <cell r="C41">
            <v>29.3</v>
          </cell>
        </row>
        <row r="42">
          <cell r="C42">
            <v>0.1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BAU Summary"/>
      <sheetName val="Buildings BAU"/>
      <sheetName val="Transportation BAU"/>
      <sheetName val="Waste BAU"/>
      <sheetName val="NG Fugitive BAU"/>
      <sheetName val="HFC BAU"/>
      <sheetName val="Agriculture BAU"/>
      <sheetName val="GHG Reduction Summary"/>
      <sheetName val="GHG Reduction Summary 2050"/>
      <sheetName val="Clean Electricity"/>
      <sheetName val="Natural Gas Fugitive Emissions"/>
      <sheetName val="Rooftop Solar"/>
      <sheetName val="On-Road Transport Strategies"/>
      <sheetName val="On-Road Tport IRA"/>
      <sheetName val="On-road Tport LDV 100x35"/>
      <sheetName val="On-road Tport LDV 100x35 2050"/>
      <sheetName val="Buildings"/>
      <sheetName val="BAU Activity and Emissions Data"/>
      <sheetName val="Tables for Dashboard"/>
      <sheetName val="Emission Factors"/>
      <sheetName val="Supporting Forecasts"/>
      <sheetName val="Constants and Conversions"/>
      <sheetName val="DER Planner Bldg inpt-South Atl"/>
      <sheetName val="Number of Househol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7A81C-88A4-4B9E-BFBE-852EDD412022}">
  <dimension ref="B1:E14"/>
  <sheetViews>
    <sheetView tabSelected="1" workbookViewId="0">
      <selection activeCell="C7" sqref="C7"/>
    </sheetView>
  </sheetViews>
  <sheetFormatPr defaultColWidth="9.5" defaultRowHeight="13.2"/>
  <cols>
    <col min="1" max="1" width="1.69921875" style="1" customWidth="1"/>
    <col min="2" max="2" width="26" style="1" customWidth="1"/>
    <col min="3" max="3" width="100.5" style="1" customWidth="1"/>
    <col min="4" max="4" width="20.5" style="1" customWidth="1"/>
    <col min="5" max="5" width="36.796875" style="1" customWidth="1"/>
    <col min="6" max="6" width="9.5" style="1"/>
    <col min="7" max="7" width="8.796875" style="1" customWidth="1"/>
    <col min="8" max="16384" width="9.5" style="1"/>
  </cols>
  <sheetData>
    <row r="1" spans="2:5" ht="13.8" thickBot="1"/>
    <row r="2" spans="2:5" ht="18" thickBot="1">
      <c r="B2" s="98" t="s">
        <v>18</v>
      </c>
      <c r="C2" s="98"/>
      <c r="D2" s="2" t="s">
        <v>19</v>
      </c>
      <c r="E2" s="3" t="s">
        <v>20</v>
      </c>
    </row>
    <row r="3" spans="2:5" ht="27" thickBot="1">
      <c r="B3" s="4" t="s">
        <v>21</v>
      </c>
      <c r="C3" s="5" t="s">
        <v>98</v>
      </c>
      <c r="D3" s="99"/>
      <c r="E3" s="99"/>
    </row>
    <row r="4" spans="2:5" ht="13.8" thickBot="1">
      <c r="B4" s="4" t="s">
        <v>22</v>
      </c>
      <c r="C4" s="5" t="s">
        <v>93</v>
      </c>
      <c r="D4" s="99"/>
      <c r="E4" s="100"/>
    </row>
    <row r="5" spans="2:5" ht="13.8" thickBot="1">
      <c r="B5" s="4" t="s">
        <v>23</v>
      </c>
      <c r="C5" s="6">
        <v>45358</v>
      </c>
      <c r="D5" s="99"/>
      <c r="E5" s="100"/>
    </row>
    <row r="6" spans="2:5" ht="13.8" thickBot="1">
      <c r="B6" s="7" t="s">
        <v>24</v>
      </c>
      <c r="C6" s="8" t="s">
        <v>101</v>
      </c>
      <c r="D6" s="99"/>
      <c r="E6" s="100"/>
    </row>
    <row r="7" spans="2:5" ht="13.8" thickBot="1">
      <c r="B7" s="9"/>
      <c r="C7" s="10"/>
      <c r="D7" s="99"/>
      <c r="E7" s="101"/>
    </row>
    <row r="8" spans="2:5">
      <c r="D8" s="11"/>
    </row>
    <row r="9" spans="2:5" ht="13.8" thickBot="1"/>
    <row r="10" spans="2:5">
      <c r="B10" s="102" t="s">
        <v>25</v>
      </c>
      <c r="C10" s="103"/>
    </row>
    <row r="11" spans="2:5" ht="13.8" thickBot="1">
      <c r="B11" s="12" t="s">
        <v>26</v>
      </c>
      <c r="C11" s="13" t="s">
        <v>27</v>
      </c>
    </row>
    <row r="12" spans="2:5" ht="13.8">
      <c r="B12" s="14" t="s">
        <v>94</v>
      </c>
      <c r="C12" s="15" t="s">
        <v>99</v>
      </c>
    </row>
    <row r="13" spans="2:5" ht="13.8">
      <c r="B13" s="16" t="s">
        <v>95</v>
      </c>
      <c r="C13" s="17" t="s">
        <v>100</v>
      </c>
    </row>
    <row r="14" spans="2:5" ht="14.4" thickBot="1">
      <c r="B14" s="18" t="s">
        <v>68</v>
      </c>
      <c r="C14" s="19" t="s">
        <v>97</v>
      </c>
    </row>
  </sheetData>
  <mergeCells count="4">
    <mergeCell ref="B2:C2"/>
    <mergeCell ref="D3:D7"/>
    <mergeCell ref="E3:E7"/>
    <mergeCell ref="B10:C10"/>
  </mergeCells>
  <hyperlinks>
    <hyperlink ref="B12" location="'BAU Summary'!A1" display="BAU Summary" xr:uid="{474CDEF6-EB89-4917-A65E-CBC0CB551825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DF2EC-353B-461F-8302-3B7AEC70B31C}">
  <dimension ref="B2:G21"/>
  <sheetViews>
    <sheetView workbookViewId="0">
      <selection activeCell="G13" sqref="G13"/>
    </sheetView>
  </sheetViews>
  <sheetFormatPr defaultColWidth="9.19921875" defaultRowHeight="13.8"/>
  <cols>
    <col min="2" max="2" width="18.5" customWidth="1"/>
    <col min="3" max="3" width="25" customWidth="1"/>
    <col min="4" max="4" width="18.5" customWidth="1"/>
    <col min="5" max="5" width="21.296875" customWidth="1"/>
    <col min="6" max="6" width="30.69921875" customWidth="1"/>
    <col min="7" max="7" width="18.5" customWidth="1"/>
  </cols>
  <sheetData>
    <row r="2" spans="2:7">
      <c r="B2" s="23" t="s">
        <v>92</v>
      </c>
    </row>
    <row r="3" spans="2:7" ht="30" customHeight="1">
      <c r="B3" s="114" t="s">
        <v>0</v>
      </c>
      <c r="C3" s="114" t="s">
        <v>1</v>
      </c>
      <c r="D3" s="114" t="s">
        <v>17</v>
      </c>
      <c r="E3" s="112" t="s">
        <v>86</v>
      </c>
      <c r="F3" s="113"/>
    </row>
    <row r="4" spans="2:7">
      <c r="B4" s="115"/>
      <c r="C4" s="115"/>
      <c r="D4" s="115"/>
      <c r="E4" s="72" t="s">
        <v>79</v>
      </c>
      <c r="F4" s="72" t="s">
        <v>80</v>
      </c>
    </row>
    <row r="5" spans="2:7">
      <c r="B5" s="107" t="s">
        <v>2</v>
      </c>
      <c r="C5" s="108">
        <v>40000000</v>
      </c>
      <c r="D5" s="107" t="s">
        <v>3</v>
      </c>
      <c r="E5" s="68" t="s">
        <v>4</v>
      </c>
      <c r="F5" s="68" t="s">
        <v>5</v>
      </c>
    </row>
    <row r="6" spans="2:7">
      <c r="B6" s="107"/>
      <c r="C6" s="108"/>
      <c r="D6" s="107"/>
      <c r="E6" s="68" t="s">
        <v>6</v>
      </c>
      <c r="F6" s="68" t="s">
        <v>7</v>
      </c>
    </row>
    <row r="7" spans="2:7">
      <c r="B7" s="107"/>
      <c r="C7" s="108"/>
      <c r="D7" s="107"/>
      <c r="E7" s="68" t="s">
        <v>8</v>
      </c>
      <c r="F7" s="68" t="s">
        <v>9</v>
      </c>
    </row>
    <row r="8" spans="2:7">
      <c r="B8" s="68" t="s">
        <v>10</v>
      </c>
      <c r="C8" s="66">
        <v>100000000</v>
      </c>
      <c r="D8" s="68" t="s">
        <v>11</v>
      </c>
      <c r="E8" s="68" t="s">
        <v>12</v>
      </c>
      <c r="F8" s="69">
        <v>20000000</v>
      </c>
    </row>
    <row r="9" spans="2:7">
      <c r="B9" s="68" t="s">
        <v>13</v>
      </c>
      <c r="C9" s="66">
        <v>300000000</v>
      </c>
      <c r="D9" s="68" t="s">
        <v>15</v>
      </c>
      <c r="E9" s="68" t="s">
        <v>16</v>
      </c>
      <c r="F9" s="68" t="s">
        <v>14</v>
      </c>
    </row>
    <row r="12" spans="2:7">
      <c r="B12" s="23" t="s">
        <v>91</v>
      </c>
    </row>
    <row r="13" spans="2:7">
      <c r="B13" s="111" t="s">
        <v>0</v>
      </c>
      <c r="C13" s="111" t="s">
        <v>1</v>
      </c>
      <c r="D13" s="110" t="s">
        <v>81</v>
      </c>
      <c r="E13" s="110"/>
      <c r="F13" s="110"/>
      <c r="G13" s="105" t="s">
        <v>85</v>
      </c>
    </row>
    <row r="14" spans="2:7" ht="48.75" customHeight="1">
      <c r="B14" s="111"/>
      <c r="C14" s="111"/>
      <c r="D14" s="73" t="s">
        <v>82</v>
      </c>
      <c r="E14" s="76" t="s">
        <v>83</v>
      </c>
      <c r="F14" s="76" t="s">
        <v>84</v>
      </c>
      <c r="G14" s="106"/>
    </row>
    <row r="15" spans="2:7">
      <c r="B15" s="107" t="s">
        <v>2</v>
      </c>
      <c r="C15" s="108">
        <v>40000000</v>
      </c>
      <c r="D15" s="109">
        <f>($C$15/0.5)-$C$15</f>
        <v>40000000</v>
      </c>
      <c r="E15" s="109">
        <f>($C$15/0.5)-$C$15</f>
        <v>40000000</v>
      </c>
      <c r="F15" s="109">
        <f>($C$15/0.7)-$C$15</f>
        <v>17142857.142857149</v>
      </c>
      <c r="G15" s="104">
        <f>AVERAGE(D15:F15)</f>
        <v>32380952.380952384</v>
      </c>
    </row>
    <row r="16" spans="2:7">
      <c r="B16" s="107"/>
      <c r="C16" s="108"/>
      <c r="D16" s="109"/>
      <c r="E16" s="109"/>
      <c r="F16" s="109"/>
      <c r="G16" s="104"/>
    </row>
    <row r="17" spans="2:7">
      <c r="B17" s="107"/>
      <c r="C17" s="108"/>
      <c r="D17" s="109"/>
      <c r="E17" s="109"/>
      <c r="F17" s="109"/>
      <c r="G17" s="104"/>
    </row>
    <row r="18" spans="2:7">
      <c r="B18" s="68" t="s">
        <v>10</v>
      </c>
      <c r="C18" s="66">
        <v>100000000</v>
      </c>
      <c r="D18" s="70">
        <f>($C$18/0.3)-$C$18</f>
        <v>233333333.33333337</v>
      </c>
      <c r="E18" s="70">
        <f>($C$18/0.4)-$C$18</f>
        <v>150000000</v>
      </c>
      <c r="F18" s="70">
        <f>($C$18/0.6)-$C$18</f>
        <v>66666666.666666687</v>
      </c>
      <c r="G18" s="71">
        <f>AVERAGE(D18:F18)</f>
        <v>150000000.00000003</v>
      </c>
    </row>
    <row r="19" spans="2:7">
      <c r="B19" s="68" t="s">
        <v>13</v>
      </c>
      <c r="C19" s="66">
        <v>300000000</v>
      </c>
      <c r="D19" s="70">
        <f>($C$19/0.3)-$C$19</f>
        <v>700000000</v>
      </c>
      <c r="E19" s="70">
        <f>($C$19/0.4)-$C$19</f>
        <v>450000000</v>
      </c>
      <c r="F19" s="70">
        <f>($C$19/0.6)-$C$19</f>
        <v>200000000</v>
      </c>
      <c r="G19" s="71">
        <f>AVERAGE(D19:F19)</f>
        <v>450000000</v>
      </c>
    </row>
    <row r="20" spans="2:7">
      <c r="B20" s="74" t="s">
        <v>34</v>
      </c>
      <c r="C20" s="75">
        <f>SUM(C15:C19)</f>
        <v>440000000</v>
      </c>
      <c r="D20" s="75">
        <f t="shared" ref="D20:G20" si="0">SUM(D15:D19)</f>
        <v>973333333.33333337</v>
      </c>
      <c r="E20" s="75">
        <f t="shared" si="0"/>
        <v>640000000</v>
      </c>
      <c r="F20" s="75">
        <f t="shared" si="0"/>
        <v>283809523.80952382</v>
      </c>
      <c r="G20" s="75">
        <f t="shared" si="0"/>
        <v>632380952.38095236</v>
      </c>
    </row>
    <row r="21" spans="2:7">
      <c r="C21" s="67"/>
      <c r="D21" s="67"/>
      <c r="E21" s="67"/>
      <c r="F21" s="67"/>
      <c r="G21" s="67"/>
    </row>
  </sheetData>
  <mergeCells count="17">
    <mergeCell ref="B5:B7"/>
    <mergeCell ref="C5:C7"/>
    <mergeCell ref="D5:D7"/>
    <mergeCell ref="E3:F3"/>
    <mergeCell ref="B3:B4"/>
    <mergeCell ref="C3:C4"/>
    <mergeCell ref="D3:D4"/>
    <mergeCell ref="G15:G17"/>
    <mergeCell ref="G13:G14"/>
    <mergeCell ref="B15:B17"/>
    <mergeCell ref="C15:C17"/>
    <mergeCell ref="D15:D17"/>
    <mergeCell ref="E15:E17"/>
    <mergeCell ref="F15:F17"/>
    <mergeCell ref="D13:F13"/>
    <mergeCell ref="B13:B14"/>
    <mergeCell ref="C13:C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1BA44-95DE-4682-8142-1C4F40034CE9}">
  <dimension ref="A1:AA28"/>
  <sheetViews>
    <sheetView workbookViewId="0">
      <selection activeCell="B3" sqref="B3"/>
    </sheetView>
  </sheetViews>
  <sheetFormatPr defaultRowHeight="13.8"/>
  <cols>
    <col min="1" max="1" width="42.19921875" customWidth="1"/>
  </cols>
  <sheetData>
    <row r="1" spans="1:27">
      <c r="A1" s="23" t="s">
        <v>38</v>
      </c>
    </row>
    <row r="2" spans="1:27">
      <c r="A2" s="23"/>
    </row>
    <row r="3" spans="1:27" ht="14.4" thickBot="1">
      <c r="A3" s="23" t="s">
        <v>78</v>
      </c>
    </row>
    <row r="4" spans="1:27" ht="14.4" thickBot="1">
      <c r="A4" s="63" t="s">
        <v>77</v>
      </c>
      <c r="B4" s="64">
        <v>2025</v>
      </c>
      <c r="C4" s="64">
        <v>2026</v>
      </c>
      <c r="D4" s="64">
        <v>2027</v>
      </c>
      <c r="E4" s="64">
        <v>2028</v>
      </c>
      <c r="F4" s="64">
        <v>2029</v>
      </c>
      <c r="G4" s="64">
        <v>2030</v>
      </c>
      <c r="H4" s="64">
        <v>2031</v>
      </c>
      <c r="I4" s="64">
        <v>2032</v>
      </c>
      <c r="J4" s="64">
        <v>2033</v>
      </c>
      <c r="K4" s="64">
        <v>2034</v>
      </c>
      <c r="L4" s="64">
        <v>2035</v>
      </c>
      <c r="M4" s="64">
        <v>2036</v>
      </c>
      <c r="N4" s="64">
        <v>2037</v>
      </c>
      <c r="O4" s="64">
        <v>2038</v>
      </c>
      <c r="P4" s="64">
        <v>2039</v>
      </c>
      <c r="Q4" s="64">
        <v>2040</v>
      </c>
      <c r="R4" s="64">
        <v>2041</v>
      </c>
      <c r="S4" s="64">
        <v>2042</v>
      </c>
      <c r="T4" s="64">
        <v>2043</v>
      </c>
      <c r="U4" s="64">
        <v>2044</v>
      </c>
      <c r="V4" s="64">
        <v>2045</v>
      </c>
      <c r="W4" s="64">
        <v>2046</v>
      </c>
      <c r="X4" s="64">
        <v>2047</v>
      </c>
      <c r="Y4" s="64">
        <v>2048</v>
      </c>
      <c r="Z4" s="64">
        <v>2049</v>
      </c>
      <c r="AA4" s="65">
        <v>2050</v>
      </c>
    </row>
    <row r="5" spans="1:27">
      <c r="A5" s="55" t="s">
        <v>39</v>
      </c>
      <c r="B5" s="21">
        <v>35.64</v>
      </c>
      <c r="C5" s="21">
        <v>35.764000000000003</v>
      </c>
      <c r="D5" s="21">
        <v>35.802</v>
      </c>
      <c r="E5" s="21">
        <v>36.125999999999998</v>
      </c>
      <c r="F5" s="21">
        <v>36.287999999999997</v>
      </c>
      <c r="G5" s="21">
        <v>36.497</v>
      </c>
      <c r="H5" s="21">
        <v>36.667000000000002</v>
      </c>
      <c r="I5" s="21">
        <v>36.898000000000003</v>
      </c>
      <c r="J5" s="21">
        <v>37.048000000000002</v>
      </c>
      <c r="K5" s="21">
        <v>37.081000000000003</v>
      </c>
      <c r="L5" s="21">
        <v>37.067999999999998</v>
      </c>
      <c r="M5" s="21">
        <v>37.088999999999999</v>
      </c>
      <c r="N5" s="21">
        <v>37.128999999999998</v>
      </c>
      <c r="O5" s="21">
        <v>37.296999999999997</v>
      </c>
      <c r="P5" s="21">
        <v>37.450000000000003</v>
      </c>
      <c r="Q5" s="21">
        <v>37.679000000000002</v>
      </c>
      <c r="R5" s="21">
        <v>37.826999999999998</v>
      </c>
      <c r="S5" s="21">
        <v>38.106000000000002</v>
      </c>
      <c r="T5" s="21">
        <v>38.308</v>
      </c>
      <c r="U5" s="21">
        <v>38.600999999999999</v>
      </c>
      <c r="V5" s="21">
        <v>38.820999999999998</v>
      </c>
      <c r="W5" s="21">
        <v>39.08</v>
      </c>
      <c r="X5" s="21">
        <v>39.246000000000002</v>
      </c>
      <c r="Y5" s="21">
        <v>39.537999999999997</v>
      </c>
      <c r="Z5" s="21">
        <v>39.790999999999997</v>
      </c>
      <c r="AA5" s="58">
        <v>40.081000000000003</v>
      </c>
    </row>
    <row r="6" spans="1:27">
      <c r="A6" s="55" t="s">
        <v>40</v>
      </c>
      <c r="B6" s="21">
        <v>12.398</v>
      </c>
      <c r="C6" s="21">
        <v>12.382</v>
      </c>
      <c r="D6" s="21">
        <v>12.417999999999999</v>
      </c>
      <c r="E6" s="21">
        <v>12.397</v>
      </c>
      <c r="F6" s="21">
        <v>11.286</v>
      </c>
      <c r="G6" s="21">
        <v>11.19</v>
      </c>
      <c r="H6" s="21">
        <v>11.061999999999999</v>
      </c>
      <c r="I6" s="21">
        <v>10.986000000000001</v>
      </c>
      <c r="J6" s="21">
        <v>10.864000000000001</v>
      </c>
      <c r="K6" s="21">
        <v>10.087</v>
      </c>
      <c r="L6" s="21">
        <v>10.022</v>
      </c>
      <c r="M6" s="21">
        <v>9.7430000000000003</v>
      </c>
      <c r="N6" s="21">
        <v>9.7769999999999992</v>
      </c>
      <c r="O6" s="21">
        <v>9.8230000000000004</v>
      </c>
      <c r="P6" s="21">
        <v>9.8650000000000002</v>
      </c>
      <c r="Q6" s="21">
        <v>9.9109999999999996</v>
      </c>
      <c r="R6" s="21">
        <v>9.9550000000000001</v>
      </c>
      <c r="S6" s="21">
        <v>9.9969999999999999</v>
      </c>
      <c r="T6" s="21">
        <v>10.039999999999999</v>
      </c>
      <c r="U6" s="21">
        <v>10.082000000000001</v>
      </c>
      <c r="V6" s="21">
        <v>10.128</v>
      </c>
      <c r="W6" s="21">
        <v>10.259</v>
      </c>
      <c r="X6" s="21">
        <v>10.385</v>
      </c>
      <c r="Y6" s="21">
        <v>10.507</v>
      </c>
      <c r="Z6" s="21">
        <v>10.641</v>
      </c>
      <c r="AA6" s="58">
        <v>10.784000000000001</v>
      </c>
    </row>
    <row r="7" spans="1:27">
      <c r="A7" s="55" t="s">
        <v>41</v>
      </c>
      <c r="B7" s="21">
        <v>8.9149999999999991</v>
      </c>
      <c r="C7" s="21">
        <v>9.0129999999999999</v>
      </c>
      <c r="D7" s="21">
        <v>8.8460000000000001</v>
      </c>
      <c r="E7" s="21">
        <v>8.7319999999999993</v>
      </c>
      <c r="F7" s="21">
        <v>8.5190000000000001</v>
      </c>
      <c r="G7" s="21">
        <v>8.2219999999999995</v>
      </c>
      <c r="H7" s="21">
        <v>8.1639999999999997</v>
      </c>
      <c r="I7" s="21">
        <v>8.1890000000000001</v>
      </c>
      <c r="J7" s="21">
        <v>8.0359999999999996</v>
      </c>
      <c r="K7" s="21">
        <v>7.9880000000000004</v>
      </c>
      <c r="L7" s="21">
        <v>7.9809999999999999</v>
      </c>
      <c r="M7" s="21">
        <v>8.0419999999999998</v>
      </c>
      <c r="N7" s="21">
        <v>8.0939999999999994</v>
      </c>
      <c r="O7" s="21">
        <v>8.234</v>
      </c>
      <c r="P7" s="21">
        <v>8.2080000000000002</v>
      </c>
      <c r="Q7" s="21">
        <v>8.3000000000000007</v>
      </c>
      <c r="R7" s="21">
        <v>8.2449999999999992</v>
      </c>
      <c r="S7" s="21">
        <v>8.2609999999999992</v>
      </c>
      <c r="T7" s="21">
        <v>8.2639999999999993</v>
      </c>
      <c r="U7" s="21">
        <v>8.2279999999999998</v>
      </c>
      <c r="V7" s="21">
        <v>8.173</v>
      </c>
      <c r="W7" s="21">
        <v>8.2059999999999995</v>
      </c>
      <c r="X7" s="21">
        <v>8.2149999999999999</v>
      </c>
      <c r="Y7" s="21">
        <v>8.2569999999999997</v>
      </c>
      <c r="Z7" s="21">
        <v>8.5150000000000006</v>
      </c>
      <c r="AA7" s="58">
        <v>8.5530000000000008</v>
      </c>
    </row>
    <row r="8" spans="1:27">
      <c r="A8" s="55" t="s">
        <v>42</v>
      </c>
      <c r="B8" s="21">
        <v>7.774</v>
      </c>
      <c r="C8" s="21">
        <v>7.7930000000000001</v>
      </c>
      <c r="D8" s="21">
        <v>7.77</v>
      </c>
      <c r="E8" s="21">
        <v>7.7549999999999999</v>
      </c>
      <c r="F8" s="21">
        <v>7.7670000000000003</v>
      </c>
      <c r="G8" s="21">
        <v>7.782</v>
      </c>
      <c r="H8" s="21">
        <v>7.7460000000000004</v>
      </c>
      <c r="I8" s="21">
        <v>7.7160000000000002</v>
      </c>
      <c r="J8" s="21">
        <v>7.6950000000000003</v>
      </c>
      <c r="K8" s="21">
        <v>7.6740000000000004</v>
      </c>
      <c r="L8" s="21">
        <v>7.6520000000000001</v>
      </c>
      <c r="M8" s="21">
        <v>7.6470000000000002</v>
      </c>
      <c r="N8" s="21">
        <v>7.6529999999999996</v>
      </c>
      <c r="O8" s="21">
        <v>7.6710000000000003</v>
      </c>
      <c r="P8" s="21">
        <v>7.69</v>
      </c>
      <c r="Q8" s="21">
        <v>7.7110000000000003</v>
      </c>
      <c r="R8" s="21">
        <v>7.7270000000000003</v>
      </c>
      <c r="S8" s="21">
        <v>7.7560000000000002</v>
      </c>
      <c r="T8" s="21">
        <v>7.7960000000000003</v>
      </c>
      <c r="U8" s="21">
        <v>7.8360000000000003</v>
      </c>
      <c r="V8" s="21">
        <v>7.8719999999999999</v>
      </c>
      <c r="W8" s="21">
        <v>7.9160000000000004</v>
      </c>
      <c r="X8" s="21">
        <v>7.9589999999999996</v>
      </c>
      <c r="Y8" s="21">
        <v>8.0050000000000008</v>
      </c>
      <c r="Z8" s="21">
        <v>8.0530000000000008</v>
      </c>
      <c r="AA8" s="58">
        <v>8.1120000000000001</v>
      </c>
    </row>
    <row r="9" spans="1:27">
      <c r="A9" s="55" t="s">
        <v>43</v>
      </c>
      <c r="B9" s="21">
        <v>3.6339999999999999</v>
      </c>
      <c r="C9" s="21">
        <v>3.6179999999999999</v>
      </c>
      <c r="D9" s="21">
        <v>3.5619999999999998</v>
      </c>
      <c r="E9" s="21">
        <v>3.5</v>
      </c>
      <c r="F9" s="21">
        <v>3.4740000000000002</v>
      </c>
      <c r="G9" s="21">
        <v>3.44</v>
      </c>
      <c r="H9" s="21">
        <v>3.399</v>
      </c>
      <c r="I9" s="21">
        <v>3.3820000000000001</v>
      </c>
      <c r="J9" s="21">
        <v>3.3540000000000001</v>
      </c>
      <c r="K9" s="21">
        <v>3.3450000000000002</v>
      </c>
      <c r="L9" s="21">
        <v>3.3450000000000002</v>
      </c>
      <c r="M9" s="21">
        <v>3.3490000000000002</v>
      </c>
      <c r="N9" s="21">
        <v>3.3639999999999999</v>
      </c>
      <c r="O9" s="21">
        <v>3.375</v>
      </c>
      <c r="P9" s="21">
        <v>3.3679999999999999</v>
      </c>
      <c r="Q9" s="21">
        <v>3.3540000000000001</v>
      </c>
      <c r="R9" s="21">
        <v>3.36</v>
      </c>
      <c r="S9" s="21">
        <v>3.371</v>
      </c>
      <c r="T9" s="21">
        <v>3.3719999999999999</v>
      </c>
      <c r="U9" s="21">
        <v>3.3610000000000002</v>
      </c>
      <c r="V9" s="21">
        <v>3.3439999999999999</v>
      </c>
      <c r="W9" s="21">
        <v>3.335</v>
      </c>
      <c r="X9" s="21">
        <v>3.3159999999999998</v>
      </c>
      <c r="Y9" s="21">
        <v>3.2759999999999998</v>
      </c>
      <c r="Z9" s="21">
        <v>3.2639999999999998</v>
      </c>
      <c r="AA9" s="58">
        <v>3.2770000000000001</v>
      </c>
    </row>
    <row r="10" spans="1:27">
      <c r="A10" s="55" t="s">
        <v>44</v>
      </c>
      <c r="B10" s="21">
        <v>3.2669999999999999</v>
      </c>
      <c r="C10" s="21">
        <v>3.2850000000000001</v>
      </c>
      <c r="D10" s="21">
        <v>3.2829999999999999</v>
      </c>
      <c r="E10" s="21">
        <v>3.2890000000000001</v>
      </c>
      <c r="F10" s="21">
        <v>3.298</v>
      </c>
      <c r="G10" s="21">
        <v>3.3170000000000002</v>
      </c>
      <c r="H10" s="21">
        <v>3.3010000000000002</v>
      </c>
      <c r="I10" s="21">
        <v>3.31</v>
      </c>
      <c r="J10" s="21">
        <v>3.3130000000000002</v>
      </c>
      <c r="K10" s="21">
        <v>3.3220000000000001</v>
      </c>
      <c r="L10" s="21">
        <v>3.3319999999999999</v>
      </c>
      <c r="M10" s="21">
        <v>3.3420000000000001</v>
      </c>
      <c r="N10" s="21">
        <v>3.347</v>
      </c>
      <c r="O10" s="21">
        <v>3.3540000000000001</v>
      </c>
      <c r="P10" s="21">
        <v>3.3559999999999999</v>
      </c>
      <c r="Q10" s="21">
        <v>3.36</v>
      </c>
      <c r="R10" s="21">
        <v>3.3679999999999999</v>
      </c>
      <c r="S10" s="21">
        <v>3.3740000000000001</v>
      </c>
      <c r="T10" s="21">
        <v>3.3759999999999999</v>
      </c>
      <c r="U10" s="21">
        <v>3.3889999999999998</v>
      </c>
      <c r="V10" s="21">
        <v>3.3919999999999999</v>
      </c>
      <c r="W10" s="21">
        <v>3.395</v>
      </c>
      <c r="X10" s="21">
        <v>3.4060000000000001</v>
      </c>
      <c r="Y10" s="21">
        <v>3.423</v>
      </c>
      <c r="Z10" s="21">
        <v>3.43</v>
      </c>
      <c r="AA10" s="58">
        <v>3.4390000000000001</v>
      </c>
    </row>
    <row r="11" spans="1:27">
      <c r="A11" s="55" t="s">
        <v>45</v>
      </c>
      <c r="B11" s="21">
        <v>2.681</v>
      </c>
      <c r="C11" s="21">
        <v>2.6859999999999999</v>
      </c>
      <c r="D11" s="21">
        <v>2.6789999999999998</v>
      </c>
      <c r="E11" s="21">
        <v>2.6389999999999998</v>
      </c>
      <c r="F11" s="21">
        <v>2.6019999999999999</v>
      </c>
      <c r="G11" s="21">
        <v>2.5630000000000002</v>
      </c>
      <c r="H11" s="21">
        <v>2.5209999999999999</v>
      </c>
      <c r="I11" s="21">
        <v>2.4780000000000002</v>
      </c>
      <c r="J11" s="21">
        <v>2.431</v>
      </c>
      <c r="K11" s="21">
        <v>2.3839999999999999</v>
      </c>
      <c r="L11" s="21">
        <v>2.3420000000000001</v>
      </c>
      <c r="M11" s="21">
        <v>2.3279999999999998</v>
      </c>
      <c r="N11" s="21">
        <v>2.3109999999999999</v>
      </c>
      <c r="O11" s="21">
        <v>2.2949999999999999</v>
      </c>
      <c r="P11" s="21">
        <v>2.278</v>
      </c>
      <c r="Q11" s="21">
        <v>2.2650000000000001</v>
      </c>
      <c r="R11" s="21">
        <v>2.2530000000000001</v>
      </c>
      <c r="S11" s="21">
        <v>2.2400000000000002</v>
      </c>
      <c r="T11" s="21">
        <v>2.2269999999999999</v>
      </c>
      <c r="U11" s="21">
        <v>2.2170000000000001</v>
      </c>
      <c r="V11" s="21">
        <v>2.2080000000000002</v>
      </c>
      <c r="W11" s="21">
        <v>2.2000000000000002</v>
      </c>
      <c r="X11" s="21">
        <v>2.1920000000000002</v>
      </c>
      <c r="Y11" s="21">
        <v>2.1829999999999998</v>
      </c>
      <c r="Z11" s="21">
        <v>2.1760000000000002</v>
      </c>
      <c r="AA11" s="58">
        <v>2.169</v>
      </c>
    </row>
    <row r="12" spans="1:27">
      <c r="A12" s="55" t="s">
        <v>46</v>
      </c>
      <c r="B12" s="21">
        <v>2.3809999999999998</v>
      </c>
      <c r="C12" s="21">
        <v>2.4049999999999998</v>
      </c>
      <c r="D12" s="21">
        <v>2.415</v>
      </c>
      <c r="E12" s="21">
        <v>2.4209999999999998</v>
      </c>
      <c r="F12" s="21">
        <v>2.4380000000000002</v>
      </c>
      <c r="G12" s="21">
        <v>2.4590000000000001</v>
      </c>
      <c r="H12" s="21">
        <v>2.4780000000000002</v>
      </c>
      <c r="I12" s="21">
        <v>2.496</v>
      </c>
      <c r="J12" s="21">
        <v>2.524</v>
      </c>
      <c r="K12" s="21">
        <v>2.5499999999999998</v>
      </c>
      <c r="L12" s="21">
        <v>2.5760000000000001</v>
      </c>
      <c r="M12" s="21">
        <v>2.6019999999999999</v>
      </c>
      <c r="N12" s="21">
        <v>2.633</v>
      </c>
      <c r="O12" s="21">
        <v>2.6659999999999999</v>
      </c>
      <c r="P12" s="21">
        <v>2.6989999999999998</v>
      </c>
      <c r="Q12" s="21">
        <v>2.73</v>
      </c>
      <c r="R12" s="21">
        <v>2.7610000000000001</v>
      </c>
      <c r="S12" s="21">
        <v>2.79</v>
      </c>
      <c r="T12" s="21">
        <v>2.8220000000000001</v>
      </c>
      <c r="U12" s="21">
        <v>2.8540000000000001</v>
      </c>
      <c r="V12" s="21">
        <v>2.887</v>
      </c>
      <c r="W12" s="21">
        <v>2.92</v>
      </c>
      <c r="X12" s="21">
        <v>2.95</v>
      </c>
      <c r="Y12" s="21">
        <v>2.98</v>
      </c>
      <c r="Z12" s="21">
        <v>3.012</v>
      </c>
      <c r="AA12" s="58">
        <v>3.05</v>
      </c>
    </row>
    <row r="13" spans="1:27">
      <c r="A13" s="55" t="s">
        <v>47</v>
      </c>
      <c r="B13" s="21">
        <v>1.367</v>
      </c>
      <c r="C13" s="21">
        <v>1.35</v>
      </c>
      <c r="D13" s="21">
        <v>1.327</v>
      </c>
      <c r="E13" s="21">
        <v>1.3069999999999999</v>
      </c>
      <c r="F13" s="21">
        <v>1.2869999999999999</v>
      </c>
      <c r="G13" s="21">
        <v>1.266</v>
      </c>
      <c r="H13" s="21">
        <v>1.2490000000000001</v>
      </c>
      <c r="I13" s="21">
        <v>1.232</v>
      </c>
      <c r="J13" s="21">
        <v>1.2110000000000001</v>
      </c>
      <c r="K13" s="21">
        <v>1.194</v>
      </c>
      <c r="L13" s="21">
        <v>1.1779999999999999</v>
      </c>
      <c r="M13" s="21">
        <v>1.1619999999999999</v>
      </c>
      <c r="N13" s="21">
        <v>1.1479999999999999</v>
      </c>
      <c r="O13" s="21">
        <v>1.137</v>
      </c>
      <c r="P13" s="21">
        <v>1.125</v>
      </c>
      <c r="Q13" s="21">
        <v>1.1140000000000001</v>
      </c>
      <c r="R13" s="21">
        <v>1.1080000000000001</v>
      </c>
      <c r="S13" s="21">
        <v>1.1040000000000001</v>
      </c>
      <c r="T13" s="21">
        <v>1.1000000000000001</v>
      </c>
      <c r="U13" s="21">
        <v>1.095</v>
      </c>
      <c r="V13" s="21">
        <v>1.089</v>
      </c>
      <c r="W13" s="21">
        <v>1.0860000000000001</v>
      </c>
      <c r="X13" s="21">
        <v>1.081</v>
      </c>
      <c r="Y13" s="21">
        <v>1.0740000000000001</v>
      </c>
      <c r="Z13" s="21">
        <v>1.071</v>
      </c>
      <c r="AA13" s="58">
        <v>1.071</v>
      </c>
    </row>
    <row r="14" spans="1:27">
      <c r="A14" s="55" t="s">
        <v>48</v>
      </c>
      <c r="B14" s="21">
        <v>0.95199999999999996</v>
      </c>
      <c r="C14" s="21">
        <v>0.94399999999999995</v>
      </c>
      <c r="D14" s="21">
        <v>0.93</v>
      </c>
      <c r="E14" s="21">
        <v>0.91500000000000004</v>
      </c>
      <c r="F14" s="21">
        <v>0.89900000000000002</v>
      </c>
      <c r="G14" s="21">
        <v>0.88400000000000001</v>
      </c>
      <c r="H14" s="21">
        <v>0.86699999999999999</v>
      </c>
      <c r="I14" s="21">
        <v>0.85299999999999998</v>
      </c>
      <c r="J14" s="21">
        <v>0.83899999999999997</v>
      </c>
      <c r="K14" s="21">
        <v>0.82599999999999996</v>
      </c>
      <c r="L14" s="21">
        <v>0.81499999999999995</v>
      </c>
      <c r="M14" s="21">
        <v>0.80600000000000005</v>
      </c>
      <c r="N14" s="21">
        <v>0.79700000000000004</v>
      </c>
      <c r="O14" s="21">
        <v>0.79</v>
      </c>
      <c r="P14" s="21">
        <v>0.78900000000000003</v>
      </c>
      <c r="Q14" s="21">
        <v>0.78900000000000003</v>
      </c>
      <c r="R14" s="21">
        <v>0.78900000000000003</v>
      </c>
      <c r="S14" s="21">
        <v>0.79100000000000004</v>
      </c>
      <c r="T14" s="21">
        <v>0.79300000000000004</v>
      </c>
      <c r="U14" s="21">
        <v>0.79500000000000004</v>
      </c>
      <c r="V14" s="21">
        <v>0.79700000000000004</v>
      </c>
      <c r="W14" s="21">
        <v>0.79900000000000004</v>
      </c>
      <c r="X14" s="21">
        <v>0.8</v>
      </c>
      <c r="Y14" s="21">
        <v>0.80200000000000005</v>
      </c>
      <c r="Z14" s="21">
        <v>0.80500000000000005</v>
      </c>
      <c r="AA14" s="58">
        <v>0.80600000000000005</v>
      </c>
    </row>
    <row r="15" spans="1:27">
      <c r="A15" s="55" t="s">
        <v>49</v>
      </c>
      <c r="B15" s="21">
        <v>0.435</v>
      </c>
      <c r="C15" s="21">
        <v>0.44</v>
      </c>
      <c r="D15" s="21">
        <v>0.443</v>
      </c>
      <c r="E15" s="21">
        <v>0.443</v>
      </c>
      <c r="F15" s="21">
        <v>0.44600000000000001</v>
      </c>
      <c r="G15" s="21">
        <v>0.44800000000000001</v>
      </c>
      <c r="H15" s="21">
        <v>0.45</v>
      </c>
      <c r="I15" s="21">
        <v>0.45400000000000001</v>
      </c>
      <c r="J15" s="21">
        <v>0.45800000000000002</v>
      </c>
      <c r="K15" s="21">
        <v>0.46300000000000002</v>
      </c>
      <c r="L15" s="21">
        <v>0.46800000000000003</v>
      </c>
      <c r="M15" s="21">
        <v>0.47399999999999998</v>
      </c>
      <c r="N15" s="21">
        <v>0.48099999999999998</v>
      </c>
      <c r="O15" s="21">
        <v>0.48699999999999999</v>
      </c>
      <c r="P15" s="21">
        <v>0.49199999999999999</v>
      </c>
      <c r="Q15" s="21">
        <v>0.496</v>
      </c>
      <c r="R15" s="21">
        <v>0.502</v>
      </c>
      <c r="S15" s="21">
        <v>0.50900000000000001</v>
      </c>
      <c r="T15" s="21">
        <v>0.51600000000000001</v>
      </c>
      <c r="U15" s="21">
        <v>0.52300000000000002</v>
      </c>
      <c r="V15" s="21">
        <v>0.52900000000000003</v>
      </c>
      <c r="W15" s="21">
        <v>0.53500000000000003</v>
      </c>
      <c r="X15" s="21">
        <v>0.53900000000000003</v>
      </c>
      <c r="Y15" s="21">
        <v>0.54200000000000004</v>
      </c>
      <c r="Z15" s="21">
        <v>0.54600000000000004</v>
      </c>
      <c r="AA15" s="58">
        <v>0.55400000000000005</v>
      </c>
    </row>
    <row r="16" spans="1:27">
      <c r="A16" s="55" t="s">
        <v>50</v>
      </c>
      <c r="B16" s="21">
        <v>0.42599999999999999</v>
      </c>
      <c r="C16" s="21">
        <v>0.43</v>
      </c>
      <c r="D16" s="21">
        <v>0.433</v>
      </c>
      <c r="E16" s="21">
        <v>0.434</v>
      </c>
      <c r="F16" s="21">
        <v>0.437</v>
      </c>
      <c r="G16" s="21">
        <v>0.441</v>
      </c>
      <c r="H16" s="21">
        <v>0.443</v>
      </c>
      <c r="I16" s="21">
        <v>0.44700000000000001</v>
      </c>
      <c r="J16" s="21">
        <v>0.45100000000000001</v>
      </c>
      <c r="K16" s="21">
        <v>0.45600000000000002</v>
      </c>
      <c r="L16" s="21">
        <v>0.46</v>
      </c>
      <c r="M16" s="21">
        <v>0.46500000000000002</v>
      </c>
      <c r="N16" s="21">
        <v>0.47</v>
      </c>
      <c r="O16" s="21">
        <v>0.47599999999999998</v>
      </c>
      <c r="P16" s="21">
        <v>0.48199999999999998</v>
      </c>
      <c r="Q16" s="21">
        <v>0.48799999999999999</v>
      </c>
      <c r="R16" s="21">
        <v>0.495</v>
      </c>
      <c r="S16" s="21">
        <v>0.502</v>
      </c>
      <c r="T16" s="21">
        <v>0.51</v>
      </c>
      <c r="U16" s="21">
        <v>0.51800000000000002</v>
      </c>
      <c r="V16" s="21">
        <v>0.52600000000000002</v>
      </c>
      <c r="W16" s="21">
        <v>0.53500000000000003</v>
      </c>
      <c r="X16" s="21">
        <v>0.54200000000000004</v>
      </c>
      <c r="Y16" s="21">
        <v>0.54900000000000004</v>
      </c>
      <c r="Z16" s="21">
        <v>0.55600000000000005</v>
      </c>
      <c r="AA16" s="58">
        <v>0.56299999999999994</v>
      </c>
    </row>
    <row r="17" spans="1:27">
      <c r="A17" s="55" t="s">
        <v>51</v>
      </c>
      <c r="B17" s="21">
        <v>0.32500000000000001</v>
      </c>
      <c r="C17" s="21">
        <v>0.32500000000000001</v>
      </c>
      <c r="D17" s="21">
        <v>0.32400000000000001</v>
      </c>
      <c r="E17" s="21">
        <v>0.32300000000000001</v>
      </c>
      <c r="F17" s="21">
        <v>0.32200000000000001</v>
      </c>
      <c r="G17" s="21">
        <v>0.32200000000000001</v>
      </c>
      <c r="H17" s="21">
        <v>0.32200000000000001</v>
      </c>
      <c r="I17" s="21">
        <v>0.32400000000000001</v>
      </c>
      <c r="J17" s="21">
        <v>0.32600000000000001</v>
      </c>
      <c r="K17" s="21">
        <v>0.32900000000000001</v>
      </c>
      <c r="L17" s="21">
        <v>0.33300000000000002</v>
      </c>
      <c r="M17" s="21">
        <v>0.33700000000000002</v>
      </c>
      <c r="N17" s="21">
        <v>0.34100000000000003</v>
      </c>
      <c r="O17" s="21">
        <v>0.34599999999999997</v>
      </c>
      <c r="P17" s="21">
        <v>0.35099999999999998</v>
      </c>
      <c r="Q17" s="21">
        <v>0.35399999999999998</v>
      </c>
      <c r="R17" s="21">
        <v>0.35899999999999999</v>
      </c>
      <c r="S17" s="21">
        <v>0.36299999999999999</v>
      </c>
      <c r="T17" s="21">
        <v>0.36799999999999999</v>
      </c>
      <c r="U17" s="21">
        <v>0.373</v>
      </c>
      <c r="V17" s="21">
        <v>0.377</v>
      </c>
      <c r="W17" s="21">
        <v>0.38200000000000001</v>
      </c>
      <c r="X17" s="21">
        <v>0.38700000000000001</v>
      </c>
      <c r="Y17" s="21">
        <v>0.39100000000000001</v>
      </c>
      <c r="Z17" s="21">
        <v>0.39600000000000002</v>
      </c>
      <c r="AA17" s="58">
        <v>0.40200000000000002</v>
      </c>
    </row>
    <row r="18" spans="1:27">
      <c r="A18" s="55" t="s">
        <v>52</v>
      </c>
      <c r="B18" s="21">
        <v>0.28999999999999998</v>
      </c>
      <c r="C18" s="21">
        <v>0.29399999999999998</v>
      </c>
      <c r="D18" s="21">
        <v>0.29599999999999999</v>
      </c>
      <c r="E18" s="21">
        <v>0.29799999999999999</v>
      </c>
      <c r="F18" s="21">
        <v>0.29899999999999999</v>
      </c>
      <c r="G18" s="21">
        <v>0.29899999999999999</v>
      </c>
      <c r="H18" s="21">
        <v>0.29899999999999999</v>
      </c>
      <c r="I18" s="21">
        <v>0.29899999999999999</v>
      </c>
      <c r="J18" s="21">
        <v>0.29699999999999999</v>
      </c>
      <c r="K18" s="21">
        <v>0.29799999999999999</v>
      </c>
      <c r="L18" s="21">
        <v>0.29899999999999999</v>
      </c>
      <c r="M18" s="21">
        <v>0.29899999999999999</v>
      </c>
      <c r="N18" s="21">
        <v>0.3</v>
      </c>
      <c r="O18" s="21">
        <v>0.30199999999999999</v>
      </c>
      <c r="P18" s="21">
        <v>0.30299999999999999</v>
      </c>
      <c r="Q18" s="21">
        <v>0.30399999999999999</v>
      </c>
      <c r="R18" s="21">
        <v>0.30599999999999999</v>
      </c>
      <c r="S18" s="21">
        <v>0.309</v>
      </c>
      <c r="T18" s="21">
        <v>0.311</v>
      </c>
      <c r="U18" s="21">
        <v>0.311</v>
      </c>
      <c r="V18" s="21">
        <v>0.313</v>
      </c>
      <c r="W18" s="21">
        <v>0.314</v>
      </c>
      <c r="X18" s="21">
        <v>0.314</v>
      </c>
      <c r="Y18" s="21">
        <v>0.313</v>
      </c>
      <c r="Z18" s="21">
        <v>0.313</v>
      </c>
      <c r="AA18" s="58">
        <v>0.316</v>
      </c>
    </row>
    <row r="19" spans="1:27">
      <c r="A19" s="55" t="s">
        <v>53</v>
      </c>
      <c r="B19" s="21">
        <v>0.23</v>
      </c>
      <c r="C19" s="21">
        <v>0.22700000000000001</v>
      </c>
      <c r="D19" s="21">
        <v>0.221</v>
      </c>
      <c r="E19" s="21">
        <v>0.216</v>
      </c>
      <c r="F19" s="21">
        <v>0.21199999999999999</v>
      </c>
      <c r="G19" s="21">
        <v>0.20699999999999999</v>
      </c>
      <c r="H19" s="21">
        <v>0.20399999999999999</v>
      </c>
      <c r="I19" s="21">
        <v>0.2</v>
      </c>
      <c r="J19" s="21">
        <v>0.19800000000000001</v>
      </c>
      <c r="K19" s="21">
        <v>0.19700000000000001</v>
      </c>
      <c r="L19" s="21">
        <v>0.19600000000000001</v>
      </c>
      <c r="M19" s="21">
        <v>0.19500000000000001</v>
      </c>
      <c r="N19" s="21">
        <v>0.19400000000000001</v>
      </c>
      <c r="O19" s="21">
        <v>0.193</v>
      </c>
      <c r="P19" s="21">
        <v>0.19400000000000001</v>
      </c>
      <c r="Q19" s="21">
        <v>0.19500000000000001</v>
      </c>
      <c r="R19" s="21">
        <v>0.19400000000000001</v>
      </c>
      <c r="S19" s="21">
        <v>0.19500000000000001</v>
      </c>
      <c r="T19" s="21">
        <v>0.19400000000000001</v>
      </c>
      <c r="U19" s="21">
        <v>0.19500000000000001</v>
      </c>
      <c r="V19" s="21">
        <v>0.19600000000000001</v>
      </c>
      <c r="W19" s="21">
        <v>0.19800000000000001</v>
      </c>
      <c r="X19" s="21">
        <v>0.19900000000000001</v>
      </c>
      <c r="Y19" s="21">
        <v>0.19900000000000001</v>
      </c>
      <c r="Z19" s="21">
        <v>0.2</v>
      </c>
      <c r="AA19" s="58">
        <v>0.2</v>
      </c>
    </row>
    <row r="20" spans="1:27">
      <c r="A20" s="55" t="s">
        <v>54</v>
      </c>
      <c r="B20" s="21">
        <v>0.22800000000000001</v>
      </c>
      <c r="C20" s="21">
        <v>0.23</v>
      </c>
      <c r="D20" s="21">
        <v>0.23200000000000001</v>
      </c>
      <c r="E20" s="21">
        <v>0.23300000000000001</v>
      </c>
      <c r="F20" s="21">
        <v>0.23599999999999999</v>
      </c>
      <c r="G20" s="21">
        <v>0.23799999999999999</v>
      </c>
      <c r="H20" s="21">
        <v>0.24</v>
      </c>
      <c r="I20" s="21">
        <v>0.24199999999999999</v>
      </c>
      <c r="J20" s="21">
        <v>0.245</v>
      </c>
      <c r="K20" s="21">
        <v>0.247</v>
      </c>
      <c r="L20" s="21">
        <v>0.25</v>
      </c>
      <c r="M20" s="21">
        <v>0.253</v>
      </c>
      <c r="N20" s="21">
        <v>0.25600000000000001</v>
      </c>
      <c r="O20" s="21">
        <v>0.25900000000000001</v>
      </c>
      <c r="P20" s="21">
        <v>0.26300000000000001</v>
      </c>
      <c r="Q20" s="21">
        <v>0.26600000000000001</v>
      </c>
      <c r="R20" s="21">
        <v>0.26900000000000002</v>
      </c>
      <c r="S20" s="21">
        <v>0.27400000000000002</v>
      </c>
      <c r="T20" s="21">
        <v>0.27800000000000002</v>
      </c>
      <c r="U20" s="21">
        <v>0.28299999999999997</v>
      </c>
      <c r="V20" s="21">
        <v>0.28699999999999998</v>
      </c>
      <c r="W20" s="21">
        <v>0.29099999999999998</v>
      </c>
      <c r="X20" s="21">
        <v>0.29499999999999998</v>
      </c>
      <c r="Y20" s="21">
        <v>0.29899999999999999</v>
      </c>
      <c r="Z20" s="21">
        <v>0.30399999999999999</v>
      </c>
      <c r="AA20" s="58">
        <v>0.309</v>
      </c>
    </row>
    <row r="21" spans="1:27">
      <c r="A21" s="55" t="s">
        <v>55</v>
      </c>
      <c r="B21" s="21">
        <v>0.159</v>
      </c>
      <c r="C21" s="21">
        <v>0.159</v>
      </c>
      <c r="D21" s="21">
        <v>0.157</v>
      </c>
      <c r="E21" s="21">
        <v>0.155</v>
      </c>
      <c r="F21" s="21">
        <v>0.156</v>
      </c>
      <c r="G21" s="21">
        <v>0.156</v>
      </c>
      <c r="H21" s="21">
        <v>0.156</v>
      </c>
      <c r="I21" s="21">
        <v>0.156</v>
      </c>
      <c r="J21" s="21">
        <v>0.156</v>
      </c>
      <c r="K21" s="21">
        <v>0.155</v>
      </c>
      <c r="L21" s="21">
        <v>0.154</v>
      </c>
      <c r="M21" s="21">
        <v>0.154</v>
      </c>
      <c r="N21" s="21">
        <v>0.155</v>
      </c>
      <c r="O21" s="21">
        <v>0.157</v>
      </c>
      <c r="P21" s="21">
        <v>0.158</v>
      </c>
      <c r="Q21" s="21">
        <v>0.158</v>
      </c>
      <c r="R21" s="21">
        <v>0.159</v>
      </c>
      <c r="S21" s="21">
        <v>0.16</v>
      </c>
      <c r="T21" s="21">
        <v>0.16</v>
      </c>
      <c r="U21" s="21">
        <v>0.161</v>
      </c>
      <c r="V21" s="21">
        <v>0.16200000000000001</v>
      </c>
      <c r="W21" s="21">
        <v>0.16400000000000001</v>
      </c>
      <c r="X21" s="21">
        <v>0.16500000000000001</v>
      </c>
      <c r="Y21" s="21">
        <v>0.16500000000000001</v>
      </c>
      <c r="Z21" s="21">
        <v>0.16600000000000001</v>
      </c>
      <c r="AA21" s="58">
        <v>0.16800000000000001</v>
      </c>
    </row>
    <row r="22" spans="1:27">
      <c r="A22" s="55" t="s">
        <v>56</v>
      </c>
      <c r="B22" s="21">
        <v>0.14899999999999999</v>
      </c>
      <c r="C22" s="21">
        <v>0.15</v>
      </c>
      <c r="D22" s="21">
        <v>0.151</v>
      </c>
      <c r="E22" s="21">
        <v>0.151</v>
      </c>
      <c r="F22" s="21">
        <v>0.152</v>
      </c>
      <c r="G22" s="21">
        <v>0.154</v>
      </c>
      <c r="H22" s="21">
        <v>0.153</v>
      </c>
      <c r="I22" s="21">
        <v>0.155</v>
      </c>
      <c r="J22" s="21">
        <v>0.157</v>
      </c>
      <c r="K22" s="21">
        <v>0.159</v>
      </c>
      <c r="L22" s="21">
        <v>0.16200000000000001</v>
      </c>
      <c r="M22" s="21">
        <v>0.16400000000000001</v>
      </c>
      <c r="N22" s="21">
        <v>0.16700000000000001</v>
      </c>
      <c r="O22" s="21">
        <v>0.17</v>
      </c>
      <c r="P22" s="21">
        <v>0.17299999999999999</v>
      </c>
      <c r="Q22" s="21">
        <v>0.17599999999999999</v>
      </c>
      <c r="R22" s="21">
        <v>0.17899999999999999</v>
      </c>
      <c r="S22" s="21">
        <v>0.182</v>
      </c>
      <c r="T22" s="21">
        <v>0.186</v>
      </c>
      <c r="U22" s="21">
        <v>0.19</v>
      </c>
      <c r="V22" s="21">
        <v>0.193</v>
      </c>
      <c r="W22" s="21">
        <v>0.19700000000000001</v>
      </c>
      <c r="X22" s="21">
        <v>0.20100000000000001</v>
      </c>
      <c r="Y22" s="21">
        <v>0.20599999999999999</v>
      </c>
      <c r="Z22" s="21">
        <v>0.21</v>
      </c>
      <c r="AA22" s="58">
        <v>0.214</v>
      </c>
    </row>
    <row r="23" spans="1:27">
      <c r="A23" s="55" t="s">
        <v>57</v>
      </c>
      <c r="B23" s="21">
        <v>0.109</v>
      </c>
      <c r="C23" s="21">
        <v>0.11</v>
      </c>
      <c r="D23" s="21">
        <v>0.111</v>
      </c>
      <c r="E23" s="21">
        <v>0.112</v>
      </c>
      <c r="F23" s="21">
        <v>0.113</v>
      </c>
      <c r="G23" s="21">
        <v>0.114</v>
      </c>
      <c r="H23" s="21">
        <v>0.114</v>
      </c>
      <c r="I23" s="21">
        <v>0.115</v>
      </c>
      <c r="J23" s="21">
        <v>0.11600000000000001</v>
      </c>
      <c r="K23" s="21">
        <v>0.11799999999999999</v>
      </c>
      <c r="L23" s="21">
        <v>0.12</v>
      </c>
      <c r="M23" s="21">
        <v>0.122</v>
      </c>
      <c r="N23" s="21">
        <v>0.124</v>
      </c>
      <c r="O23" s="21">
        <v>0.126</v>
      </c>
      <c r="P23" s="21">
        <v>0.127</v>
      </c>
      <c r="Q23" s="21">
        <v>0.129</v>
      </c>
      <c r="R23" s="21">
        <v>0.13100000000000001</v>
      </c>
      <c r="S23" s="21">
        <v>0.13300000000000001</v>
      </c>
      <c r="T23" s="21">
        <v>0.13500000000000001</v>
      </c>
      <c r="U23" s="21">
        <v>0.13800000000000001</v>
      </c>
      <c r="V23" s="21">
        <v>0.14000000000000001</v>
      </c>
      <c r="W23" s="21">
        <v>0.14199999999999999</v>
      </c>
      <c r="X23" s="21">
        <v>0.14399999999999999</v>
      </c>
      <c r="Y23" s="21">
        <v>0.14599999999999999</v>
      </c>
      <c r="Z23" s="21">
        <v>0.14799999999999999</v>
      </c>
      <c r="AA23" s="58">
        <v>0.151</v>
      </c>
    </row>
    <row r="24" spans="1:27">
      <c r="A24" s="55" t="s">
        <v>58</v>
      </c>
      <c r="B24" s="21">
        <v>0.106</v>
      </c>
      <c r="C24" s="21">
        <v>0.107</v>
      </c>
      <c r="D24" s="21">
        <v>0.107</v>
      </c>
      <c r="E24" s="21">
        <v>0.108</v>
      </c>
      <c r="F24" s="21">
        <v>0.109</v>
      </c>
      <c r="G24" s="21">
        <v>0.109</v>
      </c>
      <c r="H24" s="21">
        <v>0.11</v>
      </c>
      <c r="I24" s="21">
        <v>0.11</v>
      </c>
      <c r="J24" s="21">
        <v>0.111</v>
      </c>
      <c r="K24" s="21">
        <v>0.111</v>
      </c>
      <c r="L24" s="21">
        <v>0.11</v>
      </c>
      <c r="M24" s="21">
        <v>0.11</v>
      </c>
      <c r="N24" s="21">
        <v>0.11</v>
      </c>
      <c r="O24" s="21">
        <v>0.11</v>
      </c>
      <c r="P24" s="21">
        <v>0.111</v>
      </c>
      <c r="Q24" s="21">
        <v>0.111</v>
      </c>
      <c r="R24" s="21">
        <v>0.112</v>
      </c>
      <c r="S24" s="21">
        <v>0.112</v>
      </c>
      <c r="T24" s="21">
        <v>0.113</v>
      </c>
      <c r="U24" s="21">
        <v>0.113</v>
      </c>
      <c r="V24" s="21">
        <v>0.114</v>
      </c>
      <c r="W24" s="21">
        <v>0.115</v>
      </c>
      <c r="X24" s="21">
        <v>0.115</v>
      </c>
      <c r="Y24" s="21">
        <v>0.115</v>
      </c>
      <c r="Z24" s="21">
        <v>0.11600000000000001</v>
      </c>
      <c r="AA24" s="58">
        <v>0.11600000000000001</v>
      </c>
    </row>
    <row r="25" spans="1:27">
      <c r="A25" s="55" t="s">
        <v>59</v>
      </c>
      <c r="B25" s="21">
        <v>7.0000000000000007E-2</v>
      </c>
      <c r="C25" s="21">
        <v>7.0000000000000007E-2</v>
      </c>
      <c r="D25" s="21">
        <v>6.9000000000000006E-2</v>
      </c>
      <c r="E25" s="21">
        <v>6.9000000000000006E-2</v>
      </c>
      <c r="F25" s="21">
        <v>6.9000000000000006E-2</v>
      </c>
      <c r="G25" s="21">
        <v>6.9000000000000006E-2</v>
      </c>
      <c r="H25" s="21">
        <v>6.9000000000000006E-2</v>
      </c>
      <c r="I25" s="21">
        <v>7.0000000000000007E-2</v>
      </c>
      <c r="J25" s="21">
        <v>7.0000000000000007E-2</v>
      </c>
      <c r="K25" s="21">
        <v>7.0999999999999994E-2</v>
      </c>
      <c r="L25" s="21">
        <v>7.1999999999999995E-2</v>
      </c>
      <c r="M25" s="21">
        <v>7.1999999999999995E-2</v>
      </c>
      <c r="N25" s="21">
        <v>7.2999999999999995E-2</v>
      </c>
      <c r="O25" s="21">
        <v>7.3999999999999996E-2</v>
      </c>
      <c r="P25" s="21">
        <v>7.4999999999999997E-2</v>
      </c>
      <c r="Q25" s="21">
        <v>7.5999999999999998E-2</v>
      </c>
      <c r="R25" s="21">
        <v>7.6999999999999999E-2</v>
      </c>
      <c r="S25" s="21">
        <v>7.8E-2</v>
      </c>
      <c r="T25" s="21">
        <v>7.9000000000000001E-2</v>
      </c>
      <c r="U25" s="21">
        <v>0.08</v>
      </c>
      <c r="V25" s="21">
        <v>8.1000000000000003E-2</v>
      </c>
      <c r="W25" s="21">
        <v>8.2000000000000003E-2</v>
      </c>
      <c r="X25" s="21">
        <v>8.3000000000000004E-2</v>
      </c>
      <c r="Y25" s="21">
        <v>8.4000000000000005E-2</v>
      </c>
      <c r="Z25" s="21">
        <v>8.5000000000000006E-2</v>
      </c>
      <c r="AA25" s="58">
        <v>8.5999999999999993E-2</v>
      </c>
    </row>
    <row r="26" spans="1:27">
      <c r="A26" s="55" t="s">
        <v>60</v>
      </c>
      <c r="B26" s="21">
        <v>0.06</v>
      </c>
      <c r="C26" s="21">
        <v>0.06</v>
      </c>
      <c r="D26" s="21">
        <v>0.06</v>
      </c>
      <c r="E26" s="21">
        <v>0.06</v>
      </c>
      <c r="F26" s="21">
        <v>0.06</v>
      </c>
      <c r="G26" s="21">
        <v>0.06</v>
      </c>
      <c r="H26" s="21">
        <v>0.06</v>
      </c>
      <c r="I26" s="21">
        <v>0.06</v>
      </c>
      <c r="J26" s="21">
        <v>0.06</v>
      </c>
      <c r="K26" s="21">
        <v>6.0999999999999999E-2</v>
      </c>
      <c r="L26" s="21">
        <v>6.2E-2</v>
      </c>
      <c r="M26" s="21">
        <v>6.2E-2</v>
      </c>
      <c r="N26" s="21">
        <v>6.3E-2</v>
      </c>
      <c r="O26" s="21">
        <v>6.4000000000000001E-2</v>
      </c>
      <c r="P26" s="21">
        <v>6.5000000000000002E-2</v>
      </c>
      <c r="Q26" s="21">
        <v>6.6000000000000003E-2</v>
      </c>
      <c r="R26" s="21">
        <v>6.7000000000000004E-2</v>
      </c>
      <c r="S26" s="21">
        <v>6.8000000000000005E-2</v>
      </c>
      <c r="T26" s="21">
        <v>6.9000000000000006E-2</v>
      </c>
      <c r="U26" s="21">
        <v>7.0000000000000007E-2</v>
      </c>
      <c r="V26" s="21">
        <v>7.0999999999999994E-2</v>
      </c>
      <c r="W26" s="21">
        <v>7.1999999999999995E-2</v>
      </c>
      <c r="X26" s="21">
        <v>7.2999999999999995E-2</v>
      </c>
      <c r="Y26" s="21">
        <v>7.3999999999999996E-2</v>
      </c>
      <c r="Z26" s="21">
        <v>7.5999999999999998E-2</v>
      </c>
      <c r="AA26" s="58">
        <v>7.6999999999999999E-2</v>
      </c>
    </row>
    <row r="27" spans="1:27" ht="14.4" thickBot="1">
      <c r="A27" s="56" t="s">
        <v>61</v>
      </c>
      <c r="B27" s="59">
        <v>5.6000000000000001E-2</v>
      </c>
      <c r="C27" s="59">
        <v>5.7000000000000002E-2</v>
      </c>
      <c r="D27" s="59">
        <v>5.7000000000000002E-2</v>
      </c>
      <c r="E27" s="59">
        <v>5.7000000000000002E-2</v>
      </c>
      <c r="F27" s="59">
        <v>5.8000000000000003E-2</v>
      </c>
      <c r="G27" s="59">
        <v>5.8000000000000003E-2</v>
      </c>
      <c r="H27" s="59">
        <v>5.8000000000000003E-2</v>
      </c>
      <c r="I27" s="59">
        <v>5.8999999999999997E-2</v>
      </c>
      <c r="J27" s="59">
        <v>5.8999999999999997E-2</v>
      </c>
      <c r="K27" s="59">
        <v>0.06</v>
      </c>
      <c r="L27" s="59">
        <v>6.0999999999999999E-2</v>
      </c>
      <c r="M27" s="59">
        <v>6.0999999999999999E-2</v>
      </c>
      <c r="N27" s="59">
        <v>6.2E-2</v>
      </c>
      <c r="O27" s="59">
        <v>6.3E-2</v>
      </c>
      <c r="P27" s="59">
        <v>6.3E-2</v>
      </c>
      <c r="Q27" s="59">
        <v>6.4000000000000001E-2</v>
      </c>
      <c r="R27" s="59">
        <v>6.5000000000000002E-2</v>
      </c>
      <c r="S27" s="59">
        <v>6.6000000000000003E-2</v>
      </c>
      <c r="T27" s="59">
        <v>6.7000000000000004E-2</v>
      </c>
      <c r="U27" s="59">
        <v>6.8000000000000005E-2</v>
      </c>
      <c r="V27" s="59">
        <v>6.9000000000000006E-2</v>
      </c>
      <c r="W27" s="59">
        <v>7.0000000000000007E-2</v>
      </c>
      <c r="X27" s="59">
        <v>7.1999999999999995E-2</v>
      </c>
      <c r="Y27" s="59">
        <v>7.1999999999999995E-2</v>
      </c>
      <c r="Z27" s="59">
        <v>7.2999999999999995E-2</v>
      </c>
      <c r="AA27" s="60">
        <v>7.3999999999999996E-2</v>
      </c>
    </row>
    <row r="28" spans="1:27" ht="14.4" thickBot="1">
      <c r="A28" s="57" t="s">
        <v>34</v>
      </c>
      <c r="B28" s="61">
        <f>SUM(B5:B27)</f>
        <v>81.651999999999987</v>
      </c>
      <c r="C28" s="61">
        <f t="shared" ref="C28:AA28" si="0">SUM(C5:C27)</f>
        <v>81.899000000000015</v>
      </c>
      <c r="D28" s="61">
        <f t="shared" si="0"/>
        <v>81.693000000000026</v>
      </c>
      <c r="E28" s="61">
        <f t="shared" si="0"/>
        <v>81.739999999999995</v>
      </c>
      <c r="F28" s="61">
        <f t="shared" si="0"/>
        <v>80.527000000000044</v>
      </c>
      <c r="G28" s="61">
        <f t="shared" si="0"/>
        <v>80.29500000000003</v>
      </c>
      <c r="H28" s="61">
        <f t="shared" si="0"/>
        <v>80.132000000000019</v>
      </c>
      <c r="I28" s="61">
        <f t="shared" si="0"/>
        <v>80.230999999999995</v>
      </c>
      <c r="J28" s="61">
        <f t="shared" si="0"/>
        <v>80.018999999999991</v>
      </c>
      <c r="K28" s="61">
        <f t="shared" si="0"/>
        <v>79.176000000000016</v>
      </c>
      <c r="L28" s="61">
        <f t="shared" si="0"/>
        <v>79.057999999999993</v>
      </c>
      <c r="M28" s="61">
        <f t="shared" si="0"/>
        <v>78.878000000000029</v>
      </c>
      <c r="N28" s="61">
        <f t="shared" si="0"/>
        <v>79.04899999999995</v>
      </c>
      <c r="O28" s="61">
        <f t="shared" si="0"/>
        <v>79.469000000000008</v>
      </c>
      <c r="P28" s="61">
        <f t="shared" si="0"/>
        <v>79.685000000000016</v>
      </c>
      <c r="Q28" s="61">
        <f t="shared" si="0"/>
        <v>80.096000000000004</v>
      </c>
      <c r="R28" s="61">
        <f t="shared" si="0"/>
        <v>80.307999999999979</v>
      </c>
      <c r="S28" s="61">
        <f t="shared" si="0"/>
        <v>80.740999999999971</v>
      </c>
      <c r="T28" s="61">
        <f t="shared" si="0"/>
        <v>81.084000000000032</v>
      </c>
      <c r="U28" s="61">
        <f t="shared" si="0"/>
        <v>81.480999999999995</v>
      </c>
      <c r="V28" s="61">
        <f t="shared" si="0"/>
        <v>81.768999999999991</v>
      </c>
      <c r="W28" s="61">
        <f t="shared" si="0"/>
        <v>82.292999999999964</v>
      </c>
      <c r="X28" s="61">
        <f t="shared" si="0"/>
        <v>82.679000000000016</v>
      </c>
      <c r="Y28" s="61">
        <f t="shared" si="0"/>
        <v>83.200000000000031</v>
      </c>
      <c r="Z28" s="61">
        <f t="shared" si="0"/>
        <v>83.946999999999989</v>
      </c>
      <c r="AA28" s="62">
        <f t="shared" si="0"/>
        <v>84.572000000000003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1B868-38FA-4334-8E48-D1AE9B6CD5D8}">
  <dimension ref="B3:AG90"/>
  <sheetViews>
    <sheetView topLeftCell="A36" workbookViewId="0">
      <selection activeCell="J64" sqref="J64"/>
    </sheetView>
  </sheetViews>
  <sheetFormatPr defaultRowHeight="13.8"/>
  <cols>
    <col min="2" max="2" width="48.296875" customWidth="1"/>
    <col min="3" max="3" width="13.69921875" bestFit="1" customWidth="1"/>
    <col min="4" max="4" width="10.796875" customWidth="1"/>
  </cols>
  <sheetData>
    <row r="3" spans="2:33" ht="14.4" thickBot="1">
      <c r="B3" s="24" t="s">
        <v>65</v>
      </c>
    </row>
    <row r="4" spans="2:33">
      <c r="B4" s="46" t="s">
        <v>28</v>
      </c>
      <c r="C4" s="47">
        <v>2020</v>
      </c>
      <c r="D4" s="47">
        <v>2021</v>
      </c>
      <c r="E4" s="47">
        <v>2022</v>
      </c>
      <c r="F4" s="47">
        <v>2023</v>
      </c>
      <c r="G4" s="47">
        <v>2024</v>
      </c>
      <c r="H4" s="47">
        <v>2025</v>
      </c>
      <c r="I4" s="47">
        <v>2026</v>
      </c>
      <c r="J4" s="47">
        <v>2027</v>
      </c>
      <c r="K4" s="47">
        <v>2028</v>
      </c>
      <c r="L4" s="47">
        <v>2029</v>
      </c>
      <c r="M4" s="47">
        <v>2030</v>
      </c>
      <c r="N4" s="47">
        <v>2031</v>
      </c>
      <c r="O4" s="47">
        <v>2032</v>
      </c>
      <c r="P4" s="47">
        <v>2033</v>
      </c>
      <c r="Q4" s="47">
        <v>2034</v>
      </c>
      <c r="R4" s="47">
        <v>2035</v>
      </c>
      <c r="S4" s="47">
        <v>2036</v>
      </c>
      <c r="T4" s="47">
        <v>2037</v>
      </c>
      <c r="U4" s="47">
        <v>2038</v>
      </c>
      <c r="V4" s="47">
        <v>2039</v>
      </c>
      <c r="W4" s="47">
        <v>2040</v>
      </c>
      <c r="X4" s="47">
        <v>2041</v>
      </c>
      <c r="Y4" s="47">
        <v>2042</v>
      </c>
      <c r="Z4" s="47">
        <v>2043</v>
      </c>
      <c r="AA4" s="47">
        <v>2044</v>
      </c>
      <c r="AB4" s="47">
        <v>2045</v>
      </c>
      <c r="AC4" s="47">
        <v>2046</v>
      </c>
      <c r="AD4" s="47">
        <v>2047</v>
      </c>
      <c r="AE4" s="47">
        <v>2048</v>
      </c>
      <c r="AF4" s="47">
        <v>2049</v>
      </c>
      <c r="AG4" s="48">
        <v>2050</v>
      </c>
    </row>
    <row r="5" spans="2:33" ht="14.4" thickBot="1">
      <c r="B5" s="30" t="s">
        <v>62</v>
      </c>
      <c r="C5" s="31">
        <v>83.598699999999994</v>
      </c>
      <c r="D5" s="31">
        <v>80.7286</v>
      </c>
      <c r="E5" s="31">
        <v>82.8917</v>
      </c>
      <c r="F5" s="31">
        <v>83.005799999999994</v>
      </c>
      <c r="G5" s="31">
        <v>81.739699999999999</v>
      </c>
      <c r="H5" s="31">
        <v>81.651600000000002</v>
      </c>
      <c r="I5" s="31">
        <v>81.898099999999999</v>
      </c>
      <c r="J5" s="31">
        <v>81.694599999999994</v>
      </c>
      <c r="K5" s="31">
        <v>81.741100000000003</v>
      </c>
      <c r="L5" s="31">
        <v>80.526899999999998</v>
      </c>
      <c r="M5" s="31">
        <v>80.297300000000007</v>
      </c>
      <c r="N5" s="31">
        <v>80.131100000000004</v>
      </c>
      <c r="O5" s="31">
        <v>80.233500000000006</v>
      </c>
      <c r="P5" s="31">
        <v>80.018000000000001</v>
      </c>
      <c r="Q5" s="31">
        <v>79.174099999999996</v>
      </c>
      <c r="R5" s="31">
        <v>79.057400000000001</v>
      </c>
      <c r="S5" s="31">
        <v>78.880099999999999</v>
      </c>
      <c r="T5" s="31">
        <v>79.049599999999998</v>
      </c>
      <c r="U5" s="31">
        <v>79.469700000000003</v>
      </c>
      <c r="V5" s="31">
        <v>79.685199999999995</v>
      </c>
      <c r="W5" s="31">
        <v>80.096900000000005</v>
      </c>
      <c r="X5" s="31">
        <v>80.307599999999994</v>
      </c>
      <c r="Y5" s="31">
        <v>80.743399999999994</v>
      </c>
      <c r="Z5" s="31">
        <v>81.084999999999994</v>
      </c>
      <c r="AA5" s="31">
        <v>81.482699999999994</v>
      </c>
      <c r="AB5" s="31">
        <v>81.769099999999995</v>
      </c>
      <c r="AC5" s="31">
        <v>82.292500000000004</v>
      </c>
      <c r="AD5" s="31">
        <v>82.680899999999994</v>
      </c>
      <c r="AE5" s="31">
        <v>83.201300000000003</v>
      </c>
      <c r="AF5" s="31">
        <v>83.944699999999997</v>
      </c>
      <c r="AG5" s="32">
        <v>84.572400000000002</v>
      </c>
    </row>
    <row r="6" spans="2:33" ht="14.4" thickBot="1"/>
    <row r="7" spans="2:33">
      <c r="B7" s="116" t="s">
        <v>63</v>
      </c>
      <c r="C7" s="118" t="s">
        <v>96</v>
      </c>
      <c r="D7" s="119"/>
      <c r="E7" s="120"/>
    </row>
    <row r="8" spans="2:33" ht="14.4" thickBot="1">
      <c r="B8" s="117"/>
      <c r="C8" s="85" t="s">
        <v>35</v>
      </c>
      <c r="D8" s="83" t="s">
        <v>36</v>
      </c>
      <c r="E8" s="84" t="s">
        <v>37</v>
      </c>
    </row>
    <row r="9" spans="2:33">
      <c r="B9" s="86" t="s">
        <v>33</v>
      </c>
      <c r="C9" s="89">
        <v>1</v>
      </c>
      <c r="D9" s="90">
        <v>0.2</v>
      </c>
      <c r="E9" s="91">
        <v>0</v>
      </c>
    </row>
    <row r="10" spans="2:33">
      <c r="B10" s="87" t="s">
        <v>29</v>
      </c>
      <c r="C10" s="92">
        <v>0</v>
      </c>
      <c r="D10" s="93">
        <v>0.45</v>
      </c>
      <c r="E10" s="94">
        <v>0.45</v>
      </c>
    </row>
    <row r="11" spans="2:33">
      <c r="B11" s="87" t="s">
        <v>30</v>
      </c>
      <c r="C11" s="92">
        <v>0</v>
      </c>
      <c r="D11" s="93">
        <v>0.2</v>
      </c>
      <c r="E11" s="94">
        <v>0.25</v>
      </c>
    </row>
    <row r="12" spans="2:33">
      <c r="B12" s="87" t="s">
        <v>31</v>
      </c>
      <c r="C12" s="92">
        <v>0</v>
      </c>
      <c r="D12" s="93">
        <v>0</v>
      </c>
      <c r="E12" s="94">
        <v>0.15</v>
      </c>
    </row>
    <row r="13" spans="2:33" ht="14.4" thickBot="1">
      <c r="B13" s="88" t="s">
        <v>64</v>
      </c>
      <c r="C13" s="95">
        <v>0</v>
      </c>
      <c r="D13" s="96">
        <v>0.15</v>
      </c>
      <c r="E13" s="97">
        <v>0.15</v>
      </c>
    </row>
    <row r="16" spans="2:33" ht="14.4" thickBot="1">
      <c r="B16" s="23" t="s">
        <v>66</v>
      </c>
    </row>
    <row r="17" spans="2:33" ht="14.4" thickBot="1">
      <c r="B17" s="43" t="s">
        <v>63</v>
      </c>
      <c r="C17" s="44">
        <v>2020</v>
      </c>
      <c r="D17" s="44">
        <v>2021</v>
      </c>
      <c r="E17" s="44">
        <v>2022</v>
      </c>
      <c r="F17" s="44">
        <v>2023</v>
      </c>
      <c r="G17" s="44">
        <v>2024</v>
      </c>
      <c r="H17" s="44">
        <v>2025</v>
      </c>
      <c r="I17" s="44">
        <v>2026</v>
      </c>
      <c r="J17" s="44">
        <v>2027</v>
      </c>
      <c r="K17" s="44">
        <v>2028</v>
      </c>
      <c r="L17" s="44">
        <v>2029</v>
      </c>
      <c r="M17" s="44">
        <v>2030</v>
      </c>
      <c r="N17" s="44">
        <v>2031</v>
      </c>
      <c r="O17" s="44">
        <v>2032</v>
      </c>
      <c r="P17" s="44">
        <v>2033</v>
      </c>
      <c r="Q17" s="44">
        <v>2034</v>
      </c>
      <c r="R17" s="44">
        <v>2035</v>
      </c>
      <c r="S17" s="44">
        <v>2036</v>
      </c>
      <c r="T17" s="44">
        <v>2037</v>
      </c>
      <c r="U17" s="44">
        <v>2038</v>
      </c>
      <c r="V17" s="44">
        <v>2039</v>
      </c>
      <c r="W17" s="44">
        <v>2040</v>
      </c>
      <c r="X17" s="44">
        <v>2041</v>
      </c>
      <c r="Y17" s="44">
        <v>2042</v>
      </c>
      <c r="Z17" s="44">
        <v>2043</v>
      </c>
      <c r="AA17" s="44">
        <v>2044</v>
      </c>
      <c r="AB17" s="44">
        <v>2045</v>
      </c>
      <c r="AC17" s="44">
        <v>2046</v>
      </c>
      <c r="AD17" s="44">
        <v>2047</v>
      </c>
      <c r="AE17" s="44">
        <v>2048</v>
      </c>
      <c r="AF17" s="44">
        <v>2049</v>
      </c>
      <c r="AG17" s="45">
        <v>2050</v>
      </c>
    </row>
    <row r="18" spans="2:33">
      <c r="B18" s="35" t="s">
        <v>70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7"/>
    </row>
    <row r="19" spans="2:33">
      <c r="B19" s="33" t="s">
        <v>29</v>
      </c>
      <c r="C19" s="26">
        <v>83.598699999999994</v>
      </c>
      <c r="D19" s="26">
        <v>80.7286</v>
      </c>
      <c r="E19" s="26">
        <v>82.8917</v>
      </c>
      <c r="F19" s="26">
        <v>83.005799999999994</v>
      </c>
      <c r="G19" s="26">
        <v>81.739699999999999</v>
      </c>
      <c r="H19" s="26">
        <v>81.651600000000002</v>
      </c>
      <c r="I19" s="26">
        <v>81.898099999999999</v>
      </c>
      <c r="J19" s="26">
        <v>81.425700000000006</v>
      </c>
      <c r="K19" s="26">
        <v>81.206100000000006</v>
      </c>
      <c r="L19" s="26">
        <v>79.456999999999994</v>
      </c>
      <c r="M19" s="26">
        <v>80.237499999999997</v>
      </c>
      <c r="N19" s="26">
        <v>80.093199999999996</v>
      </c>
      <c r="O19" s="26">
        <v>80.209400000000002</v>
      </c>
      <c r="P19" s="26">
        <v>79.998699999999999</v>
      </c>
      <c r="Q19" s="26">
        <v>79.1571</v>
      </c>
      <c r="R19" s="26">
        <v>79.042199999999994</v>
      </c>
      <c r="S19" s="26">
        <v>78.867400000000004</v>
      </c>
      <c r="T19" s="26">
        <v>79.036199999999994</v>
      </c>
      <c r="U19" s="26">
        <v>79.4572</v>
      </c>
      <c r="V19" s="26">
        <v>79.672899999999998</v>
      </c>
      <c r="W19" s="26">
        <v>80.084900000000005</v>
      </c>
      <c r="X19" s="26">
        <v>80.294899999999998</v>
      </c>
      <c r="Y19" s="26">
        <v>80.7316</v>
      </c>
      <c r="Z19" s="26">
        <v>81.072999999999993</v>
      </c>
      <c r="AA19" s="26">
        <v>81.470500000000001</v>
      </c>
      <c r="AB19" s="26">
        <v>81.757099999999994</v>
      </c>
      <c r="AC19" s="26">
        <v>82.280299999999997</v>
      </c>
      <c r="AD19" s="26">
        <v>82.668899999999994</v>
      </c>
      <c r="AE19" s="26">
        <v>83.188299999999998</v>
      </c>
      <c r="AF19" s="26">
        <v>83.931700000000006</v>
      </c>
      <c r="AG19" s="29">
        <v>84.560299999999998</v>
      </c>
    </row>
    <row r="20" spans="2:33">
      <c r="B20" s="33" t="s">
        <v>30</v>
      </c>
      <c r="C20" s="26">
        <v>83.598699999999994</v>
      </c>
      <c r="D20" s="26">
        <v>80.7286</v>
      </c>
      <c r="E20" s="26">
        <v>82.8917</v>
      </c>
      <c r="F20" s="26">
        <v>83.005799999999994</v>
      </c>
      <c r="G20" s="26">
        <v>81.739699999999999</v>
      </c>
      <c r="H20" s="26">
        <v>81.651600000000002</v>
      </c>
      <c r="I20" s="26">
        <v>81.898099999999999</v>
      </c>
      <c r="J20" s="26">
        <v>81.692800000000005</v>
      </c>
      <c r="K20" s="26">
        <v>81.732900000000001</v>
      </c>
      <c r="L20" s="26">
        <v>80.5154</v>
      </c>
      <c r="M20" s="26">
        <v>80.296499999999995</v>
      </c>
      <c r="N20" s="26">
        <v>80.120699999999999</v>
      </c>
      <c r="O20" s="26">
        <v>80.219700000000003</v>
      </c>
      <c r="P20" s="26">
        <v>80.007300000000001</v>
      </c>
      <c r="Q20" s="26">
        <v>79.165999999999997</v>
      </c>
      <c r="R20" s="26">
        <v>79.051500000000004</v>
      </c>
      <c r="S20" s="26">
        <v>78.875900000000001</v>
      </c>
      <c r="T20" s="26">
        <v>79.046599999999998</v>
      </c>
      <c r="U20" s="26">
        <v>79.467399999999998</v>
      </c>
      <c r="V20" s="26">
        <v>79.682400000000001</v>
      </c>
      <c r="W20" s="26">
        <v>80.095500000000001</v>
      </c>
      <c r="X20" s="26">
        <v>80.306100000000001</v>
      </c>
      <c r="Y20" s="26">
        <v>80.742500000000007</v>
      </c>
      <c r="Z20" s="26">
        <v>81.083299999999994</v>
      </c>
      <c r="AA20" s="26">
        <v>81.481700000000004</v>
      </c>
      <c r="AB20" s="26">
        <v>81.768299999999996</v>
      </c>
      <c r="AC20" s="26">
        <v>82.291399999999996</v>
      </c>
      <c r="AD20" s="26">
        <v>82.68</v>
      </c>
      <c r="AE20" s="26">
        <v>83.1995</v>
      </c>
      <c r="AF20" s="26">
        <v>83.942899999999995</v>
      </c>
      <c r="AG20" s="29">
        <v>84.5715</v>
      </c>
    </row>
    <row r="21" spans="2:33">
      <c r="B21" s="33" t="s">
        <v>31</v>
      </c>
      <c r="C21" s="26">
        <v>83.598699999999994</v>
      </c>
      <c r="D21" s="26">
        <v>80.7286</v>
      </c>
      <c r="E21" s="26">
        <v>82.8917</v>
      </c>
      <c r="F21" s="26">
        <v>83.005799999999994</v>
      </c>
      <c r="G21" s="26">
        <v>81.739699999999999</v>
      </c>
      <c r="H21" s="26">
        <v>81.651600000000002</v>
      </c>
      <c r="I21" s="26">
        <v>81.898099999999999</v>
      </c>
      <c r="J21" s="26">
        <v>81.694599999999994</v>
      </c>
      <c r="K21" s="26">
        <v>81.741100000000003</v>
      </c>
      <c r="L21" s="26">
        <v>80.450900000000004</v>
      </c>
      <c r="M21" s="26">
        <v>80.27</v>
      </c>
      <c r="N21" s="26">
        <v>80.100999999999999</v>
      </c>
      <c r="O21" s="26">
        <v>80.203800000000001</v>
      </c>
      <c r="P21" s="26">
        <v>80.003</v>
      </c>
      <c r="Q21" s="26">
        <v>79.1661</v>
      </c>
      <c r="R21" s="26">
        <v>79.052700000000002</v>
      </c>
      <c r="S21" s="26">
        <v>78.876999999999995</v>
      </c>
      <c r="T21" s="26">
        <v>79.0471</v>
      </c>
      <c r="U21" s="26">
        <v>79.468000000000004</v>
      </c>
      <c r="V21" s="26">
        <v>79.683800000000005</v>
      </c>
      <c r="W21" s="26">
        <v>80.095699999999994</v>
      </c>
      <c r="X21" s="26">
        <v>80.306600000000003</v>
      </c>
      <c r="Y21" s="26">
        <v>80.742500000000007</v>
      </c>
      <c r="Z21" s="26">
        <v>81.084199999999996</v>
      </c>
      <c r="AA21" s="26">
        <v>81.481899999999996</v>
      </c>
      <c r="AB21" s="26">
        <v>81.7684</v>
      </c>
      <c r="AC21" s="26">
        <v>82.291700000000006</v>
      </c>
      <c r="AD21" s="26">
        <v>82.680199999999999</v>
      </c>
      <c r="AE21" s="26">
        <v>83.200599999999994</v>
      </c>
      <c r="AF21" s="26">
        <v>83.943899999999999</v>
      </c>
      <c r="AG21" s="29">
        <v>84.571700000000007</v>
      </c>
    </row>
    <row r="22" spans="2:33">
      <c r="B22" s="33" t="s">
        <v>64</v>
      </c>
      <c r="C22" s="26">
        <v>83.598699999999994</v>
      </c>
      <c r="D22" s="26">
        <v>80.7286</v>
      </c>
      <c r="E22" s="26">
        <v>82.8917</v>
      </c>
      <c r="F22" s="26">
        <v>83.005799999999994</v>
      </c>
      <c r="G22" s="26">
        <v>81.739699999999999</v>
      </c>
      <c r="H22" s="26">
        <v>81.651600000000002</v>
      </c>
      <c r="I22" s="26">
        <v>81.787499999999994</v>
      </c>
      <c r="J22" s="26">
        <v>81.477099999999993</v>
      </c>
      <c r="K22" s="26">
        <v>81.420100000000005</v>
      </c>
      <c r="L22" s="26">
        <v>80.105699999999999</v>
      </c>
      <c r="M22" s="26">
        <v>80.296999999999997</v>
      </c>
      <c r="N22" s="26">
        <v>80.128600000000006</v>
      </c>
      <c r="O22" s="26">
        <v>80.230099999999993</v>
      </c>
      <c r="P22" s="26">
        <v>80.014200000000002</v>
      </c>
      <c r="Q22" s="26">
        <v>79.170199999999994</v>
      </c>
      <c r="R22" s="26">
        <v>79.053399999999996</v>
      </c>
      <c r="S22" s="26">
        <v>78.876099999999994</v>
      </c>
      <c r="T22" s="26">
        <v>79.045500000000004</v>
      </c>
      <c r="U22" s="26">
        <v>79.465599999999995</v>
      </c>
      <c r="V22" s="26">
        <v>79.680999999999997</v>
      </c>
      <c r="W22" s="26">
        <v>80.092699999999994</v>
      </c>
      <c r="X22" s="26">
        <v>80.303399999999996</v>
      </c>
      <c r="Y22" s="26">
        <v>80.739199999999997</v>
      </c>
      <c r="Z22" s="26">
        <v>81.080799999999996</v>
      </c>
      <c r="AA22" s="26">
        <v>81.478499999999997</v>
      </c>
      <c r="AB22" s="26">
        <v>81.764899999999997</v>
      </c>
      <c r="AC22" s="26">
        <v>82.288200000000003</v>
      </c>
      <c r="AD22" s="26">
        <v>82.676599999999993</v>
      </c>
      <c r="AE22" s="26">
        <v>83.197000000000003</v>
      </c>
      <c r="AF22" s="26">
        <v>83.940299999999993</v>
      </c>
      <c r="AG22" s="29">
        <v>84.567999999999998</v>
      </c>
    </row>
    <row r="23" spans="2:33" ht="14.4" thickBot="1">
      <c r="B23" s="34" t="s">
        <v>33</v>
      </c>
      <c r="C23" s="31">
        <v>83.598699999999994</v>
      </c>
      <c r="D23" s="31">
        <v>80.7286</v>
      </c>
      <c r="E23" s="31">
        <v>82.8917</v>
      </c>
      <c r="F23" s="31">
        <v>83.005799999999994</v>
      </c>
      <c r="G23" s="31">
        <v>81.739699999999999</v>
      </c>
      <c r="H23" s="31">
        <v>81.651600000000002</v>
      </c>
      <c r="I23" s="31">
        <v>81.861900000000006</v>
      </c>
      <c r="J23" s="31">
        <v>81.611000000000004</v>
      </c>
      <c r="K23" s="31">
        <v>81.602000000000004</v>
      </c>
      <c r="L23" s="31">
        <v>80.328100000000006</v>
      </c>
      <c r="M23" s="31">
        <v>80.047499999999999</v>
      </c>
      <c r="N23" s="31">
        <v>79.889399999999995</v>
      </c>
      <c r="O23" s="31">
        <v>80.013599999999997</v>
      </c>
      <c r="P23" s="31">
        <v>79.802700000000002</v>
      </c>
      <c r="Q23" s="31">
        <v>78.972099999999998</v>
      </c>
      <c r="R23" s="31">
        <v>78.868499999999997</v>
      </c>
      <c r="S23" s="31">
        <v>78.700100000000006</v>
      </c>
      <c r="T23" s="31">
        <v>78.873599999999996</v>
      </c>
      <c r="U23" s="31">
        <v>79.296300000000002</v>
      </c>
      <c r="V23" s="31">
        <v>79.512600000000006</v>
      </c>
      <c r="W23" s="31">
        <v>79.925399999999996</v>
      </c>
      <c r="X23" s="31">
        <v>80.135599999999997</v>
      </c>
      <c r="Y23" s="31">
        <v>80.571399999999997</v>
      </c>
      <c r="Z23" s="31">
        <v>80.911699999999996</v>
      </c>
      <c r="AA23" s="31">
        <v>81.308700000000002</v>
      </c>
      <c r="AB23" s="31">
        <v>81.595100000000002</v>
      </c>
      <c r="AC23" s="31">
        <v>82.117800000000003</v>
      </c>
      <c r="AD23" s="31">
        <v>82.506600000000006</v>
      </c>
      <c r="AE23" s="31">
        <v>83.027500000000003</v>
      </c>
      <c r="AF23" s="31">
        <v>83.769499999999994</v>
      </c>
      <c r="AG23" s="32">
        <v>84.397499999999994</v>
      </c>
    </row>
    <row r="24" spans="2:33">
      <c r="B24" s="35" t="s">
        <v>68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7"/>
    </row>
    <row r="25" spans="2:33">
      <c r="B25" s="33" t="s">
        <v>29</v>
      </c>
      <c r="C25" s="26">
        <f>C$5-C19</f>
        <v>0</v>
      </c>
      <c r="D25" s="26">
        <f t="shared" ref="D25:AG29" si="0">D$5-D19</f>
        <v>0</v>
      </c>
      <c r="E25" s="26">
        <f t="shared" si="0"/>
        <v>0</v>
      </c>
      <c r="F25" s="26">
        <f t="shared" si="0"/>
        <v>0</v>
      </c>
      <c r="G25" s="26">
        <f t="shared" si="0"/>
        <v>0</v>
      </c>
      <c r="H25" s="26">
        <f t="shared" si="0"/>
        <v>0</v>
      </c>
      <c r="I25" s="26">
        <f t="shared" si="0"/>
        <v>0</v>
      </c>
      <c r="J25" s="26">
        <f t="shared" si="0"/>
        <v>0.26889999999998793</v>
      </c>
      <c r="K25" s="26">
        <f t="shared" si="0"/>
        <v>0.53499999999999659</v>
      </c>
      <c r="L25" s="26">
        <f t="shared" si="0"/>
        <v>1.0699000000000041</v>
      </c>
      <c r="M25" s="26">
        <f t="shared" si="0"/>
        <v>5.9800000000009845E-2</v>
      </c>
      <c r="N25" s="26">
        <f t="shared" si="0"/>
        <v>3.7900000000007594E-2</v>
      </c>
      <c r="O25" s="26">
        <f t="shared" si="0"/>
        <v>2.4100000000004229E-2</v>
      </c>
      <c r="P25" s="26">
        <f t="shared" si="0"/>
        <v>1.9300000000001205E-2</v>
      </c>
      <c r="Q25" s="26">
        <f t="shared" si="0"/>
        <v>1.6999999999995907E-2</v>
      </c>
      <c r="R25" s="26">
        <f t="shared" si="0"/>
        <v>1.5200000000007208E-2</v>
      </c>
      <c r="S25" s="26">
        <f t="shared" si="0"/>
        <v>1.2699999999995271E-2</v>
      </c>
      <c r="T25" s="26">
        <f t="shared" si="0"/>
        <v>1.3400000000004297E-2</v>
      </c>
      <c r="U25" s="26">
        <f t="shared" si="0"/>
        <v>1.2500000000002842E-2</v>
      </c>
      <c r="V25" s="26">
        <f t="shared" si="0"/>
        <v>1.2299999999996203E-2</v>
      </c>
      <c r="W25" s="26">
        <f t="shared" si="0"/>
        <v>1.2000000000000455E-2</v>
      </c>
      <c r="X25" s="26">
        <f t="shared" si="0"/>
        <v>1.2699999999995271E-2</v>
      </c>
      <c r="Y25" s="26">
        <f t="shared" si="0"/>
        <v>1.1799999999993815E-2</v>
      </c>
      <c r="Z25" s="26">
        <f t="shared" si="0"/>
        <v>1.2000000000000455E-2</v>
      </c>
      <c r="AA25" s="26">
        <f t="shared" si="0"/>
        <v>1.2199999999992883E-2</v>
      </c>
      <c r="AB25" s="26">
        <f t="shared" si="0"/>
        <v>1.2000000000000455E-2</v>
      </c>
      <c r="AC25" s="26">
        <f t="shared" si="0"/>
        <v>1.2200000000007094E-2</v>
      </c>
      <c r="AD25" s="26">
        <f t="shared" si="0"/>
        <v>1.2000000000000455E-2</v>
      </c>
      <c r="AE25" s="26">
        <f t="shared" si="0"/>
        <v>1.300000000000523E-2</v>
      </c>
      <c r="AF25" s="26">
        <f t="shared" si="0"/>
        <v>1.2999999999991019E-2</v>
      </c>
      <c r="AG25" s="29">
        <f t="shared" si="0"/>
        <v>1.2100000000003774E-2</v>
      </c>
    </row>
    <row r="26" spans="2:33">
      <c r="B26" s="33" t="s">
        <v>30</v>
      </c>
      <c r="C26" s="26">
        <f t="shared" ref="C26:R29" si="1">C$5-C20</f>
        <v>0</v>
      </c>
      <c r="D26" s="26">
        <f t="shared" si="1"/>
        <v>0</v>
      </c>
      <c r="E26" s="26">
        <f t="shared" si="1"/>
        <v>0</v>
      </c>
      <c r="F26" s="26">
        <f t="shared" si="1"/>
        <v>0</v>
      </c>
      <c r="G26" s="26">
        <f t="shared" si="1"/>
        <v>0</v>
      </c>
      <c r="H26" s="26">
        <f t="shared" si="1"/>
        <v>0</v>
      </c>
      <c r="I26" s="26">
        <f t="shared" si="1"/>
        <v>0</v>
      </c>
      <c r="J26" s="26">
        <f t="shared" si="1"/>
        <v>1.7999999999886995E-3</v>
      </c>
      <c r="K26" s="26">
        <f t="shared" si="1"/>
        <v>8.2000000000022055E-3</v>
      </c>
      <c r="L26" s="26">
        <f t="shared" si="1"/>
        <v>1.1499999999998067E-2</v>
      </c>
      <c r="M26" s="26">
        <f t="shared" si="1"/>
        <v>8.0000000001234639E-4</v>
      </c>
      <c r="N26" s="26">
        <f t="shared" si="1"/>
        <v>1.0400000000004184E-2</v>
      </c>
      <c r="O26" s="26">
        <f t="shared" si="1"/>
        <v>1.3800000000003365E-2</v>
      </c>
      <c r="P26" s="26">
        <f t="shared" si="1"/>
        <v>1.0699999999999932E-2</v>
      </c>
      <c r="Q26" s="26">
        <f t="shared" si="1"/>
        <v>8.0999999999988859E-3</v>
      </c>
      <c r="R26" s="26">
        <f t="shared" si="1"/>
        <v>5.8999999999969077E-3</v>
      </c>
      <c r="S26" s="26">
        <f t="shared" si="0"/>
        <v>4.199999999997317E-3</v>
      </c>
      <c r="T26" s="26">
        <f t="shared" si="0"/>
        <v>3.0000000000001137E-3</v>
      </c>
      <c r="U26" s="26">
        <f t="shared" si="0"/>
        <v>2.3000000000052978E-3</v>
      </c>
      <c r="V26" s="26">
        <f t="shared" si="0"/>
        <v>2.7999999999934744E-3</v>
      </c>
      <c r="W26" s="26">
        <f t="shared" si="0"/>
        <v>1.4000000000038426E-3</v>
      </c>
      <c r="X26" s="26">
        <f t="shared" si="0"/>
        <v>1.4999999999929514E-3</v>
      </c>
      <c r="Y26" s="26">
        <f t="shared" si="0"/>
        <v>8.9999999998724434E-4</v>
      </c>
      <c r="Z26" s="26">
        <f t="shared" si="0"/>
        <v>1.6999999999995907E-3</v>
      </c>
      <c r="AA26" s="26">
        <f t="shared" si="0"/>
        <v>9.9999999999056399E-4</v>
      </c>
      <c r="AB26" s="26">
        <f t="shared" si="0"/>
        <v>7.9999999999813554E-4</v>
      </c>
      <c r="AC26" s="26">
        <f t="shared" si="0"/>
        <v>1.1000000000080945E-3</v>
      </c>
      <c r="AD26" s="26">
        <f t="shared" si="0"/>
        <v>8.9999999998724434E-4</v>
      </c>
      <c r="AE26" s="26">
        <f t="shared" si="0"/>
        <v>1.8000000000029104E-3</v>
      </c>
      <c r="AF26" s="26">
        <f t="shared" si="0"/>
        <v>1.8000000000029104E-3</v>
      </c>
      <c r="AG26" s="29">
        <f t="shared" si="0"/>
        <v>9.0000000000145519E-4</v>
      </c>
    </row>
    <row r="27" spans="2:33">
      <c r="B27" s="33" t="s">
        <v>31</v>
      </c>
      <c r="C27" s="26">
        <f t="shared" si="1"/>
        <v>0</v>
      </c>
      <c r="D27" s="26">
        <f t="shared" si="0"/>
        <v>0</v>
      </c>
      <c r="E27" s="26">
        <f t="shared" si="0"/>
        <v>0</v>
      </c>
      <c r="F27" s="26">
        <f t="shared" si="0"/>
        <v>0</v>
      </c>
      <c r="G27" s="26">
        <f t="shared" si="0"/>
        <v>0</v>
      </c>
      <c r="H27" s="26">
        <f t="shared" si="0"/>
        <v>0</v>
      </c>
      <c r="I27" s="26">
        <f t="shared" si="0"/>
        <v>0</v>
      </c>
      <c r="J27" s="26">
        <f t="shared" si="0"/>
        <v>0</v>
      </c>
      <c r="K27" s="26">
        <f t="shared" si="0"/>
        <v>0</v>
      </c>
      <c r="L27" s="26">
        <f t="shared" si="0"/>
        <v>7.5999999999993406E-2</v>
      </c>
      <c r="M27" s="26">
        <f t="shared" si="0"/>
        <v>2.7300000000010982E-2</v>
      </c>
      <c r="N27" s="26">
        <f t="shared" si="0"/>
        <v>3.0100000000004457E-2</v>
      </c>
      <c r="O27" s="26">
        <f t="shared" si="0"/>
        <v>2.9700000000005389E-2</v>
      </c>
      <c r="P27" s="26">
        <f t="shared" si="0"/>
        <v>1.5000000000000568E-2</v>
      </c>
      <c r="Q27" s="26">
        <f t="shared" si="0"/>
        <v>7.9999999999955662E-3</v>
      </c>
      <c r="R27" s="26">
        <f t="shared" si="0"/>
        <v>4.6999999999997044E-3</v>
      </c>
      <c r="S27" s="26">
        <f t="shared" si="0"/>
        <v>3.1000000000034333E-3</v>
      </c>
      <c r="T27" s="26">
        <f t="shared" si="0"/>
        <v>2.4999999999977263E-3</v>
      </c>
      <c r="U27" s="26">
        <f t="shared" si="0"/>
        <v>1.6999999999995907E-3</v>
      </c>
      <c r="V27" s="26">
        <f t="shared" si="0"/>
        <v>1.3999999999896318E-3</v>
      </c>
      <c r="W27" s="26">
        <f t="shared" si="0"/>
        <v>1.2000000000114142E-3</v>
      </c>
      <c r="X27" s="26">
        <f t="shared" si="0"/>
        <v>9.9999999999056399E-4</v>
      </c>
      <c r="Y27" s="26">
        <f t="shared" si="0"/>
        <v>8.9999999998724434E-4</v>
      </c>
      <c r="Z27" s="26">
        <f t="shared" si="0"/>
        <v>7.9999999999813554E-4</v>
      </c>
      <c r="AA27" s="26">
        <f t="shared" si="0"/>
        <v>7.9999999999813554E-4</v>
      </c>
      <c r="AB27" s="26">
        <f t="shared" si="0"/>
        <v>6.9999999999481588E-4</v>
      </c>
      <c r="AC27" s="26">
        <f t="shared" si="0"/>
        <v>7.9999999999813554E-4</v>
      </c>
      <c r="AD27" s="26">
        <f t="shared" si="0"/>
        <v>6.9999999999481588E-4</v>
      </c>
      <c r="AE27" s="26">
        <f t="shared" si="0"/>
        <v>7.0000000000902673E-4</v>
      </c>
      <c r="AF27" s="26">
        <f t="shared" si="0"/>
        <v>7.9999999999813554E-4</v>
      </c>
      <c r="AG27" s="29">
        <f t="shared" si="0"/>
        <v>6.9999999999481588E-4</v>
      </c>
    </row>
    <row r="28" spans="2:33">
      <c r="B28" s="33" t="s">
        <v>64</v>
      </c>
      <c r="C28" s="26">
        <f t="shared" si="1"/>
        <v>0</v>
      </c>
      <c r="D28" s="26">
        <f t="shared" si="0"/>
        <v>0</v>
      </c>
      <c r="E28" s="26">
        <f t="shared" si="0"/>
        <v>0</v>
      </c>
      <c r="F28" s="26">
        <f t="shared" si="0"/>
        <v>0</v>
      </c>
      <c r="G28" s="26">
        <f t="shared" si="0"/>
        <v>0</v>
      </c>
      <c r="H28" s="26">
        <f t="shared" si="0"/>
        <v>0</v>
      </c>
      <c r="I28" s="26">
        <f t="shared" si="0"/>
        <v>0.11060000000000514</v>
      </c>
      <c r="J28" s="26">
        <f t="shared" si="0"/>
        <v>0.21750000000000114</v>
      </c>
      <c r="K28" s="26">
        <f t="shared" si="0"/>
        <v>0.32099999999999795</v>
      </c>
      <c r="L28" s="26">
        <f t="shared" si="0"/>
        <v>0.42119999999999891</v>
      </c>
      <c r="M28" s="26">
        <f t="shared" si="0"/>
        <v>3.0000000000995897E-4</v>
      </c>
      <c r="N28" s="26">
        <f t="shared" si="0"/>
        <v>2.4999999999977263E-3</v>
      </c>
      <c r="O28" s="26">
        <f t="shared" si="0"/>
        <v>3.4000000000133923E-3</v>
      </c>
      <c r="P28" s="26">
        <f t="shared" si="0"/>
        <v>3.7999999999982492E-3</v>
      </c>
      <c r="Q28" s="26">
        <f t="shared" si="0"/>
        <v>3.9000000000015689E-3</v>
      </c>
      <c r="R28" s="26">
        <f t="shared" si="0"/>
        <v>4.0000000000048885E-3</v>
      </c>
      <c r="S28" s="26">
        <f t="shared" si="0"/>
        <v>4.0000000000048885E-3</v>
      </c>
      <c r="T28" s="26">
        <f t="shared" si="0"/>
        <v>4.0999999999939973E-3</v>
      </c>
      <c r="U28" s="26">
        <f t="shared" si="0"/>
        <v>4.1000000000082082E-3</v>
      </c>
      <c r="V28" s="26">
        <f t="shared" si="0"/>
        <v>4.199999999997317E-3</v>
      </c>
      <c r="W28" s="26">
        <f t="shared" si="0"/>
        <v>4.2000000000115278E-3</v>
      </c>
      <c r="X28" s="26">
        <f t="shared" si="0"/>
        <v>4.199999999997317E-3</v>
      </c>
      <c r="Y28" s="26">
        <f t="shared" si="0"/>
        <v>4.199999999997317E-3</v>
      </c>
      <c r="Z28" s="26">
        <f t="shared" si="0"/>
        <v>4.199999999997317E-3</v>
      </c>
      <c r="AA28" s="26">
        <f t="shared" si="0"/>
        <v>4.199999999997317E-3</v>
      </c>
      <c r="AB28" s="26">
        <f t="shared" si="0"/>
        <v>4.199999999997317E-3</v>
      </c>
      <c r="AC28" s="26">
        <f t="shared" si="0"/>
        <v>4.3000000000006366E-3</v>
      </c>
      <c r="AD28" s="26">
        <f t="shared" si="0"/>
        <v>4.3000000000006366E-3</v>
      </c>
      <c r="AE28" s="26">
        <f t="shared" si="0"/>
        <v>4.3000000000006366E-3</v>
      </c>
      <c r="AF28" s="26">
        <f t="shared" si="0"/>
        <v>4.4000000000039563E-3</v>
      </c>
      <c r="AG28" s="29">
        <f t="shared" si="0"/>
        <v>4.4000000000039563E-3</v>
      </c>
    </row>
    <row r="29" spans="2:33" ht="14.4" thickBot="1">
      <c r="B29" s="34" t="s">
        <v>33</v>
      </c>
      <c r="C29" s="31">
        <f t="shared" si="1"/>
        <v>0</v>
      </c>
      <c r="D29" s="31">
        <f t="shared" si="0"/>
        <v>0</v>
      </c>
      <c r="E29" s="31">
        <f t="shared" si="0"/>
        <v>0</v>
      </c>
      <c r="F29" s="31">
        <f t="shared" si="0"/>
        <v>0</v>
      </c>
      <c r="G29" s="31">
        <f t="shared" si="0"/>
        <v>0</v>
      </c>
      <c r="H29" s="31">
        <f t="shared" si="0"/>
        <v>0</v>
      </c>
      <c r="I29" s="31">
        <f t="shared" si="0"/>
        <v>3.6199999999993793E-2</v>
      </c>
      <c r="J29" s="31">
        <f t="shared" si="0"/>
        <v>8.3599999999989905E-2</v>
      </c>
      <c r="K29" s="31">
        <f t="shared" si="0"/>
        <v>0.13909999999999911</v>
      </c>
      <c r="L29" s="31">
        <f t="shared" si="0"/>
        <v>0.19879999999999143</v>
      </c>
      <c r="M29" s="31">
        <f t="shared" si="0"/>
        <v>0.24980000000000757</v>
      </c>
      <c r="N29" s="31">
        <f t="shared" si="0"/>
        <v>0.24170000000000869</v>
      </c>
      <c r="O29" s="31">
        <f t="shared" si="0"/>
        <v>0.21990000000000975</v>
      </c>
      <c r="P29" s="31">
        <f t="shared" si="0"/>
        <v>0.21529999999999916</v>
      </c>
      <c r="Q29" s="31">
        <f t="shared" si="0"/>
        <v>0.20199999999999818</v>
      </c>
      <c r="R29" s="31">
        <f t="shared" si="0"/>
        <v>0.18890000000000384</v>
      </c>
      <c r="S29" s="31">
        <f t="shared" si="0"/>
        <v>0.17999999999999261</v>
      </c>
      <c r="T29" s="31">
        <f t="shared" si="0"/>
        <v>0.17600000000000193</v>
      </c>
      <c r="U29" s="31">
        <f t="shared" si="0"/>
        <v>0.17340000000000089</v>
      </c>
      <c r="V29" s="31">
        <f t="shared" si="0"/>
        <v>0.17259999999998854</v>
      </c>
      <c r="W29" s="31">
        <f t="shared" si="0"/>
        <v>0.17150000000000887</v>
      </c>
      <c r="X29" s="31">
        <f t="shared" si="0"/>
        <v>0.17199999999999704</v>
      </c>
      <c r="Y29" s="31">
        <f t="shared" si="0"/>
        <v>0.17199999999999704</v>
      </c>
      <c r="Z29" s="31">
        <f t="shared" si="0"/>
        <v>0.17329999999999757</v>
      </c>
      <c r="AA29" s="31">
        <f t="shared" si="0"/>
        <v>0.17399999999999238</v>
      </c>
      <c r="AB29" s="31">
        <f t="shared" si="0"/>
        <v>0.17399999999999238</v>
      </c>
      <c r="AC29" s="31">
        <f t="shared" si="0"/>
        <v>0.17470000000000141</v>
      </c>
      <c r="AD29" s="31">
        <f t="shared" si="0"/>
        <v>0.17429999999998813</v>
      </c>
      <c r="AE29" s="31">
        <f t="shared" si="0"/>
        <v>0.17379999999999995</v>
      </c>
      <c r="AF29" s="31">
        <f t="shared" si="0"/>
        <v>0.1752000000000038</v>
      </c>
      <c r="AG29" s="32">
        <f t="shared" si="0"/>
        <v>0.17490000000000805</v>
      </c>
    </row>
    <row r="30" spans="2:33" ht="14.4" thickBot="1">
      <c r="B30" s="49" t="s">
        <v>69</v>
      </c>
      <c r="C30" s="50">
        <f>SUM(C25:C29)</f>
        <v>0</v>
      </c>
      <c r="D30" s="50">
        <f t="shared" ref="D30:AG30" si="2">SUM(D25:D29)</f>
        <v>0</v>
      </c>
      <c r="E30" s="50">
        <f t="shared" si="2"/>
        <v>0</v>
      </c>
      <c r="F30" s="50">
        <f t="shared" si="2"/>
        <v>0</v>
      </c>
      <c r="G30" s="50">
        <f t="shared" si="2"/>
        <v>0</v>
      </c>
      <c r="H30" s="50">
        <f t="shared" si="2"/>
        <v>0</v>
      </c>
      <c r="I30" s="50">
        <f t="shared" si="2"/>
        <v>0.14679999999999893</v>
      </c>
      <c r="J30" s="50">
        <f t="shared" si="2"/>
        <v>0.57179999999996767</v>
      </c>
      <c r="K30" s="50">
        <f t="shared" si="2"/>
        <v>1.0032999999999959</v>
      </c>
      <c r="L30" s="50">
        <f t="shared" si="2"/>
        <v>1.7773999999999859</v>
      </c>
      <c r="M30" s="50">
        <f t="shared" si="2"/>
        <v>0.3380000000000507</v>
      </c>
      <c r="N30" s="50">
        <f t="shared" si="2"/>
        <v>0.32260000000002265</v>
      </c>
      <c r="O30" s="50">
        <f t="shared" si="2"/>
        <v>0.29090000000003613</v>
      </c>
      <c r="P30" s="50">
        <f t="shared" si="2"/>
        <v>0.26409999999999911</v>
      </c>
      <c r="Q30" s="50">
        <f t="shared" si="2"/>
        <v>0.23899999999999011</v>
      </c>
      <c r="R30" s="50">
        <f t="shared" si="2"/>
        <v>0.21870000000001255</v>
      </c>
      <c r="S30" s="50">
        <f t="shared" si="2"/>
        <v>0.20399999999999352</v>
      </c>
      <c r="T30" s="50">
        <f t="shared" si="2"/>
        <v>0.19899999999999807</v>
      </c>
      <c r="U30" s="50">
        <f t="shared" si="2"/>
        <v>0.19400000000001683</v>
      </c>
      <c r="V30" s="50">
        <f t="shared" si="2"/>
        <v>0.19329999999996517</v>
      </c>
      <c r="W30" s="50">
        <f t="shared" si="2"/>
        <v>0.19030000000003611</v>
      </c>
      <c r="X30" s="50">
        <f t="shared" si="2"/>
        <v>0.19139999999997315</v>
      </c>
      <c r="Y30" s="50">
        <f t="shared" si="2"/>
        <v>0.18979999999996267</v>
      </c>
      <c r="Z30" s="50">
        <f t="shared" si="2"/>
        <v>0.19199999999999307</v>
      </c>
      <c r="AA30" s="50">
        <f t="shared" si="2"/>
        <v>0.19219999999997128</v>
      </c>
      <c r="AB30" s="50">
        <f t="shared" si="2"/>
        <v>0.19169999999998311</v>
      </c>
      <c r="AC30" s="50">
        <f t="shared" si="2"/>
        <v>0.19310000000001537</v>
      </c>
      <c r="AD30" s="50">
        <f t="shared" si="2"/>
        <v>0.19219999999997128</v>
      </c>
      <c r="AE30" s="50">
        <f t="shared" si="2"/>
        <v>0.19360000000001776</v>
      </c>
      <c r="AF30" s="50">
        <f t="shared" si="2"/>
        <v>0.19519999999999982</v>
      </c>
      <c r="AG30" s="51">
        <f t="shared" si="2"/>
        <v>0.19300000000001205</v>
      </c>
    </row>
    <row r="31" spans="2:33">
      <c r="B31" s="24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</row>
    <row r="32" spans="2:33" ht="14.4" thickBot="1">
      <c r="B32" s="24" t="s">
        <v>74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</row>
    <row r="33" spans="2:33" ht="14.4" thickBot="1">
      <c r="B33" s="41" t="s">
        <v>63</v>
      </c>
      <c r="C33" s="39" t="s">
        <v>71</v>
      </c>
      <c r="D33" s="40" t="s">
        <v>72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</row>
    <row r="34" spans="2:33">
      <c r="B34" s="42" t="s">
        <v>29</v>
      </c>
      <c r="C34" s="28">
        <f>SUM(H25:M25)</f>
        <v>1.9335999999999984</v>
      </c>
      <c r="D34" s="38">
        <f>SUM(H25:AG25)</f>
        <v>2.2330000000000041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</row>
    <row r="35" spans="2:33">
      <c r="B35" s="42" t="s">
        <v>30</v>
      </c>
      <c r="C35" s="28">
        <f>SUM(H26:M26)</f>
        <v>2.2300000000001319E-2</v>
      </c>
      <c r="D35" s="38">
        <f>SUM(H26:AG26)</f>
        <v>9.7299999999975739E-2</v>
      </c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2:33">
      <c r="B36" s="42" t="s">
        <v>31</v>
      </c>
      <c r="C36" s="28">
        <f>SUM(H27:M27)</f>
        <v>0.10330000000000439</v>
      </c>
      <c r="D36" s="38">
        <f>SUM(H27:AG27)</f>
        <v>0.20859999999997569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</row>
    <row r="37" spans="2:33">
      <c r="B37" s="42" t="s">
        <v>32</v>
      </c>
      <c r="C37" s="28">
        <f>SUM(H28:M28)</f>
        <v>1.0706000000000131</v>
      </c>
      <c r="D37" s="38">
        <f>SUM(H28:AG28)</f>
        <v>1.1515000000000413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</row>
    <row r="38" spans="2:33" ht="14.4" thickBot="1">
      <c r="B38" s="42" t="s">
        <v>33</v>
      </c>
      <c r="C38" s="28">
        <f>SUM(H29:M29)</f>
        <v>0.70749999999998181</v>
      </c>
      <c r="D38" s="38">
        <f>SUM(H29:AG29)</f>
        <v>4.386999999999972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</row>
    <row r="39" spans="2:33" ht="14.4" thickBot="1">
      <c r="B39" s="49" t="s">
        <v>73</v>
      </c>
      <c r="C39" s="52">
        <f>SUM(C34:C38)</f>
        <v>3.837299999999999</v>
      </c>
      <c r="D39" s="53">
        <f>SUM(D34:D38)</f>
        <v>8.0773999999999688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</row>
    <row r="40" spans="2:33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</row>
    <row r="41" spans="2:33"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</row>
    <row r="42" spans="2:33" ht="14.4" thickBot="1">
      <c r="B42" s="23" t="s">
        <v>67</v>
      </c>
    </row>
    <row r="43" spans="2:33" ht="14.4" thickBot="1">
      <c r="B43" s="43" t="s">
        <v>63</v>
      </c>
      <c r="C43" s="44">
        <v>2020</v>
      </c>
      <c r="D43" s="44">
        <v>2021</v>
      </c>
      <c r="E43" s="44">
        <v>2022</v>
      </c>
      <c r="F43" s="44">
        <v>2023</v>
      </c>
      <c r="G43" s="44">
        <v>2024</v>
      </c>
      <c r="H43" s="44">
        <v>2025</v>
      </c>
      <c r="I43" s="44">
        <v>2026</v>
      </c>
      <c r="J43" s="44">
        <v>2027</v>
      </c>
      <c r="K43" s="44">
        <v>2028</v>
      </c>
      <c r="L43" s="44">
        <v>2029</v>
      </c>
      <c r="M43" s="44">
        <v>2030</v>
      </c>
      <c r="N43" s="44">
        <v>2031</v>
      </c>
      <c r="O43" s="44">
        <v>2032</v>
      </c>
      <c r="P43" s="44">
        <v>2033</v>
      </c>
      <c r="Q43" s="44">
        <v>2034</v>
      </c>
      <c r="R43" s="44">
        <v>2035</v>
      </c>
      <c r="S43" s="44">
        <v>2036</v>
      </c>
      <c r="T43" s="44">
        <v>2037</v>
      </c>
      <c r="U43" s="44">
        <v>2038</v>
      </c>
      <c r="V43" s="44">
        <v>2039</v>
      </c>
      <c r="W43" s="44">
        <v>2040</v>
      </c>
      <c r="X43" s="44">
        <v>2041</v>
      </c>
      <c r="Y43" s="44">
        <v>2042</v>
      </c>
      <c r="Z43" s="44">
        <v>2043</v>
      </c>
      <c r="AA43" s="44">
        <v>2044</v>
      </c>
      <c r="AB43" s="44">
        <v>2045</v>
      </c>
      <c r="AC43" s="44">
        <v>2046</v>
      </c>
      <c r="AD43" s="44">
        <v>2047</v>
      </c>
      <c r="AE43" s="44">
        <v>2048</v>
      </c>
      <c r="AF43" s="44">
        <v>2049</v>
      </c>
      <c r="AG43" s="45">
        <v>2050</v>
      </c>
    </row>
    <row r="44" spans="2:33">
      <c r="B44" s="35" t="s">
        <v>70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7"/>
    </row>
    <row r="45" spans="2:33">
      <c r="B45" s="33" t="s">
        <v>29</v>
      </c>
      <c r="C45" s="26">
        <f t="shared" ref="C45:AG45" si="3">C$5-(C$5-C19)*2</f>
        <v>83.598699999999994</v>
      </c>
      <c r="D45" s="26">
        <f t="shared" si="3"/>
        <v>80.7286</v>
      </c>
      <c r="E45" s="26">
        <f t="shared" si="3"/>
        <v>82.8917</v>
      </c>
      <c r="F45" s="26">
        <f t="shared" si="3"/>
        <v>83.005799999999994</v>
      </c>
      <c r="G45" s="26">
        <f t="shared" si="3"/>
        <v>81.739699999999999</v>
      </c>
      <c r="H45" s="26">
        <f t="shared" si="3"/>
        <v>81.651600000000002</v>
      </c>
      <c r="I45" s="26">
        <f t="shared" si="3"/>
        <v>81.898099999999999</v>
      </c>
      <c r="J45" s="26">
        <f t="shared" si="3"/>
        <v>81.156800000000018</v>
      </c>
      <c r="K45" s="26">
        <f t="shared" si="3"/>
        <v>80.67110000000001</v>
      </c>
      <c r="L45" s="26">
        <f t="shared" si="3"/>
        <v>78.38709999999999</v>
      </c>
      <c r="M45" s="26">
        <f t="shared" si="3"/>
        <v>80.177699999999987</v>
      </c>
      <c r="N45" s="26">
        <f t="shared" si="3"/>
        <v>80.055299999999988</v>
      </c>
      <c r="O45" s="26">
        <f t="shared" si="3"/>
        <v>80.185299999999998</v>
      </c>
      <c r="P45" s="26">
        <f t="shared" si="3"/>
        <v>79.979399999999998</v>
      </c>
      <c r="Q45" s="26">
        <f t="shared" si="3"/>
        <v>79.140100000000004</v>
      </c>
      <c r="R45" s="26">
        <f t="shared" si="3"/>
        <v>79.026999999999987</v>
      </c>
      <c r="S45" s="26">
        <f t="shared" si="3"/>
        <v>78.854700000000008</v>
      </c>
      <c r="T45" s="26">
        <f t="shared" si="3"/>
        <v>79.022799999999989</v>
      </c>
      <c r="U45" s="26">
        <f t="shared" si="3"/>
        <v>79.444699999999997</v>
      </c>
      <c r="V45" s="26">
        <f t="shared" si="3"/>
        <v>79.660600000000002</v>
      </c>
      <c r="W45" s="26">
        <f t="shared" si="3"/>
        <v>80.072900000000004</v>
      </c>
      <c r="X45" s="26">
        <f t="shared" si="3"/>
        <v>80.282200000000003</v>
      </c>
      <c r="Y45" s="26">
        <f t="shared" si="3"/>
        <v>80.719800000000006</v>
      </c>
      <c r="Z45" s="26">
        <f t="shared" si="3"/>
        <v>81.060999999999993</v>
      </c>
      <c r="AA45" s="26">
        <f t="shared" si="3"/>
        <v>81.458300000000008</v>
      </c>
      <c r="AB45" s="26">
        <f t="shared" si="3"/>
        <v>81.745099999999994</v>
      </c>
      <c r="AC45" s="26">
        <f t="shared" si="3"/>
        <v>82.26809999999999</v>
      </c>
      <c r="AD45" s="26">
        <f t="shared" si="3"/>
        <v>82.656899999999993</v>
      </c>
      <c r="AE45" s="26">
        <f t="shared" si="3"/>
        <v>83.175299999999993</v>
      </c>
      <c r="AF45" s="26">
        <f t="shared" si="3"/>
        <v>83.918700000000015</v>
      </c>
      <c r="AG45" s="29">
        <f t="shared" si="3"/>
        <v>84.548199999999994</v>
      </c>
    </row>
    <row r="46" spans="2:33">
      <c r="B46" s="33" t="s">
        <v>30</v>
      </c>
      <c r="C46" s="26">
        <f t="shared" ref="C46:AG46" si="4">C$5-(C$5-C20)*2</f>
        <v>83.598699999999994</v>
      </c>
      <c r="D46" s="26">
        <f t="shared" si="4"/>
        <v>80.7286</v>
      </c>
      <c r="E46" s="26">
        <f t="shared" si="4"/>
        <v>82.8917</v>
      </c>
      <c r="F46" s="26">
        <f t="shared" si="4"/>
        <v>83.005799999999994</v>
      </c>
      <c r="G46" s="26">
        <f t="shared" si="4"/>
        <v>81.739699999999999</v>
      </c>
      <c r="H46" s="26">
        <f t="shared" si="4"/>
        <v>81.651600000000002</v>
      </c>
      <c r="I46" s="26">
        <f t="shared" si="4"/>
        <v>81.898099999999999</v>
      </c>
      <c r="J46" s="26">
        <f t="shared" si="4"/>
        <v>81.691000000000017</v>
      </c>
      <c r="K46" s="26">
        <f t="shared" si="4"/>
        <v>81.724699999999999</v>
      </c>
      <c r="L46" s="26">
        <f t="shared" si="4"/>
        <v>80.503900000000002</v>
      </c>
      <c r="M46" s="26">
        <f t="shared" si="4"/>
        <v>80.295699999999982</v>
      </c>
      <c r="N46" s="26">
        <f t="shared" si="4"/>
        <v>80.110299999999995</v>
      </c>
      <c r="O46" s="26">
        <f t="shared" si="4"/>
        <v>80.2059</v>
      </c>
      <c r="P46" s="26">
        <f t="shared" si="4"/>
        <v>79.996600000000001</v>
      </c>
      <c r="Q46" s="26">
        <f t="shared" si="4"/>
        <v>79.157899999999998</v>
      </c>
      <c r="R46" s="26">
        <f t="shared" si="4"/>
        <v>79.045600000000007</v>
      </c>
      <c r="S46" s="26">
        <f t="shared" si="4"/>
        <v>78.871700000000004</v>
      </c>
      <c r="T46" s="26">
        <f t="shared" si="4"/>
        <v>79.043599999999998</v>
      </c>
      <c r="U46" s="26">
        <f t="shared" si="4"/>
        <v>79.465099999999993</v>
      </c>
      <c r="V46" s="26">
        <f t="shared" si="4"/>
        <v>79.679600000000008</v>
      </c>
      <c r="W46" s="26">
        <f t="shared" si="4"/>
        <v>80.094099999999997</v>
      </c>
      <c r="X46" s="26">
        <f t="shared" si="4"/>
        <v>80.304600000000008</v>
      </c>
      <c r="Y46" s="26">
        <f t="shared" si="4"/>
        <v>80.74160000000002</v>
      </c>
      <c r="Z46" s="26">
        <f t="shared" si="4"/>
        <v>81.081599999999995</v>
      </c>
      <c r="AA46" s="26">
        <f t="shared" si="4"/>
        <v>81.480700000000013</v>
      </c>
      <c r="AB46" s="26">
        <f t="shared" si="4"/>
        <v>81.767499999999998</v>
      </c>
      <c r="AC46" s="26">
        <f t="shared" si="4"/>
        <v>82.290299999999988</v>
      </c>
      <c r="AD46" s="26">
        <f t="shared" si="4"/>
        <v>82.67910000000002</v>
      </c>
      <c r="AE46" s="26">
        <f t="shared" si="4"/>
        <v>83.197699999999998</v>
      </c>
      <c r="AF46" s="26">
        <f t="shared" si="4"/>
        <v>83.941099999999992</v>
      </c>
      <c r="AG46" s="29">
        <f t="shared" si="4"/>
        <v>84.570599999999999</v>
      </c>
    </row>
    <row r="47" spans="2:33">
      <c r="B47" s="33" t="s">
        <v>31</v>
      </c>
      <c r="C47" s="26">
        <f t="shared" ref="C47:AG47" si="5">C$5-(C$5-C21)*2</f>
        <v>83.598699999999994</v>
      </c>
      <c r="D47" s="26">
        <f t="shared" si="5"/>
        <v>80.7286</v>
      </c>
      <c r="E47" s="26">
        <f t="shared" si="5"/>
        <v>82.8917</v>
      </c>
      <c r="F47" s="26">
        <f t="shared" si="5"/>
        <v>83.005799999999994</v>
      </c>
      <c r="G47" s="26">
        <f t="shared" si="5"/>
        <v>81.739699999999999</v>
      </c>
      <c r="H47" s="26">
        <f t="shared" si="5"/>
        <v>81.651600000000002</v>
      </c>
      <c r="I47" s="26">
        <f t="shared" si="5"/>
        <v>81.898099999999999</v>
      </c>
      <c r="J47" s="26">
        <f t="shared" si="5"/>
        <v>81.694599999999994</v>
      </c>
      <c r="K47" s="26">
        <f t="shared" si="5"/>
        <v>81.741100000000003</v>
      </c>
      <c r="L47" s="26">
        <f t="shared" si="5"/>
        <v>80.374900000000011</v>
      </c>
      <c r="M47" s="26">
        <f t="shared" si="5"/>
        <v>80.242699999999985</v>
      </c>
      <c r="N47" s="26">
        <f t="shared" si="5"/>
        <v>80.070899999999995</v>
      </c>
      <c r="O47" s="26">
        <f t="shared" si="5"/>
        <v>80.174099999999996</v>
      </c>
      <c r="P47" s="26">
        <f t="shared" si="5"/>
        <v>79.988</v>
      </c>
      <c r="Q47" s="26">
        <f t="shared" si="5"/>
        <v>79.158100000000005</v>
      </c>
      <c r="R47" s="26">
        <f t="shared" si="5"/>
        <v>79.048000000000002</v>
      </c>
      <c r="S47" s="26">
        <f t="shared" si="5"/>
        <v>78.873899999999992</v>
      </c>
      <c r="T47" s="26">
        <f t="shared" si="5"/>
        <v>79.044600000000003</v>
      </c>
      <c r="U47" s="26">
        <f t="shared" si="5"/>
        <v>79.466300000000004</v>
      </c>
      <c r="V47" s="26">
        <f t="shared" si="5"/>
        <v>79.682400000000015</v>
      </c>
      <c r="W47" s="26">
        <f t="shared" si="5"/>
        <v>80.094499999999982</v>
      </c>
      <c r="X47" s="26">
        <f t="shared" si="5"/>
        <v>80.305600000000013</v>
      </c>
      <c r="Y47" s="26">
        <f t="shared" si="5"/>
        <v>80.74160000000002</v>
      </c>
      <c r="Z47" s="26">
        <f t="shared" si="5"/>
        <v>81.083399999999997</v>
      </c>
      <c r="AA47" s="26">
        <f t="shared" si="5"/>
        <v>81.481099999999998</v>
      </c>
      <c r="AB47" s="26">
        <f t="shared" si="5"/>
        <v>81.767700000000005</v>
      </c>
      <c r="AC47" s="26">
        <f t="shared" si="5"/>
        <v>82.290900000000008</v>
      </c>
      <c r="AD47" s="26">
        <f t="shared" si="5"/>
        <v>82.679500000000004</v>
      </c>
      <c r="AE47" s="26">
        <f t="shared" si="5"/>
        <v>83.199899999999985</v>
      </c>
      <c r="AF47" s="26">
        <f t="shared" si="5"/>
        <v>83.943100000000001</v>
      </c>
      <c r="AG47" s="29">
        <f t="shared" si="5"/>
        <v>84.571000000000012</v>
      </c>
    </row>
    <row r="48" spans="2:33">
      <c r="B48" s="33" t="s">
        <v>64</v>
      </c>
      <c r="C48" s="26">
        <f t="shared" ref="C48:AG48" si="6">C$5-(C$5-C22)*2</f>
        <v>83.598699999999994</v>
      </c>
      <c r="D48" s="26">
        <f t="shared" si="6"/>
        <v>80.7286</v>
      </c>
      <c r="E48" s="26">
        <f t="shared" si="6"/>
        <v>82.8917</v>
      </c>
      <c r="F48" s="26">
        <f t="shared" si="6"/>
        <v>83.005799999999994</v>
      </c>
      <c r="G48" s="26">
        <f t="shared" si="6"/>
        <v>81.739699999999999</v>
      </c>
      <c r="H48" s="26">
        <f t="shared" si="6"/>
        <v>81.651600000000002</v>
      </c>
      <c r="I48" s="26">
        <f t="shared" si="6"/>
        <v>81.676899999999989</v>
      </c>
      <c r="J48" s="26">
        <f t="shared" si="6"/>
        <v>81.259599999999992</v>
      </c>
      <c r="K48" s="26">
        <f t="shared" si="6"/>
        <v>81.099100000000007</v>
      </c>
      <c r="L48" s="26">
        <f t="shared" si="6"/>
        <v>79.6845</v>
      </c>
      <c r="M48" s="26">
        <f t="shared" si="6"/>
        <v>80.296699999999987</v>
      </c>
      <c r="N48" s="26">
        <f t="shared" si="6"/>
        <v>80.126100000000008</v>
      </c>
      <c r="O48" s="26">
        <f t="shared" si="6"/>
        <v>80.22669999999998</v>
      </c>
      <c r="P48" s="26">
        <f t="shared" si="6"/>
        <v>80.010400000000004</v>
      </c>
      <c r="Q48" s="26">
        <f t="shared" si="6"/>
        <v>79.166299999999993</v>
      </c>
      <c r="R48" s="26">
        <f t="shared" si="6"/>
        <v>79.049399999999991</v>
      </c>
      <c r="S48" s="26">
        <f t="shared" si="6"/>
        <v>78.872099999999989</v>
      </c>
      <c r="T48" s="26">
        <f t="shared" si="6"/>
        <v>79.04140000000001</v>
      </c>
      <c r="U48" s="26">
        <f t="shared" si="6"/>
        <v>79.461499999999987</v>
      </c>
      <c r="V48" s="26">
        <f t="shared" si="6"/>
        <v>79.6768</v>
      </c>
      <c r="W48" s="26">
        <f t="shared" si="6"/>
        <v>80.088499999999982</v>
      </c>
      <c r="X48" s="26">
        <f t="shared" si="6"/>
        <v>80.299199999999999</v>
      </c>
      <c r="Y48" s="26">
        <f t="shared" si="6"/>
        <v>80.734999999999999</v>
      </c>
      <c r="Z48" s="26">
        <f t="shared" si="6"/>
        <v>81.076599999999999</v>
      </c>
      <c r="AA48" s="26">
        <f t="shared" si="6"/>
        <v>81.474299999999999</v>
      </c>
      <c r="AB48" s="26">
        <f t="shared" si="6"/>
        <v>81.7607</v>
      </c>
      <c r="AC48" s="26">
        <f t="shared" si="6"/>
        <v>82.283900000000003</v>
      </c>
      <c r="AD48" s="26">
        <f t="shared" si="6"/>
        <v>82.672299999999993</v>
      </c>
      <c r="AE48" s="26">
        <f t="shared" si="6"/>
        <v>83.192700000000002</v>
      </c>
      <c r="AF48" s="26">
        <f t="shared" si="6"/>
        <v>83.93589999999999</v>
      </c>
      <c r="AG48" s="29">
        <f t="shared" si="6"/>
        <v>84.563599999999994</v>
      </c>
    </row>
    <row r="49" spans="2:33" ht="14.4" thickBot="1">
      <c r="B49" s="34" t="s">
        <v>33</v>
      </c>
      <c r="C49" s="31">
        <f t="shared" ref="C49:AG49" si="7">C$5-(C$5-C23)*0.33*2</f>
        <v>83.598699999999994</v>
      </c>
      <c r="D49" s="31">
        <f t="shared" si="7"/>
        <v>80.7286</v>
      </c>
      <c r="E49" s="31">
        <f t="shared" si="7"/>
        <v>82.8917</v>
      </c>
      <c r="F49" s="31">
        <f t="shared" si="7"/>
        <v>83.005799999999994</v>
      </c>
      <c r="G49" s="31">
        <f t="shared" si="7"/>
        <v>81.739699999999999</v>
      </c>
      <c r="H49" s="31">
        <f t="shared" si="7"/>
        <v>81.651600000000002</v>
      </c>
      <c r="I49" s="31">
        <f t="shared" si="7"/>
        <v>81.87420800000001</v>
      </c>
      <c r="J49" s="31">
        <f t="shared" si="7"/>
        <v>81.639424000000005</v>
      </c>
      <c r="K49" s="31">
        <f t="shared" si="7"/>
        <v>81.649293999999998</v>
      </c>
      <c r="L49" s="31">
        <f t="shared" si="7"/>
        <v>80.395691999999997</v>
      </c>
      <c r="M49" s="31">
        <f t="shared" si="7"/>
        <v>80.132432000000009</v>
      </c>
      <c r="N49" s="31">
        <f t="shared" si="7"/>
        <v>79.971577999999994</v>
      </c>
      <c r="O49" s="31">
        <f t="shared" si="7"/>
        <v>80.088365999999994</v>
      </c>
      <c r="P49" s="31">
        <f t="shared" si="7"/>
        <v>79.875901999999996</v>
      </c>
      <c r="Q49" s="31">
        <f t="shared" si="7"/>
        <v>79.040779999999998</v>
      </c>
      <c r="R49" s="31">
        <f t="shared" si="7"/>
        <v>78.932726000000002</v>
      </c>
      <c r="S49" s="31">
        <f t="shared" si="7"/>
        <v>78.761300000000006</v>
      </c>
      <c r="T49" s="31">
        <f t="shared" si="7"/>
        <v>78.93343999999999</v>
      </c>
      <c r="U49" s="31">
        <f t="shared" si="7"/>
        <v>79.355255999999997</v>
      </c>
      <c r="V49" s="31">
        <f t="shared" si="7"/>
        <v>79.571284000000006</v>
      </c>
      <c r="W49" s="31">
        <f t="shared" si="7"/>
        <v>79.983710000000002</v>
      </c>
      <c r="X49" s="31">
        <f t="shared" si="7"/>
        <v>80.19408</v>
      </c>
      <c r="Y49" s="31">
        <f t="shared" si="7"/>
        <v>80.62988</v>
      </c>
      <c r="Z49" s="31">
        <f t="shared" si="7"/>
        <v>80.970621999999992</v>
      </c>
      <c r="AA49" s="31">
        <f t="shared" si="7"/>
        <v>81.367859999999993</v>
      </c>
      <c r="AB49" s="31">
        <f t="shared" si="7"/>
        <v>81.654259999999994</v>
      </c>
      <c r="AC49" s="31">
        <f t="shared" si="7"/>
        <v>82.177198000000004</v>
      </c>
      <c r="AD49" s="31">
        <f t="shared" si="7"/>
        <v>82.565861999999996</v>
      </c>
      <c r="AE49" s="31">
        <f t="shared" si="7"/>
        <v>83.08659200000001</v>
      </c>
      <c r="AF49" s="31">
        <f t="shared" si="7"/>
        <v>83.829067999999992</v>
      </c>
      <c r="AG49" s="32">
        <f t="shared" si="7"/>
        <v>84.456965999999994</v>
      </c>
    </row>
    <row r="50" spans="2:33">
      <c r="B50" s="35" t="s">
        <v>68</v>
      </c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7"/>
    </row>
    <row r="51" spans="2:33">
      <c r="B51" s="33" t="s">
        <v>29</v>
      </c>
      <c r="C51" s="26">
        <f>C$5-C45</f>
        <v>0</v>
      </c>
      <c r="D51" s="26">
        <f t="shared" ref="D51:AG55" si="8">D$5-D45</f>
        <v>0</v>
      </c>
      <c r="E51" s="26">
        <f t="shared" si="8"/>
        <v>0</v>
      </c>
      <c r="F51" s="26">
        <f t="shared" si="8"/>
        <v>0</v>
      </c>
      <c r="G51" s="26">
        <f t="shared" si="8"/>
        <v>0</v>
      </c>
      <c r="H51" s="26">
        <f t="shared" si="8"/>
        <v>0</v>
      </c>
      <c r="I51" s="26">
        <f t="shared" si="8"/>
        <v>0</v>
      </c>
      <c r="J51" s="26">
        <f t="shared" si="8"/>
        <v>0.53779999999997585</v>
      </c>
      <c r="K51" s="26">
        <f t="shared" si="8"/>
        <v>1.0699999999999932</v>
      </c>
      <c r="L51" s="26">
        <f t="shared" si="8"/>
        <v>2.1398000000000081</v>
      </c>
      <c r="M51" s="26">
        <f t="shared" si="8"/>
        <v>0.11960000000001969</v>
      </c>
      <c r="N51" s="26">
        <f t="shared" si="8"/>
        <v>7.5800000000015189E-2</v>
      </c>
      <c r="O51" s="26">
        <f t="shared" si="8"/>
        <v>4.8200000000008458E-2</v>
      </c>
      <c r="P51" s="26">
        <f t="shared" si="8"/>
        <v>3.860000000000241E-2</v>
      </c>
      <c r="Q51" s="26">
        <f t="shared" si="8"/>
        <v>3.3999999999991815E-2</v>
      </c>
      <c r="R51" s="26">
        <f t="shared" si="8"/>
        <v>3.0400000000014415E-2</v>
      </c>
      <c r="S51" s="26">
        <f t="shared" si="8"/>
        <v>2.5399999999990541E-2</v>
      </c>
      <c r="T51" s="26">
        <f t="shared" si="8"/>
        <v>2.6800000000008595E-2</v>
      </c>
      <c r="U51" s="26">
        <f t="shared" si="8"/>
        <v>2.5000000000005684E-2</v>
      </c>
      <c r="V51" s="26">
        <f t="shared" si="8"/>
        <v>2.4599999999992406E-2</v>
      </c>
      <c r="W51" s="26">
        <f t="shared" si="8"/>
        <v>2.4000000000000909E-2</v>
      </c>
      <c r="X51" s="26">
        <f t="shared" si="8"/>
        <v>2.5399999999990541E-2</v>
      </c>
      <c r="Y51" s="26">
        <f t="shared" si="8"/>
        <v>2.3599999999987631E-2</v>
      </c>
      <c r="Z51" s="26">
        <f t="shared" si="8"/>
        <v>2.4000000000000909E-2</v>
      </c>
      <c r="AA51" s="26">
        <f t="shared" si="8"/>
        <v>2.4399999999985766E-2</v>
      </c>
      <c r="AB51" s="26">
        <f t="shared" si="8"/>
        <v>2.4000000000000909E-2</v>
      </c>
      <c r="AC51" s="26">
        <f t="shared" si="8"/>
        <v>2.4400000000014188E-2</v>
      </c>
      <c r="AD51" s="26">
        <f t="shared" si="8"/>
        <v>2.4000000000000909E-2</v>
      </c>
      <c r="AE51" s="26">
        <f t="shared" si="8"/>
        <v>2.6000000000010459E-2</v>
      </c>
      <c r="AF51" s="26">
        <f t="shared" si="8"/>
        <v>2.5999999999982037E-2</v>
      </c>
      <c r="AG51" s="29">
        <f t="shared" si="8"/>
        <v>2.4200000000007549E-2</v>
      </c>
    </row>
    <row r="52" spans="2:33">
      <c r="B52" s="33" t="s">
        <v>30</v>
      </c>
      <c r="C52" s="26">
        <f t="shared" ref="C52:R55" si="9">C$5-C46</f>
        <v>0</v>
      </c>
      <c r="D52" s="26">
        <f t="shared" si="9"/>
        <v>0</v>
      </c>
      <c r="E52" s="26">
        <f t="shared" si="9"/>
        <v>0</v>
      </c>
      <c r="F52" s="26">
        <f t="shared" si="9"/>
        <v>0</v>
      </c>
      <c r="G52" s="26">
        <f t="shared" si="9"/>
        <v>0</v>
      </c>
      <c r="H52" s="26">
        <f t="shared" si="9"/>
        <v>0</v>
      </c>
      <c r="I52" s="26">
        <f t="shared" si="9"/>
        <v>0</v>
      </c>
      <c r="J52" s="26">
        <f t="shared" si="9"/>
        <v>3.5999999999773991E-3</v>
      </c>
      <c r="K52" s="26">
        <f t="shared" si="9"/>
        <v>1.6400000000004411E-2</v>
      </c>
      <c r="L52" s="26">
        <f t="shared" si="9"/>
        <v>2.2999999999996135E-2</v>
      </c>
      <c r="M52" s="26">
        <f t="shared" si="9"/>
        <v>1.6000000000246928E-3</v>
      </c>
      <c r="N52" s="26">
        <f t="shared" si="9"/>
        <v>2.0800000000008367E-2</v>
      </c>
      <c r="O52" s="26">
        <f t="shared" si="9"/>
        <v>2.760000000000673E-2</v>
      </c>
      <c r="P52" s="26">
        <f t="shared" si="9"/>
        <v>2.1399999999999864E-2</v>
      </c>
      <c r="Q52" s="26">
        <f t="shared" si="9"/>
        <v>1.6199999999997772E-2</v>
      </c>
      <c r="R52" s="26">
        <f t="shared" si="9"/>
        <v>1.1799999999993815E-2</v>
      </c>
      <c r="S52" s="26">
        <f t="shared" si="8"/>
        <v>8.399999999994634E-3</v>
      </c>
      <c r="T52" s="26">
        <f t="shared" si="8"/>
        <v>6.0000000000002274E-3</v>
      </c>
      <c r="U52" s="26">
        <f t="shared" si="8"/>
        <v>4.6000000000105956E-3</v>
      </c>
      <c r="V52" s="26">
        <f t="shared" si="8"/>
        <v>5.5999999999869488E-3</v>
      </c>
      <c r="W52" s="26">
        <f t="shared" si="8"/>
        <v>2.8000000000076852E-3</v>
      </c>
      <c r="X52" s="26">
        <f t="shared" si="8"/>
        <v>2.9999999999859028E-3</v>
      </c>
      <c r="Y52" s="26">
        <f t="shared" si="8"/>
        <v>1.7999999999744887E-3</v>
      </c>
      <c r="Z52" s="26">
        <f t="shared" si="8"/>
        <v>3.3999999999991815E-3</v>
      </c>
      <c r="AA52" s="26">
        <f t="shared" si="8"/>
        <v>1.999999999981128E-3</v>
      </c>
      <c r="AB52" s="26">
        <f t="shared" si="8"/>
        <v>1.5999999999962711E-3</v>
      </c>
      <c r="AC52" s="26">
        <f t="shared" si="8"/>
        <v>2.200000000016189E-3</v>
      </c>
      <c r="AD52" s="26">
        <f t="shared" si="8"/>
        <v>1.7999999999744887E-3</v>
      </c>
      <c r="AE52" s="26">
        <f t="shared" si="8"/>
        <v>3.6000000000058208E-3</v>
      </c>
      <c r="AF52" s="26">
        <f t="shared" si="8"/>
        <v>3.6000000000058208E-3</v>
      </c>
      <c r="AG52" s="29">
        <f t="shared" si="8"/>
        <v>1.8000000000029104E-3</v>
      </c>
    </row>
    <row r="53" spans="2:33">
      <c r="B53" s="33" t="s">
        <v>31</v>
      </c>
      <c r="C53" s="26">
        <f t="shared" si="9"/>
        <v>0</v>
      </c>
      <c r="D53" s="26">
        <f t="shared" si="8"/>
        <v>0</v>
      </c>
      <c r="E53" s="26">
        <f t="shared" si="8"/>
        <v>0</v>
      </c>
      <c r="F53" s="26">
        <f t="shared" si="8"/>
        <v>0</v>
      </c>
      <c r="G53" s="26">
        <f t="shared" si="8"/>
        <v>0</v>
      </c>
      <c r="H53" s="26">
        <f t="shared" si="8"/>
        <v>0</v>
      </c>
      <c r="I53" s="26">
        <f t="shared" si="8"/>
        <v>0</v>
      </c>
      <c r="J53" s="26">
        <f t="shared" si="8"/>
        <v>0</v>
      </c>
      <c r="K53" s="26">
        <f t="shared" si="8"/>
        <v>0</v>
      </c>
      <c r="L53" s="26">
        <f t="shared" si="8"/>
        <v>0.15199999999998681</v>
      </c>
      <c r="M53" s="26">
        <f t="shared" si="8"/>
        <v>5.4600000000021964E-2</v>
      </c>
      <c r="N53" s="26">
        <f t="shared" si="8"/>
        <v>6.0200000000008913E-2</v>
      </c>
      <c r="O53" s="26">
        <f t="shared" si="8"/>
        <v>5.9400000000010778E-2</v>
      </c>
      <c r="P53" s="26">
        <f t="shared" si="8"/>
        <v>3.0000000000001137E-2</v>
      </c>
      <c r="Q53" s="26">
        <f t="shared" si="8"/>
        <v>1.5999999999991132E-2</v>
      </c>
      <c r="R53" s="26">
        <f t="shared" si="8"/>
        <v>9.3999999999994088E-3</v>
      </c>
      <c r="S53" s="26">
        <f t="shared" si="8"/>
        <v>6.2000000000068667E-3</v>
      </c>
      <c r="T53" s="26">
        <f t="shared" si="8"/>
        <v>4.9999999999954525E-3</v>
      </c>
      <c r="U53" s="26">
        <f t="shared" si="8"/>
        <v>3.3999999999991815E-3</v>
      </c>
      <c r="V53" s="26">
        <f t="shared" si="8"/>
        <v>2.7999999999792635E-3</v>
      </c>
      <c r="W53" s="26">
        <f t="shared" si="8"/>
        <v>2.4000000000228283E-3</v>
      </c>
      <c r="X53" s="26">
        <f t="shared" si="8"/>
        <v>1.999999999981128E-3</v>
      </c>
      <c r="Y53" s="26">
        <f t="shared" si="8"/>
        <v>1.7999999999744887E-3</v>
      </c>
      <c r="Z53" s="26">
        <f t="shared" si="8"/>
        <v>1.5999999999962711E-3</v>
      </c>
      <c r="AA53" s="26">
        <f t="shared" si="8"/>
        <v>1.5999999999962711E-3</v>
      </c>
      <c r="AB53" s="26">
        <f t="shared" si="8"/>
        <v>1.3999999999896318E-3</v>
      </c>
      <c r="AC53" s="26">
        <f t="shared" si="8"/>
        <v>1.5999999999962711E-3</v>
      </c>
      <c r="AD53" s="26">
        <f t="shared" si="8"/>
        <v>1.3999999999896318E-3</v>
      </c>
      <c r="AE53" s="26">
        <f t="shared" si="8"/>
        <v>1.4000000000180535E-3</v>
      </c>
      <c r="AF53" s="26">
        <f t="shared" si="8"/>
        <v>1.5999999999962711E-3</v>
      </c>
      <c r="AG53" s="29">
        <f t="shared" si="8"/>
        <v>1.3999999999896318E-3</v>
      </c>
    </row>
    <row r="54" spans="2:33">
      <c r="B54" s="33" t="s">
        <v>64</v>
      </c>
      <c r="C54" s="26">
        <f t="shared" si="9"/>
        <v>0</v>
      </c>
      <c r="D54" s="26">
        <f t="shared" si="8"/>
        <v>0</v>
      </c>
      <c r="E54" s="26">
        <f t="shared" si="8"/>
        <v>0</v>
      </c>
      <c r="F54" s="26">
        <f t="shared" si="8"/>
        <v>0</v>
      </c>
      <c r="G54" s="26">
        <f t="shared" si="8"/>
        <v>0</v>
      </c>
      <c r="H54" s="26">
        <f t="shared" si="8"/>
        <v>0</v>
      </c>
      <c r="I54" s="26">
        <f t="shared" si="8"/>
        <v>0.22120000000001028</v>
      </c>
      <c r="J54" s="26">
        <f t="shared" si="8"/>
        <v>0.43500000000000227</v>
      </c>
      <c r="K54" s="26">
        <f t="shared" si="8"/>
        <v>0.64199999999999591</v>
      </c>
      <c r="L54" s="26">
        <f t="shared" si="8"/>
        <v>0.84239999999999782</v>
      </c>
      <c r="M54" s="26">
        <f t="shared" si="8"/>
        <v>6.0000000001991793E-4</v>
      </c>
      <c r="N54" s="26">
        <f t="shared" si="8"/>
        <v>4.9999999999954525E-3</v>
      </c>
      <c r="O54" s="26">
        <f t="shared" si="8"/>
        <v>6.8000000000267846E-3</v>
      </c>
      <c r="P54" s="26">
        <f t="shared" si="8"/>
        <v>7.5999999999964984E-3</v>
      </c>
      <c r="Q54" s="26">
        <f t="shared" si="8"/>
        <v>7.8000000000031378E-3</v>
      </c>
      <c r="R54" s="26">
        <f t="shared" si="8"/>
        <v>8.0000000000097771E-3</v>
      </c>
      <c r="S54" s="26">
        <f t="shared" si="8"/>
        <v>8.0000000000097771E-3</v>
      </c>
      <c r="T54" s="26">
        <f t="shared" si="8"/>
        <v>8.1999999999879947E-3</v>
      </c>
      <c r="U54" s="26">
        <f t="shared" si="8"/>
        <v>8.2000000000164164E-3</v>
      </c>
      <c r="V54" s="26">
        <f t="shared" si="8"/>
        <v>8.399999999994634E-3</v>
      </c>
      <c r="W54" s="26">
        <f t="shared" si="8"/>
        <v>8.4000000000230557E-3</v>
      </c>
      <c r="X54" s="26">
        <f t="shared" si="8"/>
        <v>8.399999999994634E-3</v>
      </c>
      <c r="Y54" s="26">
        <f t="shared" si="8"/>
        <v>8.399999999994634E-3</v>
      </c>
      <c r="Z54" s="26">
        <f t="shared" si="8"/>
        <v>8.399999999994634E-3</v>
      </c>
      <c r="AA54" s="26">
        <f t="shared" si="8"/>
        <v>8.399999999994634E-3</v>
      </c>
      <c r="AB54" s="26">
        <f t="shared" si="8"/>
        <v>8.399999999994634E-3</v>
      </c>
      <c r="AC54" s="26">
        <f t="shared" si="8"/>
        <v>8.6000000000012733E-3</v>
      </c>
      <c r="AD54" s="26">
        <f t="shared" si="8"/>
        <v>8.6000000000012733E-3</v>
      </c>
      <c r="AE54" s="26">
        <f t="shared" si="8"/>
        <v>8.6000000000012733E-3</v>
      </c>
      <c r="AF54" s="26">
        <f t="shared" si="8"/>
        <v>8.8000000000079126E-3</v>
      </c>
      <c r="AG54" s="29">
        <f t="shared" si="8"/>
        <v>8.8000000000079126E-3</v>
      </c>
    </row>
    <row r="55" spans="2:33" ht="14.4" thickBot="1">
      <c r="B55" s="34" t="s">
        <v>33</v>
      </c>
      <c r="C55" s="31">
        <f t="shared" si="9"/>
        <v>0</v>
      </c>
      <c r="D55" s="31">
        <f t="shared" si="8"/>
        <v>0</v>
      </c>
      <c r="E55" s="31">
        <f t="shared" si="8"/>
        <v>0</v>
      </c>
      <c r="F55" s="31">
        <f t="shared" si="8"/>
        <v>0</v>
      </c>
      <c r="G55" s="31">
        <f t="shared" si="8"/>
        <v>0</v>
      </c>
      <c r="H55" s="31">
        <f t="shared" si="8"/>
        <v>0</v>
      </c>
      <c r="I55" s="31">
        <f t="shared" si="8"/>
        <v>2.3891999999989366E-2</v>
      </c>
      <c r="J55" s="31">
        <f t="shared" si="8"/>
        <v>5.517599999998879E-2</v>
      </c>
      <c r="K55" s="31">
        <f t="shared" si="8"/>
        <v>9.1806000000005383E-2</v>
      </c>
      <c r="L55" s="31">
        <f t="shared" si="8"/>
        <v>0.13120800000000088</v>
      </c>
      <c r="M55" s="31">
        <f t="shared" si="8"/>
        <v>0.16486799999999846</v>
      </c>
      <c r="N55" s="31">
        <f t="shared" si="8"/>
        <v>0.15952200000000971</v>
      </c>
      <c r="O55" s="31">
        <f t="shared" si="8"/>
        <v>0.14513400000001297</v>
      </c>
      <c r="P55" s="31">
        <f t="shared" si="8"/>
        <v>0.14209800000000428</v>
      </c>
      <c r="Q55" s="31">
        <f t="shared" si="8"/>
        <v>0.13331999999999766</v>
      </c>
      <c r="R55" s="31">
        <f t="shared" si="8"/>
        <v>0.12467399999999884</v>
      </c>
      <c r="S55" s="31">
        <f t="shared" si="8"/>
        <v>0.11879999999999313</v>
      </c>
      <c r="T55" s="31">
        <f t="shared" si="8"/>
        <v>0.11616000000000781</v>
      </c>
      <c r="U55" s="31">
        <f t="shared" si="8"/>
        <v>0.11444400000000599</v>
      </c>
      <c r="V55" s="31">
        <f t="shared" si="8"/>
        <v>0.11391599999998903</v>
      </c>
      <c r="W55" s="31">
        <f t="shared" si="8"/>
        <v>0.11319000000000301</v>
      </c>
      <c r="X55" s="31">
        <f t="shared" si="8"/>
        <v>0.11351999999999407</v>
      </c>
      <c r="Y55" s="31">
        <f t="shared" si="8"/>
        <v>0.11351999999999407</v>
      </c>
      <c r="Z55" s="31">
        <f t="shared" si="8"/>
        <v>0.11437800000000209</v>
      </c>
      <c r="AA55" s="31">
        <f t="shared" si="8"/>
        <v>0.11484000000000094</v>
      </c>
      <c r="AB55" s="31">
        <f t="shared" si="8"/>
        <v>0.11484000000000094</v>
      </c>
      <c r="AC55" s="31">
        <f t="shared" si="8"/>
        <v>0.11530199999999979</v>
      </c>
      <c r="AD55" s="31">
        <f t="shared" si="8"/>
        <v>0.11503799999999842</v>
      </c>
      <c r="AE55" s="31">
        <f t="shared" si="8"/>
        <v>0.11470799999999315</v>
      </c>
      <c r="AF55" s="31">
        <f t="shared" si="8"/>
        <v>0.11563200000000506</v>
      </c>
      <c r="AG55" s="32">
        <f t="shared" si="8"/>
        <v>0.11543400000000759</v>
      </c>
    </row>
    <row r="56" spans="2:33" ht="14.4" thickBot="1">
      <c r="B56" s="49" t="s">
        <v>69</v>
      </c>
      <c r="C56" s="50">
        <f>SUM(C51:C55)</f>
        <v>0</v>
      </c>
      <c r="D56" s="50">
        <f t="shared" ref="D56:AG56" si="10">SUM(D51:D55)</f>
        <v>0</v>
      </c>
      <c r="E56" s="50">
        <f t="shared" si="10"/>
        <v>0</v>
      </c>
      <c r="F56" s="50">
        <f t="shared" si="10"/>
        <v>0</v>
      </c>
      <c r="G56" s="50">
        <f t="shared" si="10"/>
        <v>0</v>
      </c>
      <c r="H56" s="50">
        <f t="shared" si="10"/>
        <v>0</v>
      </c>
      <c r="I56" s="50">
        <f t="shared" si="10"/>
        <v>0.24509199999999964</v>
      </c>
      <c r="J56" s="50">
        <f t="shared" si="10"/>
        <v>1.0315759999999443</v>
      </c>
      <c r="K56" s="50">
        <f t="shared" si="10"/>
        <v>1.8202059999999989</v>
      </c>
      <c r="L56" s="50">
        <f t="shared" si="10"/>
        <v>3.2884079999999898</v>
      </c>
      <c r="M56" s="50">
        <f t="shared" si="10"/>
        <v>0.34126800000008473</v>
      </c>
      <c r="N56" s="50">
        <f t="shared" si="10"/>
        <v>0.32132200000003763</v>
      </c>
      <c r="O56" s="50">
        <f t="shared" si="10"/>
        <v>0.28713400000006573</v>
      </c>
      <c r="P56" s="50">
        <f t="shared" si="10"/>
        <v>0.23969800000000419</v>
      </c>
      <c r="Q56" s="50">
        <f t="shared" si="10"/>
        <v>0.20731999999998152</v>
      </c>
      <c r="R56" s="50">
        <f t="shared" si="10"/>
        <v>0.18427400000001626</v>
      </c>
      <c r="S56" s="50">
        <f t="shared" si="10"/>
        <v>0.16679999999999495</v>
      </c>
      <c r="T56" s="50">
        <f t="shared" si="10"/>
        <v>0.16216000000000008</v>
      </c>
      <c r="U56" s="50">
        <f t="shared" si="10"/>
        <v>0.15564400000003786</v>
      </c>
      <c r="V56" s="50">
        <f t="shared" si="10"/>
        <v>0.15531599999994228</v>
      </c>
      <c r="W56" s="50">
        <f t="shared" si="10"/>
        <v>0.15079000000005749</v>
      </c>
      <c r="X56" s="50">
        <f t="shared" si="10"/>
        <v>0.15231999999994628</v>
      </c>
      <c r="Y56" s="50">
        <f t="shared" si="10"/>
        <v>0.14911999999992531</v>
      </c>
      <c r="Z56" s="50">
        <f t="shared" si="10"/>
        <v>0.15177799999999309</v>
      </c>
      <c r="AA56" s="50">
        <f t="shared" si="10"/>
        <v>0.15123999999995874</v>
      </c>
      <c r="AB56" s="50">
        <f t="shared" si="10"/>
        <v>0.15023999999998239</v>
      </c>
      <c r="AC56" s="50">
        <f t="shared" si="10"/>
        <v>0.15210200000002772</v>
      </c>
      <c r="AD56" s="50">
        <f t="shared" si="10"/>
        <v>0.15083799999996472</v>
      </c>
      <c r="AE56" s="50">
        <f t="shared" si="10"/>
        <v>0.15430800000002876</v>
      </c>
      <c r="AF56" s="50">
        <f t="shared" si="10"/>
        <v>0.15563199999999711</v>
      </c>
      <c r="AG56" s="51">
        <f t="shared" si="10"/>
        <v>0.15163400000001559</v>
      </c>
    </row>
    <row r="58" spans="2:33" ht="14.4" thickBot="1">
      <c r="B58" s="24" t="s">
        <v>76</v>
      </c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</row>
    <row r="59" spans="2:33" ht="14.4" thickBot="1">
      <c r="B59" s="41" t="s">
        <v>63</v>
      </c>
      <c r="C59" s="39" t="s">
        <v>71</v>
      </c>
      <c r="D59" s="40" t="s">
        <v>72</v>
      </c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</row>
    <row r="60" spans="2:33">
      <c r="B60" s="42" t="s">
        <v>29</v>
      </c>
      <c r="C60" s="28">
        <f>SUM(H51:M51)</f>
        <v>3.8671999999999969</v>
      </c>
      <c r="D60" s="38">
        <f>SUM(H51:AG51)</f>
        <v>4.4660000000000082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</row>
    <row r="61" spans="2:33">
      <c r="B61" s="42" t="s">
        <v>30</v>
      </c>
      <c r="C61" s="28">
        <f>SUM(H52:M52)</f>
        <v>4.4600000000002638E-2</v>
      </c>
      <c r="D61" s="38">
        <f>SUM(H52:AG52)</f>
        <v>0.19459999999995148</v>
      </c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</row>
    <row r="62" spans="2:33">
      <c r="B62" s="42" t="s">
        <v>31</v>
      </c>
      <c r="C62" s="28">
        <f>SUM(H53:M53)</f>
        <v>0.20660000000000878</v>
      </c>
      <c r="D62" s="38">
        <f>SUM(H53:AG53)</f>
        <v>0.41719999999995139</v>
      </c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2:33">
      <c r="B63" s="42" t="s">
        <v>32</v>
      </c>
      <c r="C63" s="28">
        <f>SUM(H54:M54)</f>
        <v>2.1412000000000262</v>
      </c>
      <c r="D63" s="38">
        <f>SUM(H54:AG54)</f>
        <v>2.3030000000000825</v>
      </c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2:33" ht="14.4" thickBot="1">
      <c r="B64" s="42" t="s">
        <v>33</v>
      </c>
      <c r="C64" s="28">
        <f>SUM(H55:M55)</f>
        <v>0.46694999999998288</v>
      </c>
      <c r="D64" s="38">
        <f>SUM(H55:AG55)</f>
        <v>2.8954200000000014</v>
      </c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2:33" ht="14.4" thickBot="1">
      <c r="B65" s="49" t="s">
        <v>73</v>
      </c>
      <c r="C65" s="52">
        <f>SUM(C60:C64)</f>
        <v>6.7265500000000173</v>
      </c>
      <c r="D65" s="53">
        <f>SUM(D60:D64)</f>
        <v>10.276219999999995</v>
      </c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2:33">
      <c r="B66" s="25"/>
      <c r="C66" s="27"/>
      <c r="D66" s="27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2:33">
      <c r="B67" s="25"/>
      <c r="C67" s="27"/>
      <c r="D67" s="27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2:33" ht="14.4" thickBot="1">
      <c r="B68" s="23" t="s">
        <v>75</v>
      </c>
    </row>
    <row r="69" spans="2:33" ht="14.4" thickBot="1">
      <c r="B69" s="43" t="s">
        <v>63</v>
      </c>
      <c r="C69" s="44">
        <v>2020</v>
      </c>
      <c r="D69" s="44">
        <v>2021</v>
      </c>
      <c r="E69" s="44">
        <v>2022</v>
      </c>
      <c r="F69" s="44">
        <v>2023</v>
      </c>
      <c r="G69" s="44">
        <v>2024</v>
      </c>
      <c r="H69" s="44">
        <v>2025</v>
      </c>
      <c r="I69" s="44">
        <v>2026</v>
      </c>
      <c r="J69" s="44">
        <v>2027</v>
      </c>
      <c r="K69" s="44">
        <v>2028</v>
      </c>
      <c r="L69" s="44">
        <v>2029</v>
      </c>
      <c r="M69" s="44">
        <v>2030</v>
      </c>
      <c r="N69" s="44">
        <v>2031</v>
      </c>
      <c r="O69" s="44">
        <v>2032</v>
      </c>
      <c r="P69" s="44">
        <v>2033</v>
      </c>
      <c r="Q69" s="44">
        <v>2034</v>
      </c>
      <c r="R69" s="44">
        <v>2035</v>
      </c>
      <c r="S69" s="44">
        <v>2036</v>
      </c>
      <c r="T69" s="44">
        <v>2037</v>
      </c>
      <c r="U69" s="44">
        <v>2038</v>
      </c>
      <c r="V69" s="44">
        <v>2039</v>
      </c>
      <c r="W69" s="44">
        <v>2040</v>
      </c>
      <c r="X69" s="44">
        <v>2041</v>
      </c>
      <c r="Y69" s="44">
        <v>2042</v>
      </c>
      <c r="Z69" s="44">
        <v>2043</v>
      </c>
      <c r="AA69" s="44">
        <v>2044</v>
      </c>
      <c r="AB69" s="44">
        <v>2045</v>
      </c>
      <c r="AC69" s="44">
        <v>2046</v>
      </c>
      <c r="AD69" s="44">
        <v>2047</v>
      </c>
      <c r="AE69" s="44">
        <v>2048</v>
      </c>
      <c r="AF69" s="44">
        <v>2049</v>
      </c>
      <c r="AG69" s="45">
        <v>2050</v>
      </c>
    </row>
    <row r="70" spans="2:33">
      <c r="B70" s="33" t="s">
        <v>29</v>
      </c>
      <c r="C70" s="22">
        <f t="shared" ref="C70:AG70" si="11">AVERAGE(C25,C51)</f>
        <v>0</v>
      </c>
      <c r="D70" s="22">
        <f t="shared" si="11"/>
        <v>0</v>
      </c>
      <c r="E70" s="22">
        <f t="shared" si="11"/>
        <v>0</v>
      </c>
      <c r="F70" s="22">
        <f t="shared" si="11"/>
        <v>0</v>
      </c>
      <c r="G70" s="22">
        <f t="shared" si="11"/>
        <v>0</v>
      </c>
      <c r="H70" s="22">
        <f t="shared" si="11"/>
        <v>0</v>
      </c>
      <c r="I70" s="22">
        <f t="shared" si="11"/>
        <v>0</v>
      </c>
      <c r="J70" s="22">
        <f t="shared" si="11"/>
        <v>0.40334999999998189</v>
      </c>
      <c r="K70" s="22">
        <f t="shared" si="11"/>
        <v>0.80249999999999488</v>
      </c>
      <c r="L70" s="22">
        <f t="shared" si="11"/>
        <v>1.6048500000000061</v>
      </c>
      <c r="M70" s="22">
        <f t="shared" si="11"/>
        <v>8.9700000000014768E-2</v>
      </c>
      <c r="N70" s="22">
        <f t="shared" si="11"/>
        <v>5.6850000000011391E-2</v>
      </c>
      <c r="O70" s="22">
        <f t="shared" si="11"/>
        <v>3.6150000000006344E-2</v>
      </c>
      <c r="P70" s="22">
        <f t="shared" si="11"/>
        <v>2.8950000000001808E-2</v>
      </c>
      <c r="Q70" s="22">
        <f t="shared" si="11"/>
        <v>2.5499999999993861E-2</v>
      </c>
      <c r="R70" s="22">
        <f t="shared" si="11"/>
        <v>2.2800000000010812E-2</v>
      </c>
      <c r="S70" s="22">
        <f t="shared" si="11"/>
        <v>1.9049999999992906E-2</v>
      </c>
      <c r="T70" s="22">
        <f t="shared" si="11"/>
        <v>2.0100000000006446E-2</v>
      </c>
      <c r="U70" s="22">
        <f t="shared" si="11"/>
        <v>1.8750000000004263E-2</v>
      </c>
      <c r="V70" s="22">
        <f t="shared" si="11"/>
        <v>1.8449999999994304E-2</v>
      </c>
      <c r="W70" s="22">
        <f t="shared" si="11"/>
        <v>1.8000000000000682E-2</v>
      </c>
      <c r="X70" s="22">
        <f t="shared" si="11"/>
        <v>1.9049999999992906E-2</v>
      </c>
      <c r="Y70" s="22">
        <f t="shared" si="11"/>
        <v>1.7699999999990723E-2</v>
      </c>
      <c r="Z70" s="22">
        <f t="shared" si="11"/>
        <v>1.8000000000000682E-2</v>
      </c>
      <c r="AA70" s="22">
        <f t="shared" si="11"/>
        <v>1.8299999999989325E-2</v>
      </c>
      <c r="AB70" s="22">
        <f t="shared" si="11"/>
        <v>1.8000000000000682E-2</v>
      </c>
      <c r="AC70" s="22">
        <f t="shared" si="11"/>
        <v>1.8300000000010641E-2</v>
      </c>
      <c r="AD70" s="22">
        <f t="shared" si="11"/>
        <v>1.8000000000000682E-2</v>
      </c>
      <c r="AE70" s="22">
        <f t="shared" si="11"/>
        <v>1.9500000000007844E-2</v>
      </c>
      <c r="AF70" s="22">
        <f t="shared" si="11"/>
        <v>1.9499999999986528E-2</v>
      </c>
      <c r="AG70" s="54">
        <f t="shared" si="11"/>
        <v>1.8150000000005662E-2</v>
      </c>
    </row>
    <row r="71" spans="2:33">
      <c r="B71" s="33" t="s">
        <v>30</v>
      </c>
      <c r="C71" s="22">
        <f t="shared" ref="C71:AG71" si="12">AVERAGE(C26,C52)</f>
        <v>0</v>
      </c>
      <c r="D71" s="22">
        <f t="shared" si="12"/>
        <v>0</v>
      </c>
      <c r="E71" s="22">
        <f t="shared" si="12"/>
        <v>0</v>
      </c>
      <c r="F71" s="22">
        <f t="shared" si="12"/>
        <v>0</v>
      </c>
      <c r="G71" s="22">
        <f t="shared" si="12"/>
        <v>0</v>
      </c>
      <c r="H71" s="22">
        <f t="shared" si="12"/>
        <v>0</v>
      </c>
      <c r="I71" s="22">
        <f t="shared" si="12"/>
        <v>0</v>
      </c>
      <c r="J71" s="22">
        <f t="shared" si="12"/>
        <v>2.6999999999830493E-3</v>
      </c>
      <c r="K71" s="22">
        <f t="shared" si="12"/>
        <v>1.2300000000003308E-2</v>
      </c>
      <c r="L71" s="22">
        <f t="shared" si="12"/>
        <v>1.7249999999997101E-2</v>
      </c>
      <c r="M71" s="22">
        <f t="shared" si="12"/>
        <v>1.2000000000185196E-3</v>
      </c>
      <c r="N71" s="22">
        <f t="shared" si="12"/>
        <v>1.5600000000006276E-2</v>
      </c>
      <c r="O71" s="22">
        <f t="shared" si="12"/>
        <v>2.0700000000005048E-2</v>
      </c>
      <c r="P71" s="22">
        <f t="shared" si="12"/>
        <v>1.6049999999999898E-2</v>
      </c>
      <c r="Q71" s="22">
        <f t="shared" si="12"/>
        <v>1.2149999999998329E-2</v>
      </c>
      <c r="R71" s="22">
        <f t="shared" si="12"/>
        <v>8.8499999999953616E-3</v>
      </c>
      <c r="S71" s="22">
        <f t="shared" si="12"/>
        <v>6.2999999999959755E-3</v>
      </c>
      <c r="T71" s="22">
        <f t="shared" si="12"/>
        <v>4.5000000000001705E-3</v>
      </c>
      <c r="U71" s="22">
        <f t="shared" si="12"/>
        <v>3.4500000000079467E-3</v>
      </c>
      <c r="V71" s="22">
        <f t="shared" si="12"/>
        <v>4.1999999999902116E-3</v>
      </c>
      <c r="W71" s="22">
        <f t="shared" si="12"/>
        <v>2.1000000000057639E-3</v>
      </c>
      <c r="X71" s="22">
        <f t="shared" si="12"/>
        <v>2.2499999999894271E-3</v>
      </c>
      <c r="Y71" s="22">
        <f t="shared" si="12"/>
        <v>1.3499999999808665E-3</v>
      </c>
      <c r="Z71" s="22">
        <f t="shared" si="12"/>
        <v>2.5499999999993861E-3</v>
      </c>
      <c r="AA71" s="22">
        <f t="shared" si="12"/>
        <v>1.499999999985846E-3</v>
      </c>
      <c r="AB71" s="22">
        <f t="shared" si="12"/>
        <v>1.1999999999972033E-3</v>
      </c>
      <c r="AC71" s="22">
        <f t="shared" si="12"/>
        <v>1.6500000000121418E-3</v>
      </c>
      <c r="AD71" s="22">
        <f t="shared" si="12"/>
        <v>1.3499999999808665E-3</v>
      </c>
      <c r="AE71" s="22">
        <f t="shared" si="12"/>
        <v>2.7000000000043656E-3</v>
      </c>
      <c r="AF71" s="22">
        <f t="shared" si="12"/>
        <v>2.7000000000043656E-3</v>
      </c>
      <c r="AG71" s="54">
        <f t="shared" si="12"/>
        <v>1.3500000000021828E-3</v>
      </c>
    </row>
    <row r="72" spans="2:33">
      <c r="B72" s="33" t="s">
        <v>31</v>
      </c>
      <c r="C72" s="22">
        <f t="shared" ref="C72:AG72" si="13">AVERAGE(C27,C53)</f>
        <v>0</v>
      </c>
      <c r="D72" s="22">
        <f t="shared" si="13"/>
        <v>0</v>
      </c>
      <c r="E72" s="22">
        <f t="shared" si="13"/>
        <v>0</v>
      </c>
      <c r="F72" s="22">
        <f t="shared" si="13"/>
        <v>0</v>
      </c>
      <c r="G72" s="22">
        <f t="shared" si="13"/>
        <v>0</v>
      </c>
      <c r="H72" s="22">
        <f t="shared" si="13"/>
        <v>0</v>
      </c>
      <c r="I72" s="22">
        <f t="shared" si="13"/>
        <v>0</v>
      </c>
      <c r="J72" s="22">
        <f t="shared" si="13"/>
        <v>0</v>
      </c>
      <c r="K72" s="22">
        <f t="shared" si="13"/>
        <v>0</v>
      </c>
      <c r="L72" s="22">
        <f t="shared" si="13"/>
        <v>0.11399999999999011</v>
      </c>
      <c r="M72" s="22">
        <f t="shared" si="13"/>
        <v>4.0950000000016473E-2</v>
      </c>
      <c r="N72" s="22">
        <f t="shared" si="13"/>
        <v>4.5150000000006685E-2</v>
      </c>
      <c r="O72" s="22">
        <f t="shared" si="13"/>
        <v>4.4550000000008083E-2</v>
      </c>
      <c r="P72" s="22">
        <f t="shared" si="13"/>
        <v>2.2500000000000853E-2</v>
      </c>
      <c r="Q72" s="22">
        <f t="shared" si="13"/>
        <v>1.1999999999993349E-2</v>
      </c>
      <c r="R72" s="22">
        <f t="shared" si="13"/>
        <v>7.0499999999995566E-3</v>
      </c>
      <c r="S72" s="22">
        <f t="shared" si="13"/>
        <v>4.65000000000515E-3</v>
      </c>
      <c r="T72" s="22">
        <f t="shared" si="13"/>
        <v>3.7499999999965894E-3</v>
      </c>
      <c r="U72" s="22">
        <f t="shared" si="13"/>
        <v>2.5499999999993861E-3</v>
      </c>
      <c r="V72" s="22">
        <f t="shared" si="13"/>
        <v>2.0999999999844476E-3</v>
      </c>
      <c r="W72" s="22">
        <f t="shared" si="13"/>
        <v>1.8000000000171212E-3</v>
      </c>
      <c r="X72" s="22">
        <f t="shared" si="13"/>
        <v>1.499999999985846E-3</v>
      </c>
      <c r="Y72" s="22">
        <f t="shared" si="13"/>
        <v>1.3499999999808665E-3</v>
      </c>
      <c r="Z72" s="22">
        <f t="shared" si="13"/>
        <v>1.1999999999972033E-3</v>
      </c>
      <c r="AA72" s="22">
        <f t="shared" si="13"/>
        <v>1.1999999999972033E-3</v>
      </c>
      <c r="AB72" s="22">
        <f t="shared" si="13"/>
        <v>1.0499999999922238E-3</v>
      </c>
      <c r="AC72" s="22">
        <f t="shared" si="13"/>
        <v>1.1999999999972033E-3</v>
      </c>
      <c r="AD72" s="22">
        <f t="shared" si="13"/>
        <v>1.0499999999922238E-3</v>
      </c>
      <c r="AE72" s="22">
        <f t="shared" si="13"/>
        <v>1.0500000000135401E-3</v>
      </c>
      <c r="AF72" s="22">
        <f t="shared" si="13"/>
        <v>1.1999999999972033E-3</v>
      </c>
      <c r="AG72" s="54">
        <f t="shared" si="13"/>
        <v>1.0499999999922238E-3</v>
      </c>
    </row>
    <row r="73" spans="2:33">
      <c r="B73" s="33" t="s">
        <v>64</v>
      </c>
      <c r="C73" s="22">
        <f t="shared" ref="C73:AG73" si="14">AVERAGE(C28,C54)</f>
        <v>0</v>
      </c>
      <c r="D73" s="22">
        <f t="shared" si="14"/>
        <v>0</v>
      </c>
      <c r="E73" s="22">
        <f t="shared" si="14"/>
        <v>0</v>
      </c>
      <c r="F73" s="22">
        <f t="shared" si="14"/>
        <v>0</v>
      </c>
      <c r="G73" s="22">
        <f t="shared" si="14"/>
        <v>0</v>
      </c>
      <c r="H73" s="22">
        <f t="shared" si="14"/>
        <v>0</v>
      </c>
      <c r="I73" s="22">
        <f t="shared" si="14"/>
        <v>0.16590000000000771</v>
      </c>
      <c r="J73" s="22">
        <f t="shared" si="14"/>
        <v>0.32625000000000171</v>
      </c>
      <c r="K73" s="22">
        <f t="shared" si="14"/>
        <v>0.48149999999999693</v>
      </c>
      <c r="L73" s="22">
        <f t="shared" si="14"/>
        <v>0.63179999999999836</v>
      </c>
      <c r="M73" s="22">
        <f t="shared" si="14"/>
        <v>4.5000000001493845E-4</v>
      </c>
      <c r="N73" s="22">
        <f t="shared" si="14"/>
        <v>3.7499999999965894E-3</v>
      </c>
      <c r="O73" s="22">
        <f t="shared" si="14"/>
        <v>5.1000000000200885E-3</v>
      </c>
      <c r="P73" s="22">
        <f t="shared" si="14"/>
        <v>5.6999999999973738E-3</v>
      </c>
      <c r="Q73" s="22">
        <f t="shared" si="14"/>
        <v>5.8500000000023533E-3</v>
      </c>
      <c r="R73" s="22">
        <f t="shared" si="14"/>
        <v>6.0000000000073328E-3</v>
      </c>
      <c r="S73" s="22">
        <f t="shared" si="14"/>
        <v>6.0000000000073328E-3</v>
      </c>
      <c r="T73" s="22">
        <f t="shared" si="14"/>
        <v>6.149999999990996E-3</v>
      </c>
      <c r="U73" s="22">
        <f t="shared" si="14"/>
        <v>6.1500000000123123E-3</v>
      </c>
      <c r="V73" s="22">
        <f t="shared" si="14"/>
        <v>6.2999999999959755E-3</v>
      </c>
      <c r="W73" s="22">
        <f t="shared" si="14"/>
        <v>6.3000000000172918E-3</v>
      </c>
      <c r="X73" s="22">
        <f t="shared" si="14"/>
        <v>6.2999999999959755E-3</v>
      </c>
      <c r="Y73" s="22">
        <f t="shared" si="14"/>
        <v>6.2999999999959755E-3</v>
      </c>
      <c r="Z73" s="22">
        <f t="shared" si="14"/>
        <v>6.2999999999959755E-3</v>
      </c>
      <c r="AA73" s="22">
        <f t="shared" si="14"/>
        <v>6.2999999999959755E-3</v>
      </c>
      <c r="AB73" s="22">
        <f t="shared" si="14"/>
        <v>6.2999999999959755E-3</v>
      </c>
      <c r="AC73" s="22">
        <f t="shared" si="14"/>
        <v>6.450000000000955E-3</v>
      </c>
      <c r="AD73" s="22">
        <f t="shared" si="14"/>
        <v>6.450000000000955E-3</v>
      </c>
      <c r="AE73" s="22">
        <f t="shared" si="14"/>
        <v>6.450000000000955E-3</v>
      </c>
      <c r="AF73" s="22">
        <f t="shared" si="14"/>
        <v>6.6000000000059345E-3</v>
      </c>
      <c r="AG73" s="54">
        <f t="shared" si="14"/>
        <v>6.6000000000059345E-3</v>
      </c>
    </row>
    <row r="74" spans="2:33" ht="14.4" thickBot="1">
      <c r="B74" s="33" t="s">
        <v>33</v>
      </c>
      <c r="C74" s="22">
        <f t="shared" ref="C74:AG74" si="15">AVERAGE(C29,C55)</f>
        <v>0</v>
      </c>
      <c r="D74" s="22">
        <f t="shared" si="15"/>
        <v>0</v>
      </c>
      <c r="E74" s="22">
        <f t="shared" si="15"/>
        <v>0</v>
      </c>
      <c r="F74" s="22">
        <f t="shared" si="15"/>
        <v>0</v>
      </c>
      <c r="G74" s="22">
        <f t="shared" si="15"/>
        <v>0</v>
      </c>
      <c r="H74" s="22">
        <f t="shared" si="15"/>
        <v>0</v>
      </c>
      <c r="I74" s="22">
        <f t="shared" si="15"/>
        <v>3.0045999999991579E-2</v>
      </c>
      <c r="J74" s="22">
        <f t="shared" si="15"/>
        <v>6.9387999999989347E-2</v>
      </c>
      <c r="K74" s="22">
        <f t="shared" si="15"/>
        <v>0.11545300000000225</v>
      </c>
      <c r="L74" s="22">
        <f t="shared" si="15"/>
        <v>0.16500399999999615</v>
      </c>
      <c r="M74" s="22">
        <f t="shared" si="15"/>
        <v>0.20733400000000302</v>
      </c>
      <c r="N74" s="22">
        <f t="shared" si="15"/>
        <v>0.2006110000000092</v>
      </c>
      <c r="O74" s="22">
        <f t="shared" si="15"/>
        <v>0.18251700000001136</v>
      </c>
      <c r="P74" s="22">
        <f t="shared" si="15"/>
        <v>0.17869900000000172</v>
      </c>
      <c r="Q74" s="22">
        <f t="shared" si="15"/>
        <v>0.16765999999999792</v>
      </c>
      <c r="R74" s="22">
        <f t="shared" si="15"/>
        <v>0.15678700000000134</v>
      </c>
      <c r="S74" s="22">
        <f t="shared" si="15"/>
        <v>0.14939999999999287</v>
      </c>
      <c r="T74" s="22">
        <f t="shared" si="15"/>
        <v>0.14608000000000487</v>
      </c>
      <c r="U74" s="22">
        <f t="shared" si="15"/>
        <v>0.14392200000000344</v>
      </c>
      <c r="V74" s="22">
        <f t="shared" si="15"/>
        <v>0.14325799999998878</v>
      </c>
      <c r="W74" s="22">
        <f t="shared" si="15"/>
        <v>0.14234500000000594</v>
      </c>
      <c r="X74" s="22">
        <f t="shared" si="15"/>
        <v>0.14275999999999556</v>
      </c>
      <c r="Y74" s="22">
        <f t="shared" si="15"/>
        <v>0.14275999999999556</v>
      </c>
      <c r="Z74" s="22">
        <f t="shared" si="15"/>
        <v>0.14383899999999983</v>
      </c>
      <c r="AA74" s="22">
        <f t="shared" si="15"/>
        <v>0.14441999999999666</v>
      </c>
      <c r="AB74" s="22">
        <f t="shared" si="15"/>
        <v>0.14441999999999666</v>
      </c>
      <c r="AC74" s="22">
        <f t="shared" si="15"/>
        <v>0.1450010000000006</v>
      </c>
      <c r="AD74" s="22">
        <f t="shared" si="15"/>
        <v>0.14466899999999328</v>
      </c>
      <c r="AE74" s="22">
        <f t="shared" si="15"/>
        <v>0.14425399999999655</v>
      </c>
      <c r="AF74" s="22">
        <f t="shared" si="15"/>
        <v>0.14541600000000443</v>
      </c>
      <c r="AG74" s="54">
        <f t="shared" si="15"/>
        <v>0.14516700000000782</v>
      </c>
    </row>
    <row r="75" spans="2:33" ht="14.4" thickBot="1">
      <c r="B75" s="49" t="s">
        <v>69</v>
      </c>
      <c r="C75" s="52">
        <f>SUM(C70:C74)</f>
        <v>0</v>
      </c>
      <c r="D75" s="52">
        <f t="shared" ref="D75:AG75" si="16">SUM(D70:D74)</f>
        <v>0</v>
      </c>
      <c r="E75" s="52">
        <f t="shared" si="16"/>
        <v>0</v>
      </c>
      <c r="F75" s="52">
        <f t="shared" si="16"/>
        <v>0</v>
      </c>
      <c r="G75" s="52">
        <f t="shared" si="16"/>
        <v>0</v>
      </c>
      <c r="H75" s="52">
        <f t="shared" si="16"/>
        <v>0</v>
      </c>
      <c r="I75" s="52">
        <f t="shared" si="16"/>
        <v>0.19594599999999929</v>
      </c>
      <c r="J75" s="52">
        <f t="shared" si="16"/>
        <v>0.80168799999995599</v>
      </c>
      <c r="K75" s="52">
        <f t="shared" si="16"/>
        <v>1.4117529999999974</v>
      </c>
      <c r="L75" s="52">
        <f t="shared" si="16"/>
        <v>2.5329039999999878</v>
      </c>
      <c r="M75" s="52">
        <f t="shared" si="16"/>
        <v>0.33963400000006772</v>
      </c>
      <c r="N75" s="52">
        <f t="shared" si="16"/>
        <v>0.32196100000003014</v>
      </c>
      <c r="O75" s="52">
        <f t="shared" si="16"/>
        <v>0.28901700000005093</v>
      </c>
      <c r="P75" s="52">
        <f t="shared" si="16"/>
        <v>0.25189900000000165</v>
      </c>
      <c r="Q75" s="52">
        <f t="shared" si="16"/>
        <v>0.22315999999998581</v>
      </c>
      <c r="R75" s="52">
        <f t="shared" si="16"/>
        <v>0.2014870000000144</v>
      </c>
      <c r="S75" s="52">
        <f t="shared" si="16"/>
        <v>0.18539999999999424</v>
      </c>
      <c r="T75" s="52">
        <f t="shared" si="16"/>
        <v>0.18057999999999907</v>
      </c>
      <c r="U75" s="52">
        <f t="shared" si="16"/>
        <v>0.17482200000002734</v>
      </c>
      <c r="V75" s="52">
        <f t="shared" si="16"/>
        <v>0.17430799999995372</v>
      </c>
      <c r="W75" s="52">
        <f t="shared" si="16"/>
        <v>0.1705450000000468</v>
      </c>
      <c r="X75" s="52">
        <f t="shared" si="16"/>
        <v>0.17185999999995971</v>
      </c>
      <c r="Y75" s="52">
        <f t="shared" si="16"/>
        <v>0.16945999999994399</v>
      </c>
      <c r="Z75" s="52">
        <f t="shared" si="16"/>
        <v>0.17188899999999308</v>
      </c>
      <c r="AA75" s="52">
        <f t="shared" si="16"/>
        <v>0.17171999999996501</v>
      </c>
      <c r="AB75" s="52">
        <f t="shared" si="16"/>
        <v>0.17096999999998275</v>
      </c>
      <c r="AC75" s="52">
        <f t="shared" si="16"/>
        <v>0.17260100000002154</v>
      </c>
      <c r="AD75" s="52">
        <f t="shared" si="16"/>
        <v>0.171518999999968</v>
      </c>
      <c r="AE75" s="52">
        <f t="shared" si="16"/>
        <v>0.17395400000002326</v>
      </c>
      <c r="AF75" s="52">
        <f t="shared" si="16"/>
        <v>0.17541599999999846</v>
      </c>
      <c r="AG75" s="53">
        <f t="shared" si="16"/>
        <v>0.17231700000001382</v>
      </c>
    </row>
    <row r="77" spans="2:33" ht="14.4" thickBot="1">
      <c r="B77" s="24" t="s">
        <v>74</v>
      </c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</row>
    <row r="78" spans="2:33" ht="14.4" thickBot="1">
      <c r="B78" s="41" t="s">
        <v>63</v>
      </c>
      <c r="C78" s="39" t="s">
        <v>71</v>
      </c>
      <c r="D78" s="40" t="s">
        <v>72</v>
      </c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</row>
    <row r="79" spans="2:33">
      <c r="B79" s="42" t="s">
        <v>29</v>
      </c>
      <c r="C79" s="28">
        <f>SUM(H70:M70)</f>
        <v>2.9003999999999976</v>
      </c>
      <c r="D79" s="38">
        <f>SUM(H70:AG70)</f>
        <v>3.3495000000000061</v>
      </c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</row>
    <row r="80" spans="2:33">
      <c r="B80" s="42" t="s">
        <v>30</v>
      </c>
      <c r="C80" s="28">
        <f>SUM(H71:M71)</f>
        <v>3.3450000000001978E-2</v>
      </c>
      <c r="D80" s="38">
        <f>SUM(H71:AG71)</f>
        <v>0.14594999999996361</v>
      </c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</row>
    <row r="81" spans="2:33">
      <c r="B81" s="42" t="s">
        <v>31</v>
      </c>
      <c r="C81" s="28">
        <f>SUM(H72:M72)</f>
        <v>0.15495000000000658</v>
      </c>
      <c r="D81" s="38">
        <f>SUM(H72:AG72)</f>
        <v>0.31289999999996354</v>
      </c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</row>
    <row r="82" spans="2:33">
      <c r="B82" s="42" t="s">
        <v>32</v>
      </c>
      <c r="C82" s="28">
        <f>SUM(H73:M73)</f>
        <v>1.6059000000000196</v>
      </c>
      <c r="D82" s="38">
        <f>SUM(H73:AG73)</f>
        <v>1.7272500000000619</v>
      </c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</row>
    <row r="83" spans="2:33" ht="14.4" thickBot="1">
      <c r="B83" s="42" t="s">
        <v>33</v>
      </c>
      <c r="C83" s="28">
        <f>SUM(H74:M74)</f>
        <v>0.58722499999998234</v>
      </c>
      <c r="D83" s="38">
        <f>SUM(H74:AG74)</f>
        <v>3.6412099999999867</v>
      </c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</row>
    <row r="84" spans="2:33" ht="14.4" thickBot="1">
      <c r="B84" s="49" t="s">
        <v>73</v>
      </c>
      <c r="C84" s="52">
        <f>SUM(C79:C83)</f>
        <v>5.2819250000000082</v>
      </c>
      <c r="D84" s="53">
        <f>SUM(D79:D83)</f>
        <v>9.1768099999999819</v>
      </c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</row>
    <row r="87" spans="2:33" ht="14.4" thickBot="1">
      <c r="B87" s="23" t="s">
        <v>87</v>
      </c>
    </row>
    <row r="88" spans="2:33">
      <c r="B88" s="79" t="s">
        <v>88</v>
      </c>
      <c r="C88" s="77">
        <f>SUM('Award Tracks'!C5:C9)</f>
        <v>440000000</v>
      </c>
    </row>
    <row r="89" spans="2:33">
      <c r="B89" s="80" t="s">
        <v>89</v>
      </c>
      <c r="C89" s="78">
        <f>C84*10^6</f>
        <v>5281925.0000000084</v>
      </c>
    </row>
    <row r="90" spans="2:33" ht="30" customHeight="1" thickBot="1">
      <c r="B90" s="81" t="s">
        <v>90</v>
      </c>
      <c r="C90" s="82">
        <f>C88/C89</f>
        <v>83.302962461602405</v>
      </c>
    </row>
  </sheetData>
  <mergeCells count="2">
    <mergeCell ref="B7:B8"/>
    <mergeCell ref="C7:E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eaca0f4-05e3-4e66-8eba-32655cb3193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4A8182387E9145A35E517521BBCC44" ma:contentTypeVersion="17" ma:contentTypeDescription="Create a new document." ma:contentTypeScope="" ma:versionID="27d0aa900531f2140cdecd186e7d08c5">
  <xsd:schema xmlns:xsd="http://www.w3.org/2001/XMLSchema" xmlns:xs="http://www.w3.org/2001/XMLSchema" xmlns:p="http://schemas.microsoft.com/office/2006/metadata/properties" xmlns:ns3="6eaca0f4-05e3-4e66-8eba-32655cb3193e" xmlns:ns4="456cad32-b77e-4743-8ef5-ce49a255fac1" targetNamespace="http://schemas.microsoft.com/office/2006/metadata/properties" ma:root="true" ma:fieldsID="9671673c6deafe1611168e8ce6fae4be" ns3:_="" ns4:_="">
    <xsd:import namespace="6eaca0f4-05e3-4e66-8eba-32655cb3193e"/>
    <xsd:import namespace="456cad32-b77e-4743-8ef5-ce49a255fa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aca0f4-05e3-4e66-8eba-32655cb319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6cad32-b77e-4743-8ef5-ce49a255fac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0999D2-DA68-4A8D-A15B-1197953F41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513C8E-6C77-4E2A-B36A-885819DE9B30}">
  <ds:schemaRefs>
    <ds:schemaRef ds:uri="6eaca0f4-05e3-4e66-8eba-32655cb3193e"/>
    <ds:schemaRef ds:uri="http://purl.org/dc/terms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456cad32-b77e-4743-8ef5-ce49a255fac1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4BCF091-8A7B-4AB7-BADA-988D17F99D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aca0f4-05e3-4e66-8eba-32655cb3193e"/>
    <ds:schemaRef ds:uri="456cad32-b77e-4743-8ef5-ce49a255fa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cf90b97b-be46-4a00-9700-81ce4ff1b7f6}" enabled="0" method="" siteId="{cf90b97b-be46-4a00-9700-81ce4ff1b7f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Introduction</vt:lpstr>
      <vt:lpstr>Award Tracks</vt:lpstr>
      <vt:lpstr>Reference BAU</vt:lpstr>
      <vt:lpstr>Reductions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Birchard, Terri</dc:creator>
  <cp:keywords/>
  <dc:description/>
  <cp:lastModifiedBy>Birchard, Terri</cp:lastModifiedBy>
  <cp:revision/>
  <dcterms:created xsi:type="dcterms:W3CDTF">2024-02-21T20:19:03Z</dcterms:created>
  <dcterms:modified xsi:type="dcterms:W3CDTF">2024-03-19T17:36:31Z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0x0101002B4A8182387E9145A35E517521BBCC44</vt:lpwstr>
  </property>
</Properties>
</file>