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anpel\Desktop\Final CPRG Phase II documents\Project Narrative Attachment Form &amp; Attachements\"/>
    </mc:Choice>
  </mc:AlternateContent>
  <xr:revisionPtr revIDLastSave="0" documentId="8_{48A0667B-576C-449B-A718-1AC4584CA005}" xr6:coauthVersionLast="47" xr6:coauthVersionMax="47" xr10:uidLastSave="{00000000-0000-0000-0000-000000000000}"/>
  <bookViews>
    <workbookView xWindow="-108" yWindow="-108" windowWidth="23256" windowHeight="12456" xr2:uid="{F2EAAE1D-33AE-4B90-A824-2A809CF2EC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7" i="1" l="1"/>
  <c r="J50" i="1"/>
  <c r="J49" i="1"/>
  <c r="H48" i="1"/>
  <c r="G48" i="1"/>
  <c r="F48" i="1"/>
  <c r="E48" i="1"/>
  <c r="D48" i="1"/>
  <c r="D47" i="1" s="1"/>
  <c r="H44" i="1"/>
  <c r="G44" i="1"/>
  <c r="F44" i="1"/>
  <c r="E44" i="1"/>
  <c r="D44" i="1"/>
  <c r="J43" i="1"/>
  <c r="J42" i="1"/>
  <c r="J41" i="1"/>
  <c r="J40" i="1"/>
  <c r="J44" i="1" s="1"/>
  <c r="D38" i="1"/>
  <c r="E37" i="1"/>
  <c r="E38" i="1" s="1"/>
  <c r="J36" i="1"/>
  <c r="J34" i="1"/>
  <c r="H34" i="1"/>
  <c r="G34" i="1"/>
  <c r="F34" i="1"/>
  <c r="E34" i="1"/>
  <c r="D34" i="1"/>
  <c r="J33" i="1"/>
  <c r="J31" i="1"/>
  <c r="H29" i="1"/>
  <c r="G29" i="1"/>
  <c r="F29" i="1"/>
  <c r="E29" i="1"/>
  <c r="D29" i="1"/>
  <c r="J28" i="1"/>
  <c r="J27" i="1"/>
  <c r="J26" i="1"/>
  <c r="J25" i="1"/>
  <c r="J24" i="1"/>
  <c r="J23" i="1"/>
  <c r="J22" i="1"/>
  <c r="J21" i="1"/>
  <c r="J29" i="1" s="1"/>
  <c r="D18" i="1"/>
  <c r="D17" i="1"/>
  <c r="D16" i="1"/>
  <c r="E15" i="1"/>
  <c r="D15" i="1"/>
  <c r="D19" i="1" s="1"/>
  <c r="J12" i="1"/>
  <c r="E11" i="1"/>
  <c r="F11" i="1" s="1"/>
  <c r="E10" i="1"/>
  <c r="D10" i="1"/>
  <c r="D9" i="1"/>
  <c r="D13" i="1" s="1"/>
  <c r="D56" i="1" s="1"/>
  <c r="F8" i="1"/>
  <c r="F15" i="1" s="1"/>
  <c r="E8" i="1"/>
  <c r="D58" i="1" l="1"/>
  <c r="G11" i="1"/>
  <c r="F18" i="1"/>
  <c r="E47" i="1"/>
  <c r="D52" i="1"/>
  <c r="D53" i="1" s="1"/>
  <c r="E13" i="1"/>
  <c r="E56" i="1" s="1"/>
  <c r="E58" i="1" s="1"/>
  <c r="E18" i="1"/>
  <c r="G8" i="1"/>
  <c r="J48" i="1"/>
  <c r="E9" i="1"/>
  <c r="F10" i="1"/>
  <c r="F37" i="1"/>
  <c r="E17" i="1"/>
  <c r="G15" i="1" l="1"/>
  <c r="H8" i="1"/>
  <c r="E16" i="1"/>
  <c r="F9" i="1"/>
  <c r="F47" i="1"/>
  <c r="E52" i="1"/>
  <c r="F38" i="1"/>
  <c r="G37" i="1"/>
  <c r="F17" i="1"/>
  <c r="G10" i="1"/>
  <c r="H11" i="1"/>
  <c r="G18" i="1"/>
  <c r="J11" i="1"/>
  <c r="D60" i="1"/>
  <c r="J8" i="1"/>
  <c r="H10" i="1" l="1"/>
  <c r="H17" i="1" s="1"/>
  <c r="G17" i="1"/>
  <c r="J17" i="1" s="1"/>
  <c r="J10" i="1"/>
  <c r="G9" i="1"/>
  <c r="F16" i="1"/>
  <c r="F19" i="1" s="1"/>
  <c r="F13" i="1"/>
  <c r="F56" i="1" s="1"/>
  <c r="E19" i="1"/>
  <c r="E53" i="1" s="1"/>
  <c r="G38" i="1"/>
  <c r="H37" i="1"/>
  <c r="H38" i="1" s="1"/>
  <c r="G47" i="1"/>
  <c r="F52" i="1"/>
  <c r="F53" i="1" s="1"/>
  <c r="H18" i="1"/>
  <c r="J18" i="1" s="1"/>
  <c r="I11" i="1"/>
  <c r="H15" i="1"/>
  <c r="J15" i="1"/>
  <c r="E60" i="1" l="1"/>
  <c r="F58" i="1"/>
  <c r="F60" i="1" s="1"/>
  <c r="G52" i="1"/>
  <c r="H47" i="1"/>
  <c r="J37" i="1"/>
  <c r="J38" i="1" s="1"/>
  <c r="H9" i="1"/>
  <c r="G16" i="1"/>
  <c r="G13" i="1"/>
  <c r="G56" i="1" s="1"/>
  <c r="G58" i="1" s="1"/>
  <c r="G19" i="1" l="1"/>
  <c r="H52" i="1"/>
  <c r="J47" i="1"/>
  <c r="J52" i="1" s="1"/>
  <c r="H16" i="1"/>
  <c r="H19" i="1" s="1"/>
  <c r="H13" i="1"/>
  <c r="H56" i="1" s="1"/>
  <c r="H58" i="1" s="1"/>
  <c r="J9" i="1"/>
  <c r="J13" i="1" s="1"/>
  <c r="G53" i="1"/>
  <c r="J56" i="1"/>
  <c r="J58" i="1" s="1"/>
  <c r="H53" i="1" l="1"/>
  <c r="H60" i="1" s="1"/>
  <c r="J16" i="1"/>
  <c r="J19" i="1" s="1"/>
  <c r="G60" i="1"/>
  <c r="J53" i="1" l="1"/>
  <c r="J60" i="1" s="1"/>
</calcChain>
</file>

<file path=xl/sharedStrings.xml><?xml version="1.0" encoding="utf-8"?>
<sst xmlns="http://schemas.openxmlformats.org/spreadsheetml/2006/main" count="66" uniqueCount="49">
  <si>
    <t>Detailed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</si>
  <si>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</si>
  <si>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</si>
  <si>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</si>
  <si>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</si>
  <si>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</si>
  <si>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</si>
  <si>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</si>
  <si>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</si>
  <si>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</si>
  <si>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</si>
  <si>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>Personnel</t>
  </si>
  <si>
    <t> </t>
  </si>
  <si>
    <r>
      <t xml:space="preserve">Project Manager @ </t>
    </r>
    <r>
      <rPr>
        <i/>
        <sz val="11"/>
        <color theme="6"/>
        <rFont val="Calibri"/>
        <family val="2"/>
        <scheme val="minor"/>
      </rPr>
      <t>1</t>
    </r>
    <r>
      <rPr>
        <i/>
        <sz val="11"/>
        <color theme="0" tint="-0.34998626667073579"/>
        <rFont val="Calibri"/>
        <family val="2"/>
        <scheme val="minor"/>
      </rPr>
      <t xml:space="preserve"> FTE with salary increases (GS21)</t>
    </r>
  </si>
  <si>
    <t>Accounting Coordinator @ 0.5 FTE with salary increases (GS19)</t>
  </si>
  <si>
    <t>Administrative Coordinator @ 0.5 FTE (GS16)</t>
  </si>
  <si>
    <t>Regional Forester @ 1 FTE with salary increases (GS17)</t>
  </si>
  <si>
    <t xml:space="preserve">TOTAL PERSONNEL </t>
  </si>
  <si>
    <t xml:space="preserve"> Fringe Benefits (23% of salary) </t>
  </si>
  <si>
    <t>GS21</t>
  </si>
  <si>
    <t>GS19</t>
  </si>
  <si>
    <t>GS16</t>
  </si>
  <si>
    <t>GS17</t>
  </si>
  <si>
    <t xml:space="preserve"> TOTAL FRINGE BENEFITS  </t>
  </si>
  <si>
    <t xml:space="preserve"> Travel </t>
  </si>
  <si>
    <t xml:space="preserve"> TOTAL TRAVEL </t>
  </si>
  <si>
    <t xml:space="preserve"> Equipment </t>
  </si>
  <si>
    <t/>
  </si>
  <si>
    <t>Procurement of alternative fuel vehicles for FRN program manager, regional forester, &amp; WXR program expansion @ $45,996/each 
(Plug-In Electric Hybrid, FWD, 7 passenger Mini-Van per Iowa DAS
specifications)</t>
  </si>
  <si>
    <t xml:space="preserve"> </t>
  </si>
  <si>
    <t xml:space="preserve"> TOTAL EQUIPMENT </t>
  </si>
  <si>
    <t xml:space="preserve"> Supplies </t>
  </si>
  <si>
    <t>6 Laptop/tablets/Computers including monitors, docking stations, keyboard, etc.)  - $824.33 each</t>
  </si>
  <si>
    <t>Establishment of reigional forestry program to lead LIDAC neighborhood assessments, tree plantings, and maintenance (shovels, ladders, seedlings, top soil, &amp; other program materials)</t>
  </si>
  <si>
    <t xml:space="preserve"> TOTAL SUPPLIES </t>
  </si>
  <si>
    <t xml:space="preserve"> Contractual </t>
  </si>
  <si>
    <t xml:space="preserve"> TOTAL CONTRACTUAL </t>
  </si>
  <si>
    <t>OTHER</t>
  </si>
  <si>
    <t>Subawards to local governments and regional government organizations for localization and implementation of weatherization program</t>
  </si>
  <si>
    <t>Administrative costs (10% of weatherization program piece)</t>
  </si>
  <si>
    <t>Participant support cost  (90% of weatherization piece)</t>
  </si>
  <si>
    <t>Subawards to municipal utilities &amp; community-based organizations in the region for solar arrays that direct energy credits to low-income persons &amp; households.</t>
  </si>
  <si>
    <t>Subwards to education institutions for education and training support</t>
  </si>
  <si>
    <t>TOTAL OTHER</t>
  </si>
  <si>
    <t>TOTAL DIRECT</t>
  </si>
  <si>
    <t>Indirect Costs</t>
  </si>
  <si>
    <t>45% of salary basis</t>
  </si>
  <si>
    <t xml:space="preserve"> TOTAL INDIRECT </t>
  </si>
  <si>
    <t xml:space="preserve"> TOTAL FUNDING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</si>
</sst>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i/>
      <sz val="11"/>
      <color theme="6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0" fillId="0" borderId="0" xfId="0" applyAlignment="1">
      <alignment vertical="top"/>
    </xf>
    <xf numFmtId="164" fontId="0" fillId="0" borderId="0" xfId="1" applyNumberFormat="1" applyFont="1" applyBorder="1"/>
    <xf numFmtId="0" fontId="5" fillId="0" borderId="0" xfId="0" applyFont="1"/>
    <xf numFmtId="0" fontId="6" fillId="0" borderId="0" xfId="0" applyFont="1"/>
    <xf numFmtId="0" fontId="7" fillId="2" borderId="1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7" xfId="0" applyFont="1" applyFill="1" applyBorder="1"/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5" fillId="0" borderId="9" xfId="0" applyFont="1" applyBorder="1" applyAlignment="1">
      <alignment wrapText="1"/>
    </xf>
    <xf numFmtId="0" fontId="5" fillId="0" borderId="9" xfId="0" applyFont="1" applyBorder="1"/>
    <xf numFmtId="0" fontId="0" fillId="0" borderId="10" xfId="0" applyBorder="1" applyAlignment="1">
      <alignment vertical="top"/>
    </xf>
    <xf numFmtId="0" fontId="9" fillId="0" borderId="9" xfId="0" applyFont="1" applyBorder="1" applyAlignment="1">
      <alignment horizontal="left" wrapText="1" indent="2"/>
    </xf>
    <xf numFmtId="6" fontId="9" fillId="0" borderId="9" xfId="0" applyNumberFormat="1" applyFont="1" applyBorder="1" applyAlignment="1">
      <alignment wrapText="1"/>
    </xf>
    <xf numFmtId="6" fontId="5" fillId="0" borderId="0" xfId="0" applyNumberFormat="1" applyFont="1"/>
    <xf numFmtId="0" fontId="5" fillId="0" borderId="9" xfId="0" applyFont="1" applyBorder="1" applyAlignment="1">
      <alignment horizontal="left" wrapText="1" indent="2"/>
    </xf>
    <xf numFmtId="6" fontId="5" fillId="0" borderId="9" xfId="0" applyNumberFormat="1" applyFont="1" applyBorder="1" applyAlignment="1">
      <alignment wrapText="1"/>
    </xf>
    <xf numFmtId="0" fontId="5" fillId="4" borderId="9" xfId="0" applyFont="1" applyFill="1" applyBorder="1" applyAlignment="1">
      <alignment wrapText="1"/>
    </xf>
    <xf numFmtId="6" fontId="9" fillId="4" borderId="9" xfId="0" applyNumberFormat="1" applyFont="1" applyFill="1" applyBorder="1" applyAlignment="1">
      <alignment wrapText="1"/>
    </xf>
    <xf numFmtId="0" fontId="8" fillId="0" borderId="9" xfId="0" applyFont="1" applyBorder="1" applyAlignment="1">
      <alignment wrapText="1"/>
    </xf>
    <xf numFmtId="0" fontId="9" fillId="0" borderId="9" xfId="0" applyFont="1" applyBorder="1" applyAlignment="1">
      <alignment wrapText="1"/>
    </xf>
    <xf numFmtId="6" fontId="5" fillId="0" borderId="9" xfId="0" applyNumberFormat="1" applyFont="1" applyBorder="1"/>
    <xf numFmtId="6" fontId="9" fillId="0" borderId="8" xfId="0" applyNumberFormat="1" applyFont="1" applyBorder="1" applyAlignment="1">
      <alignment wrapText="1"/>
    </xf>
    <xf numFmtId="6" fontId="11" fillId="0" borderId="9" xfId="0" applyNumberFormat="1" applyFont="1" applyBorder="1" applyAlignment="1">
      <alignment vertical="top"/>
    </xf>
    <xf numFmtId="6" fontId="11" fillId="0" borderId="9" xfId="0" applyNumberFormat="1" applyFont="1" applyBorder="1"/>
    <xf numFmtId="6" fontId="9" fillId="4" borderId="7" xfId="0" applyNumberFormat="1" applyFont="1" applyFill="1" applyBorder="1" applyAlignment="1">
      <alignment wrapText="1"/>
    </xf>
    <xf numFmtId="0" fontId="9" fillId="0" borderId="9" xfId="0" applyFont="1" applyBorder="1" applyAlignment="1">
      <alignment horizontal="left" wrapText="1" indent="4"/>
    </xf>
    <xf numFmtId="0" fontId="12" fillId="0" borderId="9" xfId="0" applyFont="1" applyBorder="1" applyAlignment="1">
      <alignment wrapText="1"/>
    </xf>
    <xf numFmtId="6" fontId="9" fillId="4" borderId="11" xfId="0" applyNumberFormat="1" applyFont="1" applyFill="1" applyBorder="1" applyAlignment="1">
      <alignment wrapText="1"/>
    </xf>
    <xf numFmtId="3" fontId="0" fillId="0" borderId="0" xfId="0" applyNumberFormat="1"/>
    <xf numFmtId="0" fontId="9" fillId="0" borderId="9" xfId="0" applyFont="1" applyBorder="1" applyAlignment="1">
      <alignment horizontal="left" wrapText="1" indent="7"/>
    </xf>
    <xf numFmtId="165" fontId="0" fillId="0" borderId="0" xfId="0" applyNumberFormat="1"/>
    <xf numFmtId="8" fontId="0" fillId="0" borderId="0" xfId="0" applyNumberFormat="1"/>
    <xf numFmtId="0" fontId="0" fillId="0" borderId="7" xfId="0" applyBorder="1" applyAlignment="1">
      <alignment vertical="top"/>
    </xf>
    <xf numFmtId="6" fontId="0" fillId="0" borderId="0" xfId="0" applyNumberFormat="1"/>
    <xf numFmtId="0" fontId="3" fillId="0" borderId="9" xfId="0" applyFont="1" applyBorder="1"/>
    <xf numFmtId="0" fontId="0" fillId="0" borderId="9" xfId="0" applyBorder="1"/>
    <xf numFmtId="6" fontId="0" fillId="0" borderId="9" xfId="0" applyNumberFormat="1" applyBorder="1"/>
    <xf numFmtId="44" fontId="0" fillId="0" borderId="0" xfId="1" applyFont="1"/>
    <xf numFmtId="8" fontId="9" fillId="0" borderId="9" xfId="0" applyNumberFormat="1" applyFont="1" applyBorder="1" applyAlignment="1">
      <alignment wrapText="1"/>
    </xf>
    <xf numFmtId="44" fontId="0" fillId="0" borderId="0" xfId="0" applyNumberFormat="1"/>
    <xf numFmtId="0" fontId="3" fillId="0" borderId="0" xfId="0" applyFont="1"/>
    <xf numFmtId="0" fontId="8" fillId="0" borderId="12" xfId="0" applyFont="1" applyBorder="1" applyAlignment="1">
      <alignment wrapText="1"/>
    </xf>
    <xf numFmtId="6" fontId="13" fillId="0" borderId="13" xfId="0" applyNumberFormat="1" applyFont="1" applyBorder="1" applyAlignment="1">
      <alignment wrapText="1"/>
    </xf>
    <xf numFmtId="0" fontId="0" fillId="5" borderId="0" xfId="0" applyFill="1"/>
    <xf numFmtId="44" fontId="0" fillId="5" borderId="0" xfId="0" applyNumberFormat="1" applyFill="1"/>
    <xf numFmtId="44" fontId="3" fillId="5" borderId="0" xfId="0" applyNumberFormat="1" applyFont="1" applyFill="1"/>
    <xf numFmtId="44" fontId="3" fillId="0" borderId="0" xfId="0" applyNumberFormat="1" applyFont="1"/>
    <xf numFmtId="0" fontId="3" fillId="5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14A1-EADD-4EA4-914A-E7ED39253718}">
  <dimension ref="B2:AM77"/>
  <sheetViews>
    <sheetView tabSelected="1" workbookViewId="0">
      <selection sqref="A1:XFD1048576"/>
    </sheetView>
  </sheetViews>
  <sheetFormatPr defaultColWidth="10.21875" defaultRowHeight="14.4" x14ac:dyDescent="0.3"/>
  <cols>
    <col min="1" max="1" width="3.5546875" customWidth="1"/>
    <col min="2" max="2" width="11.33203125" customWidth="1"/>
    <col min="3" max="3" width="39.44140625" customWidth="1"/>
    <col min="4" max="4" width="15.77734375" style="2" bestFit="1" customWidth="1"/>
    <col min="5" max="5" width="15.77734375" style="3" bestFit="1" customWidth="1"/>
    <col min="6" max="7" width="15.77734375" bestFit="1" customWidth="1"/>
    <col min="8" max="8" width="15.77734375" style="3" bestFit="1" customWidth="1"/>
    <col min="9" max="9" width="1.6640625" style="4" customWidth="1"/>
    <col min="10" max="10" width="27.21875" customWidth="1"/>
    <col min="11" max="11" width="11.33203125" customWidth="1"/>
    <col min="12" max="12" width="17.21875" bestFit="1" customWidth="1"/>
    <col min="13" max="13" width="16.88671875" bestFit="1" customWidth="1"/>
    <col min="14" max="14" width="17.21875" bestFit="1" customWidth="1"/>
    <col min="15" max="15" width="16.109375" bestFit="1" customWidth="1"/>
    <col min="17" max="17" width="15.77734375" bestFit="1" customWidth="1"/>
  </cols>
  <sheetData>
    <row r="2" spans="2:39" ht="23.4" x14ac:dyDescent="0.45">
      <c r="B2" s="1" t="s">
        <v>0</v>
      </c>
    </row>
    <row r="3" spans="2:39" x14ac:dyDescent="0.3">
      <c r="B3" s="5"/>
    </row>
    <row r="4" spans="2:39" x14ac:dyDescent="0.3">
      <c r="B4" s="5"/>
    </row>
    <row r="5" spans="2:39" ht="18" x14ac:dyDescent="0.35">
      <c r="B5" s="6" t="s">
        <v>1</v>
      </c>
      <c r="C5" s="7"/>
      <c r="D5" s="7"/>
      <c r="E5" s="7"/>
      <c r="F5" s="7"/>
      <c r="G5" s="7"/>
      <c r="H5" s="7"/>
      <c r="I5" s="7"/>
      <c r="J5" s="8"/>
    </row>
    <row r="6" spans="2:39" x14ac:dyDescent="0.3">
      <c r="B6" s="9" t="s">
        <v>2</v>
      </c>
      <c r="C6" s="9" t="s">
        <v>3</v>
      </c>
      <c r="D6" s="9" t="s">
        <v>4</v>
      </c>
      <c r="E6" s="10" t="s">
        <v>5</v>
      </c>
      <c r="F6" s="10" t="s">
        <v>6</v>
      </c>
      <c r="G6" s="10" t="s">
        <v>7</v>
      </c>
      <c r="H6" s="11" t="s">
        <v>8</v>
      </c>
      <c r="I6" s="12"/>
      <c r="J6" s="13" t="s">
        <v>9</v>
      </c>
    </row>
    <row r="7" spans="2:39" s="5" customFormat="1" x14ac:dyDescent="0.3">
      <c r="B7" s="14" t="s">
        <v>10</v>
      </c>
      <c r="C7" s="15" t="s">
        <v>11</v>
      </c>
      <c r="D7" s="16" t="s">
        <v>12</v>
      </c>
      <c r="E7" s="16" t="s">
        <v>12</v>
      </c>
      <c r="F7" s="16" t="s">
        <v>12</v>
      </c>
      <c r="G7" s="16"/>
      <c r="H7" s="16" t="s">
        <v>12</v>
      </c>
      <c r="I7" s="4"/>
      <c r="J7" s="17" t="s">
        <v>12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18"/>
      <c r="C8" s="19" t="s">
        <v>13</v>
      </c>
      <c r="D8" s="20">
        <v>85587</v>
      </c>
      <c r="E8" s="20">
        <f>D8+D8*0.07</f>
        <v>91578.09</v>
      </c>
      <c r="F8" s="20">
        <f t="shared" ref="F8:H8" si="0">E8+E8*0.07</f>
        <v>97988.556299999997</v>
      </c>
      <c r="G8" s="20">
        <f t="shared" si="0"/>
        <v>104847.75524099999</v>
      </c>
      <c r="H8" s="20">
        <f t="shared" si="0"/>
        <v>112187.09810787</v>
      </c>
      <c r="I8" s="21"/>
      <c r="J8" s="20">
        <f>SUM(D8:H8)</f>
        <v>492188.49964886997</v>
      </c>
    </row>
    <row r="9" spans="2:39" ht="28.8" x14ac:dyDescent="0.3">
      <c r="B9" s="18"/>
      <c r="C9" s="19" t="s">
        <v>14</v>
      </c>
      <c r="D9" s="20">
        <f>74539/2</f>
        <v>37269.5</v>
      </c>
      <c r="E9" s="20">
        <f t="shared" ref="E9:H10" si="1">D9+D9*0.07</f>
        <v>39878.364999999998</v>
      </c>
      <c r="F9" s="20">
        <f t="shared" si="1"/>
        <v>42669.850549999996</v>
      </c>
      <c r="G9" s="20">
        <f t="shared" si="1"/>
        <v>45656.740088499995</v>
      </c>
      <c r="H9" s="20">
        <f t="shared" si="1"/>
        <v>48852.711894694992</v>
      </c>
      <c r="J9" s="20">
        <f>SUM(D9:H9)</f>
        <v>214327.167533195</v>
      </c>
    </row>
    <row r="10" spans="2:39" ht="28.8" x14ac:dyDescent="0.3">
      <c r="B10" s="18"/>
      <c r="C10" s="19" t="s">
        <v>15</v>
      </c>
      <c r="D10" s="20">
        <f>68015/2</f>
        <v>34007.5</v>
      </c>
      <c r="E10" s="20">
        <f t="shared" si="1"/>
        <v>36388.025000000001</v>
      </c>
      <c r="F10" s="20">
        <f t="shared" si="1"/>
        <v>38935.186750000001</v>
      </c>
      <c r="G10" s="20">
        <f t="shared" si="1"/>
        <v>41660.649822500003</v>
      </c>
      <c r="H10" s="20">
        <f t="shared" si="1"/>
        <v>44576.895310075</v>
      </c>
      <c r="J10" s="20">
        <f>SUM(D10:H10)</f>
        <v>195568.25688257499</v>
      </c>
    </row>
    <row r="11" spans="2:39" ht="28.8" x14ac:dyDescent="0.3">
      <c r="B11" s="18"/>
      <c r="C11" s="19" t="s">
        <v>16</v>
      </c>
      <c r="D11" s="20">
        <v>71200</v>
      </c>
      <c r="E11" s="20">
        <f>D11*1.07</f>
        <v>76184</v>
      </c>
      <c r="F11" s="20">
        <f t="shared" ref="F11:I11" si="2">E11*1.07</f>
        <v>81516.88</v>
      </c>
      <c r="G11" s="20">
        <f t="shared" si="2"/>
        <v>87223.061600000015</v>
      </c>
      <c r="H11" s="20">
        <f t="shared" si="2"/>
        <v>93328.675912000021</v>
      </c>
      <c r="I11" s="20">
        <f t="shared" si="2"/>
        <v>99861.683225840025</v>
      </c>
      <c r="J11" s="20">
        <f>SUM(D11:H11)</f>
        <v>409452.61751200003</v>
      </c>
    </row>
    <row r="12" spans="2:39" x14ac:dyDescent="0.3">
      <c r="B12" s="18"/>
      <c r="C12" s="22"/>
      <c r="D12" s="20"/>
      <c r="E12" s="23"/>
      <c r="F12" s="23"/>
      <c r="G12" s="23"/>
      <c r="H12" s="23"/>
      <c r="J12" s="20">
        <f>SUM(D12:H12)</f>
        <v>0</v>
      </c>
    </row>
    <row r="13" spans="2:39" x14ac:dyDescent="0.3">
      <c r="B13" s="18"/>
      <c r="C13" s="24" t="s">
        <v>17</v>
      </c>
      <c r="D13" s="25">
        <f>SUM(D8:D12)</f>
        <v>228064</v>
      </c>
      <c r="E13" s="25">
        <f t="shared" ref="E13:J13" si="3">SUM(E8:E12)</f>
        <v>244028.47999999998</v>
      </c>
      <c r="F13" s="25">
        <f t="shared" si="3"/>
        <v>261110.4736</v>
      </c>
      <c r="G13" s="25">
        <f t="shared" si="3"/>
        <v>279388.20675200003</v>
      </c>
      <c r="H13" s="25">
        <f t="shared" si="3"/>
        <v>298945.38122464</v>
      </c>
      <c r="J13" s="25">
        <f t="shared" si="3"/>
        <v>1311536.54157664</v>
      </c>
    </row>
    <row r="14" spans="2:39" x14ac:dyDescent="0.3">
      <c r="B14" s="18"/>
      <c r="C14" s="26" t="s">
        <v>18</v>
      </c>
      <c r="D14" s="27" t="s">
        <v>12</v>
      </c>
      <c r="E14" s="16"/>
      <c r="F14" s="16"/>
      <c r="G14" s="16"/>
      <c r="H14" s="16"/>
      <c r="J14" s="28" t="s">
        <v>12</v>
      </c>
    </row>
    <row r="15" spans="2:39" x14ac:dyDescent="0.3">
      <c r="B15" s="18"/>
      <c r="C15" s="19" t="s">
        <v>19</v>
      </c>
      <c r="D15" s="20">
        <f t="shared" ref="D15:H16" si="4">D8*0.23</f>
        <v>19685.010000000002</v>
      </c>
      <c r="E15" s="20">
        <f t="shared" si="4"/>
        <v>21062.9607</v>
      </c>
      <c r="F15" s="20">
        <f t="shared" si="4"/>
        <v>22537.367948999999</v>
      </c>
      <c r="G15" s="20">
        <f t="shared" si="4"/>
        <v>24114.983705430001</v>
      </c>
      <c r="H15" s="20">
        <f t="shared" si="4"/>
        <v>25803.032564810102</v>
      </c>
      <c r="J15" s="20">
        <f>SUM(D15:H15)</f>
        <v>113203.35491924011</v>
      </c>
    </row>
    <row r="16" spans="2:39" x14ac:dyDescent="0.3">
      <c r="B16" s="18"/>
      <c r="C16" s="19" t="s">
        <v>20</v>
      </c>
      <c r="D16" s="20">
        <f t="shared" si="4"/>
        <v>8571.9850000000006</v>
      </c>
      <c r="E16" s="20">
        <f t="shared" si="4"/>
        <v>9172.0239500000007</v>
      </c>
      <c r="F16" s="20">
        <f t="shared" si="4"/>
        <v>9814.0656264999998</v>
      </c>
      <c r="G16" s="20">
        <f t="shared" si="4"/>
        <v>10501.050220354999</v>
      </c>
      <c r="H16" s="20">
        <f t="shared" si="4"/>
        <v>11236.123735779849</v>
      </c>
      <c r="J16" s="20">
        <f t="shared" ref="J16" si="5">SUM(D16:H16)</f>
        <v>49295.248532634854</v>
      </c>
    </row>
    <row r="17" spans="2:10" x14ac:dyDescent="0.3">
      <c r="B17" s="18"/>
      <c r="C17" s="19" t="s">
        <v>21</v>
      </c>
      <c r="D17" s="29">
        <f>D10*0.23</f>
        <v>7821.7250000000004</v>
      </c>
      <c r="E17" s="29">
        <f>E10*0.23</f>
        <v>8369.24575</v>
      </c>
      <c r="F17" s="29">
        <f>F10*0.23</f>
        <v>8955.092952500001</v>
      </c>
      <c r="G17" s="29">
        <f>G10*0.23</f>
        <v>9581.9494591750008</v>
      </c>
      <c r="H17" s="29">
        <f>H10*0.23</f>
        <v>10252.68592131725</v>
      </c>
      <c r="J17" s="29">
        <f>SUM(D17:H17)</f>
        <v>44980.699082992251</v>
      </c>
    </row>
    <row r="18" spans="2:10" x14ac:dyDescent="0.3">
      <c r="B18" s="18"/>
      <c r="C18" s="19" t="s">
        <v>22</v>
      </c>
      <c r="D18" s="30">
        <f>D11*0.23</f>
        <v>16376</v>
      </c>
      <c r="E18" s="30">
        <f t="shared" ref="E18:H18" si="6">E11*0.23</f>
        <v>17522.32</v>
      </c>
      <c r="F18" s="30">
        <f t="shared" si="6"/>
        <v>18748.882400000002</v>
      </c>
      <c r="G18" s="30">
        <f t="shared" si="6"/>
        <v>20061.304168000006</v>
      </c>
      <c r="H18" s="30">
        <f t="shared" si="6"/>
        <v>21465.595459760007</v>
      </c>
      <c r="I18" s="31"/>
      <c r="J18" s="20">
        <f>SUM(D18:H18)</f>
        <v>94174.102027760018</v>
      </c>
    </row>
    <row r="19" spans="2:10" x14ac:dyDescent="0.3">
      <c r="B19" s="18"/>
      <c r="C19" s="24" t="s">
        <v>23</v>
      </c>
      <c r="D19" s="32">
        <f>SUM(D15:D17)</f>
        <v>36078.720000000001</v>
      </c>
      <c r="E19" s="32">
        <f>SUM(E15:E17)</f>
        <v>38604.2304</v>
      </c>
      <c r="F19" s="32">
        <f>SUM(F15:F17)</f>
        <v>41306.526528000002</v>
      </c>
      <c r="G19" s="32">
        <f>SUM(G15:G17)</f>
        <v>44197.983384959996</v>
      </c>
      <c r="H19" s="32">
        <f>SUM(H15:H17)</f>
        <v>47291.842221907202</v>
      </c>
      <c r="J19" s="32">
        <f>SUM(J15:J17)</f>
        <v>207479.30253486722</v>
      </c>
    </row>
    <row r="20" spans="2:10" x14ac:dyDescent="0.3">
      <c r="B20" s="18"/>
      <c r="C20" s="26" t="s">
        <v>24</v>
      </c>
      <c r="D20" s="27" t="s">
        <v>12</v>
      </c>
      <c r="E20" s="16"/>
      <c r="F20" s="16"/>
      <c r="G20" s="16"/>
      <c r="H20" s="16"/>
      <c r="J20" s="28" t="s">
        <v>12</v>
      </c>
    </row>
    <row r="21" spans="2:10" x14ac:dyDescent="0.3">
      <c r="B21" s="18"/>
      <c r="C21" s="33"/>
      <c r="D21" s="20"/>
      <c r="E21" s="23"/>
      <c r="F21" s="23"/>
      <c r="G21" s="23"/>
      <c r="H21" s="23"/>
      <c r="J21" s="20">
        <f>SUM(D21:H21)</f>
        <v>0</v>
      </c>
    </row>
    <row r="22" spans="2:10" x14ac:dyDescent="0.3">
      <c r="B22" s="18"/>
      <c r="C22" s="33"/>
      <c r="D22" s="20"/>
      <c r="E22" s="20"/>
      <c r="F22" s="20"/>
      <c r="G22" s="20"/>
      <c r="H22" s="20"/>
      <c r="I22" s="21"/>
      <c r="J22" s="20">
        <f>SUM(D22:H22)</f>
        <v>0</v>
      </c>
    </row>
    <row r="23" spans="2:10" x14ac:dyDescent="0.3">
      <c r="B23" s="18"/>
      <c r="C23" s="33"/>
      <c r="D23" s="20"/>
      <c r="E23" s="20"/>
      <c r="F23" s="20"/>
      <c r="G23" s="20"/>
      <c r="H23" s="20"/>
      <c r="I23" s="21"/>
      <c r="J23" s="20">
        <f t="shared" ref="J23:J28" si="7">SUM(D23:H23)</f>
        <v>0</v>
      </c>
    </row>
    <row r="24" spans="2:10" x14ac:dyDescent="0.3">
      <c r="B24" s="18"/>
      <c r="C24" s="19"/>
      <c r="D24" s="20"/>
      <c r="E24" s="20"/>
      <c r="F24" s="20"/>
      <c r="G24" s="20"/>
      <c r="H24" s="20"/>
      <c r="I24" s="21"/>
      <c r="J24" s="20">
        <f t="shared" si="7"/>
        <v>0</v>
      </c>
    </row>
    <row r="25" spans="2:10" x14ac:dyDescent="0.3">
      <c r="B25" s="18"/>
      <c r="C25" s="33"/>
      <c r="D25" s="20"/>
      <c r="E25" s="20"/>
      <c r="F25" s="20"/>
      <c r="G25" s="20"/>
      <c r="H25" s="20"/>
      <c r="I25" s="21"/>
      <c r="J25" s="20">
        <f t="shared" si="7"/>
        <v>0</v>
      </c>
    </row>
    <row r="26" spans="2:10" x14ac:dyDescent="0.3">
      <c r="B26" s="18"/>
      <c r="C26" s="33"/>
      <c r="D26" s="20"/>
      <c r="E26" s="20"/>
      <c r="F26" s="20"/>
      <c r="G26" s="20"/>
      <c r="H26" s="20"/>
      <c r="I26" s="21"/>
      <c r="J26" s="20">
        <f t="shared" si="7"/>
        <v>0</v>
      </c>
    </row>
    <row r="27" spans="2:10" x14ac:dyDescent="0.3">
      <c r="B27" s="18"/>
      <c r="C27" s="33"/>
      <c r="D27" s="20"/>
      <c r="E27" s="20"/>
      <c r="F27" s="20"/>
      <c r="G27" s="20"/>
      <c r="H27" s="20"/>
      <c r="I27" s="21"/>
      <c r="J27" s="20">
        <f t="shared" si="7"/>
        <v>0</v>
      </c>
    </row>
    <row r="28" spans="2:10" x14ac:dyDescent="0.3">
      <c r="B28" s="18"/>
      <c r="C28" s="19"/>
      <c r="D28" s="20"/>
      <c r="E28" s="20"/>
      <c r="F28" s="20"/>
      <c r="G28" s="20"/>
      <c r="H28" s="20"/>
      <c r="I28" s="21"/>
      <c r="J28" s="20">
        <f t="shared" si="7"/>
        <v>0</v>
      </c>
    </row>
    <row r="29" spans="2:10" x14ac:dyDescent="0.3">
      <c r="B29" s="18"/>
      <c r="C29" s="24" t="s">
        <v>25</v>
      </c>
      <c r="D29" s="25">
        <f>SUM(D22:D28)</f>
        <v>0</v>
      </c>
      <c r="E29" s="25">
        <f t="shared" ref="E29:H29" si="8">SUM(E22:E28)</f>
        <v>0</v>
      </c>
      <c r="F29" s="25">
        <f t="shared" si="8"/>
        <v>0</v>
      </c>
      <c r="G29" s="25">
        <f t="shared" si="8"/>
        <v>0</v>
      </c>
      <c r="H29" s="25">
        <f t="shared" si="8"/>
        <v>0</v>
      </c>
      <c r="J29" s="25">
        <f>SUM(J21:J28)</f>
        <v>0</v>
      </c>
    </row>
    <row r="30" spans="2:10" x14ac:dyDescent="0.3">
      <c r="B30" s="18"/>
      <c r="C30" s="26" t="s">
        <v>26</v>
      </c>
      <c r="D30" s="20"/>
      <c r="E30" s="16"/>
      <c r="F30" s="16"/>
      <c r="G30" s="16"/>
      <c r="H30" s="16"/>
      <c r="J30" s="20" t="s">
        <v>27</v>
      </c>
    </row>
    <row r="31" spans="2:10" ht="100.8" x14ac:dyDescent="0.3">
      <c r="B31" s="18"/>
      <c r="C31" s="19" t="s">
        <v>28</v>
      </c>
      <c r="D31" s="20">
        <v>275976</v>
      </c>
      <c r="E31" s="16"/>
      <c r="F31" s="16"/>
      <c r="G31" s="16"/>
      <c r="H31" s="16"/>
      <c r="J31" s="20">
        <f>SUM(D31:H31)</f>
        <v>275976</v>
      </c>
    </row>
    <row r="32" spans="2:10" x14ac:dyDescent="0.3">
      <c r="B32" s="18"/>
      <c r="C32" s="19"/>
      <c r="D32" s="20"/>
      <c r="E32" s="16"/>
      <c r="F32" s="16"/>
      <c r="G32" s="16"/>
      <c r="H32" s="16"/>
      <c r="J32" s="20"/>
    </row>
    <row r="33" spans="2:14" x14ac:dyDescent="0.3">
      <c r="B33" s="18" t="s">
        <v>29</v>
      </c>
      <c r="C33" s="34" t="s">
        <v>29</v>
      </c>
      <c r="D33" s="27" t="s">
        <v>12</v>
      </c>
      <c r="E33" s="16"/>
      <c r="F33" s="16"/>
      <c r="G33" s="16"/>
      <c r="H33" s="16"/>
      <c r="J33" s="20">
        <f t="shared" ref="J33:J53" si="9">SUM(D33:H33)</f>
        <v>0</v>
      </c>
    </row>
    <row r="34" spans="2:14" x14ac:dyDescent="0.3">
      <c r="B34" s="18"/>
      <c r="C34" s="24" t="s">
        <v>30</v>
      </c>
      <c r="D34" s="35">
        <f>SUM(D31:D33)</f>
        <v>275976</v>
      </c>
      <c r="E34" s="35">
        <f t="shared" ref="E34:H34" si="10">SUM(E31:E33)</f>
        <v>0</v>
      </c>
      <c r="F34" s="35">
        <f t="shared" si="10"/>
        <v>0</v>
      </c>
      <c r="G34" s="35">
        <f t="shared" si="10"/>
        <v>0</v>
      </c>
      <c r="H34" s="35">
        <f t="shared" si="10"/>
        <v>0</v>
      </c>
      <c r="J34" s="25">
        <f>SUM(J31:J33)</f>
        <v>275976</v>
      </c>
    </row>
    <row r="35" spans="2:14" x14ac:dyDescent="0.3">
      <c r="B35" s="18"/>
      <c r="C35" s="26" t="s">
        <v>31</v>
      </c>
      <c r="D35" s="27" t="s">
        <v>12</v>
      </c>
      <c r="E35" s="16"/>
      <c r="F35" s="16"/>
      <c r="G35" s="16"/>
      <c r="H35" s="16"/>
      <c r="J35" s="20"/>
    </row>
    <row r="36" spans="2:14" ht="43.2" x14ac:dyDescent="0.3">
      <c r="B36" s="18"/>
      <c r="C36" s="19" t="s">
        <v>32</v>
      </c>
      <c r="D36" s="20">
        <v>4946.2</v>
      </c>
      <c r="E36" s="20"/>
      <c r="F36" s="20"/>
      <c r="G36" s="20"/>
      <c r="H36" s="20"/>
      <c r="I36" s="21"/>
      <c r="J36" s="20">
        <f t="shared" si="9"/>
        <v>4946.2</v>
      </c>
    </row>
    <row r="37" spans="2:14" ht="72" x14ac:dyDescent="0.3">
      <c r="B37" s="18"/>
      <c r="C37" s="19" t="s">
        <v>33</v>
      </c>
      <c r="D37" s="20">
        <v>250000</v>
      </c>
      <c r="E37" s="20">
        <f>D37</f>
        <v>250000</v>
      </c>
      <c r="F37" s="20">
        <f>E37</f>
        <v>250000</v>
      </c>
      <c r="G37" s="20">
        <f>F37</f>
        <v>250000</v>
      </c>
      <c r="H37" s="20">
        <f>G37</f>
        <v>250000</v>
      </c>
      <c r="J37" s="20">
        <f>SUM(D37:H37)</f>
        <v>1250000</v>
      </c>
    </row>
    <row r="38" spans="2:14" x14ac:dyDescent="0.3">
      <c r="B38" s="18"/>
      <c r="C38" s="24" t="s">
        <v>34</v>
      </c>
      <c r="D38" s="25">
        <f>SUM(D36:D37)</f>
        <v>254946.2</v>
      </c>
      <c r="E38" s="25">
        <f>SUM(E36:E37)</f>
        <v>250000</v>
      </c>
      <c r="F38" s="25">
        <f>SUM(F36:F37)</f>
        <v>250000</v>
      </c>
      <c r="G38" s="25">
        <f>SUM(G36:G37)</f>
        <v>250000</v>
      </c>
      <c r="H38" s="25">
        <f>SUM(H36:H37)</f>
        <v>250000</v>
      </c>
      <c r="J38" s="25">
        <f>SUM(J36:J37)</f>
        <v>1254946.2</v>
      </c>
    </row>
    <row r="39" spans="2:14" x14ac:dyDescent="0.3">
      <c r="B39" s="18"/>
      <c r="C39" s="26" t="s">
        <v>35</v>
      </c>
      <c r="D39" s="27" t="s">
        <v>12</v>
      </c>
      <c r="E39" s="16"/>
      <c r="F39" s="16"/>
      <c r="G39" s="16"/>
      <c r="H39" s="16"/>
      <c r="J39" s="20"/>
    </row>
    <row r="40" spans="2:14" x14ac:dyDescent="0.3">
      <c r="B40" s="18"/>
      <c r="C40" s="19"/>
      <c r="D40" s="20"/>
      <c r="E40" s="20"/>
      <c r="F40" s="20"/>
      <c r="G40" s="20"/>
      <c r="H40" s="20"/>
      <c r="I40" s="21"/>
      <c r="J40" s="20">
        <f t="shared" si="9"/>
        <v>0</v>
      </c>
    </row>
    <row r="41" spans="2:14" x14ac:dyDescent="0.3">
      <c r="B41" s="18"/>
      <c r="C41" s="19"/>
      <c r="D41" s="20"/>
      <c r="E41" s="20"/>
      <c r="F41" s="20"/>
      <c r="G41" s="20"/>
      <c r="H41" s="20"/>
      <c r="I41" s="21"/>
      <c r="J41" s="20">
        <f t="shared" si="9"/>
        <v>0</v>
      </c>
    </row>
    <row r="42" spans="2:14" x14ac:dyDescent="0.3">
      <c r="B42" s="18"/>
      <c r="C42" s="19"/>
      <c r="D42" s="20"/>
      <c r="E42" s="20"/>
      <c r="F42" s="20"/>
      <c r="G42" s="20"/>
      <c r="H42" s="20"/>
      <c r="I42" s="21"/>
      <c r="J42" s="20">
        <f t="shared" si="9"/>
        <v>0</v>
      </c>
    </row>
    <row r="43" spans="2:14" x14ac:dyDescent="0.3">
      <c r="B43" s="18"/>
      <c r="C43" s="19"/>
      <c r="D43" s="20"/>
      <c r="E43" s="23"/>
      <c r="F43" s="23"/>
      <c r="G43" s="23"/>
      <c r="H43" s="23"/>
      <c r="J43" s="20">
        <f t="shared" si="9"/>
        <v>0</v>
      </c>
    </row>
    <row r="44" spans="2:14" x14ac:dyDescent="0.3">
      <c r="B44" s="18"/>
      <c r="C44" s="24" t="s">
        <v>36</v>
      </c>
      <c r="D44" s="25">
        <f>SUM(D40:D43)</f>
        <v>0</v>
      </c>
      <c r="E44" s="25">
        <f t="shared" ref="E44:H44" si="11">SUM(E40:E43)</f>
        <v>0</v>
      </c>
      <c r="F44" s="25">
        <f t="shared" si="11"/>
        <v>0</v>
      </c>
      <c r="G44" s="25">
        <f t="shared" si="11"/>
        <v>0</v>
      </c>
      <c r="H44" s="25">
        <f t="shared" si="11"/>
        <v>0</v>
      </c>
      <c r="J44" s="25">
        <f>SUM(J40:J43)</f>
        <v>0</v>
      </c>
      <c r="L44" s="36"/>
    </row>
    <row r="45" spans="2:14" x14ac:dyDescent="0.3">
      <c r="B45" s="18"/>
      <c r="C45" s="26" t="s">
        <v>37</v>
      </c>
      <c r="D45" s="27" t="s">
        <v>12</v>
      </c>
      <c r="E45" s="16"/>
      <c r="F45" s="16"/>
      <c r="G45" s="16"/>
      <c r="H45" s="16"/>
      <c r="J45" s="20"/>
    </row>
    <row r="46" spans="2:14" ht="57.6" x14ac:dyDescent="0.3">
      <c r="B46" s="18"/>
      <c r="C46" s="19" t="s">
        <v>38</v>
      </c>
      <c r="D46" s="20"/>
      <c r="E46" s="20"/>
      <c r="F46" s="20"/>
      <c r="G46" s="20"/>
      <c r="H46" s="20"/>
      <c r="J46" s="20"/>
    </row>
    <row r="47" spans="2:14" ht="28.8" x14ac:dyDescent="0.3">
      <c r="B47" s="18"/>
      <c r="C47" s="37" t="s">
        <v>39</v>
      </c>
      <c r="D47" s="20">
        <f>D48*0.1</f>
        <v>624724.9</v>
      </c>
      <c r="E47" s="20">
        <f>D47</f>
        <v>624724.9</v>
      </c>
      <c r="F47" s="20">
        <f t="shared" ref="F47:H47" si="12">E47</f>
        <v>624724.9</v>
      </c>
      <c r="G47" s="20">
        <f t="shared" si="12"/>
        <v>624724.9</v>
      </c>
      <c r="H47" s="20">
        <f t="shared" si="12"/>
        <v>624724.9</v>
      </c>
      <c r="J47" s="20">
        <f>SUM(D47:H47)</f>
        <v>3123624.5</v>
      </c>
    </row>
    <row r="48" spans="2:14" ht="28.8" x14ac:dyDescent="0.3">
      <c r="B48" s="18"/>
      <c r="C48" s="37" t="s">
        <v>40</v>
      </c>
      <c r="D48" s="20">
        <f>6250750-3501</f>
        <v>6247249</v>
      </c>
      <c r="E48" s="20">
        <f t="shared" ref="E48:H48" si="13">6250750-3501</f>
        <v>6247249</v>
      </c>
      <c r="F48" s="20">
        <f t="shared" si="13"/>
        <v>6247249</v>
      </c>
      <c r="G48" s="20">
        <f t="shared" si="13"/>
        <v>6247249</v>
      </c>
      <c r="H48" s="20">
        <f t="shared" si="13"/>
        <v>6247249</v>
      </c>
      <c r="I48" s="20">
        <v>6234750</v>
      </c>
      <c r="J48" s="20">
        <f>SUM(D48:H48)</f>
        <v>31236245</v>
      </c>
      <c r="L48" s="38"/>
      <c r="M48" s="38"/>
      <c r="N48" s="38"/>
    </row>
    <row r="49" spans="2:17" ht="72" x14ac:dyDescent="0.3">
      <c r="B49" s="18"/>
      <c r="C49" s="19" t="s">
        <v>41</v>
      </c>
      <c r="D49" s="20">
        <v>2000000</v>
      </c>
      <c r="E49" s="20">
        <v>2000000</v>
      </c>
      <c r="F49" s="20">
        <v>2000000</v>
      </c>
      <c r="G49" s="20">
        <v>2000000</v>
      </c>
      <c r="H49" s="20">
        <v>2000000</v>
      </c>
      <c r="J49" s="20">
        <f t="shared" si="9"/>
        <v>10000000</v>
      </c>
      <c r="L49" s="38"/>
      <c r="M49" s="38"/>
      <c r="N49" s="38"/>
    </row>
    <row r="50" spans="2:17" ht="28.8" x14ac:dyDescent="0.3">
      <c r="B50" s="18"/>
      <c r="C50" s="19" t="s">
        <v>42</v>
      </c>
      <c r="D50" s="20">
        <v>400000</v>
      </c>
      <c r="E50" s="20">
        <v>400000</v>
      </c>
      <c r="F50" s="20">
        <v>400000</v>
      </c>
      <c r="G50" s="20">
        <v>400000</v>
      </c>
      <c r="H50" s="20">
        <v>400000</v>
      </c>
      <c r="J50" s="20">
        <f t="shared" si="9"/>
        <v>2000000</v>
      </c>
      <c r="L50" s="39"/>
      <c r="M50" s="39"/>
    </row>
    <row r="51" spans="2:17" x14ac:dyDescent="0.3">
      <c r="B51" s="18"/>
      <c r="C51" s="19"/>
      <c r="D51" s="20"/>
      <c r="E51" s="23"/>
      <c r="F51" s="23"/>
      <c r="G51" s="23"/>
      <c r="H51" s="23"/>
      <c r="J51" s="20"/>
      <c r="L51" s="39"/>
      <c r="M51" s="39"/>
    </row>
    <row r="52" spans="2:17" x14ac:dyDescent="0.3">
      <c r="B52" s="18"/>
      <c r="C52" s="24" t="s">
        <v>43</v>
      </c>
      <c r="D52" s="25">
        <f>SUM(D46:D50)</f>
        <v>9271973.9000000004</v>
      </c>
      <c r="E52" s="25">
        <f>SUM(E46:E50)</f>
        <v>9271973.9000000004</v>
      </c>
      <c r="F52" s="25">
        <f>SUM(F46:F50)</f>
        <v>9271973.9000000004</v>
      </c>
      <c r="G52" s="25">
        <f>SUM(G46:G50)</f>
        <v>9271973.9000000004</v>
      </c>
      <c r="H52" s="25">
        <f>SUM(H46:H50)</f>
        <v>9271973.9000000004</v>
      </c>
      <c r="J52" s="25">
        <f>SUM(J46:J50)</f>
        <v>46359869.5</v>
      </c>
    </row>
    <row r="53" spans="2:17" x14ac:dyDescent="0.3">
      <c r="B53" s="18"/>
      <c r="C53" s="24" t="s">
        <v>44</v>
      </c>
      <c r="D53" s="25">
        <f>SUM(D52,D44,D38,D34,D29,D19,D13)</f>
        <v>10067038.82</v>
      </c>
      <c r="E53" s="25">
        <f>SUM(E52,E44,E38,E34,E29,E19,E13)</f>
        <v>9804606.6104000006</v>
      </c>
      <c r="F53" s="25">
        <f>SUM(F52,F44,F38,F34,F29,F19,F13)</f>
        <v>9824390.9001280013</v>
      </c>
      <c r="G53" s="25">
        <f>SUM(G52,G44,G38,G34,G29,G19,G13)</f>
        <v>9845560.0901369601</v>
      </c>
      <c r="H53" s="25">
        <f>SUM(H52,H44,H38,H34,H29,H19,H13)</f>
        <v>9868211.1234465465</v>
      </c>
      <c r="J53" s="25">
        <f t="shared" si="9"/>
        <v>49409807.544111505</v>
      </c>
      <c r="L53" s="38"/>
      <c r="M53" s="38"/>
    </row>
    <row r="54" spans="2:17" x14ac:dyDescent="0.3">
      <c r="B54" s="40"/>
      <c r="D54"/>
      <c r="E54"/>
      <c r="H54"/>
      <c r="I54"/>
      <c r="J54" s="41" t="s">
        <v>27</v>
      </c>
      <c r="L54" s="38"/>
      <c r="M54" s="38"/>
    </row>
    <row r="55" spans="2:17" x14ac:dyDescent="0.3">
      <c r="B55" s="40"/>
      <c r="C55" s="42" t="s">
        <v>45</v>
      </c>
      <c r="D55" s="43"/>
      <c r="E55" s="43"/>
      <c r="F55" s="43"/>
      <c r="G55" s="43"/>
      <c r="H55" s="43"/>
      <c r="I55"/>
      <c r="J55" s="44" t="s">
        <v>27</v>
      </c>
      <c r="M55" s="45"/>
    </row>
    <row r="56" spans="2:17" x14ac:dyDescent="0.3">
      <c r="B56" s="2"/>
      <c r="C56" s="19" t="s">
        <v>46</v>
      </c>
      <c r="D56" s="46">
        <f>0.45*D13</f>
        <v>102628.8</v>
      </c>
      <c r="E56" s="46">
        <f t="shared" ref="E56:H56" si="14">0.45*E13</f>
        <v>109812.81599999999</v>
      </c>
      <c r="F56" s="46">
        <f t="shared" si="14"/>
        <v>117499.71312</v>
      </c>
      <c r="G56" s="46">
        <f t="shared" si="14"/>
        <v>125724.69303840002</v>
      </c>
      <c r="H56" s="46">
        <f t="shared" si="14"/>
        <v>134525.42155108802</v>
      </c>
      <c r="J56" s="20">
        <f>SUM(D56:H56)</f>
        <v>590191.44370948803</v>
      </c>
      <c r="L56" s="38"/>
      <c r="M56" s="47"/>
      <c r="N56" s="38"/>
      <c r="O56" s="38"/>
      <c r="P56" s="48"/>
      <c r="Q56" s="45"/>
    </row>
    <row r="57" spans="2:17" ht="28.8" x14ac:dyDescent="0.3">
      <c r="B57" s="14" t="s">
        <v>45</v>
      </c>
      <c r="C57" s="19"/>
      <c r="D57" s="27"/>
      <c r="E57" s="16"/>
      <c r="F57" s="16"/>
      <c r="G57" s="16"/>
      <c r="H57" s="16"/>
      <c r="J57" s="20">
        <f t="shared" ref="J57" si="15">SUM(D57:H57)</f>
        <v>0</v>
      </c>
      <c r="L57" s="38"/>
      <c r="M57" s="47"/>
      <c r="N57" s="38"/>
      <c r="Q57" s="47"/>
    </row>
    <row r="58" spans="2:17" x14ac:dyDescent="0.3">
      <c r="B58" s="18"/>
      <c r="C58" s="24" t="s">
        <v>47</v>
      </c>
      <c r="D58" s="25">
        <f>SUM(D56:D57)</f>
        <v>102628.8</v>
      </c>
      <c r="E58" s="25">
        <f t="shared" ref="E58:H58" si="16">SUM(E56:E57)</f>
        <v>109812.81599999999</v>
      </c>
      <c r="F58" s="25">
        <f t="shared" si="16"/>
        <v>117499.71312</v>
      </c>
      <c r="G58" s="25">
        <f t="shared" si="16"/>
        <v>125724.69303840002</v>
      </c>
      <c r="H58" s="25">
        <f t="shared" si="16"/>
        <v>134525.42155108802</v>
      </c>
      <c r="J58" s="25">
        <f>SUM(J56:J57)</f>
        <v>590191.44370948803</v>
      </c>
      <c r="L58" s="38"/>
      <c r="M58" s="47"/>
      <c r="Q58" s="47"/>
    </row>
    <row r="59" spans="2:17" ht="15" thickBot="1" x14ac:dyDescent="0.35">
      <c r="B59" s="18"/>
      <c r="D59"/>
      <c r="E59"/>
      <c r="H59"/>
      <c r="I59"/>
      <c r="J59" s="41" t="s">
        <v>27</v>
      </c>
      <c r="Q59" s="47"/>
    </row>
    <row r="60" spans="2:17" ht="29.4" thickBot="1" x14ac:dyDescent="0.35">
      <c r="B60" s="49" t="s">
        <v>48</v>
      </c>
      <c r="C60" s="49"/>
      <c r="D60" s="50">
        <f>SUM(D58,D53)</f>
        <v>10169667.620000001</v>
      </c>
      <c r="E60" s="50">
        <f t="shared" ref="E60:J60" si="17">SUM(E58,E53)</f>
        <v>9914419.4264000002</v>
      </c>
      <c r="F60" s="50">
        <f t="shared" si="17"/>
        <v>9941890.6132480018</v>
      </c>
      <c r="G60" s="50">
        <f t="shared" si="17"/>
        <v>9971284.7831753604</v>
      </c>
      <c r="H60" s="50">
        <f t="shared" si="17"/>
        <v>10002736.544997634</v>
      </c>
      <c r="J60" s="50">
        <f t="shared" si="17"/>
        <v>49999998.98782099</v>
      </c>
      <c r="P60" s="51"/>
      <c r="Q60" s="52"/>
    </row>
    <row r="61" spans="2:17" x14ac:dyDescent="0.3">
      <c r="B61" s="2"/>
      <c r="P61" s="51"/>
      <c r="Q61" s="53"/>
    </row>
    <row r="62" spans="2:17" s="48" customFormat="1" x14ac:dyDescent="0.3">
      <c r="C62"/>
      <c r="D62" s="2"/>
      <c r="E62" s="3"/>
      <c r="F62"/>
      <c r="G62"/>
      <c r="H62" s="3"/>
      <c r="I62" s="4"/>
      <c r="J62"/>
      <c r="M62" s="54"/>
      <c r="N62" s="54"/>
      <c r="P62" s="55"/>
      <c r="Q62" s="52"/>
    </row>
    <row r="63" spans="2:17" x14ac:dyDescent="0.3">
      <c r="B63" s="2"/>
      <c r="P63" s="51"/>
      <c r="Q63" s="51"/>
    </row>
    <row r="64" spans="2:17" x14ac:dyDescent="0.3">
      <c r="B64" s="2"/>
      <c r="P64" s="51"/>
      <c r="Q64" s="51"/>
    </row>
    <row r="65" spans="2:2" x14ac:dyDescent="0.3">
      <c r="B65" s="2"/>
    </row>
    <row r="66" spans="2:2" x14ac:dyDescent="0.3">
      <c r="B66" s="2"/>
    </row>
    <row r="67" spans="2:2" x14ac:dyDescent="0.3">
      <c r="B67" s="2"/>
    </row>
    <row r="68" spans="2:2" x14ac:dyDescent="0.3">
      <c r="B68" s="2"/>
    </row>
    <row r="69" spans="2:2" x14ac:dyDescent="0.3">
      <c r="B69" s="2"/>
    </row>
    <row r="70" spans="2:2" x14ac:dyDescent="0.3">
      <c r="B70" s="2"/>
    </row>
    <row r="71" spans="2:2" x14ac:dyDescent="0.3">
      <c r="B71" s="2"/>
    </row>
    <row r="72" spans="2:2" x14ac:dyDescent="0.3">
      <c r="B72" s="2"/>
    </row>
    <row r="73" spans="2:2" x14ac:dyDescent="0.3">
      <c r="B73" s="2"/>
    </row>
    <row r="74" spans="2:2" x14ac:dyDescent="0.3">
      <c r="B74" s="2"/>
    </row>
    <row r="75" spans="2:2" x14ac:dyDescent="0.3">
      <c r="B75" s="2"/>
    </row>
    <row r="76" spans="2:2" x14ac:dyDescent="0.3">
      <c r="B76" s="2"/>
    </row>
    <row r="77" spans="2:2" x14ac:dyDescent="0.3">
      <c r="B7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van Pelt</dc:creator>
  <cp:lastModifiedBy>Allison van Pelt</cp:lastModifiedBy>
  <dcterms:created xsi:type="dcterms:W3CDTF">2024-04-01T15:10:37Z</dcterms:created>
  <dcterms:modified xsi:type="dcterms:W3CDTF">2024-04-01T15:11:20Z</dcterms:modified>
</cp:coreProperties>
</file>