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66925"/>
  <xr:revisionPtr revIDLastSave="0" documentId="13_ncr:1_{8CF2BA20-4F12-4EF5-8F8A-4F985D766372}" xr6:coauthVersionLast="47" xr6:coauthVersionMax="47" xr10:uidLastSave="{00000000-0000-0000-0000-000000000000}"/>
  <bookViews>
    <workbookView xWindow="-110" yWindow="-110" windowWidth="19420" windowHeight="10420" firstSheet="1" activeTab="1" xr2:uid="{6CB68790-5DAC-46B1-B3CC-B84563EE9C3C}"/>
  </bookViews>
  <sheets>
    <sheet name="Overview" sheetId="26" state="hidden" r:id="rId1"/>
    <sheet name="Consolidated Budget" sheetId="30" r:id="rId2"/>
    <sheet name="Measure 1 Budget" sheetId="16" r:id="rId3"/>
    <sheet name="Measure 2 Budget" sheetId="27" state="hidden" r:id="rId4"/>
    <sheet name="Measure 3 Budget" sheetId="28" state="hidden" r:id="rId5"/>
    <sheet name="Measure 4 Budget" sheetId="29" state="hidden" r:id="rId6"/>
    <sheet name="Measure 5 Budget" sheetId="31" state="hidden" r:id="rId7"/>
    <sheet name="Sample Budget 1" sheetId="32" state="hidden" r:id="rId8"/>
    <sheet name="Sample Budget 2" sheetId="33" state="hidden" r:id="rId9"/>
    <sheet name="Sample Budget 3" sheetId="34" state="hidden" r:id="rId10"/>
    <sheet name="TOD Internal Bud 3-1-24" sheetId="35" state="hidden" r:id="rId11"/>
    <sheet name="SF-424A" sheetId="37" state="hidden" r:id="rId12"/>
  </sheets>
  <externalReferences>
    <externalReference r:id="rId13"/>
  </externalReferences>
  <definedNames>
    <definedName name="_xlnm._FilterDatabase" localSheetId="1" hidden="1">'Consolidated Budget'!#REF!</definedName>
    <definedName name="_xlnm._FilterDatabase" localSheetId="2" hidden="1">'Measure 1 Budget'!#REF!</definedName>
    <definedName name="_xlnm._FilterDatabase" localSheetId="3" hidden="1">'Measure 2 Budget'!#REF!</definedName>
    <definedName name="_xlnm._FilterDatabase" localSheetId="4" hidden="1">'Measure 3 Budget'!#REF!</definedName>
    <definedName name="_xlnm._FilterDatabase" localSheetId="5" hidden="1">'Measure 4 Budget'!#REF!</definedName>
    <definedName name="_xlnm._FilterDatabase" localSheetId="6" hidden="1">'Measure 5 Budget'!#REF!</definedName>
    <definedName name="_xlnm._FilterDatabase" localSheetId="7" hidden="1">'Sample Budget 1'!#REF!</definedName>
    <definedName name="_xlnm._FilterDatabase" localSheetId="8" hidden="1">'Sample Budget 2'!#REF!</definedName>
    <definedName name="_xlnm._FilterDatabase" localSheetId="9" hidden="1">'Sample Budget 3'!#REF!</definedName>
    <definedName name="Fringe_leave" localSheetId="10">'TOD Internal Bud 3-1-24'!$Z$2</definedName>
    <definedName name="Overhead" localSheetId="10">'TOD Internal Bud 3-1-24'!$Z$3</definedName>
    <definedName name="period_selected">'[1]Project Planner'!#REF!</definedName>
  </definedName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6" l="1"/>
  <c r="F29" i="16"/>
  <c r="G29" i="16"/>
  <c r="H29" i="16"/>
  <c r="D29" i="16"/>
  <c r="E18" i="16"/>
  <c r="F18" i="16"/>
  <c r="G18" i="16"/>
  <c r="H18" i="16"/>
  <c r="D18" i="16"/>
  <c r="J17" i="16"/>
  <c r="E11" i="16"/>
  <c r="F11" i="16"/>
  <c r="G11" i="16"/>
  <c r="H11" i="16"/>
  <c r="E10" i="16"/>
  <c r="F10" i="16"/>
  <c r="G10" i="16"/>
  <c r="H10" i="16"/>
  <c r="E9" i="16"/>
  <c r="F9" i="16"/>
  <c r="G9" i="16"/>
  <c r="H9" i="16"/>
  <c r="E8" i="16"/>
  <c r="F8" i="16"/>
  <c r="G8" i="16"/>
  <c r="H8" i="16"/>
  <c r="M57" i="37" l="1"/>
  <c r="Q54" i="37"/>
  <c r="M54" i="37"/>
  <c r="D42" i="37"/>
  <c r="G38" i="37"/>
  <c r="F38" i="37"/>
  <c r="E38" i="37"/>
  <c r="H37" i="37"/>
  <c r="H36" i="37"/>
  <c r="H35" i="37"/>
  <c r="H34" i="37"/>
  <c r="H38" i="37" s="1"/>
  <c r="E34" i="37"/>
  <c r="B34" i="37"/>
  <c r="B47" i="37" s="1"/>
  <c r="H30" i="37"/>
  <c r="E28" i="37"/>
  <c r="G26" i="37"/>
  <c r="G28" i="37" s="1"/>
  <c r="F26" i="37"/>
  <c r="F28" i="37" s="1"/>
  <c r="E26" i="37"/>
  <c r="H24" i="37"/>
  <c r="H23" i="37"/>
  <c r="H22" i="37"/>
  <c r="H21" i="37"/>
  <c r="H20" i="37"/>
  <c r="G13" i="37"/>
  <c r="E13" i="37"/>
  <c r="D13" i="37"/>
  <c r="H12" i="37"/>
  <c r="H11" i="37"/>
  <c r="H10" i="37"/>
  <c r="T78" i="35"/>
  <c r="S78" i="35"/>
  <c r="R78" i="35"/>
  <c r="Q78" i="35"/>
  <c r="P78" i="35"/>
  <c r="O78" i="35"/>
  <c r="N78" i="35"/>
  <c r="H78" i="35"/>
  <c r="F78" i="35"/>
  <c r="D78" i="35"/>
  <c r="U78" i="35" s="1"/>
  <c r="S75" i="35"/>
  <c r="Q75" i="35"/>
  <c r="O75" i="35"/>
  <c r="H75" i="35"/>
  <c r="D75" i="35"/>
  <c r="H72" i="35"/>
  <c r="T70" i="35"/>
  <c r="T69" i="35"/>
  <c r="R67" i="35"/>
  <c r="Q67" i="35"/>
  <c r="P67" i="35"/>
  <c r="O67" i="35"/>
  <c r="N67" i="35"/>
  <c r="S56" i="35"/>
  <c r="S55" i="35"/>
  <c r="S54" i="35"/>
  <c r="S53" i="35"/>
  <c r="S52" i="35"/>
  <c r="S49" i="35"/>
  <c r="S46" i="35"/>
  <c r="S45" i="35"/>
  <c r="S44" i="35"/>
  <c r="S43" i="35"/>
  <c r="S42" i="35"/>
  <c r="S39" i="35"/>
  <c r="S38" i="35"/>
  <c r="S35" i="35"/>
  <c r="S34" i="35"/>
  <c r="S31" i="35"/>
  <c r="S30" i="35"/>
  <c r="S23" i="35"/>
  <c r="R22" i="35"/>
  <c r="R21" i="35"/>
  <c r="N21" i="35"/>
  <c r="N22" i="35" s="1"/>
  <c r="M21" i="35"/>
  <c r="K21" i="35"/>
  <c r="Q21" i="35" s="1"/>
  <c r="Q22" i="35" s="1"/>
  <c r="I21" i="35"/>
  <c r="P21" i="35" s="1"/>
  <c r="P22" i="35" s="1"/>
  <c r="G21" i="35"/>
  <c r="O21" i="35" s="1"/>
  <c r="O22" i="35" s="1"/>
  <c r="E21" i="35"/>
  <c r="O19" i="35"/>
  <c r="O20" i="35" s="1"/>
  <c r="M19" i="35"/>
  <c r="R19" i="35" s="1"/>
  <c r="R20" i="35" s="1"/>
  <c r="K19" i="35"/>
  <c r="Q19" i="35" s="1"/>
  <c r="Q20" i="35" s="1"/>
  <c r="I19" i="35"/>
  <c r="P19" i="35" s="1"/>
  <c r="P20" i="35" s="1"/>
  <c r="G19" i="35"/>
  <c r="E19" i="35"/>
  <c r="N19" i="35" s="1"/>
  <c r="P17" i="35"/>
  <c r="P18" i="35" s="1"/>
  <c r="N17" i="35"/>
  <c r="M17" i="35"/>
  <c r="R17" i="35" s="1"/>
  <c r="R18" i="35" s="1"/>
  <c r="K17" i="35"/>
  <c r="Q17" i="35" s="1"/>
  <c r="Q18" i="35" s="1"/>
  <c r="I17" i="35"/>
  <c r="G17" i="35"/>
  <c r="O17" i="35" s="1"/>
  <c r="O18" i="35" s="1"/>
  <c r="E17" i="35"/>
  <c r="Q15" i="35"/>
  <c r="Q16" i="35" s="1"/>
  <c r="O15" i="35"/>
  <c r="O16" i="35" s="1"/>
  <c r="N15" i="35"/>
  <c r="M15" i="35"/>
  <c r="R15" i="35" s="1"/>
  <c r="R16" i="35" s="1"/>
  <c r="K15" i="35"/>
  <c r="I15" i="35"/>
  <c r="P15" i="35" s="1"/>
  <c r="P16" i="35" s="1"/>
  <c r="G15" i="35"/>
  <c r="E15" i="35"/>
  <c r="R13" i="35"/>
  <c r="R14" i="35" s="1"/>
  <c r="P13" i="35"/>
  <c r="P14" i="35" s="1"/>
  <c r="O13" i="35"/>
  <c r="O14" i="35" s="1"/>
  <c r="M13" i="35"/>
  <c r="K13" i="35"/>
  <c r="Q13" i="35" s="1"/>
  <c r="Q14" i="35" s="1"/>
  <c r="I13" i="35"/>
  <c r="G13" i="35"/>
  <c r="E13" i="35"/>
  <c r="N13" i="35" s="1"/>
  <c r="Q11" i="35"/>
  <c r="Q12" i="35" s="1"/>
  <c r="P11" i="35"/>
  <c r="P12" i="35" s="1"/>
  <c r="O11" i="35"/>
  <c r="O12" i="35" s="1"/>
  <c r="M11" i="35"/>
  <c r="R11" i="35" s="1"/>
  <c r="K11" i="35"/>
  <c r="I11" i="35"/>
  <c r="G11" i="35"/>
  <c r="E11" i="35"/>
  <c r="N11" i="35" s="1"/>
  <c r="Q9" i="35"/>
  <c r="Q10" i="35" s="1"/>
  <c r="Q25" i="35" s="1"/>
  <c r="P9" i="35"/>
  <c r="P10" i="35" s="1"/>
  <c r="O9" i="35"/>
  <c r="O10" i="35" s="1"/>
  <c r="M9" i="35"/>
  <c r="R9" i="35" s="1"/>
  <c r="R10" i="35" s="1"/>
  <c r="K9" i="35"/>
  <c r="I9" i="35"/>
  <c r="G9" i="35"/>
  <c r="E9" i="35"/>
  <c r="N9" i="35" s="1"/>
  <c r="D8" i="16" s="1"/>
  <c r="J8" i="16" s="1"/>
  <c r="J18" i="31"/>
  <c r="J19" i="31"/>
  <c r="J18" i="29"/>
  <c r="J19" i="29"/>
  <c r="J18" i="28"/>
  <c r="J19" i="28"/>
  <c r="J50" i="27"/>
  <c r="J42" i="27"/>
  <c r="J37" i="27"/>
  <c r="J38" i="27"/>
  <c r="J39" i="27"/>
  <c r="J40" i="27"/>
  <c r="J35" i="27"/>
  <c r="J31" i="27"/>
  <c r="J27" i="27"/>
  <c r="J18" i="27"/>
  <c r="J19" i="27"/>
  <c r="E54" i="34"/>
  <c r="J54" i="34" s="1"/>
  <c r="F54" i="34"/>
  <c r="F56" i="34" s="1"/>
  <c r="J56" i="34" s="1"/>
  <c r="G54" i="34"/>
  <c r="H54" i="34"/>
  <c r="D54" i="34"/>
  <c r="I58" i="34"/>
  <c r="H56" i="34"/>
  <c r="G56" i="34"/>
  <c r="E56" i="34"/>
  <c r="E58" i="34" s="1"/>
  <c r="D56" i="34"/>
  <c r="J55" i="34"/>
  <c r="H50" i="34"/>
  <c r="G50" i="34"/>
  <c r="G51" i="34" s="1"/>
  <c r="G58" i="34" s="1"/>
  <c r="F50" i="34"/>
  <c r="E50" i="34"/>
  <c r="D50" i="34"/>
  <c r="J49" i="34"/>
  <c r="J48" i="34"/>
  <c r="J47" i="34"/>
  <c r="J46" i="34"/>
  <c r="J45" i="34"/>
  <c r="J44" i="34"/>
  <c r="H42" i="34"/>
  <c r="G42" i="34"/>
  <c r="F42" i="34"/>
  <c r="E42" i="34"/>
  <c r="D42" i="34"/>
  <c r="J42" i="34" s="1"/>
  <c r="J41" i="34"/>
  <c r="J40" i="34"/>
  <c r="J39" i="34"/>
  <c r="J38" i="34"/>
  <c r="J37" i="34"/>
  <c r="H35" i="34"/>
  <c r="G35" i="34"/>
  <c r="F35" i="34"/>
  <c r="E35" i="34"/>
  <c r="D35" i="34"/>
  <c r="J35" i="34" s="1"/>
  <c r="J34" i="34"/>
  <c r="J33" i="34"/>
  <c r="H31" i="34"/>
  <c r="G31" i="34"/>
  <c r="F31" i="34"/>
  <c r="E31" i="34"/>
  <c r="D31" i="34"/>
  <c r="J31" i="34" s="1"/>
  <c r="J30" i="34"/>
  <c r="J29" i="34"/>
  <c r="H27" i="34"/>
  <c r="G27" i="34"/>
  <c r="F27" i="34"/>
  <c r="E27" i="34"/>
  <c r="D27" i="34"/>
  <c r="J27" i="34" s="1"/>
  <c r="J26" i="34"/>
  <c r="J25" i="34"/>
  <c r="J24" i="34"/>
  <c r="J23" i="34"/>
  <c r="J22" i="34"/>
  <c r="J21" i="34"/>
  <c r="J20" i="34"/>
  <c r="I16" i="34"/>
  <c r="J15" i="34"/>
  <c r="J14" i="34"/>
  <c r="H13" i="34"/>
  <c r="H16" i="34" s="1"/>
  <c r="E13" i="34"/>
  <c r="E16" i="34" s="1"/>
  <c r="E51" i="34" s="1"/>
  <c r="D13" i="34"/>
  <c r="J13" i="34" s="1"/>
  <c r="J16" i="34" s="1"/>
  <c r="I11" i="34"/>
  <c r="H11" i="34"/>
  <c r="G11" i="34"/>
  <c r="G13" i="34" s="1"/>
  <c r="G16" i="34" s="1"/>
  <c r="F11" i="34"/>
  <c r="F13" i="34" s="1"/>
  <c r="F16" i="34" s="1"/>
  <c r="E11" i="34"/>
  <c r="D11" i="34"/>
  <c r="J10" i="34"/>
  <c r="J9" i="34"/>
  <c r="J8" i="34"/>
  <c r="J11" i="34" s="1"/>
  <c r="I58" i="33"/>
  <c r="J56" i="33"/>
  <c r="H56" i="33"/>
  <c r="G56" i="33"/>
  <c r="F56" i="33"/>
  <c r="E56" i="33"/>
  <c r="D56" i="33"/>
  <c r="J55" i="33"/>
  <c r="J54" i="33"/>
  <c r="H50" i="33"/>
  <c r="G50" i="33"/>
  <c r="F50" i="33"/>
  <c r="E50" i="33"/>
  <c r="D50" i="33"/>
  <c r="J49" i="33"/>
  <c r="J48" i="33"/>
  <c r="J47" i="33"/>
  <c r="J46" i="33"/>
  <c r="J45" i="33"/>
  <c r="J44" i="33"/>
  <c r="H42" i="33"/>
  <c r="H51" i="33" s="1"/>
  <c r="G42" i="33"/>
  <c r="F42" i="33"/>
  <c r="E42" i="33"/>
  <c r="D42" i="33"/>
  <c r="J42" i="33" s="1"/>
  <c r="J41" i="33"/>
  <c r="H35" i="33"/>
  <c r="G35" i="33"/>
  <c r="F35" i="33"/>
  <c r="E35" i="33"/>
  <c r="D35" i="33"/>
  <c r="J35" i="33" s="1"/>
  <c r="J34" i="33"/>
  <c r="J33" i="33"/>
  <c r="H31" i="33"/>
  <c r="G31" i="33"/>
  <c r="F31" i="33"/>
  <c r="E31" i="33"/>
  <c r="D31" i="33"/>
  <c r="J31" i="33" s="1"/>
  <c r="J30" i="33"/>
  <c r="J29" i="33"/>
  <c r="H27" i="33"/>
  <c r="G27" i="33"/>
  <c r="F27" i="33"/>
  <c r="E27" i="33"/>
  <c r="D27" i="33"/>
  <c r="J27" i="33" s="1"/>
  <c r="J26" i="33"/>
  <c r="J25" i="33"/>
  <c r="J24" i="33"/>
  <c r="J23" i="33"/>
  <c r="J22" i="33"/>
  <c r="J21" i="33"/>
  <c r="J20" i="33"/>
  <c r="I16" i="33"/>
  <c r="H16" i="33"/>
  <c r="J15" i="33"/>
  <c r="J14" i="33"/>
  <c r="H13" i="33"/>
  <c r="I11" i="33"/>
  <c r="H11" i="33"/>
  <c r="G11" i="33"/>
  <c r="G13" i="33" s="1"/>
  <c r="G16" i="33" s="1"/>
  <c r="F11" i="33"/>
  <c r="F13" i="33" s="1"/>
  <c r="F16" i="33" s="1"/>
  <c r="E11" i="33"/>
  <c r="E13" i="33" s="1"/>
  <c r="E16" i="33" s="1"/>
  <c r="D11" i="33"/>
  <c r="D13" i="33" s="1"/>
  <c r="J10" i="33"/>
  <c r="J9" i="33"/>
  <c r="J8" i="33"/>
  <c r="J11" i="33" s="1"/>
  <c r="H51" i="32"/>
  <c r="G51" i="32"/>
  <c r="F51" i="32"/>
  <c r="E51" i="32"/>
  <c r="D51" i="32"/>
  <c r="J51" i="32" s="1"/>
  <c r="J50" i="32"/>
  <c r="J49" i="32"/>
  <c r="H45" i="32"/>
  <c r="G45" i="32"/>
  <c r="G46" i="32" s="1"/>
  <c r="G53" i="32" s="1"/>
  <c r="F45" i="32"/>
  <c r="E45" i="32"/>
  <c r="D45" i="32"/>
  <c r="J45" i="32" s="1"/>
  <c r="J44" i="32"/>
  <c r="J43" i="32"/>
  <c r="J42" i="32"/>
  <c r="H40" i="32"/>
  <c r="G40" i="32"/>
  <c r="F40" i="32"/>
  <c r="E40" i="32"/>
  <c r="D40" i="32"/>
  <c r="J40" i="32" s="1"/>
  <c r="J39" i="32"/>
  <c r="J38" i="32"/>
  <c r="J37" i="32"/>
  <c r="J36" i="32"/>
  <c r="H34" i="32"/>
  <c r="G34" i="32"/>
  <c r="F34" i="32"/>
  <c r="E34" i="32"/>
  <c r="D34" i="32"/>
  <c r="J33" i="32"/>
  <c r="J32" i="32"/>
  <c r="H30" i="32"/>
  <c r="G30" i="32"/>
  <c r="F30" i="32"/>
  <c r="E30" i="32"/>
  <c r="J30" i="32" s="1"/>
  <c r="D30" i="32"/>
  <c r="J29" i="32"/>
  <c r="J28" i="32"/>
  <c r="H26" i="32"/>
  <c r="H46" i="32" s="1"/>
  <c r="G26" i="32"/>
  <c r="F26" i="32"/>
  <c r="E26" i="32"/>
  <c r="J26" i="32" s="1"/>
  <c r="D26" i="32"/>
  <c r="J25" i="32"/>
  <c r="J24" i="32"/>
  <c r="J23" i="32"/>
  <c r="J22" i="32"/>
  <c r="J21" i="32"/>
  <c r="J20" i="32"/>
  <c r="J19" i="32"/>
  <c r="J15" i="32"/>
  <c r="J14" i="32"/>
  <c r="H13" i="32"/>
  <c r="H16" i="32" s="1"/>
  <c r="G13" i="32"/>
  <c r="G16" i="32" s="1"/>
  <c r="F13" i="32"/>
  <c r="F16" i="32" s="1"/>
  <c r="E13" i="32"/>
  <c r="E16" i="32" s="1"/>
  <c r="D13" i="32"/>
  <c r="D16" i="32" s="1"/>
  <c r="D46" i="32" s="1"/>
  <c r="H11" i="32"/>
  <c r="G11" i="32"/>
  <c r="F11" i="32"/>
  <c r="E11" i="32"/>
  <c r="D11" i="32"/>
  <c r="J9" i="32"/>
  <c r="J11" i="32" s="1"/>
  <c r="J8" i="32"/>
  <c r="E56" i="28"/>
  <c r="F56" i="28"/>
  <c r="J40" i="28"/>
  <c r="H16" i="28"/>
  <c r="J8" i="29"/>
  <c r="I57" i="31"/>
  <c r="J55" i="31"/>
  <c r="H55" i="31"/>
  <c r="G55" i="31"/>
  <c r="F55" i="31"/>
  <c r="E55" i="31"/>
  <c r="D55" i="31"/>
  <c r="J54" i="31"/>
  <c r="J53" i="31"/>
  <c r="H49" i="31"/>
  <c r="G49" i="31"/>
  <c r="F49" i="31"/>
  <c r="E49" i="31"/>
  <c r="D49" i="31"/>
  <c r="J48" i="31"/>
  <c r="J47" i="31"/>
  <c r="J46" i="31"/>
  <c r="J45" i="31"/>
  <c r="J44" i="31"/>
  <c r="J43" i="31"/>
  <c r="H41" i="31"/>
  <c r="G41" i="31"/>
  <c r="F41" i="31"/>
  <c r="E41" i="31"/>
  <c r="D41" i="31"/>
  <c r="J40" i="31"/>
  <c r="J39" i="31"/>
  <c r="J38" i="31"/>
  <c r="J37" i="31"/>
  <c r="H35" i="31"/>
  <c r="G35" i="31"/>
  <c r="F35" i="31"/>
  <c r="E35" i="31"/>
  <c r="D35" i="31"/>
  <c r="J35" i="31" s="1"/>
  <c r="J34" i="31"/>
  <c r="J33" i="31"/>
  <c r="H31" i="31"/>
  <c r="G31" i="31"/>
  <c r="F31" i="31"/>
  <c r="E31" i="31"/>
  <c r="D31" i="31"/>
  <c r="J31" i="31" s="1"/>
  <c r="J30" i="31"/>
  <c r="J29" i="31"/>
  <c r="H27" i="31"/>
  <c r="G27" i="31"/>
  <c r="F27" i="31"/>
  <c r="E27" i="31"/>
  <c r="D27" i="31"/>
  <c r="J27" i="31" s="1"/>
  <c r="J26" i="31"/>
  <c r="J25" i="31"/>
  <c r="J24" i="31"/>
  <c r="J23" i="31"/>
  <c r="J22" i="31"/>
  <c r="J21" i="31"/>
  <c r="J20" i="31"/>
  <c r="I16" i="31"/>
  <c r="H16" i="31"/>
  <c r="G16" i="31"/>
  <c r="F16" i="31"/>
  <c r="E16" i="31"/>
  <c r="D16" i="31"/>
  <c r="J15" i="31"/>
  <c r="J14" i="31"/>
  <c r="J13" i="31"/>
  <c r="I11" i="31"/>
  <c r="H11" i="31"/>
  <c r="G11" i="31"/>
  <c r="F11" i="31"/>
  <c r="E11" i="31"/>
  <c r="D11" i="31"/>
  <c r="J10" i="31"/>
  <c r="J9" i="31"/>
  <c r="J8" i="31"/>
  <c r="J11" i="31" s="1"/>
  <c r="I57" i="29"/>
  <c r="H55" i="29"/>
  <c r="G55" i="29"/>
  <c r="F55" i="29"/>
  <c r="E55" i="29"/>
  <c r="D55" i="29"/>
  <c r="J54" i="29"/>
  <c r="J53" i="29"/>
  <c r="H49" i="29"/>
  <c r="G49" i="29"/>
  <c r="F49" i="29"/>
  <c r="E49" i="29"/>
  <c r="D49" i="29"/>
  <c r="J48" i="29"/>
  <c r="J47" i="29"/>
  <c r="J46" i="29"/>
  <c r="J45" i="29"/>
  <c r="J44" i="29"/>
  <c r="J43" i="29"/>
  <c r="H41" i="29"/>
  <c r="G41" i="29"/>
  <c r="F41" i="29"/>
  <c r="E41" i="29"/>
  <c r="D41" i="29"/>
  <c r="J40" i="29"/>
  <c r="J39" i="29"/>
  <c r="J38" i="29"/>
  <c r="J37" i="29"/>
  <c r="H35" i="29"/>
  <c r="G35" i="29"/>
  <c r="F35" i="29"/>
  <c r="E35" i="29"/>
  <c r="D35" i="29"/>
  <c r="J35" i="29" s="1"/>
  <c r="J34" i="29"/>
  <c r="J33" i="29"/>
  <c r="H31" i="29"/>
  <c r="G31" i="29"/>
  <c r="F31" i="29"/>
  <c r="E31" i="29"/>
  <c r="D31" i="29"/>
  <c r="J31" i="29" s="1"/>
  <c r="J30" i="29"/>
  <c r="J29" i="29"/>
  <c r="H27" i="29"/>
  <c r="G27" i="29"/>
  <c r="F27" i="29"/>
  <c r="E27" i="29"/>
  <c r="D27" i="29"/>
  <c r="J26" i="29"/>
  <c r="J25" i="29"/>
  <c r="J24" i="29"/>
  <c r="J23" i="29"/>
  <c r="J22" i="29"/>
  <c r="J21" i="29"/>
  <c r="J20" i="29"/>
  <c r="I16" i="29"/>
  <c r="H16" i="29"/>
  <c r="G16" i="29"/>
  <c r="F16" i="29"/>
  <c r="E16" i="29"/>
  <c r="D16" i="29"/>
  <c r="J15" i="29"/>
  <c r="J14" i="29"/>
  <c r="J13" i="29"/>
  <c r="J16" i="29" s="1"/>
  <c r="I11" i="29"/>
  <c r="H11" i="29"/>
  <c r="G11" i="29"/>
  <c r="F11" i="29"/>
  <c r="E11" i="29"/>
  <c r="D11" i="29"/>
  <c r="J10" i="29"/>
  <c r="J9" i="29"/>
  <c r="J11" i="29"/>
  <c r="I58" i="28"/>
  <c r="H56" i="28"/>
  <c r="G56" i="28"/>
  <c r="D56" i="28"/>
  <c r="J55" i="28"/>
  <c r="H50" i="28"/>
  <c r="G50" i="28"/>
  <c r="F50" i="28"/>
  <c r="E50" i="28"/>
  <c r="D50" i="28"/>
  <c r="J49" i="28"/>
  <c r="J48" i="28"/>
  <c r="J47" i="28"/>
  <c r="J46" i="28"/>
  <c r="J45" i="28"/>
  <c r="J44" i="28"/>
  <c r="H42" i="28"/>
  <c r="G42" i="28"/>
  <c r="F42" i="28"/>
  <c r="E42" i="28"/>
  <c r="D42" i="28"/>
  <c r="J41" i="28"/>
  <c r="J39" i="28"/>
  <c r="J38" i="28"/>
  <c r="J37" i="28"/>
  <c r="H35" i="28"/>
  <c r="G35" i="28"/>
  <c r="F35" i="28"/>
  <c r="E35" i="28"/>
  <c r="D35" i="28"/>
  <c r="J34" i="28"/>
  <c r="J33" i="28"/>
  <c r="H31" i="28"/>
  <c r="G31" i="28"/>
  <c r="F31" i="28"/>
  <c r="E31" i="28"/>
  <c r="D31" i="28"/>
  <c r="J30" i="28"/>
  <c r="J29" i="28"/>
  <c r="H27" i="28"/>
  <c r="G27" i="28"/>
  <c r="F27" i="28"/>
  <c r="E27" i="28"/>
  <c r="D27" i="28"/>
  <c r="J26" i="28"/>
  <c r="J25" i="28"/>
  <c r="J24" i="28"/>
  <c r="J23" i="28"/>
  <c r="J22" i="28"/>
  <c r="J21" i="28"/>
  <c r="J20" i="28"/>
  <c r="I16" i="28"/>
  <c r="J15" i="28"/>
  <c r="J14" i="28"/>
  <c r="I11" i="28"/>
  <c r="H11" i="28"/>
  <c r="G11" i="28"/>
  <c r="G16" i="28" s="1"/>
  <c r="F11" i="28"/>
  <c r="F16" i="28" s="1"/>
  <c r="E11" i="28"/>
  <c r="E16" i="28" s="1"/>
  <c r="D11" i="28"/>
  <c r="D16" i="28" s="1"/>
  <c r="J10" i="28"/>
  <c r="J9" i="28"/>
  <c r="J8" i="28"/>
  <c r="I58" i="27"/>
  <c r="H56" i="27"/>
  <c r="G56" i="27"/>
  <c r="F56" i="27"/>
  <c r="E56" i="27"/>
  <c r="D56" i="27"/>
  <c r="J55" i="27"/>
  <c r="J54" i="27"/>
  <c r="H50" i="27"/>
  <c r="G50" i="27"/>
  <c r="F50" i="27"/>
  <c r="E50" i="27"/>
  <c r="D50" i="27"/>
  <c r="J49" i="27"/>
  <c r="J48" i="27"/>
  <c r="J47" i="27"/>
  <c r="J46" i="27"/>
  <c r="J45" i="27"/>
  <c r="J44" i="27"/>
  <c r="H42" i="27"/>
  <c r="G42" i="27"/>
  <c r="F42" i="27"/>
  <c r="E42" i="27"/>
  <c r="D42" i="27"/>
  <c r="J41" i="27"/>
  <c r="H35" i="27"/>
  <c r="G35" i="27"/>
  <c r="F35" i="27"/>
  <c r="E35" i="27"/>
  <c r="D35" i="27"/>
  <c r="J34" i="27"/>
  <c r="J33" i="27"/>
  <c r="H31" i="27"/>
  <c r="G31" i="27"/>
  <c r="F31" i="27"/>
  <c r="E31" i="27"/>
  <c r="D31" i="27"/>
  <c r="J30" i="27"/>
  <c r="J29" i="27"/>
  <c r="H27" i="27"/>
  <c r="G27" i="27"/>
  <c r="F27" i="27"/>
  <c r="E27" i="27"/>
  <c r="D27" i="27"/>
  <c r="J26" i="27"/>
  <c r="J25" i="27"/>
  <c r="J24" i="27"/>
  <c r="J23" i="27"/>
  <c r="J22" i="27"/>
  <c r="J21" i="27"/>
  <c r="J20" i="27"/>
  <c r="I16" i="27"/>
  <c r="J15" i="27"/>
  <c r="J14" i="27"/>
  <c r="I11" i="27"/>
  <c r="H11" i="27"/>
  <c r="H16" i="27" s="1"/>
  <c r="G11" i="27"/>
  <c r="G16" i="27" s="1"/>
  <c r="F11" i="27"/>
  <c r="F16" i="27" s="1"/>
  <c r="E11" i="27"/>
  <c r="E16" i="27" s="1"/>
  <c r="D11" i="27"/>
  <c r="D16" i="27" s="1"/>
  <c r="J10" i="27"/>
  <c r="J9" i="27"/>
  <c r="J8" i="27"/>
  <c r="J11" i="27" s="1"/>
  <c r="J37" i="16"/>
  <c r="E32" i="16"/>
  <c r="F32" i="16"/>
  <c r="G32" i="16"/>
  <c r="H32" i="16"/>
  <c r="D32" i="16"/>
  <c r="E27" i="16"/>
  <c r="F27" i="16"/>
  <c r="G27" i="16"/>
  <c r="H27" i="16"/>
  <c r="D27" i="16"/>
  <c r="E24" i="16"/>
  <c r="F24" i="16"/>
  <c r="G24" i="16"/>
  <c r="H24" i="16"/>
  <c r="D24" i="16"/>
  <c r="J23" i="16"/>
  <c r="J26" i="16"/>
  <c r="J29" i="16"/>
  <c r="J30" i="16"/>
  <c r="J31" i="16"/>
  <c r="E21" i="16"/>
  <c r="F21" i="16"/>
  <c r="G21" i="16"/>
  <c r="H21" i="16"/>
  <c r="D21" i="16"/>
  <c r="J20" i="16"/>
  <c r="E12" i="16"/>
  <c r="F12" i="16"/>
  <c r="G12" i="16"/>
  <c r="H12" i="16"/>
  <c r="F14" i="16" l="1"/>
  <c r="F15" i="16" s="1"/>
  <c r="F36" i="16" s="1"/>
  <c r="F38" i="16" s="1"/>
  <c r="F20" i="30" s="1"/>
  <c r="E14" i="16"/>
  <c r="E15" i="16" s="1"/>
  <c r="E36" i="16" s="1"/>
  <c r="E38" i="16" s="1"/>
  <c r="E20" i="30" s="1"/>
  <c r="H14" i="16"/>
  <c r="H15" i="16" s="1"/>
  <c r="H36" i="16" s="1"/>
  <c r="H38" i="16" s="1"/>
  <c r="H20" i="30" s="1"/>
  <c r="G14" i="16"/>
  <c r="G15" i="16" s="1"/>
  <c r="G36" i="16" s="1"/>
  <c r="G38" i="16" s="1"/>
  <c r="G20" i="30" s="1"/>
  <c r="J24" i="16"/>
  <c r="J27" i="16"/>
  <c r="N16" i="35"/>
  <c r="S16" i="35" s="1"/>
  <c r="D11" i="16"/>
  <c r="J11" i="16" s="1"/>
  <c r="N14" i="35"/>
  <c r="S14" i="35" s="1"/>
  <c r="D9" i="16"/>
  <c r="J9" i="16" s="1"/>
  <c r="N12" i="35"/>
  <c r="D10" i="16"/>
  <c r="J10" i="16" s="1"/>
  <c r="J21" i="16"/>
  <c r="J18" i="16"/>
  <c r="J32" i="16"/>
  <c r="E14" i="30"/>
  <c r="G14" i="30"/>
  <c r="W78" i="35"/>
  <c r="S9" i="35"/>
  <c r="N10" i="35"/>
  <c r="Q59" i="35"/>
  <c r="Q24" i="35"/>
  <c r="S17" i="35"/>
  <c r="O25" i="35"/>
  <c r="P25" i="35"/>
  <c r="S22" i="35"/>
  <c r="N20" i="35"/>
  <c r="S20" i="35" s="1"/>
  <c r="S19" i="35"/>
  <c r="S11" i="35"/>
  <c r="R12" i="35"/>
  <c r="S12" i="35" s="1"/>
  <c r="S15" i="35"/>
  <c r="N18" i="35"/>
  <c r="S18" i="35" s="1"/>
  <c r="S21" i="35"/>
  <c r="S13" i="35"/>
  <c r="E13" i="30"/>
  <c r="F13" i="30"/>
  <c r="H15" i="30"/>
  <c r="H51" i="34"/>
  <c r="H58" i="34" s="1"/>
  <c r="F51" i="34"/>
  <c r="F58" i="34" s="1"/>
  <c r="D16" i="34"/>
  <c r="D51" i="34" s="1"/>
  <c r="J50" i="34"/>
  <c r="D16" i="33"/>
  <c r="J13" i="33"/>
  <c r="J16" i="33" s="1"/>
  <c r="D51" i="33"/>
  <c r="E51" i="33"/>
  <c r="E58" i="33" s="1"/>
  <c r="F51" i="33"/>
  <c r="F58" i="33" s="1"/>
  <c r="G58" i="33"/>
  <c r="G51" i="33"/>
  <c r="H58" i="33"/>
  <c r="J50" i="33"/>
  <c r="F46" i="32"/>
  <c r="F53" i="32" s="1"/>
  <c r="E46" i="32"/>
  <c r="E53" i="32" s="1"/>
  <c r="D53" i="32"/>
  <c r="H53" i="32"/>
  <c r="J34" i="32"/>
  <c r="J13" i="32"/>
  <c r="J16" i="32" s="1"/>
  <c r="F15" i="30"/>
  <c r="E15" i="30"/>
  <c r="F14" i="30"/>
  <c r="H14" i="30"/>
  <c r="E11" i="30"/>
  <c r="F16" i="30"/>
  <c r="H16" i="30"/>
  <c r="D14" i="30"/>
  <c r="H51" i="27"/>
  <c r="H58" i="27" s="1"/>
  <c r="J13" i="27"/>
  <c r="J16" i="27" s="1"/>
  <c r="G51" i="27"/>
  <c r="G58" i="27" s="1"/>
  <c r="E12" i="30"/>
  <c r="D51" i="27"/>
  <c r="D58" i="27" s="1"/>
  <c r="J56" i="28"/>
  <c r="J54" i="28"/>
  <c r="H17" i="30"/>
  <c r="F17" i="30"/>
  <c r="G16" i="30"/>
  <c r="J42" i="28"/>
  <c r="J31" i="28"/>
  <c r="D16" i="30"/>
  <c r="E16" i="30"/>
  <c r="G15" i="30"/>
  <c r="J35" i="28"/>
  <c r="J27" i="28"/>
  <c r="H12" i="30"/>
  <c r="E51" i="28"/>
  <c r="E58" i="28" s="1"/>
  <c r="J13" i="28"/>
  <c r="J16" i="28" s="1"/>
  <c r="D51" i="28"/>
  <c r="D58" i="28" s="1"/>
  <c r="G51" i="28"/>
  <c r="G58" i="28" s="1"/>
  <c r="F12" i="30"/>
  <c r="G12" i="30"/>
  <c r="H51" i="28"/>
  <c r="H58" i="28" s="1"/>
  <c r="G11" i="30"/>
  <c r="F51" i="28"/>
  <c r="F11" i="30"/>
  <c r="J11" i="28"/>
  <c r="E17" i="30"/>
  <c r="G17" i="30"/>
  <c r="H13" i="30"/>
  <c r="G13" i="30"/>
  <c r="D17" i="30"/>
  <c r="H50" i="31"/>
  <c r="H57" i="31" s="1"/>
  <c r="J41" i="31"/>
  <c r="D13" i="30"/>
  <c r="J16" i="31"/>
  <c r="F50" i="31"/>
  <c r="F57" i="31" s="1"/>
  <c r="G50" i="31"/>
  <c r="G57" i="31" s="1"/>
  <c r="H11" i="30"/>
  <c r="D50" i="31"/>
  <c r="D57" i="31" s="1"/>
  <c r="E50" i="31"/>
  <c r="E57" i="31" s="1"/>
  <c r="J41" i="29"/>
  <c r="D15" i="30"/>
  <c r="J27" i="29"/>
  <c r="E50" i="29"/>
  <c r="E57" i="29" s="1"/>
  <c r="G50" i="29"/>
  <c r="G57" i="29" s="1"/>
  <c r="H50" i="29"/>
  <c r="H57" i="29" s="1"/>
  <c r="D50" i="29"/>
  <c r="D57" i="29" s="1"/>
  <c r="F50" i="29"/>
  <c r="F57" i="29" s="1"/>
  <c r="J49" i="31"/>
  <c r="E51" i="27"/>
  <c r="E58" i="27" s="1"/>
  <c r="F51" i="27"/>
  <c r="F58" i="27" s="1"/>
  <c r="H33" i="16"/>
  <c r="J55" i="29"/>
  <c r="J49" i="29"/>
  <c r="J50" i="28"/>
  <c r="J56" i="27"/>
  <c r="E33" i="16"/>
  <c r="G33" i="16"/>
  <c r="F33" i="16"/>
  <c r="H40" i="16" l="1"/>
  <c r="F40" i="16"/>
  <c r="G40" i="16"/>
  <c r="E40" i="16"/>
  <c r="D12" i="16"/>
  <c r="J12" i="16"/>
  <c r="N25" i="35"/>
  <c r="N24" i="35" s="1"/>
  <c r="J14" i="30"/>
  <c r="S10" i="35"/>
  <c r="O24" i="35"/>
  <c r="O59" i="35"/>
  <c r="N59" i="35"/>
  <c r="R25" i="35"/>
  <c r="Q27" i="35"/>
  <c r="R77" i="35" s="1"/>
  <c r="Q58" i="35"/>
  <c r="Q61" i="35" s="1"/>
  <c r="Q68" i="35" s="1"/>
  <c r="P24" i="35"/>
  <c r="P59" i="35"/>
  <c r="J15" i="30"/>
  <c r="D58" i="34"/>
  <c r="J51" i="34"/>
  <c r="J58" i="34" s="1"/>
  <c r="J51" i="33"/>
  <c r="J58" i="33" s="1"/>
  <c r="D58" i="33"/>
  <c r="J46" i="32"/>
  <c r="J53" i="32" s="1"/>
  <c r="E18" i="30"/>
  <c r="E22" i="30" s="1"/>
  <c r="E47" i="37" s="1"/>
  <c r="E51" i="37" s="1"/>
  <c r="J16" i="30"/>
  <c r="F18" i="30"/>
  <c r="F22" i="30" s="1"/>
  <c r="F47" i="37" s="1"/>
  <c r="F51" i="37" s="1"/>
  <c r="J13" i="30"/>
  <c r="J51" i="28"/>
  <c r="J58" i="28" s="1"/>
  <c r="D29" i="30" s="1"/>
  <c r="G18" i="30"/>
  <c r="G22" i="30" s="1"/>
  <c r="G47" i="37" s="1"/>
  <c r="G51" i="37" s="1"/>
  <c r="F58" i="28"/>
  <c r="H18" i="30"/>
  <c r="H22" i="30" s="1"/>
  <c r="H47" i="37" s="1"/>
  <c r="H51" i="37" s="1"/>
  <c r="J17" i="30"/>
  <c r="D25" i="37" s="1"/>
  <c r="H25" i="37" s="1"/>
  <c r="J50" i="31"/>
  <c r="J57" i="31" s="1"/>
  <c r="J50" i="29"/>
  <c r="J57" i="29" s="1"/>
  <c r="D30" i="30" s="1"/>
  <c r="J51" i="27"/>
  <c r="J58" i="27" s="1"/>
  <c r="D28" i="30" s="1"/>
  <c r="D14" i="16" l="1"/>
  <c r="D15" i="16" s="1"/>
  <c r="D12" i="30" s="1"/>
  <c r="J12" i="30" s="1"/>
  <c r="D19" i="37" s="1"/>
  <c r="H19" i="37" s="1"/>
  <c r="D36" i="16"/>
  <c r="D33" i="16"/>
  <c r="J14" i="16"/>
  <c r="J15" i="16" s="1"/>
  <c r="D11" i="30"/>
  <c r="J11" i="30" s="1"/>
  <c r="D18" i="37" s="1"/>
  <c r="R59" i="35"/>
  <c r="R24" i="35"/>
  <c r="S24" i="35" s="1"/>
  <c r="N58" i="35"/>
  <c r="N27" i="35"/>
  <c r="S25" i="35"/>
  <c r="S59" i="35" s="1"/>
  <c r="P58" i="35"/>
  <c r="P61" i="35" s="1"/>
  <c r="P68" i="35" s="1"/>
  <c r="P27" i="35"/>
  <c r="P77" i="35" s="1"/>
  <c r="P79" i="35" s="1"/>
  <c r="Q77" i="35"/>
  <c r="Q72" i="35"/>
  <c r="Q73" i="35" s="1"/>
  <c r="O27" i="35"/>
  <c r="N77" i="35" s="1"/>
  <c r="N79" i="35" s="1"/>
  <c r="O58" i="35"/>
  <c r="O61" i="35" s="1"/>
  <c r="O68" i="35" s="1"/>
  <c r="H18" i="37" l="1"/>
  <c r="D26" i="37"/>
  <c r="D38" i="16"/>
  <c r="D20" i="30" s="1"/>
  <c r="J20" i="30" s="1"/>
  <c r="D27" i="37" s="1"/>
  <c r="H27" i="37" s="1"/>
  <c r="J36" i="16"/>
  <c r="J38" i="16" s="1"/>
  <c r="D40" i="16"/>
  <c r="D18" i="30"/>
  <c r="J18" i="30" s="1"/>
  <c r="J33" i="16"/>
  <c r="F77" i="35"/>
  <c r="H77" i="35"/>
  <c r="H79" i="35" s="1"/>
  <c r="O72" i="35"/>
  <c r="N80" i="35" s="1"/>
  <c r="N61" i="35"/>
  <c r="N68" i="35" s="1"/>
  <c r="R27" i="35"/>
  <c r="T77" i="35" s="1"/>
  <c r="T79" i="35" s="1"/>
  <c r="R58" i="35"/>
  <c r="R61" i="35" s="1"/>
  <c r="R68" i="35" s="1"/>
  <c r="O77" i="35"/>
  <c r="O79" i="35" s="1"/>
  <c r="P72" i="35"/>
  <c r="J22" i="30" l="1"/>
  <c r="D28" i="37"/>
  <c r="H26" i="37"/>
  <c r="H28" i="37" s="1"/>
  <c r="F9" i="37" s="1"/>
  <c r="J40" i="16"/>
  <c r="D27" i="30" s="1"/>
  <c r="D33" i="30" s="1"/>
  <c r="E28" i="30" s="1"/>
  <c r="D22" i="30"/>
  <c r="E41" i="37" s="1"/>
  <c r="S58" i="35"/>
  <c r="S61" i="35" s="1"/>
  <c r="S77" i="35"/>
  <c r="S79" i="35" s="1"/>
  <c r="R72" i="35"/>
  <c r="T80" i="35" s="1"/>
  <c r="O73" i="35"/>
  <c r="H80" i="35"/>
  <c r="N72" i="35"/>
  <c r="S68" i="35"/>
  <c r="D77" i="35"/>
  <c r="S27" i="35"/>
  <c r="X27" i="35" s="1"/>
  <c r="P73" i="35"/>
  <c r="O80" i="35"/>
  <c r="P80" i="35"/>
  <c r="F79" i="35"/>
  <c r="W77" i="35"/>
  <c r="W79" i="35" s="1"/>
  <c r="F13" i="37" l="1"/>
  <c r="H9" i="37"/>
  <c r="H13" i="37" s="1"/>
  <c r="F41" i="37"/>
  <c r="E43" i="37"/>
  <c r="E30" i="30"/>
  <c r="E31" i="30"/>
  <c r="E29" i="30"/>
  <c r="E27" i="30"/>
  <c r="U77" i="35"/>
  <c r="U79" i="35" s="1"/>
  <c r="D79" i="35"/>
  <c r="D80" i="35" s="1"/>
  <c r="R73" i="35"/>
  <c r="S80" i="35"/>
  <c r="T68" i="35"/>
  <c r="S72" i="35"/>
  <c r="W80" i="35" s="1"/>
  <c r="N73" i="35"/>
  <c r="F80" i="35"/>
  <c r="G41" i="37" l="1"/>
  <c r="F43" i="37"/>
  <c r="E33" i="30"/>
  <c r="U80" i="35"/>
  <c r="S73" i="35"/>
  <c r="X69" i="35"/>
  <c r="T72" i="35"/>
  <c r="H41" i="37" l="1"/>
  <c r="G43" i="37"/>
  <c r="H43" i="37" l="1"/>
  <c r="D41" i="37"/>
  <c r="D43"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7" authorId="0" shapeId="0" xr:uid="{CF2B7D5C-5B9E-4DA6-8819-F8C0CC9016BD}">
      <text>
        <r>
          <rPr>
            <b/>
            <sz val="9"/>
            <color indexed="81"/>
            <rFont val="Tahoma"/>
            <family val="2"/>
          </rPr>
          <t>Author:</t>
        </r>
        <r>
          <rPr>
            <sz val="9"/>
            <color indexed="81"/>
            <rFont val="Tahoma"/>
            <family val="2"/>
          </rPr>
          <t xml:space="preserve">
Personnel - List all staff positions by title. Give annual salary, percentage of time assigned to the project, and total cost for the budget period. 
This category includes only direct costs for the salaries of those individuals who will perform work directly for the project (paid employees of the applicant organization as reflected in payroll tax records). If the applicant organization is including staff time (in-kind services) as a cost-share, this should be included as Personnel costs. 
Personnel costs do not include: (1) costs for services of contractors (including individual consultants), which are included in the “Contractual” category; (2) costs for employees of subrecipients under subawards or non-employee program participants (e.g., interns or volunteers), which are included in the “Other” category; or (3) effort that is not directly in support of the proposed project, which may be covered by the organization’s negotiated indirect cost rate. The budget detail must identify the personnel category type by Full Time Equivalent (FTE), including percentage of FTE for part-time employees, number of personnel proposed for each category, and the estimated funding amounts.</t>
        </r>
      </text>
    </comment>
    <comment ref="C17" authorId="0" shapeId="0" xr:uid="{63CED0D2-501A-48A5-990E-551F508CD9D4}">
      <text>
        <r>
          <rPr>
            <b/>
            <sz val="9"/>
            <color indexed="81"/>
            <rFont val="Tahoma"/>
            <family val="2"/>
          </rPr>
          <t>Author:</t>
        </r>
        <r>
          <rPr>
            <sz val="9"/>
            <color indexed="81"/>
            <rFont val="Tahoma"/>
            <family val="2"/>
          </rPr>
          <t xml:space="preserve">
Travel - Specify the mileage, per diem, estimated number of trips in-state and out-of-state, number of travelers, and other costs for each type of travel. 
Travel may be: integral to the purpose of the proposed project (e.g., inspections); related to proposed project activities (e.g., attendance at meetings); or, related to a technical training or workshop that supports effective implementation of the project activities. Only include travel costs for employees in the travel category. Travel costs do not include: (1) costs for travel of contractors (including consultants), which are included in the “Contractual” category; (2) travel costs for employees of subrecipients under subawards and non-employee program participants (e.g., trainees), which are included in the “Other” category. Further, travel does not include bus rentals for group trips, which would be covered under the “Contractual” category. EPA will not award any funds for travel outside of the U.S.</t>
        </r>
      </text>
    </comment>
    <comment ref="C27" authorId="0" shapeId="0" xr:uid="{6CD36E4D-85EB-491E-B686-C3FC1D20A873}">
      <text>
        <r>
          <rPr>
            <b/>
            <sz val="9"/>
            <color indexed="81"/>
            <rFont val="Tahoma"/>
            <family val="2"/>
          </rPr>
          <t>Author:</t>
        </r>
        <r>
          <rPr>
            <sz val="9"/>
            <color indexed="81"/>
            <rFont val="Tahoma"/>
            <family val="2"/>
          </rPr>
          <t xml:space="preserve">
Equipment - Identify each item to be purchased that has an estimated acquisition cost of $5,000 or more per unit and a useful life of more than one year.
Equipment also includes accessories necessary to make the equipment operational. 
Equipment does not include: (1) equipment planned to be leased/rented, including lease/purchase agreement; or (2) equipment service or maintenance contracts that are not included in the purchase price for the equipment. These types of proposed costs should be included in the “Other” category. 
Items with a unit cost of less than $5,000 should be categorized as supplies, pursuant to 2 CFR § 200.1, “Equipment.” 
The budget detail must include an itemized listing of all equipment proposed under the project. If installation costs are included in the equipment costs, labor expenses shall be itemized with the detailed number of hours charged and the hourly wage. If the applicant has written procurement procedures that define a threshold for equipment costs that is lower than $5,000, then that threshold takes precedence. 
Projects that include the construction, alteration, maintenance, or repair of infrastructure in the United States must comply with the BABA Term and Condition if selected for award. Please refer to Section VI.D for additional information and consider this information when preparing the budget. The procurement of equipment should follow EPA’s Best Practice Guide for Procuring Services, Supplies, and Equipment Under EPA Assistance Agreements.</t>
        </r>
      </text>
    </comment>
    <comment ref="C31" authorId="0" shapeId="0" xr:uid="{A7E7E0D5-C6B1-4955-BCA8-30D0B616B634}">
      <text>
        <r>
          <rPr>
            <b/>
            <sz val="9"/>
            <color indexed="81"/>
            <rFont val="Tahoma"/>
            <family val="2"/>
          </rPr>
          <t>Author:</t>
        </r>
        <r>
          <rPr>
            <sz val="9"/>
            <color indexed="81"/>
            <rFont val="Tahoma"/>
            <family val="2"/>
          </rPr>
          <t xml:space="preserve">
Supplies - “Supplies” means all tangible personal property other than “equipment.” 
The budget detail should identify categories of supplies to be procured (e.g., laboratory supplies or office supplies). Non-tangible goods and services associated with supplies, such as printing service, photocopy services, and rental costs should be included in the “Other” category. The procurement of supplies should follow EPA’s Best Practice Guide for Procuring Services, Supplies, and Equipment Under EPA Assistance Agreements.</t>
        </r>
      </text>
    </comment>
    <comment ref="C35" authorId="0" shapeId="0" xr:uid="{CE8487DC-5B0E-4348-9AF7-1D7585F87740}">
      <text>
        <r>
          <rPr>
            <b/>
            <sz val="9"/>
            <color indexed="81"/>
            <rFont val="Tahoma"/>
            <family val="2"/>
          </rPr>
          <t>Author:</t>
        </r>
        <r>
          <rPr>
            <sz val="9"/>
            <color indexed="81"/>
            <rFont val="Tahoma"/>
            <family val="2"/>
          </rPr>
          <t xml:space="preserve">
Contractual – Identify each proposed contract and specify its purpose and estimated cost. Contractual services (including consultant services) are those services to be carried out by an individual or organization, other than the applicant, in the form of a procurement relationship. 
EPA’s Subaward Policy and supplemental Frequent Questions provide detailed guidance for differentiating between contractors and subrecipients. Leased or rented goods (equipment or supplies) should be included in the “Other” category. 
EPA does not require applicants to identify specific contractors. 
The applicant should list the proposed contract activities along with a brief description of the anticipated scope of work or services to be provided, proposed duration, and proposed procurement method (competitive or non-competitive), if known. 
Any proposed non-competed/sole-source contracts in excess of $10,000 must include a justification. Note that it is unlikely that EPA will accept proposed sole source contracts for goods and services (e.g., consulting) that are widely available in the commercial market. Refer to EPA’s Best Practice Guide for Procuring Services, Supplies, and Equipment Under EPA Assistance Agreements for EPA’s policies on competitive procurements and encouraging the use of small and disadvantaged business enterprises.</t>
        </r>
      </text>
    </comment>
    <comment ref="C41" authorId="0" shapeId="0" xr:uid="{3F0D432F-3C3C-40D5-B9AD-C1E8973AB9F0}">
      <text>
        <r>
          <rPr>
            <b/>
            <sz val="9"/>
            <color indexed="81"/>
            <rFont val="Tahoma"/>
            <family val="2"/>
          </rPr>
          <t>Author:</t>
        </r>
        <r>
          <rPr>
            <sz val="9"/>
            <color indexed="81"/>
            <rFont val="Tahoma"/>
            <family val="2"/>
          </rPr>
          <t xml:space="preserve">
Other - List each item in sufficient detail for EPA to determine the reasonableness and allowability of its cost. 
This category should include only those types of direct costs that do not fit in any of the other budget categories. Examples of costs that may be in this category may include the following: insurance; rental/lease of equipment or supplies; equipment service or maintenance contracts; printing or photocopying; participant support costs (such as non-employee training stipends, childcare support, transportation, and subsidies or rebates for purchases of pollution control equipment); and, subaward costs. 
Applicants should describe the items included in the “Other” category and include the estimated amount of participant support costs in a separate line item. Additional information about participant support costs is contained in RAIN-2018-G05, “EPA Guidance on Participant Support Costs.”
Subawards (e.g., subgrants to other members of a coalition) and participant support costs are a distinct type of cost under this category. The term “subaward” means an award of financial assistance (money or property) by any legal agreement made by the recipient to an eligible subrecipient even if the agreement is referred to as a contract. 
Rebates, subsidies, and similar one-time, lump-sum payments to program beneficiaries for purchase of eligible emission control technologies are considered participant support costs. 
Please refer to Appendix A for detailed guidance on funding projects and partnerships and how to correctly categorize these costs in the workplan budget. “Other” does not include procurement purchases, technical assistance in the form of services instead of money, or other assistance in the form of revenue sharing, loans, loan guarantees, interest subsidies, insurance, or direct appropriations. Subcontracts are not subawards and belong in the contractual category. 
Applicants must provide the aggregate amount they propose to issue as subaward work as a separate line item in the “Other” category and must include a description of the types of activities to be supported. Refer to EPA’s Subaward Policy and supplemental Frequent Questions for additional guidance.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Z2" authorId="0" shapeId="0" xr:uid="{889B9944-6A1E-486A-94EA-464BC8C26C06}">
      <text>
        <r>
          <rPr>
            <b/>
            <sz val="9"/>
            <color indexed="81"/>
            <rFont val="Tahoma"/>
            <family val="2"/>
          </rPr>
          <t>Author:</t>
        </r>
        <r>
          <rPr>
            <sz val="9"/>
            <color indexed="81"/>
            <rFont val="Tahoma"/>
            <family val="2"/>
          </rPr>
          <t xml:space="preserve">
FY24 rate</t>
        </r>
      </text>
    </comment>
    <comment ref="Z3" authorId="0" shapeId="0" xr:uid="{951FD7E6-1F29-4A73-A0A1-7732F7EFFD8D}">
      <text>
        <r>
          <rPr>
            <b/>
            <sz val="9"/>
            <color indexed="81"/>
            <rFont val="Tahoma"/>
            <family val="2"/>
          </rPr>
          <t>David Stein:</t>
        </r>
        <r>
          <rPr>
            <sz val="9"/>
            <color indexed="81"/>
            <rFont val="Tahoma"/>
            <family val="2"/>
          </rPr>
          <t xml:space="preserve">
FY25 budget rate. This rate can be assumed for multiple years.</t>
        </r>
      </text>
    </comment>
    <comment ref="D4" authorId="0" shapeId="0" xr:uid="{B844DA26-FB60-4530-841E-6C709565E645}">
      <text>
        <r>
          <rPr>
            <b/>
            <sz val="9"/>
            <color indexed="81"/>
            <rFont val="Tahoma"/>
            <family val="2"/>
          </rPr>
          <t>Author:</t>
        </r>
        <r>
          <rPr>
            <sz val="9"/>
            <color indexed="81"/>
            <rFont val="Tahoma"/>
            <family val="2"/>
          </rPr>
          <t xml:space="preserve">
per NOFO</t>
        </r>
      </text>
    </comment>
    <comment ref="C7" authorId="0" shapeId="0" xr:uid="{362251AC-9971-45C5-A042-80184BF5B95B}">
      <text>
        <r>
          <rPr>
            <b/>
            <sz val="9"/>
            <color indexed="81"/>
            <rFont val="Tahoma"/>
            <family val="2"/>
          </rPr>
          <t>Author:</t>
        </r>
        <r>
          <rPr>
            <sz val="9"/>
            <color indexed="81"/>
            <rFont val="Tahoma"/>
            <family val="2"/>
          </rPr>
          <t xml:space="preserve">
Use pay schedules located here: https://www.oregonmetro.gov/how-metro-works/jobs/pay-metro
PDR Finance can complete this if unsure. Estimates can be used for initial draft budget created by Program Staff. 
Finance Note: Use Step 7 for AFSCME.</t>
        </r>
      </text>
    </comment>
    <comment ref="T7" authorId="0" shapeId="0" xr:uid="{3FD89C2C-25DD-4C4A-A067-48902AB6B6B7}">
      <text>
        <r>
          <rPr>
            <b/>
            <sz val="9"/>
            <color indexed="81"/>
            <rFont val="Tahoma"/>
            <family val="2"/>
          </rPr>
          <t>Author:</t>
        </r>
        <r>
          <rPr>
            <sz val="9"/>
            <color indexed="81"/>
            <rFont val="Tahoma"/>
            <family val="2"/>
          </rPr>
          <t xml:space="preserve">
Finance can complete. Costs covered by Federal grants and Match on Federal grants must follow Federal rules.</t>
        </r>
      </text>
    </comment>
    <comment ref="E8" authorId="0" shapeId="0" xr:uid="{775A6854-2A84-47C1-AD0B-4E8E635034A5}">
      <text>
        <r>
          <rPr>
            <b/>
            <sz val="9"/>
            <color indexed="81"/>
            <rFont val="Tahoma"/>
            <family val="2"/>
          </rPr>
          <t>Author:</t>
        </r>
        <r>
          <rPr>
            <sz val="9"/>
            <color indexed="81"/>
            <rFont val="Tahoma"/>
            <family val="2"/>
          </rPr>
          <t xml:space="preserve">
based on 1,776 working hours: 
2080 standard hrs
 - 160 hrs (4 wks) vacation
 - 104 hrs (13 days) holiday
 - 40 hrs (1 wk) sick
= 1776</t>
        </r>
      </text>
    </comment>
    <comment ref="G8" authorId="0" shapeId="0" xr:uid="{40247B0B-5EC7-47A4-B47B-92EBF13C22F8}">
      <text>
        <r>
          <rPr>
            <b/>
            <sz val="9"/>
            <color indexed="81"/>
            <rFont val="Tahoma"/>
            <family val="2"/>
          </rPr>
          <t>Author:</t>
        </r>
        <r>
          <rPr>
            <sz val="9"/>
            <color indexed="81"/>
            <rFont val="Tahoma"/>
            <family val="2"/>
          </rPr>
          <t xml:space="preserve">
based on 1,776 working hours: 
2080 standard hrs
 - 160 hrs (4 wks) vacation
 - 104 hrs (13 days) holiday
 - 40 hrs (1 wk) sick
= 1776</t>
        </r>
      </text>
    </comment>
    <comment ref="I8" authorId="0" shapeId="0" xr:uid="{A2147189-FC0C-428E-875F-3634499A92A0}">
      <text>
        <r>
          <rPr>
            <b/>
            <sz val="9"/>
            <color indexed="81"/>
            <rFont val="Tahoma"/>
            <family val="2"/>
          </rPr>
          <t>Author:</t>
        </r>
        <r>
          <rPr>
            <sz val="9"/>
            <color indexed="81"/>
            <rFont val="Tahoma"/>
            <family val="2"/>
          </rPr>
          <t xml:space="preserve">
based on 1,776 working hours: 
2080 standard hrs
 - 160 hrs (4 wks) vacation
 - 104 hrs (13 days) holiday
 - 40 hrs (1 wk) sick
= 1776</t>
        </r>
      </text>
    </comment>
    <comment ref="K8" authorId="0" shapeId="0" xr:uid="{AF28B1C8-F35F-45DB-A6F9-1043DB9FCBDD}">
      <text>
        <r>
          <rPr>
            <b/>
            <sz val="9"/>
            <color indexed="81"/>
            <rFont val="Tahoma"/>
            <family val="2"/>
          </rPr>
          <t>Author:</t>
        </r>
        <r>
          <rPr>
            <sz val="9"/>
            <color indexed="81"/>
            <rFont val="Tahoma"/>
            <family val="2"/>
          </rPr>
          <t xml:space="preserve">
based on 1,776 working hours: 
2080 standard hrs
 - 160 hrs (4 wks) vacation
 - 104 hrs (13 days) holiday
 - 40 hrs (1 wk) sick
= 1776</t>
        </r>
      </text>
    </comment>
    <comment ref="M8" authorId="0" shapeId="0" xr:uid="{3B954EF1-F6E1-49C0-B4DD-073AFF68B038}">
      <text>
        <r>
          <rPr>
            <b/>
            <sz val="9"/>
            <color indexed="81"/>
            <rFont val="Tahoma"/>
            <family val="2"/>
          </rPr>
          <t>Author:</t>
        </r>
        <r>
          <rPr>
            <sz val="9"/>
            <color indexed="81"/>
            <rFont val="Tahoma"/>
            <family val="2"/>
          </rPr>
          <t xml:space="preserve">
based on 1,776 working hours: 
2080 standard hrs
 - 160 hrs (4 wks) vacation
 - 104 hrs (13 days) holiday
 - 40 hrs (1 wk) sick
= 1776</t>
        </r>
      </text>
    </comment>
    <comment ref="L15" authorId="0" shapeId="0" xr:uid="{9FAF9CDD-A7EE-40D9-BDA7-92C096A6E42E}">
      <text>
        <r>
          <rPr>
            <b/>
            <sz val="9"/>
            <color indexed="81"/>
            <rFont val="Tahoma"/>
            <family val="2"/>
          </rPr>
          <t>Author:</t>
        </r>
        <r>
          <rPr>
            <sz val="9"/>
            <color indexed="81"/>
            <rFont val="Tahoma"/>
            <family val="2"/>
          </rPr>
          <t xml:space="preserve">
force</t>
        </r>
      </text>
    </comment>
    <comment ref="A33" authorId="0" shapeId="0" xr:uid="{F532969D-44E6-491D-A781-15BFFD48978E}">
      <text>
        <r>
          <rPr>
            <b/>
            <sz val="9"/>
            <color indexed="81"/>
            <rFont val="Tahoma"/>
            <family val="2"/>
          </rPr>
          <t>Author:</t>
        </r>
        <r>
          <rPr>
            <sz val="9"/>
            <color indexed="81"/>
            <rFont val="Tahoma"/>
            <family val="2"/>
          </rPr>
          <t xml:space="preserve">
NOTE: Per USG regs, "equipment" only includes those items over $5,000 per unit</t>
        </r>
      </text>
    </comment>
    <comment ref="A37" authorId="0" shapeId="0" xr:uid="{0C00574A-6E75-49E4-9AF1-DA44D32AF38D}">
      <text>
        <r>
          <rPr>
            <b/>
            <sz val="9"/>
            <color indexed="81"/>
            <rFont val="Tahoma"/>
            <family val="2"/>
          </rPr>
          <t>Author:</t>
        </r>
        <r>
          <rPr>
            <sz val="9"/>
            <color indexed="81"/>
            <rFont val="Tahoma"/>
            <family val="2"/>
          </rPr>
          <t xml:space="preserve">
All items that are not classified as "equipment" (see above). 
Only include project-specific supplies. General office supplies and laptops for project staff are covered by the indirect rate and don't need to be included here.</t>
        </r>
      </text>
    </comment>
    <comment ref="A42" authorId="0" shapeId="0" xr:uid="{85F1682D-D75E-4195-9178-3CB3A8C96B5E}">
      <text>
        <r>
          <rPr>
            <b/>
            <sz val="9"/>
            <color indexed="81"/>
            <rFont val="Tahoma"/>
            <family val="2"/>
          </rPr>
          <t>Author:</t>
        </r>
        <r>
          <rPr>
            <sz val="9"/>
            <color indexed="81"/>
            <rFont val="Tahoma"/>
            <family val="2"/>
          </rPr>
          <t xml:space="preserve">
If under federal grant, requires prior approval per USG regs</t>
        </r>
      </text>
    </comment>
    <comment ref="B42" authorId="0" shapeId="0" xr:uid="{3F17BFAE-4F22-461A-89A6-702DA9E4801E}">
      <text>
        <r>
          <rPr>
            <b/>
            <sz val="9"/>
            <color indexed="81"/>
            <rFont val="Tahoma"/>
            <charset val="1"/>
          </rPr>
          <t>Author:</t>
        </r>
        <r>
          <rPr>
            <sz val="9"/>
            <color indexed="81"/>
            <rFont val="Tahoma"/>
            <charset val="1"/>
          </rPr>
          <t xml:space="preserve">
See EPA budget dev guidance to determine budget category. Likely all in Other - Subaward</t>
        </r>
      </text>
    </comment>
    <comment ref="W42" authorId="0" shapeId="0" xr:uid="{CA38A04C-FF35-4C0B-9138-349EE4C599BE}">
      <text>
        <r>
          <rPr>
            <b/>
            <sz val="9"/>
            <color indexed="81"/>
            <rFont val="Tahoma"/>
            <charset val="1"/>
          </rPr>
          <t>Author:</t>
        </r>
        <r>
          <rPr>
            <sz val="9"/>
            <color indexed="81"/>
            <rFont val="Tahoma"/>
            <charset val="1"/>
          </rPr>
          <t xml:space="preserve">
NOTE: Will need to pay attention to this. EPA subaward policy says, "EPA’s National Term and Condition for Subawards requires EPA Award Official approval for subawards to for-profits and individual consultants. Examples of situations in which a for-profit firm may be an eligible subrecipient would be an EPA financial assistance program that provides funding for pollution control projects at a company’s production facilities and the firm will receive reimbursement for personnel and contractor costs. The for-profit firm in that case would not be providing goods and services to the pass- through entity."
" For-profit organizations and individual consultants, in almost all cases, are not eligible subrecipients under EPA financial assistance programs and the pass-through entity must obtain prior written approval from EPA’s Award Official for subawards to these entities unless the EPA-approved budget and work plan for this agreement contain a precise description of such subawards."</t>
        </r>
      </text>
    </comment>
    <comment ref="A43" authorId="0" shapeId="0" xr:uid="{9983B38D-C585-4C2C-BC36-57B04CB0968E}">
      <text>
        <r>
          <rPr>
            <b/>
            <sz val="9"/>
            <color indexed="81"/>
            <rFont val="Tahoma"/>
            <family val="2"/>
          </rPr>
          <t>Author:</t>
        </r>
        <r>
          <rPr>
            <sz val="9"/>
            <color indexed="81"/>
            <rFont val="Tahoma"/>
            <family val="2"/>
          </rPr>
          <t xml:space="preserve">
If under federal grant, likely requires prior approval (as subaward) per USG regs, unless it is considered a procurement contract.</t>
        </r>
      </text>
    </comment>
    <comment ref="A52" authorId="0" shapeId="0" xr:uid="{A04BE26B-9953-41A7-9AE7-35F3D04DBEFE}">
      <text>
        <r>
          <rPr>
            <b/>
            <sz val="9"/>
            <color indexed="81"/>
            <rFont val="Tahoma"/>
            <family val="2"/>
          </rPr>
          <t>Author:</t>
        </r>
        <r>
          <rPr>
            <sz val="9"/>
            <color indexed="81"/>
            <rFont val="Tahoma"/>
            <family val="2"/>
          </rPr>
          <t xml:space="preserve">
Payments to community members for providing an ongoing service to the project. Examples: Advisory/project committee, Proposal review team, Facilitating discussions or focus group.
Use Committee Service/Participant Agreement 
Prior federal approval is required. Reference these planned expenses in the project budget (ideally as a separate line item for clarity) and ensure it is mentioned in the approved award</t>
        </r>
      </text>
    </comment>
    <comment ref="A53" authorId="0" shapeId="0" xr:uid="{00FB15CE-90B4-4D9B-9DE9-CC95821D30A9}">
      <text>
        <r>
          <rPr>
            <b/>
            <sz val="9"/>
            <color indexed="81"/>
            <rFont val="Tahoma"/>
            <family val="2"/>
          </rPr>
          <t>Author:</t>
        </r>
        <r>
          <rPr>
            <sz val="9"/>
            <color indexed="81"/>
            <rFont val="Tahoma"/>
            <family val="2"/>
          </rPr>
          <t xml:space="preserve">
Payment to community member to defray costs for attending a meeting or participating in a short-term activity (i.e. one or two payments of no more than $1,000 total). Examples: Attending a meeting or focus group
Stipend Agreement 
Prior federal approval is required. Reference these planned expenses in the project budget (ideally as a separate line item for clarity) and ensure it is mentioned in the approved award</t>
        </r>
      </text>
    </comment>
    <comment ref="A54" authorId="0" shapeId="0" xr:uid="{2B9C4B10-1B77-4948-985D-D48D9791D0A5}">
      <text>
        <r>
          <rPr>
            <b/>
            <sz val="9"/>
            <color indexed="81"/>
            <rFont val="Tahoma"/>
            <family val="2"/>
          </rPr>
          <t>Author:</t>
        </r>
        <r>
          <rPr>
            <sz val="9"/>
            <color indexed="81"/>
            <rFont val="Tahoma"/>
            <family val="2"/>
          </rPr>
          <t xml:space="preserve">
Likely need prior approval if fed funded per 2 CFR 200.456 Participant support costs. (e.g. need to explicitly mention in award narrative and/or budget).</t>
        </r>
      </text>
    </comment>
    <comment ref="A55" authorId="0" shapeId="0" xr:uid="{E52024F1-6AB2-4494-B9E8-42A0E49C497F}">
      <text>
        <r>
          <rPr>
            <b/>
            <sz val="9"/>
            <color indexed="81"/>
            <rFont val="Tahoma"/>
            <family val="2"/>
          </rPr>
          <t>Author:</t>
        </r>
        <r>
          <rPr>
            <sz val="9"/>
            <color indexed="81"/>
            <rFont val="Tahoma"/>
            <family val="2"/>
          </rPr>
          <t xml:space="preserve">
If planning to use individual consultants as opposed to firm(s), include them here so they are included in the correct section of the SF-424A</t>
        </r>
      </text>
    </comment>
    <comment ref="D67" authorId="0" shapeId="0" xr:uid="{F676D09B-3002-4604-B773-9BDEC7B92257}">
      <text>
        <r>
          <rPr>
            <b/>
            <sz val="9"/>
            <color indexed="81"/>
            <rFont val="Tahoma"/>
            <family val="2"/>
          </rPr>
          <t>Author:</t>
        </r>
        <r>
          <rPr>
            <sz val="9"/>
            <color indexed="81"/>
            <rFont val="Tahoma"/>
            <family val="2"/>
          </rPr>
          <t xml:space="preserve">
Federal grants and match on federal grants must follow federal rules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5" authorId="0" shapeId="0" xr:uid="{CE7672EF-6539-4632-B4DA-FC8E3C2DC65E}">
      <text>
        <r>
          <rPr>
            <b/>
            <sz val="9"/>
            <color indexed="81"/>
            <rFont val="Tahoma"/>
            <family val="2"/>
          </rPr>
          <t>Author:</t>
        </r>
        <r>
          <rPr>
            <sz val="9"/>
            <color indexed="81"/>
            <rFont val="Tahoma"/>
            <family val="2"/>
          </rPr>
          <t xml:space="preserve">
For applications pertaining to a single federal grant program (Catalog of Federal Domestic Assistance (CFDA) number) and not requiring a functional or activity breakdown, enter on Line 1 under Column (a) the CFDA program title, Notice of Funding Opportunity (NOFO) number, Program Code, and/or Grant Number. Enter in Column (b) the CFDA number. The CFDA number will be in the format ##.### (e.g., 93.564 Child Support Enforcement Research; 93.570 Community Services Block Grant Discretionary Awards). The NOFO number is identified on the opportunity. The Program Code is usually two letters (e.g., FD, EF, CH). The grant number is identified on the award, if applicable.</t>
        </r>
      </text>
    </comment>
    <comment ref="B6" authorId="0" shapeId="0" xr:uid="{1F4682AF-81A4-45DA-94D3-62DCE479346D}">
      <text>
        <r>
          <rPr>
            <b/>
            <sz val="9"/>
            <color indexed="81"/>
            <rFont val="Tahoma"/>
            <family val="2"/>
          </rPr>
          <t>Author:</t>
        </r>
        <r>
          <rPr>
            <sz val="9"/>
            <color indexed="81"/>
            <rFont val="Tahoma"/>
            <family val="2"/>
          </rPr>
          <t xml:space="preserve">
Enter the name of the CFDA (i.e., Grant Program Name), NOFO number, Program Code, or Grant Number.</t>
        </r>
      </text>
    </comment>
    <comment ref="C6" authorId="0" shapeId="0" xr:uid="{A881AF06-C5EB-4AA5-85F3-548BADF5103E}">
      <text>
        <r>
          <rPr>
            <b/>
            <sz val="9"/>
            <color indexed="81"/>
            <rFont val="Tahoma"/>
            <family val="2"/>
          </rPr>
          <t>Author:</t>
        </r>
        <r>
          <rPr>
            <sz val="9"/>
            <color indexed="81"/>
            <rFont val="Tahoma"/>
            <family val="2"/>
          </rPr>
          <t xml:space="preserve">
Enter the CFDA Number.</t>
        </r>
      </text>
    </comment>
    <comment ref="D7" authorId="0" shapeId="0" xr:uid="{ECBDC96C-8111-4AD4-BF2F-5136BC5F4DD3}">
      <text>
        <r>
          <rPr>
            <b/>
            <sz val="9"/>
            <color indexed="81"/>
            <rFont val="Tahoma"/>
            <family val="2"/>
          </rPr>
          <t>Author:</t>
        </r>
        <r>
          <rPr>
            <sz val="9"/>
            <color indexed="81"/>
            <rFont val="Tahoma"/>
            <family val="2"/>
          </rPr>
          <t xml:space="preserve">
Unobligated Federal funds balance is the amount of federal funds authorized under a Federal award that the non-Federal entity (NFE) has not obligated. For new applications, leave Column (c) blank. For continuing grant program applications, submit these forms before the end of each funding period as required by the grantor agency. If directed by the grantor agency, for each line entry in Columns (a) and (b), enter in Column (c) the estimated amount of federal funds which will remain unobligated at the end of the funding period (usually a year). Otherwise, leave this column blank. The unobligated amount does not include commitments that have not yet been disbursed. For supplemental grants and changes to existing grants, leave Columns (c) blank.</t>
        </r>
      </text>
    </comment>
    <comment ref="E7" authorId="0" shapeId="0" xr:uid="{9AD8B786-03A6-4C48-B8ED-EF94DB77DC8E}">
      <text>
        <r>
          <rPr>
            <b/>
            <sz val="9"/>
            <color indexed="81"/>
            <rFont val="Tahoma"/>
            <family val="2"/>
          </rPr>
          <t>Author:</t>
        </r>
        <r>
          <rPr>
            <sz val="9"/>
            <color indexed="81"/>
            <rFont val="Tahoma"/>
            <family val="2"/>
          </rPr>
          <t xml:space="preserve">
Unobligated non-Federal funds balance is the amount of non-federal funds required under a Federal award that the NFE has not obligated towards the project, or was waived by the grantor agency, or otherwise not being used. For new applications, leave Column (d) blank. For continuing grant program applications, submit these forms before the end of each funding period as required by the grantor agency. If directed by the grantor agency, enter in Column (d) the estimated amount of non-federal funds which will remain unobligated at the end of the grant funding period (usually a year).
Otherwise, leave the column blank. For supplemental grants and changes to existing grants, leave Column (d) blank.</t>
        </r>
      </text>
    </comment>
    <comment ref="F7" authorId="0" shapeId="0" xr:uid="{F9D736DE-3524-410F-84B7-66CF812401D4}">
      <text>
        <r>
          <rPr>
            <b/>
            <sz val="9"/>
            <color indexed="81"/>
            <rFont val="Tahoma"/>
            <family val="2"/>
          </rPr>
          <t>Author:</t>
        </r>
        <r>
          <rPr>
            <sz val="9"/>
            <color indexed="81"/>
            <rFont val="Tahoma"/>
            <family val="2"/>
          </rPr>
          <t xml:space="preserve">
Federal share is the portion of project costs that are paid by Federal funds. For new applications, for each line entry in Columns (a) and (b), enter in Column (e) the estimated federal funds needed to support the project for the first funding period (usually a year). For continuing grant program applications, submit these forms before the end of each funding period as required by the grantor agency. Enter in columns (e) the amount of federal funds needed for the upcoming funding period. For supplemental grants, enter in Column (e) the additional federal funds being requested. For changes to existing grants, enter in Column (e) the amount of the increase or decrease of federal funds.</t>
        </r>
      </text>
    </comment>
    <comment ref="G7" authorId="0" shapeId="0" xr:uid="{3BBC9064-DD6F-4D84-BF03-08C59846049F}">
      <text>
        <r>
          <rPr>
            <b/>
            <sz val="9"/>
            <color indexed="81"/>
            <rFont val="Tahoma"/>
            <family val="2"/>
          </rPr>
          <t>Author:</t>
        </r>
        <r>
          <rPr>
            <sz val="9"/>
            <color indexed="81"/>
            <rFont val="Tahoma"/>
            <family val="2"/>
          </rPr>
          <t xml:space="preserve">
Non-federal share (cost sharing or matching) is the portion of project costs not paid by Federal funds (unless otherwise authorized by Federal statute). Leave blank if there are no non-federal funds required or a non-federal funds waiver (if applicable) is requested for the grant program, function, or activity. For new applications, for each line entry in Columns (a) and (b), enter in Columns (f) the amounts of non-federal funds that is intended to be contributed to support the project for the first funding period (usually a year). For continuing grant program applications, submit these forms before the end of each funding period as required by the grantor agency. Enter in Column (f) the amounts of non-federal funds that is intended to be contributed to support the upcoming period. For supplemental grants, enter in Column (f) any additional non-federal funds that is intended to be contributed. For changes to existing grants, enter in Column (f) the amount of the increase or decrease of non-federal funds that is intended to be contributed.</t>
        </r>
      </text>
    </comment>
    <comment ref="A15" authorId="0" shapeId="0" xr:uid="{8AECDA08-1738-4046-88D4-BA11ED552800}">
      <text>
        <r>
          <rPr>
            <b/>
            <sz val="9"/>
            <color indexed="81"/>
            <rFont val="Tahoma"/>
            <family val="2"/>
          </rPr>
          <t>Author:</t>
        </r>
        <r>
          <rPr>
            <sz val="9"/>
            <color indexed="81"/>
            <rFont val="Tahoma"/>
            <family val="2"/>
          </rPr>
          <t xml:space="preserve">
In the column headings (1) through (4), enter the titles of the same programs, functions, and activities shown on Lines 1-4, column (a), Section A. When additional sheets are prepared for Section A, provide similar column headings on each sheet. For each Grant Program, Function or Activity, fill in the total requirements for funds (both federal and non- federal) by object class categories. If using the Budget Information form through Grants.gov, the Grant Program, Function, or Activity is pre- populated by the Grant Program Function or Activity from column (A) in Section A – Budget Summary.</t>
        </r>
      </text>
    </comment>
    <comment ref="B18" authorId="0" shapeId="0" xr:uid="{8CCEF241-89F4-42F1-BFEA-E140B9BA73C8}">
      <text>
        <r>
          <rPr>
            <b/>
            <sz val="9"/>
            <color indexed="81"/>
            <rFont val="Tahoma"/>
            <family val="2"/>
          </rPr>
          <t>Author:</t>
        </r>
        <r>
          <rPr>
            <sz val="9"/>
            <color indexed="81"/>
            <rFont val="Tahoma"/>
            <family val="2"/>
          </rPr>
          <t xml:space="preserve">
Enter funds required for compensation of personnel from the selected program. Costs of employee salaries and wages engaged in activities under the program. See grantor agency regulations (e.g., 2 CFR §200.430; 45 CFR §75.430) for more information on allowable compensation personnel costs. Do not include the personnel costs of consultants, contractors and subrecipients under this category. If not applicable, leave blank.</t>
        </r>
      </text>
    </comment>
    <comment ref="B19" authorId="0" shapeId="0" xr:uid="{20D4BFD5-8248-434B-9D75-B35C12CF0302}">
      <text>
        <r>
          <rPr>
            <b/>
            <sz val="9"/>
            <color indexed="81"/>
            <rFont val="Tahoma"/>
            <family val="2"/>
          </rPr>
          <t>Author:</t>
        </r>
        <r>
          <rPr>
            <sz val="9"/>
            <color indexed="81"/>
            <rFont val="Tahoma"/>
            <family val="2"/>
          </rPr>
          <t xml:space="preserve">
Enter funds required for compensation of fringe benefits from the selected program. Costs of employee fringe benefits are allowances and services provided by employers to their employees in addition to regular salaries and wages. For more information on fringe benefits, please refer to the grantor agency regulations regarding compensation fringe benefits (e.g., 2 CFR §200.431; 45 CFR §75.431). Do not include the fringe benefits of consultants, contractors, and subrecipients, because those costs should be listed under the “Contractual” category as part of the total value of the contract or agreement. Typically, fringe benefit amounts are determined by applying a calculated rate for a particular class of employee (full-time or part-time) to the salary and wages requested. Fringe rates are often specified in the approved indirect cost rate agreement. Fringe benefits may be treated as a direct cost or indirect cost in accordance with the applicant's accounting practices. Only fringe benefits as a direct cost should be entered under this category. If not applicable, leave blank.</t>
        </r>
      </text>
    </comment>
    <comment ref="B20" authorId="0" shapeId="0" xr:uid="{EE84A56C-F9A6-43F1-8CE3-CE22C25B09B7}">
      <text>
        <r>
          <rPr>
            <b/>
            <sz val="9"/>
            <color indexed="81"/>
            <rFont val="Tahoma"/>
            <family val="2"/>
          </rPr>
          <t>Author:</t>
        </r>
        <r>
          <rPr>
            <sz val="9"/>
            <color indexed="81"/>
            <rFont val="Tahoma"/>
            <family val="2"/>
          </rPr>
          <t xml:space="preserve">
Enter funds required for travel from the selected program. Costs of project-related travel (i.e., transportation, lodging, subsistence, and other related items) by employees who are in travel status on official business of the NFE. Travel by non-employees such as consultants, contractors or subrecipients should be included under the “Contractual” category. Local travel for employees in non-travel status should be listed on the "Other" category. Travel costs should be developed in accordance with the applicant's travel policies and grantor agency regulations (e.g., 2 CFR §200.474; 45 CFR §75.474). If not applicable, leave blank.</t>
        </r>
      </text>
    </comment>
    <comment ref="B21" authorId="0" shapeId="0" xr:uid="{D7F5886B-F9B3-4797-8A4F-91A4B215EBA6}">
      <text>
        <r>
          <rPr>
            <b/>
            <sz val="9"/>
            <color indexed="81"/>
            <rFont val="Tahoma"/>
            <family val="2"/>
          </rPr>
          <t>Author:</t>
        </r>
        <r>
          <rPr>
            <sz val="9"/>
            <color indexed="81"/>
            <rFont val="Tahoma"/>
            <family val="2"/>
          </rPr>
          <t xml:space="preserve">
Enter funds required for equipment from the selected program. "Equipment" means tangible personal property (including information technology systems) having a useful life of more than one year and a per-unit acquisition cost that equals or exceeds the lesser of: (a) the capitalization level established by the organization for the financial statement purposes, or (b) $5,000. (Note: Acquisition cost means the net invoice unit price of an item of equipment, including the cost of any modifications, attachments, accessories, or auxiliary apparatus necessary to make it usable for the purpose for which it is acquired. Ancillary charges, such as taxes, duty, protective in- transit insurance, freight, and installation, shall be included in, or excluded from, acquisition cost in accordance with the NFE's regular written accounting practices.) For more information, please see grantor agency regulations (e.g., 2 CFR§§200.2, 200.313, and 200.439; 45 CFR §§75.2, 75.320, and 75.439). If not applicable, leave blank.</t>
        </r>
      </text>
    </comment>
    <comment ref="B22" authorId="0" shapeId="0" xr:uid="{4417C81B-FAE2-4779-BF0C-9FD2799B70D3}">
      <text>
        <r>
          <rPr>
            <b/>
            <sz val="9"/>
            <color indexed="81"/>
            <rFont val="Tahoma"/>
            <family val="2"/>
          </rPr>
          <t>Author:</t>
        </r>
        <r>
          <rPr>
            <sz val="9"/>
            <color indexed="81"/>
            <rFont val="Tahoma"/>
            <family val="2"/>
          </rPr>
          <t xml:space="preserve">
Enter funds required for supplies from the selected program. Tangible personal property other than those included in the Equipment category. A computing device is a supply if the acquisition cost is less than the lesser of the capitalization level established by the NFE for financial statement purposes or $5,000, regardless of the length of its useful life. For more information, please see the grantor agency requirements (e.g., 2 CFR §§200.2, 200.314, and 200.453; 45 CFR §§ 75.2, 75.321, and 75.453). If not applicable, leave blank.</t>
        </r>
      </text>
    </comment>
    <comment ref="B23" authorId="0" shapeId="0" xr:uid="{B7CF758C-0E20-4E92-B3BA-2655C498E5F7}">
      <text>
        <r>
          <rPr>
            <b/>
            <sz val="9"/>
            <color indexed="81"/>
            <rFont val="Tahoma"/>
            <family val="2"/>
          </rPr>
          <t>Author:</t>
        </r>
        <r>
          <rPr>
            <sz val="9"/>
            <color indexed="81"/>
            <rFont val="Tahoma"/>
            <family val="2"/>
          </rPr>
          <t xml:space="preserve">
Enter funds required for contractual costs from the selected program. Cost of all contracts except those that should be placed under other categories such as equipment, supplies, or construction. In accordance with grantor agency regulations, if applicable, procurement standards (e.g., 2 CFR §§200.317 - 200.327; 45 CFR §§75.326 - 75.340) and subaward requirements (e.g., 2 CFR §§200.331 - 200.333; 45 CFR §§75.351 - 75.353) must be followed. Include third-party evaluation contracts, procurement contracts, and subawards. Costs related to individual consultants should be listed in the "Other" category. If applicable and charged as a direct cost, include third-party renting or leasing agreements for equipment; and, third-party renting or leasing agreements for real property (building, facility, administrative office, space, structure, land, and other real property) used specifically for the program. Do not include real property owned by the recipient or are arrangements considered “less-than-arms-length”, “sale and lease back”, “finance lease” per Financial Accounting Standards Board (FASB), “financed purchase” per Government Accounting Standards Board (GASB) standards because if charged as: 1) a direct cost, costs should be listed under the “Other” category and are allowable only up to the amount that would have been allowed had the recipient owned the property or purchased the property on the date the agreement was executed; or 2) as an indirect cost, costs should be included under the “Indirect” category. These costs must be treated as either direct or indirect costs, not both. For more information, see grantor agency regulations (e.g., 2 CFR 200.2, 200.414, 200.430 - 200.431, 200.434, 200.436, and 200.439; 45 CFR §75.2, 75.414, 75.430-75.431, 75.434, 75.436, and 75.439). If not applicable, leave blank.</t>
        </r>
      </text>
    </comment>
    <comment ref="B24" authorId="0" shapeId="0" xr:uid="{60C7BC46-81A6-4147-B50A-577E16041EF1}">
      <text>
        <r>
          <rPr>
            <b/>
            <sz val="9"/>
            <color indexed="81"/>
            <rFont val="Tahoma"/>
            <family val="2"/>
          </rPr>
          <t>Author:</t>
        </r>
        <r>
          <rPr>
            <sz val="9"/>
            <color indexed="81"/>
            <rFont val="Tahoma"/>
            <family val="2"/>
          </rPr>
          <t xml:space="preserve">
Enter funds required for construction or major renovation for the selected program. Construction and major renovation are unallowable in the absence of specific statutory authority. Construction means the creation of a building, structure, or facility, including the installation of equipment, site preparation, landscaping, associated roads parking, environmental mitigation, and utilities, which provides space not previously available. It includes freestanding structures, additional wings or floors, enclosed courtyards or entryways, and any other means to provide usable space that did not previously exist (excluding temporary facilities). Major Renovation (A&amp;R) is considered a structural change (e.g., to the foundation, roof, floor, or exterior or load-bearing walls of a facility, or an extension to an existing facility) to achieve the following: increase the floor area; and/or change function and purpose of an existing building, structure, or facility. Some grantor agencies use a dollar amount to distinguish between minor and major A&amp;R, i.e., a major renovation threshold, for the entire project period per parcel. Please seek grantor agency guidance if intending to enter an amount under this line item. Grantor agencies may require additional information be provided before non-Federal entities proceed and/or incur costs under this category. This line may be subject to additional requirements, OMB forms, and grantor agency review. If not applicable or unallowable under the grant program, leave blank.</t>
        </r>
      </text>
    </comment>
    <comment ref="B25" authorId="0" shapeId="0" xr:uid="{AEA37058-F7BB-4861-B873-B410B2703F52}">
      <text>
        <r>
          <rPr>
            <b/>
            <sz val="9"/>
            <color indexed="81"/>
            <rFont val="Tahoma"/>
            <family val="2"/>
          </rPr>
          <t>Author:</t>
        </r>
        <r>
          <rPr>
            <sz val="9"/>
            <color indexed="81"/>
            <rFont val="Tahoma"/>
            <family val="2"/>
          </rPr>
          <t xml:space="preserve">
Enter the total of all other costs for the selected program not listed elsewhere in this form. Such costs, where applicable and allowed under the program, may include: individual consultant costs; local travel; insurance; medical and dental costs (non-personnel); professional service costs; depreciation of equipment and real property (when treated as a direct cost), printing and publications, training costs (tuition and stipends), staff development costs, and administrative costs (when treated as a direct cost). Purchase costs, including principal and interest, for real property are unallowable in the absence of specific statutory authority. Please seek grantor agency guidance if intending to enter these amounts under this category. Grantor agencies may require additional info be provided before proceeding and/or incurring costs and may be subject to additional requirements and reviews. If N/A or unallowable under the program do not include. Any real property owned by the recipient or arrangements considered "less-than-arms-length", "sale and lease back", "finance lease" per the FASB, "financed purchase" per GASB standards intended to be proposed or claimed for use, if applicable and allowed under the program, and in accordance with grantor agency regulations may be included in this category. However, the justification for these costs must include: the allocable percentage and total dollar amount; the depreciation amount with type of method and calculation used; tax amount (if applicable); insurance amount and what it covers; maintenance and repair with details on each type of expense proposed and its associated cost; minor A&amp;R (if any) with specifics for each type of proposed expense and its associated cost; the ownership type (own, lease); clearly show the computation, and provide any info to support the amount requested. Any cost above the allowed amount, per regulations, is the responsibility of the NFE. Do not include costs of third-party renting or leasing real property and equipment since they should be under the “Contractual” category. If not applicable, leave blank.</t>
        </r>
      </text>
    </comment>
    <comment ref="B27" authorId="0" shapeId="0" xr:uid="{4F1F293C-FA7B-4F8D-A712-84ADD676B525}">
      <text>
        <r>
          <rPr>
            <b/>
            <sz val="9"/>
            <color indexed="81"/>
            <rFont val="Tahoma"/>
            <family val="2"/>
          </rPr>
          <t>Author:</t>
        </r>
        <r>
          <rPr>
            <sz val="9"/>
            <color indexed="81"/>
            <rFont val="Tahoma"/>
            <family val="2"/>
          </rPr>
          <t xml:space="preserve">
Enter the amount of indirect cost in accordance with the program requirements, negotiated indirect cost rate agreement, or the 10% de minimis rate. Costs must be consistently charged as either indirect or direct costs but may not be double charged or inconsistently charged as both. For more information, please see the grantor agency requirements (e.g., 2 CFR §§200.2, 200.403 - 200.405, and 200.412 - 200.414; 45 CFR §§ 75.2, 75.403 - 75.405, and 75.412 - 75.414). If not applicable, leave blank.</t>
        </r>
      </text>
    </comment>
    <comment ref="B30" authorId="0" shapeId="0" xr:uid="{5A5B0725-6FD2-4085-B90B-F54B740B560E}">
      <text>
        <r>
          <rPr>
            <b/>
            <sz val="9"/>
            <color indexed="81"/>
            <rFont val="Tahoma"/>
            <family val="2"/>
          </rPr>
          <t>Author:</t>
        </r>
        <r>
          <rPr>
            <sz val="9"/>
            <color indexed="81"/>
            <rFont val="Tahoma"/>
            <family val="2"/>
          </rPr>
          <t xml:space="preserve">
Enter the estimated amount of total program income, if any, expected to be directly generated by or earned from this project. Program income includes but is not limited to, income from fees for services performed, the use or rental of real or personal property acquired under federally-funded projects, the sale of commodities or items fabricated under an award, license fees and royalties on patents and copyrights, and interest on loans made with award funds. For more information, please see the grantor agency requirements (e.g., 2 CFR §§200.2 and 200.307; 45 CFR §§ 75.2 and 75.307). If not applicable, leave blank.</t>
        </r>
      </text>
    </comment>
    <comment ref="B33" authorId="0" shapeId="0" xr:uid="{5FC43630-6734-4C82-80B5-6BAB2C792105}">
      <text>
        <r>
          <rPr>
            <b/>
            <sz val="9"/>
            <color indexed="81"/>
            <rFont val="Tahoma"/>
            <family val="2"/>
          </rPr>
          <t>Author:</t>
        </r>
        <r>
          <rPr>
            <sz val="9"/>
            <color indexed="81"/>
            <rFont val="Tahoma"/>
            <family val="2"/>
          </rPr>
          <t xml:space="preserve">
Name of the grant program from which funds will be derived. Defaults to the corresponding program name in section A and may be overwritten if called for by the instructions for the Notice of Funding Opportunity.</t>
        </r>
      </text>
    </comment>
    <comment ref="E33" authorId="0" shapeId="0" xr:uid="{17CAF5AC-B9FF-4DFA-B3C7-C5C1C4569443}">
      <text>
        <r>
          <rPr>
            <b/>
            <sz val="9"/>
            <color indexed="81"/>
            <rFont val="Tahoma"/>
            <family val="2"/>
          </rPr>
          <t>Author:</t>
        </r>
        <r>
          <rPr>
            <sz val="9"/>
            <color indexed="81"/>
            <rFont val="Tahoma"/>
            <family val="2"/>
          </rPr>
          <t xml:space="preserve">
Enter resources provided by the applicant for the selected program. If not applicable, leave blank.</t>
        </r>
      </text>
    </comment>
    <comment ref="F33" authorId="0" shapeId="0" xr:uid="{0E610AD9-00DB-48DD-97E3-4A809789617B}">
      <text>
        <r>
          <rPr>
            <b/>
            <sz val="9"/>
            <color indexed="81"/>
            <rFont val="Tahoma"/>
            <family val="2"/>
          </rPr>
          <t>Author:</t>
        </r>
        <r>
          <rPr>
            <sz val="9"/>
            <color indexed="81"/>
            <rFont val="Tahoma"/>
            <family val="2"/>
          </rPr>
          <t xml:space="preserve">
Enter resources provided by one or more states for the selected program. If not applicable, leave blank.</t>
        </r>
      </text>
    </comment>
    <comment ref="G33" authorId="0" shapeId="0" xr:uid="{2F1E5B34-9C3E-476F-8440-D93026E8AD52}">
      <text>
        <r>
          <rPr>
            <b/>
            <sz val="9"/>
            <color indexed="81"/>
            <rFont val="Tahoma"/>
            <family val="2"/>
          </rPr>
          <t>Author:</t>
        </r>
        <r>
          <rPr>
            <sz val="9"/>
            <color indexed="81"/>
            <rFont val="Tahoma"/>
            <family val="2"/>
          </rPr>
          <t xml:space="preserve">
Enter resources provided by the other sources (e.g. donors) for the selected program. If not applicable, leave blank.</t>
        </r>
      </text>
    </comment>
    <comment ref="D40" authorId="0" shapeId="0" xr:uid="{F04593AA-A7EF-4588-AE3D-9D2DC28E132D}">
      <text>
        <r>
          <rPr>
            <b/>
            <sz val="9"/>
            <color indexed="81"/>
            <rFont val="Tahoma"/>
            <family val="2"/>
          </rPr>
          <t>Author:</t>
        </r>
        <r>
          <rPr>
            <sz val="9"/>
            <color indexed="81"/>
            <rFont val="Tahoma"/>
            <family val="2"/>
          </rPr>
          <t xml:space="preserve">
Sum of Federal 1st Quarter – 4th Quarter Forecasted Cash Needs. If using electronic form, these numbers are auto-calculated.</t>
        </r>
      </text>
    </comment>
    <comment ref="E40" authorId="0" shapeId="0" xr:uid="{E7A79D27-CDB2-428B-9875-8226AD6E51AD}">
      <text>
        <r>
          <rPr>
            <b/>
            <sz val="9"/>
            <color indexed="81"/>
            <rFont val="Tahoma"/>
            <family val="2"/>
          </rPr>
          <t>Author:</t>
        </r>
        <r>
          <rPr>
            <sz val="9"/>
            <color indexed="81"/>
            <rFont val="Tahoma"/>
            <family val="2"/>
          </rPr>
          <t xml:space="preserve">
Enter the forecasted cash needs from federal/non-federal sources for the first quarter of the first program year. If not applicable, leave blank.</t>
        </r>
      </text>
    </comment>
    <comment ref="F40" authorId="0" shapeId="0" xr:uid="{63689C28-9C18-49BD-BA8A-53DAC6BEECBB}">
      <text>
        <r>
          <rPr>
            <b/>
            <sz val="9"/>
            <color indexed="81"/>
            <rFont val="Tahoma"/>
            <family val="2"/>
          </rPr>
          <t>Author:</t>
        </r>
        <r>
          <rPr>
            <sz val="9"/>
            <color indexed="81"/>
            <rFont val="Tahoma"/>
            <family val="2"/>
          </rPr>
          <t xml:space="preserve">
Enter the forecasted cash needs from federal/non-federal sources for the second quarter of the first program year. If not applicable, leave blank.</t>
        </r>
      </text>
    </comment>
    <comment ref="G40" authorId="0" shapeId="0" xr:uid="{72D8F737-357D-4351-93EC-724EF4FF344C}">
      <text>
        <r>
          <rPr>
            <b/>
            <sz val="9"/>
            <color indexed="81"/>
            <rFont val="Tahoma"/>
            <family val="2"/>
          </rPr>
          <t>Author:</t>
        </r>
        <r>
          <rPr>
            <sz val="9"/>
            <color indexed="81"/>
            <rFont val="Tahoma"/>
            <family val="2"/>
          </rPr>
          <t xml:space="preserve">
Enter the forecasted cash needs from federal/non-federal sources for the third quarter of the first program year. If not applicable, leave blank.</t>
        </r>
      </text>
    </comment>
    <comment ref="H40" authorId="0" shapeId="0" xr:uid="{F9FEFEEB-4999-42F7-8A68-AB8B7955760B}">
      <text>
        <r>
          <rPr>
            <b/>
            <sz val="9"/>
            <color indexed="81"/>
            <rFont val="Tahoma"/>
            <family val="2"/>
          </rPr>
          <t>Author:</t>
        </r>
        <r>
          <rPr>
            <sz val="9"/>
            <color indexed="81"/>
            <rFont val="Tahoma"/>
            <family val="2"/>
          </rPr>
          <t xml:space="preserve">
Enter the forecasted cash needs from federal/non-federal sources for the fourth quarter of the first program year. If not applicable, leave blank.</t>
        </r>
      </text>
    </comment>
    <comment ref="A45" authorId="0" shapeId="0" xr:uid="{94F5C0B2-93C5-483D-A2FE-6C9F067C8368}">
      <text>
        <r>
          <rPr>
            <b/>
            <sz val="9"/>
            <color indexed="81"/>
            <rFont val="Tahoma"/>
            <family val="2"/>
          </rPr>
          <t>Author:</t>
        </r>
        <r>
          <rPr>
            <sz val="9"/>
            <color indexed="81"/>
            <rFont val="Tahoma"/>
            <family val="2"/>
          </rPr>
          <t xml:space="preserve">
Name of the grant program from which funds will be derived. Defaults to the corresponding program name in section A and may be overwritten if called for by the instructions for this funding opportunity.</t>
        </r>
      </text>
    </comment>
    <comment ref="E46" authorId="0" shapeId="0" xr:uid="{05625201-52DF-4C0B-A1F4-1FA17CE75920}">
      <text>
        <r>
          <rPr>
            <b/>
            <sz val="9"/>
            <color indexed="81"/>
            <rFont val="Tahoma"/>
            <family val="2"/>
          </rPr>
          <t>Author:</t>
        </r>
        <r>
          <rPr>
            <sz val="9"/>
            <color indexed="81"/>
            <rFont val="Tahoma"/>
            <family val="2"/>
          </rPr>
          <t xml:space="preserve">
Enter the estimated federal funds that will be required in the first future funding period (the period following the period for which the report is prepared) for the selected program.</t>
        </r>
      </text>
    </comment>
    <comment ref="F46" authorId="0" shapeId="0" xr:uid="{3B612F26-0172-4CA8-9D87-90EA42439049}">
      <text>
        <r>
          <rPr>
            <b/>
            <sz val="9"/>
            <color indexed="81"/>
            <rFont val="Tahoma"/>
            <family val="2"/>
          </rPr>
          <t>Author:</t>
        </r>
        <r>
          <rPr>
            <sz val="9"/>
            <color indexed="81"/>
            <rFont val="Tahoma"/>
            <family val="2"/>
          </rPr>
          <t xml:space="preserve">
Enter the estimated federal funds that will be required in the second funding year for the selected program.</t>
        </r>
      </text>
    </comment>
    <comment ref="G46" authorId="0" shapeId="0" xr:uid="{0C2DE209-B075-4A13-925A-8EAB10661AEE}">
      <text>
        <r>
          <rPr>
            <b/>
            <sz val="9"/>
            <color indexed="81"/>
            <rFont val="Tahoma"/>
            <family val="2"/>
          </rPr>
          <t>Author:</t>
        </r>
        <r>
          <rPr>
            <sz val="9"/>
            <color indexed="81"/>
            <rFont val="Tahoma"/>
            <family val="2"/>
          </rPr>
          <t xml:space="preserve">
Enter the estimated federal funds that will be required in the third funding year for the selected program.</t>
        </r>
      </text>
    </comment>
    <comment ref="H46" authorId="0" shapeId="0" xr:uid="{4EDD0118-76D7-4C47-B2AC-C868C171D317}">
      <text>
        <r>
          <rPr>
            <b/>
            <sz val="9"/>
            <color indexed="81"/>
            <rFont val="Tahoma"/>
            <family val="2"/>
          </rPr>
          <t>Author:</t>
        </r>
        <r>
          <rPr>
            <sz val="9"/>
            <color indexed="81"/>
            <rFont val="Tahoma"/>
            <family val="2"/>
          </rPr>
          <t xml:space="preserve">
Enter the estimated federal funds that will be required in the fourth funding year for the selected program.</t>
        </r>
      </text>
    </comment>
    <comment ref="B53" authorId="0" shapeId="0" xr:uid="{710BAEAA-A747-48CB-8F66-52AE999313C5}">
      <text>
        <r>
          <rPr>
            <b/>
            <sz val="9"/>
            <color indexed="81"/>
            <rFont val="Tahoma"/>
            <family val="2"/>
          </rPr>
          <t>Author:</t>
        </r>
        <r>
          <rPr>
            <sz val="9"/>
            <color indexed="81"/>
            <rFont val="Tahoma"/>
            <family val="2"/>
          </rPr>
          <t xml:space="preserve">
Use this space to explain amounts for individual direct object class cost categories that may appear to be out of the ordinary or to explain the details as required by the Federal grantor agency.</t>
        </r>
      </text>
    </comment>
    <comment ref="E53" authorId="0" shapeId="0" xr:uid="{5C44D9F6-1140-4066-B805-87039B683A26}">
      <text>
        <r>
          <rPr>
            <b/>
            <sz val="9"/>
            <color indexed="81"/>
            <rFont val="Tahoma"/>
            <family val="2"/>
          </rPr>
          <t>Author:</t>
        </r>
        <r>
          <rPr>
            <sz val="9"/>
            <color indexed="81"/>
            <rFont val="Tahoma"/>
            <family val="2"/>
          </rPr>
          <t xml:space="preserve">
Enter the type of indirect rate (provisional, predetermined, final or fixed) or 10% de minimis rate that will be in effect during the funding period, the estimated amount of the base to which the rate is applied, and the total indirect expense.</t>
        </r>
      </text>
    </comment>
    <comment ref="B55" authorId="0" shapeId="0" xr:uid="{CF2B8717-DAFF-4116-A091-A49FD3FCDBF3}">
      <text>
        <r>
          <rPr>
            <b/>
            <sz val="9"/>
            <color indexed="81"/>
            <rFont val="Tahoma"/>
            <family val="2"/>
          </rPr>
          <t>Author:</t>
        </r>
        <r>
          <rPr>
            <sz val="9"/>
            <color indexed="81"/>
            <rFont val="Tahoma"/>
            <family val="2"/>
          </rPr>
          <t xml:space="preserve">
Provide any other explanations or comments deemed necessary.</t>
        </r>
      </text>
    </comment>
  </commentList>
</comments>
</file>

<file path=xl/sharedStrings.xml><?xml version="1.0" encoding="utf-8"?>
<sst xmlns="http://schemas.openxmlformats.org/spreadsheetml/2006/main" count="785" uniqueCount="276">
  <si>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</si>
  <si>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</si>
  <si>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</si>
  <si>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</si>
  <si>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</si>
  <si>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</si>
  <si>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</si>
  <si>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</si>
  <si>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</si>
  <si>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</si>
  <si>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</si>
  <si>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</si>
  <si>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</si>
  <si>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</si>
  <si>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</si>
  <si>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</si>
  <si>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</si>
  <si>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</si>
  <si>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</si>
  <si>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</si>
  <si>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</si>
  <si>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</si>
  <si>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</si>
  <si>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</si>
  <si>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</si>
  <si>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</si>
  <si>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</si>
  <si>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</si>
  <si>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Name 2</t>
  </si>
  <si>
    <t>Name 3</t>
  </si>
  <si>
    <t>Name 4</t>
  </si>
  <si>
    <t>Name 5</t>
  </si>
  <si>
    <t>Total</t>
  </si>
  <si>
    <t>Detailed Budget Table</t>
  </si>
  <si>
    <t>Personnel</t>
  </si>
  <si>
    <t> </t>
  </si>
  <si>
    <t xml:space="preserve"> Fringe Benefits </t>
  </si>
  <si>
    <t xml:space="preserve"> Travel </t>
  </si>
  <si>
    <t xml:space="preserve"> Equipment </t>
  </si>
  <si>
    <t xml:space="preserve"> </t>
  </si>
  <si>
    <t xml:space="preserve"> Supplies </t>
  </si>
  <si>
    <t xml:space="preserve"> Contractual </t>
  </si>
  <si>
    <t>OTHER</t>
  </si>
  <si>
    <t>Indirect Costs</t>
  </si>
  <si>
    <t>TOTAL CONTRACTUAL</t>
  </si>
  <si>
    <t>Other</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</si>
  <si>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</si>
  <si>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</si>
  <si>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</si>
  <si>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</si>
  <si>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</si>
  <si>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</si>
  <si>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</si>
  <si>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</si>
  <si>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</si>
  <si>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</si>
  <si>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</si>
  <si>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</si>
  <si>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</si>
  <si>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</si>
  <si>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</si>
  <si>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</si>
  <si>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</si>
  <si>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</si>
  <si>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</si>
  <si>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</si>
  <si>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</si>
  <si>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</si>
  <si>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</si>
  <si>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</si>
  <si>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</si>
  <si>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</si>
  <si>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</si>
  <si>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</si>
  <si>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Installation labor</t>
  </si>
  <si>
    <t>PV operation &amp; maintenance/yr</t>
  </si>
  <si>
    <t>Participant Support Cost: Environmental Intern @ $4000/yr summer stipend</t>
  </si>
  <si>
    <t>Indirect Cost Rate: 40% of full time personnel and fringe benefits</t>
  </si>
  <si>
    <t xml:space="preserve">This Excel Workbook is provided to aid applicants in developing the required budget table(s) within the budget narrative.  </t>
  </si>
  <si>
    <t>Program Staff should complete green highlighted sections.</t>
  </si>
  <si>
    <t>Reference rates</t>
  </si>
  <si>
    <t>Fringe/leave</t>
  </si>
  <si>
    <t>Project or NOFO Name:</t>
  </si>
  <si>
    <t>Overhead</t>
  </si>
  <si>
    <t>Proposed Project Dates (Start Date - End Date):</t>
  </si>
  <si>
    <t>10/01/2024 – 09/30/2029</t>
  </si>
  <si>
    <t>Inflation Factor</t>
  </si>
  <si>
    <t>Expense Budget</t>
  </si>
  <si>
    <t>Budget Category</t>
  </si>
  <si>
    <t>Employee - Position</t>
  </si>
  <si>
    <t>FY24 Hourly Rate</t>
  </si>
  <si>
    <t>FY25 FTE</t>
  </si>
  <si>
    <t>Hours (minus leave)</t>
  </si>
  <si>
    <t>FY26 FTE</t>
  </si>
  <si>
    <t>FY27 FTE</t>
  </si>
  <si>
    <t>FY28 FTE</t>
  </si>
  <si>
    <t>FY29 FTE</t>
  </si>
  <si>
    <t>FY25</t>
  </si>
  <si>
    <t>FY26</t>
  </si>
  <si>
    <t>FY27</t>
  </si>
  <si>
    <t>FY28</t>
  </si>
  <si>
    <t>FY29</t>
  </si>
  <si>
    <t>Fed rules?
Yes/No</t>
  </si>
  <si>
    <t>Count as Match?</t>
  </si>
  <si>
    <t>Project Code</t>
  </si>
  <si>
    <t>Comments</t>
  </si>
  <si>
    <t>Enter %</t>
  </si>
  <si>
    <t>Direct Wages</t>
  </si>
  <si>
    <t>N/A</t>
  </si>
  <si>
    <t xml:space="preserve">   Indirect (leave/fringe &amp; overhead)</t>
  </si>
  <si>
    <t>Jonathan Williams - Principal Regional Planner - 964</t>
  </si>
  <si>
    <t>Patrick McLaughlin - Senior Regional Planner - 975</t>
  </si>
  <si>
    <t>Eryn Kehe - Manager II - 959</t>
  </si>
  <si>
    <t>List Position or Staff Person Name</t>
  </si>
  <si>
    <t>Total Direct Wages</t>
  </si>
  <si>
    <t>Total Indirect Costs</t>
  </si>
  <si>
    <t>Total Fully Loaded Personnel Costs</t>
  </si>
  <si>
    <t>Yes</t>
  </si>
  <si>
    <t>See above</t>
  </si>
  <si>
    <t>IDC check zero</t>
  </si>
  <si>
    <t>Travel</t>
  </si>
  <si>
    <t>Project-related Staff Travel</t>
  </si>
  <si>
    <t>Insert new rows as needed</t>
  </si>
  <si>
    <t>Equipment</t>
  </si>
  <si>
    <t>Enter expected project equipment here (if any) - not a typical PDR expense.</t>
  </si>
  <si>
    <t>Supplies</t>
  </si>
  <si>
    <t>Contractual</t>
  </si>
  <si>
    <t>Describe contracts below (e.g. contractor name or purpose of contract)</t>
  </si>
  <si>
    <t>Subaward(s)</t>
  </si>
  <si>
    <t>IGA(s)</t>
  </si>
  <si>
    <t>Consulting Firm(s)</t>
  </si>
  <si>
    <t>Other Procurement Contract(s)</t>
  </si>
  <si>
    <t>Construction</t>
  </si>
  <si>
    <t>Funds for developers to increase energy efficiency in TOD affordable housing units</t>
  </si>
  <si>
    <t>Committees, Stipends, and Participant Trainings typicaly need prior approval if federally funded so need to be explicitly mentioned in award narrative/budget.</t>
  </si>
  <si>
    <t>Project Committee Compensation</t>
  </si>
  <si>
    <t>Community Stipends</t>
  </si>
  <si>
    <t>Participant Training</t>
  </si>
  <si>
    <t>Individual Consultant(s)</t>
  </si>
  <si>
    <t>Total Direct Costs</t>
  </si>
  <si>
    <t>Total Costs minus Indirect</t>
  </si>
  <si>
    <t>TOTAL EXPENSE BUDGET</t>
  </si>
  <si>
    <t>Required Match:</t>
  </si>
  <si>
    <t>No Match Requirement</t>
  </si>
  <si>
    <t>PDR Finance Staff will complete the Revenue Budget below following conversations with Program Staff.</t>
  </si>
  <si>
    <t>Revenue Budget</t>
  </si>
  <si>
    <t>Coding</t>
  </si>
  <si>
    <t>Fed rules?</t>
  </si>
  <si>
    <t>Match rate</t>
  </si>
  <si>
    <t>Amt available</t>
  </si>
  <si>
    <t>Total Allocated</t>
  </si>
  <si>
    <t>Amt Remaining</t>
  </si>
  <si>
    <t xml:space="preserve">Match Check </t>
  </si>
  <si>
    <t>EPA CPRG Implementation Grant</t>
  </si>
  <si>
    <t>TBD</t>
  </si>
  <si>
    <t>List other revenue sources as needed</t>
  </si>
  <si>
    <t>TOTAL REVENUE BUDGET</t>
  </si>
  <si>
    <t>Zero Check -&gt;</t>
  </si>
  <si>
    <t>REV Alloc</t>
  </si>
  <si>
    <t>EXP</t>
  </si>
  <si>
    <t>Federal</t>
  </si>
  <si>
    <t>Non-Federal</t>
  </si>
  <si>
    <t>Notes:</t>
  </si>
  <si>
    <t>PDR Finance Staff will complete this once Budget Detail is complete.</t>
  </si>
  <si>
    <t>Budget Information - Non Construction Programs</t>
  </si>
  <si>
    <t>OMB Number: 4040-0006</t>
  </si>
  <si>
    <t>Expiration Date: 02/28/2025</t>
  </si>
  <si>
    <t>Section A - Budget Summary</t>
  </si>
  <si>
    <t>Grant Program Function or Activity</t>
  </si>
  <si>
    <t>Catalog of Federal Domestic Assistance Number</t>
  </si>
  <si>
    <t>Estimated Unobligated Funds</t>
  </si>
  <si>
    <t>New or Revised Budget</t>
  </si>
  <si>
    <t xml:space="preserve">Federal </t>
  </si>
  <si>
    <t xml:space="preserve">Non-Federal </t>
  </si>
  <si>
    <t>(a)</t>
  </si>
  <si>
    <t>(b)</t>
  </si>
  <si>
    <t>(c )</t>
  </si>
  <si>
    <t>(d)</t>
  </si>
  <si>
    <t>(e)</t>
  </si>
  <si>
    <t>(f)</t>
  </si>
  <si>
    <t>(g)</t>
  </si>
  <si>
    <t>1.</t>
  </si>
  <si>
    <t>2.</t>
  </si>
  <si>
    <t>3.</t>
  </si>
  <si>
    <t>4.</t>
  </si>
  <si>
    <t>5.</t>
  </si>
  <si>
    <t>Totals</t>
  </si>
  <si>
    <t>Section B - Budget Categories</t>
  </si>
  <si>
    <t>6.</t>
  </si>
  <si>
    <t>Object Class Categories</t>
  </si>
  <si>
    <t>Grant Program, Function or Activity</t>
  </si>
  <si>
    <t>Total (5)</t>
  </si>
  <si>
    <t>(1)</t>
  </si>
  <si>
    <t>(2)</t>
  </si>
  <si>
    <t>(3)</t>
  </si>
  <si>
    <t>(4)</t>
  </si>
  <si>
    <t>a.  Personnel</t>
  </si>
  <si>
    <t>b.  Fringe Benefits</t>
  </si>
  <si>
    <t>c.  Travel</t>
  </si>
  <si>
    <t>d.  Equipment</t>
  </si>
  <si>
    <t>e.  Supplies</t>
  </si>
  <si>
    <t>f.  Contractual</t>
  </si>
  <si>
    <t>g.  Construction</t>
  </si>
  <si>
    <t>h.  Other</t>
  </si>
  <si>
    <t>*Include individual consultant costs here. EPA requires subawards be budgeted here, instead of contractual.</t>
  </si>
  <si>
    <t>i.  Total Direct Charges (sum of 6a-6h)</t>
  </si>
  <si>
    <t>j.  Indirect Charges</t>
  </si>
  <si>
    <r>
      <t xml:space="preserve">k.  </t>
    </r>
    <r>
      <rPr>
        <b/>
        <sz val="9"/>
        <rFont val="Arial Narrow"/>
        <family val="2"/>
      </rPr>
      <t>Totals</t>
    </r>
    <r>
      <rPr>
        <sz val="9"/>
        <rFont val="Arial Narrow"/>
        <family val="2"/>
      </rPr>
      <t xml:space="preserve"> (sum of 6i-6j)</t>
    </r>
  </si>
  <si>
    <t>7.</t>
  </si>
  <si>
    <t>Program Income</t>
  </si>
  <si>
    <t>Section C - Non-Federal Resources</t>
  </si>
  <si>
    <t>(a) Grant Program</t>
  </si>
  <si>
    <t>(b) Applicant</t>
  </si>
  <si>
    <t>(c ) State</t>
  </si>
  <si>
    <t>(d) Other Sources</t>
  </si>
  <si>
    <r>
      <t xml:space="preserve">(e) </t>
    </r>
    <r>
      <rPr>
        <b/>
        <sz val="9"/>
        <rFont val="Arial Narrow"/>
        <family val="2"/>
      </rPr>
      <t>Totals</t>
    </r>
  </si>
  <si>
    <t>8.</t>
  </si>
  <si>
    <t>9.</t>
  </si>
  <si>
    <t>10.</t>
  </si>
  <si>
    <t>11.</t>
  </si>
  <si>
    <t>12.</t>
  </si>
  <si>
    <r>
      <t>Total</t>
    </r>
    <r>
      <rPr>
        <sz val="9"/>
        <rFont val="Arial Narrow"/>
        <family val="2"/>
      </rPr>
      <t xml:space="preserve"> (sum of lines 8 - 11)</t>
    </r>
  </si>
  <si>
    <t>Section D - Forecasted Cash Needs</t>
  </si>
  <si>
    <t>Total for 1st Year</t>
  </si>
  <si>
    <t>1st Quarter</t>
  </si>
  <si>
    <t>2nd Quarter</t>
  </si>
  <si>
    <t>3rd Quarter</t>
  </si>
  <si>
    <t>4th quarter</t>
  </si>
  <si>
    <t>13.</t>
  </si>
  <si>
    <t>14.</t>
  </si>
  <si>
    <t>15.</t>
  </si>
  <si>
    <r>
      <t>Total</t>
    </r>
    <r>
      <rPr>
        <sz val="9"/>
        <rFont val="Arial Narrow"/>
        <family val="2"/>
      </rPr>
      <t xml:space="preserve"> (sum of lines 13 and 14)</t>
    </r>
  </si>
  <si>
    <t>Section E - Budget Estimates of Federal Funds Needed for Balance of the Project</t>
  </si>
  <si>
    <t>Future Funding Periods (Years)</t>
  </si>
  <si>
    <t>(b) First</t>
  </si>
  <si>
    <t>(c ) Second</t>
  </si>
  <si>
    <t>(d) Third</t>
  </si>
  <si>
    <t>(e) Fourth</t>
  </si>
  <si>
    <t>16.</t>
  </si>
  <si>
    <t>17.</t>
  </si>
  <si>
    <t>18.</t>
  </si>
  <si>
    <t>19.</t>
  </si>
  <si>
    <t>20.</t>
  </si>
  <si>
    <r>
      <t>Total</t>
    </r>
    <r>
      <rPr>
        <sz val="9"/>
        <rFont val="Arial Narrow"/>
        <family val="2"/>
      </rPr>
      <t xml:space="preserve"> (sum of lines 16-19)</t>
    </r>
  </si>
  <si>
    <t>Section F - Other Budget Information</t>
  </si>
  <si>
    <t>21. Direct Charges</t>
  </si>
  <si>
    <t>22. Indirect Charges</t>
  </si>
  <si>
    <t>The character limit for the Direct and Indirect Charges questions is 50 (including spaces)</t>
  </si>
  <si>
    <t>Direct Charges Character Count:</t>
  </si>
  <si>
    <t>Indirect Charges Character Count:</t>
  </si>
  <si>
    <t>23.  Remarks</t>
  </si>
  <si>
    <t>The character limit for the Remarks question is 250 (including spaces)</t>
  </si>
  <si>
    <t>Remarks Character Count:</t>
  </si>
  <si>
    <t>Grants.gov Form Repository (including instructions for SF-424A):</t>
  </si>
  <si>
    <t>https://www.grants.gov/forms/sf-424-family.html</t>
  </si>
  <si>
    <t>budget below assumes project ends June 30, 2029</t>
  </si>
  <si>
    <t>Need to estimate # of subawards, types of expenses (eg what kinds of energy efficiency upgrades)</t>
  </si>
  <si>
    <t>Requires special approval if to for profit</t>
  </si>
  <si>
    <t xml:space="preserve">Andrea Pastor - Senior Regional Planner - 1501
</t>
  </si>
  <si>
    <r>
      <t>Leave/Fringe rate = 62.6% of Personnel Costs</t>
    </r>
    <r>
      <rPr>
        <i/>
        <vertAlign val="superscript"/>
        <sz val="11"/>
        <color theme="0" tint="-0.34998626667073579"/>
        <rFont val="Calibri"/>
        <family val="2"/>
        <scheme val="minor"/>
      </rPr>
      <t>1</t>
    </r>
  </si>
  <si>
    <t>Senior Regional Planner @ $99,394 annual salary, 0.05FTE, with salary increase</t>
  </si>
  <si>
    <t>Senior Regional Planner @ $104,373 annual salary, 0.05FTE, with salary increase</t>
  </si>
  <si>
    <t>Principal Regional Planner @ $109,557 annual salary, 0.05FTE, with salary increase</t>
  </si>
  <si>
    <t>Manager II @ $128,149 annual salary, 0.05FTE, with salary increase</t>
  </si>
  <si>
    <r>
      <t>Subawards to developers</t>
    </r>
    <r>
      <rPr>
        <i/>
        <vertAlign val="superscript"/>
        <sz val="11"/>
        <color theme="0" tint="-0.34998626667073579"/>
        <rFont val="Calibri"/>
        <family val="2"/>
        <scheme val="minor"/>
      </rPr>
      <t>2</t>
    </r>
    <r>
      <rPr>
        <i/>
        <sz val="11"/>
        <color theme="0" tint="-0.34998626667073579"/>
        <rFont val="Calibri"/>
        <family val="2"/>
        <scheme val="minor"/>
      </rPr>
      <t xml:space="preserve"> of Transit Oriented Development (TOD) affordable housing to increase energy efficiency measures in buildings. Each subaward amount is estimated @ $100k, and aprox 47 subawards will be issued.</t>
    </r>
    <r>
      <rPr>
        <i/>
        <vertAlign val="superscript"/>
        <sz val="11"/>
        <color theme="0" tint="-0.34998626667073579"/>
        <rFont val="Calibri"/>
        <family val="2"/>
        <scheme val="minor"/>
      </rPr>
      <t>3</t>
    </r>
  </si>
  <si>
    <r>
      <t>Overhead Rate = 49.8% of Personnel Costs + Leave/Fringe Costs</t>
    </r>
    <r>
      <rPr>
        <i/>
        <vertAlign val="superscript"/>
        <sz val="11"/>
        <color theme="0" tint="-0.34998626667073579"/>
        <rFont val="Calibri"/>
        <family val="2"/>
        <scheme val="minor"/>
      </rPr>
      <t>4</t>
    </r>
  </si>
  <si>
    <t>Climate Pollution Reduction Grants Program:
Implementation Grants General Competition</t>
  </si>
  <si>
    <t xml:space="preserve">Estimated rate: 49.8% of Personnel + Leave/Fringe </t>
  </si>
  <si>
    <t xml:space="preserve">Climate Pollution Reduction Grants – Implementation Grants </t>
  </si>
  <si>
    <t>Oregon Metro</t>
  </si>
  <si>
    <r>
      <rPr>
        <vertAlign val="superscript"/>
        <sz val="11"/>
        <color theme="1"/>
        <rFont val="Calibri"/>
        <family val="2"/>
        <scheme val="minor"/>
      </rPr>
      <t>4</t>
    </r>
    <r>
      <rPr>
        <sz val="11"/>
        <color theme="1"/>
        <rFont val="Calibri"/>
        <family val="2"/>
        <scheme val="minor"/>
      </rPr>
      <t xml:space="preserve">Overhead rate of 49.8% is applied to Total Personnel Costs + Leave/Fringe Costs. Overhead rate is adjusted annually under cognizant agency approved methodology. An estimated rate for the project period is used for budgeting purposes. Per EPA policy, Metro's Planning, Development, and Research (PD&amp;R) Department is an “exempt” local governmental department that receives up to and including $35,000,000 in Federal funding per the agency’s fiscal year, and has an IDC rate proposal developed in accordance with 2 CFR Part 200, Appendix VII, with documentation maintained and available for audit. </t>
    </r>
  </si>
  <si>
    <r>
      <rPr>
        <vertAlign val="superscript"/>
        <sz val="11"/>
        <color theme="1"/>
        <rFont val="Calibri"/>
        <family val="2"/>
        <scheme val="minor"/>
      </rPr>
      <t>1</t>
    </r>
    <r>
      <rPr>
        <sz val="11"/>
        <color theme="1"/>
        <rFont val="Calibri"/>
        <family val="2"/>
        <scheme val="minor"/>
      </rPr>
      <t>Most recent approved leave/fringe rate (FY24 - 62.6%) is used for budgeting purposes.  Rate is applied to total personnel costs.  Leave/fringe rate includes payroll taxes, leave, health &amp; welfare costs, and retirement costs. The rate is adjusted annually under cognizant agency approved methodology.</t>
    </r>
  </si>
  <si>
    <r>
      <rPr>
        <vertAlign val="superscript"/>
        <sz val="11"/>
        <color theme="1"/>
        <rFont val="Calibri"/>
        <family val="2"/>
        <scheme val="minor"/>
      </rPr>
      <t>2</t>
    </r>
    <r>
      <rPr>
        <sz val="11"/>
        <color theme="1"/>
        <rFont val="Calibri"/>
        <family val="2"/>
        <scheme val="minor"/>
      </rPr>
      <t xml:space="preserve">Developers (subaward recipients) are typically non-profit organizations, but may occasionally be for-profit entities. Metro is specifically indicating this possibility so these potential subawards to for-profit developers are approved as required in EPA’s National Term and Condition for Subawards. The purpose of the subaward to both non-profit and for-profit developers is the same. In neither case is the developer providing goods or services to Metro, but is instead accomplishing a public purpose authorized by the award. All subrecipients, whether non-profit or for-profit will only receive reimbursement for their actual costs such that they do not “profit” from the transaction. </t>
    </r>
  </si>
  <si>
    <r>
      <rPr>
        <vertAlign val="superscript"/>
        <sz val="11"/>
        <color theme="1"/>
        <rFont val="Calibri"/>
        <family val="2"/>
        <scheme val="minor"/>
      </rPr>
      <t>3</t>
    </r>
    <r>
      <rPr>
        <sz val="11"/>
        <color theme="1"/>
        <rFont val="Calibri"/>
        <family val="2"/>
        <scheme val="minor"/>
      </rPr>
      <t>An illustrative list of potential energy efficiency measures undertaken by developers with subaward funds is included below. Potential activities include construction. The list is non-exhaustive: 
-Higher R-value insulation in walls and roof
-Lower U-value windows
-High efficiency heat pumps for heating and cooling
-High efficiency electric water heaters
-ENERGY STAR appliances 
-Solar panels
-Green or reflective roof 
-Awnings on windows 
-Green walls 
Metro’s subawards with developers will require the following:
-Per 2 CFR 200.311 Real Property, applicable capital improvements will be maintained for the originally authorized purpose through their estimated useful life per the depreciation schedule. If the developer disposes of the improvement after it’s been fully depreciated and/or the improvement has a fair market value of $0, no compensation to the federal awarding agency will be necessary. Otherwise, the federal awarding agency will be compensated according to the percentage of their federal interest of the current fair market value.
-Similarly, per 2 CFR 200.313 Equipment, should any capital expenditure qualify as equipment, they will also be maintained for the originally authorized purpose until their current per unit fair market value is $5,000 or less. Otherwise, the federal awarding agency will be compensated according to the percentage of their federal interest of the current fair market value. 
-Per 2 CFR 200.314 Supplies, those expenses that qualify as supplies will not require specific disposition instructions or compensation to the federal awarding agency unless there is a residual inventory of unused supplies exceeding $5,000 in total aggregate value upon termination, which is not expected to occur in this project.</t>
    </r>
  </si>
  <si>
    <t>EPA CPRG Implementation Grant - CLIMATE: Climate Leadership Investments in Mobility, Affordability &amp; Transit-oriented Energy efficiency</t>
  </si>
  <si>
    <t>Climate Leadership Investments in Mobility, Affordability &amp; Transit-oriented Energy efficiency (CLIMATE)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</si>
</sst>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0.0%"/>
    <numFmt numFmtId="166" formatCode="_(* #,##0_);_(* \(#,##0\);_(* &quot;-&quot;??_);_(@_)"/>
    <numFmt numFmtId="167" formatCode="_(&quot;$&quot;* #,##0.0_);_(&quot;$&quot;* \(#,##0.0\);_(&quot;$&quot;* &quot;-&quot;?_);_(@_)"/>
    <numFmt numFmtId="168" formatCode="&quot;$&quot;#,##0"/>
    <numFmt numFmtId="169" formatCode="&quot;$&quot;#,##0.00"/>
  </numFmts>
  <fonts count="42"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color theme="0" tint="-0.499984740745262"/>
      <name val="Calibri"/>
      <family val="2"/>
      <scheme val="minor"/>
    </font>
    <font>
      <i/>
      <sz val="11"/>
      <name val="Calibri"/>
      <family val="2"/>
      <scheme val="minor"/>
    </font>
    <font>
      <sz val="11"/>
      <color theme="0"/>
      <name val="Calibri"/>
      <family val="2"/>
      <scheme val="minor"/>
    </font>
    <font>
      <b/>
      <i/>
      <sz val="11"/>
      <color theme="1"/>
      <name val="Calibri"/>
      <family val="2"/>
      <scheme val="minor"/>
    </font>
    <font>
      <sz val="11"/>
      <name val="Calibri"/>
      <family val="2"/>
      <scheme val="minor"/>
    </font>
    <font>
      <b/>
      <sz val="11"/>
      <name val="Calibri"/>
      <family val="2"/>
      <scheme val="minor"/>
    </font>
    <font>
      <sz val="10"/>
      <color theme="1"/>
      <name val="Calibri"/>
      <family val="2"/>
      <scheme val="minor"/>
    </font>
    <font>
      <b/>
      <sz val="9"/>
      <color indexed="81"/>
      <name val="Tahoma"/>
      <family val="2"/>
    </font>
    <font>
      <sz val="9"/>
      <color indexed="81"/>
      <name val="Tahoma"/>
      <family val="2"/>
    </font>
    <font>
      <u/>
      <sz val="11"/>
      <color theme="10"/>
      <name val="Calibri"/>
      <family val="2"/>
      <scheme val="minor"/>
    </font>
    <font>
      <sz val="10"/>
      <name val="Arial"/>
      <family val="2"/>
    </font>
    <font>
      <sz val="9"/>
      <name val="Arial Narrow"/>
      <family val="2"/>
    </font>
    <font>
      <i/>
      <sz val="12"/>
      <name val="Arial Narrow"/>
      <family val="2"/>
    </font>
    <font>
      <b/>
      <sz val="14"/>
      <name val="Arial Narrow"/>
      <family val="2"/>
    </font>
    <font>
      <sz val="10"/>
      <name val="Arial Narrow"/>
      <family val="2"/>
    </font>
    <font>
      <sz val="8"/>
      <name val="Arial Narrow"/>
      <family val="2"/>
    </font>
    <font>
      <b/>
      <sz val="12"/>
      <name val="Arial Narrow"/>
      <family val="2"/>
    </font>
    <font>
      <sz val="11"/>
      <name val="Arial Narrow"/>
      <family val="2"/>
    </font>
    <font>
      <b/>
      <sz val="9"/>
      <name val="Arial Narrow"/>
      <family val="2"/>
    </font>
    <font>
      <sz val="11"/>
      <color rgb="FFFF0000"/>
      <name val="Calibri"/>
      <family val="2"/>
      <scheme val="minor"/>
    </font>
    <font>
      <sz val="9"/>
      <color indexed="81"/>
      <name val="Tahoma"/>
      <charset val="1"/>
    </font>
    <font>
      <b/>
      <sz val="9"/>
      <color indexed="81"/>
      <name val="Tahoma"/>
      <charset val="1"/>
    </font>
    <font>
      <sz val="10"/>
      <color theme="0" tint="-0.34998626667073579"/>
      <name val="Calibri"/>
      <family val="2"/>
      <scheme val="minor"/>
    </font>
    <font>
      <i/>
      <vertAlign val="superscript"/>
      <sz val="11"/>
      <color theme="0" tint="-0.34998626667073579"/>
      <name val="Calibri"/>
      <family val="2"/>
      <scheme val="minor"/>
    </font>
    <font>
      <vertAlign val="superscript"/>
      <sz val="11"/>
      <color theme="1"/>
      <name val="Calibri"/>
      <family val="2"/>
      <scheme val="minor"/>
    </font>
  </fonts>
  <fills count="15">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
      <patternFill patternType="solid">
        <fgColor theme="4" tint="-0.499984740745262"/>
        <bgColor indexed="64"/>
      </patternFill>
    </fill>
    <fill>
      <patternFill patternType="solid">
        <fgColor theme="2" tint="-0.249977111117893"/>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2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top/>
      <bottom style="thin">
        <color indexed="64"/>
      </bottom>
      <diagonal/>
    </border>
    <border>
      <left style="dashed">
        <color indexed="64"/>
      </left>
      <right style="dashed">
        <color indexed="64"/>
      </right>
      <top style="dashed">
        <color indexed="64"/>
      </top>
      <bottom style="dashed">
        <color indexed="64"/>
      </bottom>
      <diagonal/>
    </border>
    <border>
      <left/>
      <right/>
      <top/>
      <bottom style="dashed">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0" fontId="27" fillId="0" borderId="0"/>
    <xf numFmtId="0" fontId="26" fillId="0" borderId="0" applyNumberFormat="0" applyFill="0" applyBorder="0" applyAlignment="0" applyProtection="0"/>
  </cellStyleXfs>
  <cellXfs count="274">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0" borderId="0" xfId="0" applyFont="1"/>
    <xf numFmtId="0" fontId="10" fillId="3" borderId="20" xfId="0" applyFont="1" applyFill="1" applyBorder="1" applyAlignment="1">
      <alignment wrapText="1"/>
    </xf>
    <xf numFmtId="6" fontId="9" fillId="7" borderId="8" xfId="0" applyNumberFormat="1" applyFont="1" applyFill="1" applyBorder="1" applyAlignment="1">
      <alignment wrapText="1"/>
    </xf>
    <xf numFmtId="6" fontId="7" fillId="4" borderId="1" xfId="0" applyNumberFormat="1" applyFont="1" applyFill="1" applyBorder="1" applyAlignment="1">
      <alignment wrapText="1"/>
    </xf>
    <xf numFmtId="6" fontId="16" fillId="0" borderId="1" xfId="0" applyNumberFormat="1" applyFont="1" applyBorder="1" applyAlignment="1">
      <alignment wrapText="1"/>
    </xf>
    <xf numFmtId="0" fontId="17" fillId="0" borderId="0" xfId="0" applyFont="1" applyAlignment="1">
      <alignment wrapText="1"/>
    </xf>
    <xf numFmtId="0" fontId="9"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18" fillId="0" borderId="0" xfId="0" applyFont="1"/>
    <xf numFmtId="0" fontId="10"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164" fontId="20" fillId="6" borderId="0" xfId="1" applyNumberFormat="1" applyFont="1" applyFill="1" applyAlignment="1">
      <alignment horizontal="center"/>
    </xf>
    <xf numFmtId="164" fontId="2" fillId="3" borderId="22" xfId="1" applyNumberFormat="1" applyFont="1" applyFill="1" applyBorder="1"/>
    <xf numFmtId="164" fontId="0" fillId="3" borderId="23" xfId="1" applyNumberFormat="1" applyFont="1" applyFill="1" applyBorder="1"/>
    <xf numFmtId="164" fontId="0" fillId="0" borderId="0" xfId="1" applyNumberFormat="1" applyFont="1" applyFill="1" applyAlignment="1">
      <alignment horizontal="center"/>
    </xf>
    <xf numFmtId="0" fontId="0" fillId="0" borderId="0" xfId="1" applyNumberFormat="1" applyFont="1" applyFill="1" applyAlignment="1">
      <alignment horizontal="center"/>
    </xf>
    <xf numFmtId="164" fontId="0" fillId="3" borderId="24" xfId="1" applyNumberFormat="1" applyFont="1" applyFill="1" applyBorder="1"/>
    <xf numFmtId="10" fontId="0" fillId="3" borderId="25" xfId="2" applyNumberFormat="1" applyFont="1" applyFill="1" applyBorder="1"/>
    <xf numFmtId="0" fontId="2" fillId="0" borderId="0" xfId="0" applyFont="1" applyAlignment="1">
      <alignment horizontal="right"/>
    </xf>
    <xf numFmtId="0" fontId="0" fillId="6" borderId="26" xfId="0" applyFill="1" applyBorder="1"/>
    <xf numFmtId="0" fontId="0" fillId="6" borderId="27" xfId="0" applyFill="1" applyBorder="1"/>
    <xf numFmtId="0" fontId="0" fillId="6" borderId="28" xfId="0" applyFill="1" applyBorder="1"/>
    <xf numFmtId="165" fontId="0" fillId="3" borderId="25" xfId="2" applyNumberFormat="1" applyFont="1" applyFill="1" applyBorder="1"/>
    <xf numFmtId="0" fontId="1" fillId="9" borderId="0" xfId="0" applyFont="1" applyFill="1"/>
    <xf numFmtId="0" fontId="19" fillId="9" borderId="0" xfId="0" applyFont="1" applyFill="1"/>
    <xf numFmtId="164" fontId="2" fillId="0" borderId="30" xfId="1" applyNumberFormat="1" applyFont="1" applyBorder="1" applyAlignment="1">
      <alignment horizontal="center"/>
    </xf>
    <xf numFmtId="164" fontId="2" fillId="0" borderId="30" xfId="1" applyNumberFormat="1" applyFont="1" applyBorder="1" applyAlignment="1">
      <alignment horizontal="center" wrapText="1"/>
    </xf>
    <xf numFmtId="164" fontId="2" fillId="0" borderId="30" xfId="1" applyNumberFormat="1" applyFont="1" applyFill="1" applyBorder="1" applyAlignment="1">
      <alignment horizontal="center" wrapText="1"/>
    </xf>
    <xf numFmtId="164" fontId="2" fillId="0" borderId="0" xfId="1" applyNumberFormat="1" applyFont="1" applyFill="1" applyBorder="1" applyAlignment="1">
      <alignment horizontal="center" wrapText="1"/>
    </xf>
    <xf numFmtId="164" fontId="2" fillId="0" borderId="0" xfId="1" applyNumberFormat="1" applyFont="1"/>
    <xf numFmtId="164" fontId="4" fillId="0" borderId="0" xfId="1" applyNumberFormat="1" applyFont="1"/>
    <xf numFmtId="0" fontId="3" fillId="0" borderId="0" xfId="0" applyFont="1" applyAlignment="1">
      <alignment horizontal="center"/>
    </xf>
    <xf numFmtId="164" fontId="0" fillId="0" borderId="0" xfId="1" applyNumberFormat="1" applyFont="1"/>
    <xf numFmtId="0" fontId="0" fillId="0" borderId="0" xfId="0" applyAlignment="1">
      <alignment horizontal="center"/>
    </xf>
    <xf numFmtId="0" fontId="0" fillId="0" borderId="0" xfId="0" applyAlignment="1">
      <alignment horizontal="left" indent="1"/>
    </xf>
    <xf numFmtId="164" fontId="3" fillId="6" borderId="0" xfId="1" applyNumberFormat="1" applyFont="1" applyFill="1" applyAlignment="1"/>
    <xf numFmtId="44" fontId="21" fillId="6" borderId="29" xfId="1" applyFont="1" applyFill="1" applyBorder="1"/>
    <xf numFmtId="9" fontId="0" fillId="6" borderId="29" xfId="2" applyFont="1" applyFill="1" applyBorder="1"/>
    <xf numFmtId="166" fontId="0" fillId="0" borderId="29" xfId="0" applyNumberFormat="1" applyBorder="1"/>
    <xf numFmtId="164" fontId="0" fillId="0" borderId="0" xfId="1" applyNumberFormat="1" applyFont="1" applyFill="1"/>
    <xf numFmtId="0" fontId="0" fillId="10" borderId="0" xfId="0" applyFill="1"/>
    <xf numFmtId="9" fontId="0" fillId="11" borderId="31" xfId="2" applyFont="1" applyFill="1" applyBorder="1"/>
    <xf numFmtId="164" fontId="3" fillId="12" borderId="0" xfId="1" applyNumberFormat="1" applyFont="1" applyFill="1" applyAlignment="1"/>
    <xf numFmtId="44" fontId="21" fillId="12" borderId="29" xfId="1" applyFont="1" applyFill="1" applyBorder="1"/>
    <xf numFmtId="9" fontId="0" fillId="12" borderId="29" xfId="2" applyFont="1" applyFill="1" applyBorder="1"/>
    <xf numFmtId="166" fontId="0" fillId="12" borderId="29" xfId="0" applyNumberFormat="1" applyFill="1" applyBorder="1"/>
    <xf numFmtId="164" fontId="0" fillId="0" borderId="0" xfId="1" applyNumberFormat="1" applyFont="1" applyFill="1" applyAlignment="1"/>
    <xf numFmtId="44" fontId="0" fillId="0" borderId="0" xfId="1" applyFont="1" applyFill="1"/>
    <xf numFmtId="9" fontId="0" fillId="0" borderId="0" xfId="2" applyFont="1"/>
    <xf numFmtId="166" fontId="0" fillId="0" borderId="0" xfId="0" applyNumberFormat="1"/>
    <xf numFmtId="164" fontId="0" fillId="0" borderId="32" xfId="1" applyNumberFormat="1" applyFont="1" applyBorder="1"/>
    <xf numFmtId="0" fontId="2" fillId="0" borderId="0" xfId="0" applyFont="1" applyAlignment="1">
      <alignment horizontal="left" indent="1"/>
    </xf>
    <xf numFmtId="44" fontId="0" fillId="0" borderId="0" xfId="0" applyNumberFormat="1"/>
    <xf numFmtId="164" fontId="2" fillId="0" borderId="0" xfId="1" applyNumberFormat="1" applyFont="1" applyFill="1"/>
    <xf numFmtId="166" fontId="2" fillId="0" borderId="0" xfId="3" applyNumberFormat="1" applyFont="1"/>
    <xf numFmtId="164" fontId="2" fillId="0" borderId="0" xfId="0" applyNumberFormat="1" applyFont="1"/>
    <xf numFmtId="164" fontId="22" fillId="0" borderId="0" xfId="1" applyNumberFormat="1" applyFont="1" applyFill="1"/>
    <xf numFmtId="166" fontId="0" fillId="0" borderId="0" xfId="3" applyNumberFormat="1" applyFont="1"/>
    <xf numFmtId="0" fontId="2" fillId="0" borderId="0" xfId="0" applyFont="1" applyAlignment="1">
      <alignment horizontal="left"/>
    </xf>
    <xf numFmtId="164" fontId="3" fillId="0" borderId="0" xfId="1" applyNumberFormat="1" applyFont="1" applyFill="1"/>
    <xf numFmtId="44" fontId="0" fillId="0" borderId="0" xfId="1" applyFont="1" applyFill="1" applyBorder="1"/>
    <xf numFmtId="9" fontId="0" fillId="0" borderId="0" xfId="2" applyFont="1" applyFill="1" applyBorder="1"/>
    <xf numFmtId="0" fontId="0" fillId="11" borderId="31" xfId="0" applyFill="1" applyBorder="1"/>
    <xf numFmtId="164" fontId="0" fillId="0" borderId="0" xfId="0" applyNumberFormat="1"/>
    <xf numFmtId="164" fontId="0" fillId="6" borderId="29" xfId="1" applyNumberFormat="1" applyFont="1" applyFill="1" applyBorder="1"/>
    <xf numFmtId="164" fontId="21" fillId="0" borderId="0" xfId="1" applyNumberFormat="1" applyFont="1" applyFill="1"/>
    <xf numFmtId="0" fontId="3" fillId="6" borderId="0" xfId="0" applyFont="1" applyFill="1" applyAlignment="1">
      <alignment horizontal="left" indent="1"/>
    </xf>
    <xf numFmtId="164" fontId="0" fillId="6" borderId="0" xfId="1" applyNumberFormat="1" applyFont="1" applyFill="1"/>
    <xf numFmtId="164" fontId="4" fillId="0" borderId="0" xfId="1" applyNumberFormat="1" applyFont="1" applyFill="1"/>
    <xf numFmtId="164" fontId="3" fillId="13" borderId="0" xfId="1" applyNumberFormat="1" applyFont="1" applyFill="1" applyAlignment="1">
      <alignment horizontal="center"/>
    </xf>
    <xf numFmtId="164" fontId="2" fillId="0" borderId="30" xfId="1" applyNumberFormat="1" applyFont="1" applyBorder="1"/>
    <xf numFmtId="0" fontId="2" fillId="0" borderId="30" xfId="0" applyFont="1" applyBorder="1"/>
    <xf numFmtId="164" fontId="2" fillId="0" borderId="30" xfId="1" applyNumberFormat="1" applyFont="1" applyFill="1" applyBorder="1"/>
    <xf numFmtId="164" fontId="2" fillId="13" borderId="30" xfId="1" applyNumberFormat="1" applyFont="1" applyFill="1" applyBorder="1" applyAlignment="1">
      <alignment horizontal="center"/>
    </xf>
    <xf numFmtId="164" fontId="2" fillId="13" borderId="0" xfId="1" applyNumberFormat="1" applyFont="1" applyFill="1" applyBorder="1" applyAlignment="1">
      <alignment horizontal="center"/>
    </xf>
    <xf numFmtId="164" fontId="2" fillId="11" borderId="0" xfId="1" applyNumberFormat="1" applyFont="1" applyFill="1" applyBorder="1" applyAlignment="1"/>
    <xf numFmtId="10" fontId="0" fillId="0" borderId="0" xfId="0" applyNumberFormat="1"/>
    <xf numFmtId="164" fontId="0" fillId="13" borderId="0" xfId="0" applyNumberFormat="1" applyFill="1"/>
    <xf numFmtId="0" fontId="0" fillId="11" borderId="0" xfId="0" applyFill="1"/>
    <xf numFmtId="10" fontId="0" fillId="11" borderId="0" xfId="2" applyNumberFormat="1" applyFont="1" applyFill="1"/>
    <xf numFmtId="167" fontId="0" fillId="0" borderId="0" xfId="0" applyNumberFormat="1"/>
    <xf numFmtId="164" fontId="2" fillId="0" borderId="33" xfId="1" applyNumberFormat="1" applyFont="1" applyBorder="1" applyAlignment="1">
      <alignment horizontal="right" indent="1"/>
    </xf>
    <xf numFmtId="0" fontId="0" fillId="0" borderId="33" xfId="0" applyBorder="1"/>
    <xf numFmtId="164" fontId="0" fillId="0" borderId="33" xfId="0" applyNumberFormat="1" applyBorder="1"/>
    <xf numFmtId="164" fontId="2" fillId="0" borderId="33" xfId="1" applyNumberFormat="1" applyFont="1" applyBorder="1"/>
    <xf numFmtId="164" fontId="0" fillId="13" borderId="33" xfId="0" applyNumberFormat="1" applyFill="1" applyBorder="1"/>
    <xf numFmtId="164" fontId="2" fillId="0" borderId="0" xfId="1" applyNumberFormat="1" applyFont="1" applyBorder="1" applyAlignment="1">
      <alignment horizontal="right" indent="1"/>
    </xf>
    <xf numFmtId="164" fontId="23" fillId="11" borderId="0" xfId="0" applyNumberFormat="1" applyFont="1" applyFill="1" applyAlignment="1">
      <alignment horizontal="right"/>
    </xf>
    <xf numFmtId="164" fontId="23" fillId="11" borderId="0" xfId="1" applyNumberFormat="1" applyFont="1" applyFill="1" applyBorder="1"/>
    <xf numFmtId="164" fontId="0" fillId="11" borderId="0" xfId="0" applyNumberFormat="1" applyFill="1"/>
    <xf numFmtId="164" fontId="2" fillId="0" borderId="0" xfId="1" applyNumberFormat="1" applyFont="1" applyBorder="1"/>
    <xf numFmtId="0" fontId="2" fillId="0" borderId="0" xfId="0" applyFont="1" applyAlignment="1">
      <alignment horizontal="center"/>
    </xf>
    <xf numFmtId="164" fontId="2" fillId="0" borderId="0" xfId="1" applyNumberFormat="1" applyFont="1" applyBorder="1" applyAlignment="1">
      <alignment horizontal="center"/>
    </xf>
    <xf numFmtId="164" fontId="23" fillId="0" borderId="0" xfId="0" applyNumberFormat="1" applyFont="1"/>
    <xf numFmtId="164" fontId="23" fillId="0" borderId="0" xfId="1" applyNumberFormat="1" applyFont="1" applyBorder="1"/>
    <xf numFmtId="164" fontId="23" fillId="0" borderId="33" xfId="0" applyNumberFormat="1" applyFont="1" applyBorder="1"/>
    <xf numFmtId="164" fontId="23" fillId="11" borderId="0" xfId="0" applyNumberFormat="1" applyFont="1" applyFill="1"/>
    <xf numFmtId="10" fontId="0" fillId="0" borderId="0" xfId="2" applyNumberFormat="1" applyFont="1"/>
    <xf numFmtId="0" fontId="28" fillId="0" borderId="0" xfId="4" applyFont="1" applyAlignment="1">
      <alignment vertical="center"/>
    </xf>
    <xf numFmtId="0" fontId="29" fillId="13" borderId="0" xfId="4" applyFont="1" applyFill="1" applyAlignment="1">
      <alignment vertical="center"/>
    </xf>
    <xf numFmtId="0" fontId="27" fillId="0" borderId="0" xfId="4" applyAlignment="1">
      <alignment horizontal="center" vertical="center"/>
    </xf>
    <xf numFmtId="0" fontId="27" fillId="0" borderId="0" xfId="4" applyAlignment="1">
      <alignment vertical="center"/>
    </xf>
    <xf numFmtId="0" fontId="32" fillId="0" borderId="0" xfId="4" applyFont="1" applyAlignment="1">
      <alignment horizontal="right" vertical="center"/>
    </xf>
    <xf numFmtId="0" fontId="28" fillId="0" borderId="8" xfId="4" applyFont="1" applyBorder="1" applyAlignment="1">
      <alignment horizontal="center" vertical="center"/>
    </xf>
    <xf numFmtId="0" fontId="28" fillId="0" borderId="5" xfId="4" applyFont="1" applyBorder="1" applyAlignment="1">
      <alignment horizontal="center" vertical="center"/>
    </xf>
    <xf numFmtId="0" fontId="28" fillId="0" borderId="0" xfId="4" applyFont="1" applyAlignment="1">
      <alignment horizontal="center" vertical="center"/>
    </xf>
    <xf numFmtId="0" fontId="28" fillId="0" borderId="25" xfId="4" applyFont="1" applyBorder="1" applyAlignment="1">
      <alignment horizontal="center" vertical="top"/>
    </xf>
    <xf numFmtId="0" fontId="28" fillId="0" borderId="5" xfId="4" applyFont="1" applyBorder="1" applyAlignment="1">
      <alignment horizontal="center" vertical="top"/>
    </xf>
    <xf numFmtId="0" fontId="28" fillId="0" borderId="0" xfId="4" applyFont="1" applyAlignment="1">
      <alignment horizontal="center" vertical="top"/>
    </xf>
    <xf numFmtId="2" fontId="28" fillId="0" borderId="7" xfId="4" applyNumberFormat="1" applyFont="1" applyBorder="1" applyAlignment="1">
      <alignment horizontal="right" vertical="center"/>
    </xf>
    <xf numFmtId="0" fontId="34" fillId="0" borderId="6" xfId="4" applyFont="1" applyBorder="1" applyAlignment="1" applyProtection="1">
      <alignment horizontal="left" vertical="center"/>
      <protection locked="0"/>
    </xf>
    <xf numFmtId="0" fontId="34" fillId="0" borderId="1" xfId="4" applyFont="1" applyBorder="1" applyAlignment="1" applyProtection="1">
      <alignment horizontal="center" vertical="center"/>
      <protection locked="0"/>
    </xf>
    <xf numFmtId="168" fontId="34" fillId="0" borderId="1" xfId="4" applyNumberFormat="1" applyFont="1" applyBorder="1" applyAlignment="1" applyProtection="1">
      <alignment horizontal="right" vertical="center"/>
      <protection locked="0"/>
    </xf>
    <xf numFmtId="168" fontId="34" fillId="0" borderId="7" xfId="4" applyNumberFormat="1" applyFont="1" applyBorder="1" applyAlignment="1">
      <alignment horizontal="right" vertical="center"/>
    </xf>
    <xf numFmtId="0" fontId="34" fillId="0" borderId="0" xfId="4" applyFont="1" applyAlignment="1">
      <alignment vertical="center"/>
    </xf>
    <xf numFmtId="2" fontId="28" fillId="0" borderId="30" xfId="4" applyNumberFormat="1" applyFont="1" applyBorder="1" applyAlignment="1">
      <alignment horizontal="right" vertical="center"/>
    </xf>
    <xf numFmtId="0" fontId="34" fillId="0" borderId="35" xfId="4" applyFont="1" applyBorder="1" applyAlignment="1" applyProtection="1">
      <alignment horizontal="left" vertical="center"/>
      <protection locked="0"/>
    </xf>
    <xf numFmtId="0" fontId="34" fillId="0" borderId="3" xfId="4" applyFont="1" applyBorder="1" applyAlignment="1" applyProtection="1">
      <alignment horizontal="center" vertical="center"/>
      <protection locked="0"/>
    </xf>
    <xf numFmtId="168" fontId="34" fillId="0" borderId="3" xfId="4" applyNumberFormat="1" applyFont="1" applyBorder="1" applyAlignment="1" applyProtection="1">
      <alignment horizontal="right" vertical="center"/>
      <protection locked="0"/>
    </xf>
    <xf numFmtId="168" fontId="34" fillId="0" borderId="30" xfId="4" applyNumberFormat="1" applyFont="1" applyBorder="1" applyAlignment="1">
      <alignment horizontal="right" vertical="center"/>
    </xf>
    <xf numFmtId="0" fontId="28" fillId="0" borderId="35" xfId="4" applyFont="1" applyBorder="1" applyAlignment="1">
      <alignment horizontal="center" vertical="center"/>
    </xf>
    <xf numFmtId="0" fontId="34" fillId="0" borderId="3" xfId="4" applyFont="1" applyBorder="1" applyAlignment="1">
      <alignment horizontal="center" vertical="center"/>
    </xf>
    <xf numFmtId="168" fontId="34" fillId="0" borderId="3" xfId="4" applyNumberFormat="1" applyFont="1" applyBorder="1" applyAlignment="1">
      <alignment horizontal="right" vertical="center"/>
    </xf>
    <xf numFmtId="2" fontId="28" fillId="0" borderId="0" xfId="4" applyNumberFormat="1" applyFont="1" applyAlignment="1">
      <alignment horizontal="right" vertical="center"/>
    </xf>
    <xf numFmtId="0" fontId="34" fillId="0" borderId="0" xfId="4" applyFont="1" applyAlignment="1">
      <alignment horizontal="center" vertical="center"/>
    </xf>
    <xf numFmtId="168" fontId="34" fillId="0" borderId="0" xfId="4" applyNumberFormat="1" applyFont="1" applyAlignment="1">
      <alignment horizontal="right" vertical="center"/>
    </xf>
    <xf numFmtId="49" fontId="28" fillId="0" borderId="8" xfId="4" applyNumberFormat="1" applyFont="1" applyBorder="1" applyAlignment="1" applyProtection="1">
      <alignment horizontal="left" vertical="center"/>
      <protection locked="0"/>
    </xf>
    <xf numFmtId="168" fontId="34" fillId="0" borderId="24" xfId="4" applyNumberFormat="1" applyFont="1" applyBorder="1" applyAlignment="1" applyProtection="1">
      <alignment horizontal="right" vertical="center"/>
      <protection locked="0"/>
    </xf>
    <xf numFmtId="168" fontId="34" fillId="0" borderId="22" xfId="4" applyNumberFormat="1" applyFont="1" applyBorder="1" applyAlignment="1">
      <alignment horizontal="right" vertical="center"/>
    </xf>
    <xf numFmtId="0" fontId="28" fillId="0" borderId="7" xfId="4" applyFont="1" applyBorder="1" applyAlignment="1">
      <alignment vertical="center"/>
    </xf>
    <xf numFmtId="168" fontId="34" fillId="0" borderId="8" xfId="4" applyNumberFormat="1" applyFont="1" applyBorder="1" applyAlignment="1" applyProtection="1">
      <alignment horizontal="right" vertical="center"/>
      <protection locked="0"/>
    </xf>
    <xf numFmtId="168" fontId="34" fillId="0" borderId="8" xfId="4" applyNumberFormat="1" applyFont="1" applyBorder="1" applyAlignment="1">
      <alignment horizontal="right" vertical="center"/>
    </xf>
    <xf numFmtId="168" fontId="34" fillId="0" borderId="24" xfId="4" applyNumberFormat="1" applyFont="1" applyBorder="1" applyAlignment="1">
      <alignment horizontal="right" vertical="center"/>
    </xf>
    <xf numFmtId="49" fontId="28" fillId="0" borderId="7" xfId="4" applyNumberFormat="1" applyFont="1" applyBorder="1" applyAlignment="1">
      <alignment vertical="center"/>
    </xf>
    <xf numFmtId="49" fontId="28" fillId="0" borderId="0" xfId="4" applyNumberFormat="1" applyFont="1" applyAlignment="1">
      <alignment vertical="center"/>
    </xf>
    <xf numFmtId="0" fontId="28" fillId="0" borderId="24" xfId="4" applyFont="1" applyBorder="1" applyAlignment="1">
      <alignment horizontal="center" vertical="center"/>
    </xf>
    <xf numFmtId="168" fontId="28" fillId="0" borderId="1" xfId="4" applyNumberFormat="1" applyFont="1" applyBorder="1" applyAlignment="1" applyProtection="1">
      <alignment horizontal="right" vertical="center"/>
      <protection locked="0"/>
    </xf>
    <xf numFmtId="168" fontId="28" fillId="0" borderId="8" xfId="4" applyNumberFormat="1" applyFont="1" applyBorder="1" applyAlignment="1">
      <alignment horizontal="right" vertical="center"/>
    </xf>
    <xf numFmtId="49" fontId="28" fillId="0" borderId="30" xfId="4" applyNumberFormat="1" applyFont="1" applyBorder="1" applyAlignment="1">
      <alignment vertical="center"/>
    </xf>
    <xf numFmtId="168" fontId="28" fillId="0" borderId="3" xfId="4" applyNumberFormat="1" applyFont="1" applyBorder="1" applyAlignment="1">
      <alignment horizontal="right" vertical="center"/>
    </xf>
    <xf numFmtId="168" fontId="28" fillId="0" borderId="34" xfId="4" applyNumberFormat="1" applyFont="1" applyBorder="1" applyAlignment="1">
      <alignment horizontal="right" vertical="center"/>
    </xf>
    <xf numFmtId="168" fontId="28" fillId="0" borderId="1" xfId="4" applyNumberFormat="1" applyFont="1" applyBorder="1" applyAlignment="1">
      <alignment horizontal="right" vertical="center"/>
    </xf>
    <xf numFmtId="168" fontId="28" fillId="0" borderId="8" xfId="4" applyNumberFormat="1" applyFont="1" applyBorder="1" applyAlignment="1" applyProtection="1">
      <alignment horizontal="right" vertical="center"/>
      <protection locked="0"/>
    </xf>
    <xf numFmtId="0" fontId="28" fillId="0" borderId="33" xfId="4" applyFont="1" applyBorder="1" applyAlignment="1">
      <alignment vertical="top"/>
    </xf>
    <xf numFmtId="0" fontId="28" fillId="0" borderId="22" xfId="4" applyFont="1" applyBorder="1" applyAlignment="1">
      <alignment vertical="top"/>
    </xf>
    <xf numFmtId="16" fontId="28" fillId="0" borderId="0" xfId="4" applyNumberFormat="1" applyFont="1" applyAlignment="1">
      <alignment vertical="center"/>
    </xf>
    <xf numFmtId="0" fontId="26" fillId="0" borderId="0" xfId="5"/>
    <xf numFmtId="164" fontId="36" fillId="0" borderId="0" xfId="1" applyNumberFormat="1" applyFont="1"/>
    <xf numFmtId="0" fontId="36" fillId="0" borderId="0" xfId="0" applyFont="1"/>
    <xf numFmtId="0" fontId="39" fillId="0" borderId="1" xfId="0" applyFont="1" applyBorder="1" applyAlignment="1">
      <alignment horizontal="left" wrapText="1" indent="2"/>
    </xf>
    <xf numFmtId="164" fontId="7" fillId="4" borderId="1" xfId="1" applyNumberFormat="1" applyFont="1" applyFill="1" applyBorder="1" applyAlignment="1">
      <alignment wrapText="1"/>
    </xf>
    <xf numFmtId="0" fontId="34" fillId="0" borderId="6" xfId="4" applyFont="1" applyBorder="1" applyAlignment="1" applyProtection="1">
      <alignment horizontal="left" vertical="center" wrapText="1"/>
      <protection locked="0"/>
    </xf>
    <xf numFmtId="6" fontId="9" fillId="0" borderId="1" xfId="0" applyNumberFormat="1" applyFont="1" applyBorder="1" applyAlignment="1">
      <alignment horizontal="left" vertical="top" wrapText="1"/>
    </xf>
    <xf numFmtId="169" fontId="28" fillId="0" borderId="8" xfId="4" applyNumberFormat="1" applyFont="1" applyBorder="1" applyAlignment="1">
      <alignment horizontal="right" vertical="center"/>
    </xf>
    <xf numFmtId="0" fontId="3" fillId="0" borderId="0" xfId="0" applyFont="1" applyAlignment="1">
      <alignment horizontal="left" wrapText="1"/>
    </xf>
    <xf numFmtId="9" fontId="9"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xf numFmtId="0" fontId="0" fillId="0" borderId="0" xfId="0" applyAlignment="1">
      <alignment horizontal="left" wrapText="1"/>
    </xf>
    <xf numFmtId="164" fontId="2" fillId="0" borderId="0" xfId="1" applyNumberFormat="1" applyFont="1" applyBorder="1" applyAlignment="1">
      <alignment horizontal="center"/>
    </xf>
    <xf numFmtId="164" fontId="20" fillId="6" borderId="0" xfId="1" applyNumberFormat="1" applyFont="1" applyFill="1" applyAlignment="1">
      <alignment horizontal="center"/>
    </xf>
    <xf numFmtId="0" fontId="2" fillId="0" borderId="0" xfId="0" applyFont="1" applyAlignment="1">
      <alignment horizontal="right"/>
    </xf>
    <xf numFmtId="14" fontId="0" fillId="6" borderId="29" xfId="0" applyNumberFormat="1" applyFill="1" applyBorder="1" applyAlignment="1">
      <alignment horizontal="left"/>
    </xf>
    <xf numFmtId="0" fontId="0" fillId="6" borderId="29" xfId="0" applyFill="1" applyBorder="1" applyAlignment="1">
      <alignment horizontal="left"/>
    </xf>
    <xf numFmtId="164" fontId="3" fillId="13" borderId="0" xfId="1" applyNumberFormat="1" applyFont="1" applyFill="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30" fillId="0" borderId="0" xfId="4" applyFont="1" applyAlignment="1">
      <alignment horizontal="center" vertical="center"/>
    </xf>
    <xf numFmtId="0" fontId="27" fillId="0" borderId="0" xfId="4" applyAlignment="1">
      <alignment horizontal="center" vertical="center"/>
    </xf>
    <xf numFmtId="0" fontId="31" fillId="0" borderId="0" xfId="4" applyFont="1" applyAlignment="1">
      <alignment horizontal="right" vertical="center"/>
    </xf>
    <xf numFmtId="0" fontId="27" fillId="0" borderId="0" xfId="4" applyAlignment="1">
      <alignment horizontal="right" vertical="center"/>
    </xf>
    <xf numFmtId="0" fontId="33" fillId="0" borderId="7" xfId="4" applyFont="1" applyBorder="1" applyAlignment="1">
      <alignment horizontal="center" vertical="center"/>
    </xf>
    <xf numFmtId="0" fontId="28" fillId="0" borderId="0" xfId="4" applyFont="1" applyAlignment="1">
      <alignment vertical="center"/>
    </xf>
    <xf numFmtId="0" fontId="27" fillId="0" borderId="0" xfId="4" applyAlignment="1">
      <alignment vertical="center"/>
    </xf>
    <xf numFmtId="0" fontId="28" fillId="0" borderId="25" xfId="4" applyFont="1" applyBorder="1" applyAlignment="1">
      <alignment horizontal="center" vertical="center" wrapText="1"/>
    </xf>
    <xf numFmtId="0" fontId="27" fillId="0" borderId="25" xfId="4" applyBorder="1" applyAlignment="1">
      <alignment vertical="center"/>
    </xf>
    <xf numFmtId="0" fontId="28" fillId="0" borderId="5" xfId="4" applyFont="1" applyBorder="1" applyAlignment="1">
      <alignment horizontal="center" vertical="center" wrapText="1"/>
    </xf>
    <xf numFmtId="0" fontId="27" fillId="0" borderId="5" xfId="4" applyBorder="1" applyAlignment="1">
      <alignment vertical="center"/>
    </xf>
    <xf numFmtId="0" fontId="28" fillId="0" borderId="34" xfId="4" applyFont="1" applyBorder="1" applyAlignment="1">
      <alignment horizontal="center" vertical="center"/>
    </xf>
    <xf numFmtId="0" fontId="28" fillId="0" borderId="30" xfId="4" applyFont="1" applyBorder="1" applyAlignment="1">
      <alignment horizontal="center" vertical="center"/>
    </xf>
    <xf numFmtId="0" fontId="28" fillId="0" borderId="8" xfId="4" applyFont="1" applyBorder="1" applyAlignment="1">
      <alignment horizontal="center" vertical="center"/>
    </xf>
    <xf numFmtId="0" fontId="28" fillId="0" borderId="7" xfId="4" applyFont="1" applyBorder="1" applyAlignment="1">
      <alignment horizontal="center" vertical="center"/>
    </xf>
    <xf numFmtId="0" fontId="27" fillId="0" borderId="7" xfId="4" applyBorder="1" applyAlignment="1">
      <alignment horizontal="center" vertical="center"/>
    </xf>
    <xf numFmtId="49" fontId="28" fillId="0" borderId="33" xfId="4" applyNumberFormat="1" applyFont="1" applyBorder="1" applyAlignment="1">
      <alignment horizontal="right" vertical="center"/>
    </xf>
    <xf numFmtId="49" fontId="28" fillId="0" borderId="30" xfId="4" applyNumberFormat="1" applyFont="1" applyBorder="1" applyAlignment="1">
      <alignment horizontal="right" vertical="center"/>
    </xf>
    <xf numFmtId="0" fontId="28" fillId="0" borderId="33" xfId="4" applyFont="1" applyBorder="1" applyAlignment="1">
      <alignment vertical="center"/>
    </xf>
    <xf numFmtId="0" fontId="28" fillId="0" borderId="23" xfId="4" applyFont="1" applyBorder="1" applyAlignment="1">
      <alignment vertical="center"/>
    </xf>
    <xf numFmtId="0" fontId="27" fillId="0" borderId="30" xfId="4" applyBorder="1" applyAlignment="1">
      <alignment vertical="center"/>
    </xf>
    <xf numFmtId="0" fontId="27" fillId="0" borderId="35" xfId="4" applyBorder="1" applyAlignment="1">
      <alignment vertical="center"/>
    </xf>
    <xf numFmtId="0" fontId="35" fillId="0" borderId="8" xfId="4" applyFont="1" applyBorder="1" applyAlignment="1">
      <alignment horizontal="center" vertical="center"/>
    </xf>
    <xf numFmtId="0" fontId="35" fillId="0" borderId="7" xfId="4" applyFont="1" applyBorder="1" applyAlignment="1">
      <alignment horizontal="center" vertical="center"/>
    </xf>
    <xf numFmtId="0" fontId="28" fillId="0" borderId="22" xfId="4" applyFont="1" applyBorder="1" applyAlignment="1">
      <alignment horizontal="center" vertical="center"/>
    </xf>
    <xf numFmtId="0" fontId="28" fillId="0" borderId="7" xfId="4" applyFont="1" applyBorder="1" applyAlignment="1">
      <alignment vertical="center"/>
    </xf>
    <xf numFmtId="0" fontId="28" fillId="0" borderId="7" xfId="4" applyFont="1" applyBorder="1" applyAlignment="1" applyProtection="1">
      <alignment horizontal="left" vertical="center"/>
      <protection locked="0"/>
    </xf>
    <xf numFmtId="0" fontId="28" fillId="0" borderId="6" xfId="4" applyFont="1" applyBorder="1" applyAlignment="1">
      <alignment vertical="center"/>
    </xf>
    <xf numFmtId="0" fontId="28" fillId="14" borderId="7" xfId="4" applyFont="1" applyFill="1" applyBorder="1" applyAlignment="1">
      <alignment vertical="center"/>
    </xf>
    <xf numFmtId="0" fontId="28" fillId="0" borderId="0" xfId="4" applyFont="1" applyAlignment="1">
      <alignment horizontal="center" vertical="center"/>
    </xf>
    <xf numFmtId="0" fontId="28" fillId="0" borderId="6" xfId="4" applyFont="1" applyBorder="1" applyAlignment="1" applyProtection="1">
      <alignment horizontal="left" vertical="center"/>
      <protection locked="0"/>
    </xf>
    <xf numFmtId="0" fontId="35" fillId="0" borderId="30" xfId="4" applyFont="1" applyBorder="1" applyAlignment="1">
      <alignment vertical="center"/>
    </xf>
    <xf numFmtId="0" fontId="28" fillId="0" borderId="30" xfId="4" applyFont="1" applyBorder="1" applyAlignment="1">
      <alignment vertical="center"/>
    </xf>
    <xf numFmtId="0" fontId="30" fillId="0" borderId="7" xfId="4" applyFont="1" applyBorder="1" applyAlignment="1">
      <alignment horizontal="center" vertical="center"/>
    </xf>
    <xf numFmtId="0" fontId="28" fillId="0" borderId="35" xfId="4" applyFont="1" applyBorder="1" applyAlignment="1">
      <alignment vertical="center"/>
    </xf>
    <xf numFmtId="0" fontId="35" fillId="0" borderId="7" xfId="4" applyFont="1" applyBorder="1" applyAlignment="1">
      <alignment vertical="center"/>
    </xf>
    <xf numFmtId="0" fontId="28" fillId="0" borderId="33" xfId="4" applyFont="1" applyBorder="1" applyAlignment="1">
      <alignment horizontal="center"/>
    </xf>
    <xf numFmtId="0" fontId="27" fillId="0" borderId="33" xfId="4" applyBorder="1"/>
    <xf numFmtId="0" fontId="27" fillId="0" borderId="30" xfId="4" applyBorder="1"/>
    <xf numFmtId="0" fontId="28" fillId="0" borderId="33" xfId="4" applyFont="1" applyBorder="1" applyAlignment="1" applyProtection="1">
      <alignment vertical="top"/>
      <protection locked="0"/>
    </xf>
    <xf numFmtId="0" fontId="28" fillId="0" borderId="0" xfId="4" applyFont="1" applyAlignment="1" applyProtection="1">
      <alignment vertical="top" wrapText="1"/>
      <protection locked="0"/>
    </xf>
    <xf numFmtId="0" fontId="28" fillId="0" borderId="33" xfId="4" applyFont="1" applyBorder="1" applyAlignment="1" applyProtection="1">
      <alignment horizontal="left" vertical="top"/>
      <protection locked="0"/>
    </xf>
    <xf numFmtId="0" fontId="28" fillId="0" borderId="23" xfId="4" applyFont="1" applyBorder="1" applyAlignment="1" applyProtection="1">
      <alignment horizontal="left" vertical="top"/>
      <protection locked="0"/>
    </xf>
    <xf numFmtId="0" fontId="28" fillId="0" borderId="30" xfId="4" applyFont="1" applyBorder="1" applyAlignment="1" applyProtection="1">
      <alignment horizontal="left" vertical="top"/>
      <protection locked="0"/>
    </xf>
    <xf numFmtId="0" fontId="28" fillId="0" borderId="35" xfId="4" applyFont="1" applyBorder="1" applyAlignment="1" applyProtection="1">
      <alignment horizontal="left" vertical="top"/>
      <protection locked="0"/>
    </xf>
    <xf numFmtId="0" fontId="28" fillId="0" borderId="34" xfId="4" applyFont="1" applyBorder="1" applyAlignment="1" applyProtection="1">
      <alignment horizontal="left" vertical="top" wrapText="1"/>
      <protection locked="0"/>
    </xf>
    <xf numFmtId="0" fontId="28" fillId="0" borderId="30" xfId="4" applyFont="1" applyBorder="1" applyAlignment="1" applyProtection="1">
      <alignment horizontal="left" vertical="top" wrapText="1"/>
      <protection locked="0"/>
    </xf>
  </cellXfs>
  <cellStyles count="6">
    <cellStyle name="Comma 2" xfId="3" xr:uid="{BAFE796A-7C14-42C7-A874-8DC24519EA90}"/>
    <cellStyle name="Currency" xfId="1" builtinId="4"/>
    <cellStyle name="Hyperlink 2" xfId="5" xr:uid="{28C61DF8-EEFA-4535-9EC1-F8BD815F6F5A}"/>
    <cellStyle name="Normal" xfId="0" builtinId="0"/>
    <cellStyle name="Normal 3" xfId="4" xr:uid="{7FC9C0D3-E112-4866-AAA2-A8D21E117F95}"/>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antt%20project%20planner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ct Planner"/>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12.bin"/><Relationship Id="rId1" Type="http://schemas.openxmlformats.org/officeDocument/2006/relationships/hyperlink" Target="https://www.grants.gov/forms/sf-424-family.html" TargetMode="External"/><Relationship Id="rId4" Type="http://schemas.openxmlformats.org/officeDocument/2006/relationships/comments" Target="../comments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workbookViewId="0"/>
  </sheetViews>
  <sheetFormatPr defaultRowHeight="14.5" x14ac:dyDescent="0.35"/>
  <cols>
    <col min="1" max="1" width="1.81640625" customWidth="1"/>
    <col min="5" max="5" width="13.453125" bestFit="1" customWidth="1"/>
    <col min="6" max="6" width="14.453125" bestFit="1" customWidth="1"/>
    <col min="7" max="9" width="14.453125" customWidth="1"/>
    <col min="10" max="10" width="10.81640625" bestFit="1" customWidth="1"/>
    <col min="11" max="11" width="15.54296875" customWidth="1"/>
    <col min="18" max="18" width="37.54296875" customWidth="1"/>
  </cols>
  <sheetData>
    <row r="1" spans="4:11" ht="10.5" customHeight="1" x14ac:dyDescent="0.35"/>
    <row r="2" spans="4:11" x14ac:dyDescent="0.35">
      <c r="D2" s="3"/>
      <c r="E2" s="3"/>
      <c r="J2" s="33"/>
      <c r="K2" s="3"/>
    </row>
    <row r="3" spans="4:11" x14ac:dyDescent="0.35">
      <c r="D3" s="3"/>
      <c r="E3" s="3"/>
      <c r="J3" s="31"/>
      <c r="K3" s="32"/>
    </row>
    <row r="4" spans="4:11" x14ac:dyDescent="0.35">
      <c r="D4" s="4"/>
      <c r="E4" s="3"/>
    </row>
    <row r="9" spans="4:11" x14ac:dyDescent="0.35">
      <c r="J9" s="21"/>
    </row>
    <row r="17" spans="5:18" x14ac:dyDescent="0.35">
      <c r="E17" s="34"/>
      <c r="F17" s="34"/>
      <c r="G17" s="34"/>
      <c r="H17" s="34"/>
      <c r="I17" s="34"/>
    </row>
    <row r="18" spans="5:18" x14ac:dyDescent="0.35">
      <c r="E18" s="34"/>
      <c r="F18" s="34"/>
      <c r="G18" s="34"/>
      <c r="H18" s="34"/>
      <c r="I18" s="34"/>
    </row>
    <row r="27" spans="5:18" ht="23.5" x14ac:dyDescent="0.55000000000000004">
      <c r="Q27" s="30"/>
    </row>
    <row r="28" spans="5:18" x14ac:dyDescent="0.35">
      <c r="Q28" s="62"/>
      <c r="R28" s="63"/>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41A7F-3401-468B-A449-C5F7D60184DC}">
  <sheetPr>
    <tabColor theme="7" tint="0.59999389629810485"/>
  </sheetPr>
  <dimension ref="B2:AM73"/>
  <sheetViews>
    <sheetView workbookViewId="0"/>
  </sheetViews>
  <sheetFormatPr defaultColWidth="9.1796875" defaultRowHeight="14.5" x14ac:dyDescent="0.35"/>
  <cols>
    <col min="1" max="1" width="3.1796875" customWidth="1"/>
    <col min="2" max="2" width="12.1796875" customWidth="1"/>
    <col min="3" max="3" width="52.81640625" customWidth="1"/>
    <col min="4" max="4" width="12.7265625" style="6" customWidth="1"/>
    <col min="5" max="5" width="12.54296875" style="2" customWidth="1"/>
    <col min="6" max="7" width="12.453125" customWidth="1"/>
    <col min="8" max="8" width="12.54296875" style="2" customWidth="1"/>
    <col min="9" max="9" width="0.81640625" style="7" customWidth="1"/>
    <col min="10" max="10" width="13.54296875" customWidth="1"/>
    <col min="11" max="11" width="10.1796875" customWidth="1"/>
  </cols>
  <sheetData>
    <row r="2" spans="2:39" ht="23.5" x14ac:dyDescent="0.55000000000000004">
      <c r="B2" s="30" t="s">
        <v>33</v>
      </c>
    </row>
    <row r="3" spans="2:39" x14ac:dyDescent="0.35">
      <c r="B3" s="5"/>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x14ac:dyDescent="0.35">
      <c r="B7" s="22"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ht="29" x14ac:dyDescent="0.35">
      <c r="B8" s="23"/>
      <c r="C8" s="25" t="s">
        <v>69</v>
      </c>
      <c r="D8" s="15">
        <v>40000</v>
      </c>
      <c r="E8" s="15">
        <v>42500</v>
      </c>
      <c r="F8" s="15">
        <v>45000</v>
      </c>
      <c r="G8" s="15">
        <v>47500</v>
      </c>
      <c r="H8" s="15">
        <v>50000</v>
      </c>
      <c r="I8" s="35">
        <v>450000</v>
      </c>
      <c r="J8" s="15">
        <f>SUM(D8:H8)</f>
        <v>225000</v>
      </c>
    </row>
    <row r="9" spans="2:39" ht="29" x14ac:dyDescent="0.35">
      <c r="B9" s="23"/>
      <c r="C9" s="25" t="s">
        <v>47</v>
      </c>
      <c r="D9" s="15">
        <v>30000</v>
      </c>
      <c r="E9" s="15">
        <v>32500</v>
      </c>
      <c r="F9" s="15">
        <v>35000</v>
      </c>
      <c r="G9" s="15">
        <v>37500</v>
      </c>
      <c r="H9" s="15">
        <v>40000</v>
      </c>
      <c r="J9" s="15">
        <f>SUM(D9:H9)</f>
        <v>175000</v>
      </c>
    </row>
    <row r="10" spans="2:39" x14ac:dyDescent="0.35">
      <c r="B10" s="23"/>
      <c r="C10" s="27"/>
      <c r="D10" s="15"/>
      <c r="E10" s="11"/>
      <c r="F10" s="11"/>
      <c r="G10" s="11"/>
      <c r="H10" s="11"/>
      <c r="J10" s="15">
        <f>SUM(D10:H10)</f>
        <v>0</v>
      </c>
    </row>
    <row r="11" spans="2:39" x14ac:dyDescent="0.35">
      <c r="B11" s="23"/>
      <c r="C11" s="9" t="s">
        <v>12</v>
      </c>
      <c r="D11" s="16">
        <f>SUM(D8:D10)</f>
        <v>70000</v>
      </c>
      <c r="E11" s="16">
        <f t="shared" ref="E11:J11" si="0">SUM(E8:E10)</f>
        <v>75000</v>
      </c>
      <c r="F11" s="16">
        <f t="shared" si="0"/>
        <v>80000</v>
      </c>
      <c r="G11" s="16">
        <f t="shared" si="0"/>
        <v>85000</v>
      </c>
      <c r="H11" s="16">
        <f t="shared" si="0"/>
        <v>90000</v>
      </c>
      <c r="I11" s="7">
        <f t="shared" si="0"/>
        <v>450000</v>
      </c>
      <c r="J11" s="16">
        <f t="shared" si="0"/>
        <v>400000</v>
      </c>
    </row>
    <row r="12" spans="2:39" x14ac:dyDescent="0.35">
      <c r="B12" s="23"/>
      <c r="C12" s="14" t="s">
        <v>36</v>
      </c>
      <c r="D12" s="13" t="s">
        <v>35</v>
      </c>
      <c r="E12" s="10"/>
      <c r="F12" s="10"/>
      <c r="G12" s="10"/>
      <c r="H12" s="10"/>
      <c r="J12" s="8" t="s">
        <v>35</v>
      </c>
    </row>
    <row r="13" spans="2:39" x14ac:dyDescent="0.35">
      <c r="B13" s="23"/>
      <c r="C13" s="25" t="s">
        <v>48</v>
      </c>
      <c r="D13" s="15">
        <f>0.17*D11</f>
        <v>11900</v>
      </c>
      <c r="E13" s="15">
        <f t="shared" ref="E13:H13" si="1">0.17*E11</f>
        <v>12750.000000000002</v>
      </c>
      <c r="F13" s="15">
        <f t="shared" si="1"/>
        <v>13600.000000000002</v>
      </c>
      <c r="G13" s="15">
        <f t="shared" si="1"/>
        <v>14450.000000000002</v>
      </c>
      <c r="H13" s="15">
        <f t="shared" si="1"/>
        <v>15300.000000000002</v>
      </c>
      <c r="J13" s="15">
        <f>SUM(D13:H13)</f>
        <v>68000</v>
      </c>
    </row>
    <row r="14" spans="2:39" x14ac:dyDescent="0.35">
      <c r="B14" s="23"/>
      <c r="C14" s="25"/>
      <c r="D14" s="15"/>
      <c r="E14" s="15"/>
      <c r="F14" s="15"/>
      <c r="G14" s="15"/>
      <c r="H14" s="15"/>
      <c r="J14" s="15">
        <f t="shared" ref="J14:J15" si="2">SUM(D14:H14)</f>
        <v>0</v>
      </c>
    </row>
    <row r="15" spans="2:39" x14ac:dyDescent="0.35">
      <c r="B15" s="23"/>
      <c r="C15" s="10"/>
      <c r="D15" s="15"/>
      <c r="E15" s="11"/>
      <c r="F15" s="11"/>
      <c r="G15" s="11"/>
      <c r="H15" s="11"/>
      <c r="J15" s="15">
        <f t="shared" si="2"/>
        <v>0</v>
      </c>
    </row>
    <row r="16" spans="2:39" x14ac:dyDescent="0.35">
      <c r="B16" s="23"/>
      <c r="C16" s="9" t="s">
        <v>13</v>
      </c>
      <c r="D16" s="16">
        <f>SUM(D13:D15)</f>
        <v>11900</v>
      </c>
      <c r="E16" s="16">
        <f t="shared" ref="E16:J16" si="3">SUM(E13:E15)</f>
        <v>12750.000000000002</v>
      </c>
      <c r="F16" s="16">
        <f t="shared" si="3"/>
        <v>13600.000000000002</v>
      </c>
      <c r="G16" s="16">
        <f t="shared" si="3"/>
        <v>14450.000000000002</v>
      </c>
      <c r="H16" s="16">
        <f t="shared" si="3"/>
        <v>15300.000000000002</v>
      </c>
      <c r="I16" s="7">
        <f t="shared" si="3"/>
        <v>0</v>
      </c>
      <c r="J16" s="16">
        <f t="shared" si="3"/>
        <v>68000</v>
      </c>
    </row>
    <row r="17" spans="2:10" x14ac:dyDescent="0.35">
      <c r="B17" s="23"/>
      <c r="C17" s="14" t="s">
        <v>37</v>
      </c>
      <c r="D17" s="13" t="s">
        <v>35</v>
      </c>
      <c r="E17" s="10"/>
      <c r="F17" s="10"/>
      <c r="G17" s="10"/>
      <c r="H17" s="10"/>
      <c r="J17" s="8" t="s">
        <v>35</v>
      </c>
    </row>
    <row r="18" spans="2:10" x14ac:dyDescent="0.35">
      <c r="B18" s="23"/>
      <c r="C18" s="25" t="s">
        <v>64</v>
      </c>
      <c r="D18" s="13"/>
      <c r="E18" s="10"/>
      <c r="F18" s="10"/>
      <c r="G18" s="10"/>
      <c r="H18" s="10"/>
      <c r="J18" s="15" t="s">
        <v>35</v>
      </c>
    </row>
    <row r="19" spans="2:10" x14ac:dyDescent="0.35">
      <c r="B19" s="23"/>
      <c r="C19" s="29" t="s">
        <v>49</v>
      </c>
      <c r="D19" s="15" t="s">
        <v>39</v>
      </c>
      <c r="E19" s="11" t="s">
        <v>39</v>
      </c>
      <c r="F19" s="11" t="s">
        <v>39</v>
      </c>
      <c r="G19" s="11"/>
      <c r="H19" s="11"/>
      <c r="J19" s="15"/>
    </row>
    <row r="20" spans="2:10" x14ac:dyDescent="0.35">
      <c r="B20" s="23"/>
      <c r="C20" s="29" t="s">
        <v>50</v>
      </c>
      <c r="D20" s="15">
        <v>400</v>
      </c>
      <c r="E20" s="15">
        <v>400</v>
      </c>
      <c r="F20" s="15">
        <v>400</v>
      </c>
      <c r="G20" s="15">
        <v>400</v>
      </c>
      <c r="H20" s="15">
        <v>400</v>
      </c>
      <c r="I20" s="35">
        <v>2000</v>
      </c>
      <c r="J20" s="15">
        <f>SUM(D20:H20)</f>
        <v>2000</v>
      </c>
    </row>
    <row r="21" spans="2:10" x14ac:dyDescent="0.35">
      <c r="B21" s="23"/>
      <c r="C21" s="29" t="s">
        <v>51</v>
      </c>
      <c r="D21" s="15">
        <v>50</v>
      </c>
      <c r="E21" s="15">
        <v>50</v>
      </c>
      <c r="F21" s="15">
        <v>50</v>
      </c>
      <c r="G21" s="15">
        <v>50</v>
      </c>
      <c r="H21" s="15">
        <v>50</v>
      </c>
      <c r="I21" s="35">
        <v>250</v>
      </c>
      <c r="J21" s="15">
        <f t="shared" ref="J21:J26" si="4">SUM(D21:H21)</f>
        <v>250</v>
      </c>
    </row>
    <row r="22" spans="2:10" x14ac:dyDescent="0.35">
      <c r="B22" s="23"/>
      <c r="C22" s="25" t="s">
        <v>70</v>
      </c>
      <c r="D22" s="15">
        <v>600</v>
      </c>
      <c r="E22" s="15">
        <v>600</v>
      </c>
      <c r="F22" s="15">
        <v>600</v>
      </c>
      <c r="G22" s="15">
        <v>600</v>
      </c>
      <c r="H22" s="15">
        <v>600</v>
      </c>
      <c r="I22" s="35">
        <v>2250</v>
      </c>
      <c r="J22" s="15">
        <f t="shared" si="4"/>
        <v>3000</v>
      </c>
    </row>
    <row r="23" spans="2:10" x14ac:dyDescent="0.35">
      <c r="B23" s="23"/>
      <c r="C23" s="29" t="s">
        <v>53</v>
      </c>
      <c r="D23" s="15">
        <v>245</v>
      </c>
      <c r="E23" s="15">
        <v>245</v>
      </c>
      <c r="F23" s="15">
        <v>245</v>
      </c>
      <c r="G23" s="15">
        <v>245</v>
      </c>
      <c r="H23" s="15">
        <v>245</v>
      </c>
      <c r="I23" s="35">
        <v>1243</v>
      </c>
      <c r="J23" s="15">
        <f t="shared" si="4"/>
        <v>1225</v>
      </c>
    </row>
    <row r="24" spans="2:10" x14ac:dyDescent="0.35">
      <c r="B24" s="23"/>
      <c r="C24" s="29" t="s">
        <v>54</v>
      </c>
      <c r="D24" s="15">
        <v>45</v>
      </c>
      <c r="E24" s="15">
        <v>45</v>
      </c>
      <c r="F24" s="15">
        <v>45</v>
      </c>
      <c r="G24" s="15">
        <v>45</v>
      </c>
      <c r="H24" s="15">
        <v>45</v>
      </c>
      <c r="I24" s="35">
        <v>225</v>
      </c>
      <c r="J24" s="15">
        <f t="shared" si="4"/>
        <v>225</v>
      </c>
    </row>
    <row r="25" spans="2:10" x14ac:dyDescent="0.35">
      <c r="B25" s="23"/>
      <c r="C25" s="29" t="s">
        <v>55</v>
      </c>
      <c r="D25" s="15">
        <v>80</v>
      </c>
      <c r="E25" s="15">
        <v>80</v>
      </c>
      <c r="F25" s="15">
        <v>80</v>
      </c>
      <c r="G25" s="15">
        <v>80</v>
      </c>
      <c r="H25" s="15">
        <v>80</v>
      </c>
      <c r="I25" s="35">
        <v>400</v>
      </c>
      <c r="J25" s="15">
        <f t="shared" si="4"/>
        <v>400</v>
      </c>
    </row>
    <row r="26" spans="2:10" x14ac:dyDescent="0.35">
      <c r="B26" s="23"/>
      <c r="C26" s="25"/>
      <c r="D26" s="15"/>
      <c r="E26" s="15"/>
      <c r="F26" s="15"/>
      <c r="G26" s="15"/>
      <c r="H26" s="15"/>
      <c r="I26" s="35">
        <v>1638</v>
      </c>
      <c r="J26" s="15">
        <f t="shared" si="4"/>
        <v>0</v>
      </c>
    </row>
    <row r="27" spans="2:10" x14ac:dyDescent="0.35">
      <c r="B27" s="23"/>
      <c r="C27" s="9" t="s">
        <v>14</v>
      </c>
      <c r="D27" s="16">
        <f>SUM(D20:D26)</f>
        <v>1420</v>
      </c>
      <c r="E27" s="16">
        <f t="shared" ref="E27:H27" si="5">SUM(E20:E26)</f>
        <v>1420</v>
      </c>
      <c r="F27" s="16">
        <f t="shared" si="5"/>
        <v>1420</v>
      </c>
      <c r="G27" s="16">
        <f t="shared" si="5"/>
        <v>1420</v>
      </c>
      <c r="H27" s="16">
        <f t="shared" si="5"/>
        <v>1420</v>
      </c>
      <c r="J27" s="16">
        <f>SUM(D27:H27)</f>
        <v>7100</v>
      </c>
    </row>
    <row r="28" spans="2:10" x14ac:dyDescent="0.35">
      <c r="B28" s="23"/>
      <c r="C28" s="14" t="s">
        <v>38</v>
      </c>
      <c r="D28" s="15"/>
      <c r="E28" s="10"/>
      <c r="F28" s="10"/>
      <c r="G28" s="10"/>
      <c r="H28" s="10"/>
      <c r="J28" s="15" t="s">
        <v>20</v>
      </c>
    </row>
    <row r="29" spans="2:10" x14ac:dyDescent="0.35">
      <c r="B29" s="23"/>
      <c r="C29" s="25"/>
      <c r="D29" s="15"/>
      <c r="E29" s="10"/>
      <c r="F29" s="10"/>
      <c r="G29" s="10"/>
      <c r="H29" s="10"/>
      <c r="J29" s="15">
        <f>SUM(D29:H29)</f>
        <v>0</v>
      </c>
    </row>
    <row r="30" spans="2:10" x14ac:dyDescent="0.35">
      <c r="B30" s="23" t="s">
        <v>39</v>
      </c>
      <c r="C30" s="28" t="s">
        <v>39</v>
      </c>
      <c r="D30" s="13" t="s">
        <v>35</v>
      </c>
      <c r="E30" s="10"/>
      <c r="F30" s="10"/>
      <c r="G30" s="10"/>
      <c r="H30" s="10"/>
      <c r="J30" s="15">
        <f t="shared" ref="J30:J51" si="6">SUM(D30:H30)</f>
        <v>0</v>
      </c>
    </row>
    <row r="31" spans="2:10" x14ac:dyDescent="0.35">
      <c r="B31" s="23"/>
      <c r="C31" s="9" t="s">
        <v>15</v>
      </c>
      <c r="D31" s="12">
        <f>SUM(D29:D30)</f>
        <v>0</v>
      </c>
      <c r="E31" s="12">
        <f t="shared" ref="E31:H31" si="7">SUM(E29:E30)</f>
        <v>0</v>
      </c>
      <c r="F31" s="12">
        <f t="shared" si="7"/>
        <v>0</v>
      </c>
      <c r="G31" s="12">
        <f t="shared" si="7"/>
        <v>0</v>
      </c>
      <c r="H31" s="12">
        <f t="shared" si="7"/>
        <v>0</v>
      </c>
      <c r="J31" s="16">
        <f t="shared" si="6"/>
        <v>0</v>
      </c>
    </row>
    <row r="32" spans="2:10" x14ac:dyDescent="0.35">
      <c r="B32" s="23"/>
      <c r="C32" s="14" t="s">
        <v>40</v>
      </c>
      <c r="D32" s="13" t="s">
        <v>35</v>
      </c>
      <c r="E32" s="10"/>
      <c r="F32" s="10"/>
      <c r="G32" s="10"/>
      <c r="H32" s="10"/>
      <c r="J32" s="15"/>
    </row>
    <row r="33" spans="2:10" x14ac:dyDescent="0.35">
      <c r="B33" s="23"/>
      <c r="C33" s="25" t="s">
        <v>58</v>
      </c>
      <c r="D33" s="15">
        <v>2500</v>
      </c>
      <c r="E33" s="15">
        <v>0</v>
      </c>
      <c r="F33" s="15">
        <v>0</v>
      </c>
      <c r="G33" s="15">
        <v>0</v>
      </c>
      <c r="H33" s="15">
        <v>0</v>
      </c>
      <c r="I33" s="35">
        <v>5000</v>
      </c>
      <c r="J33" s="15">
        <f t="shared" si="6"/>
        <v>2500</v>
      </c>
    </row>
    <row r="34" spans="2:10" x14ac:dyDescent="0.35">
      <c r="B34" s="23"/>
      <c r="C34" s="25"/>
      <c r="D34" s="15"/>
      <c r="E34" s="11"/>
      <c r="F34" s="11"/>
      <c r="G34" s="11"/>
      <c r="H34" s="11"/>
      <c r="J34" s="15">
        <f t="shared" si="6"/>
        <v>0</v>
      </c>
    </row>
    <row r="35" spans="2:10" x14ac:dyDescent="0.35">
      <c r="B35" s="23"/>
      <c r="C35" s="9" t="s">
        <v>16</v>
      </c>
      <c r="D35" s="16">
        <f>SUM(D33:D34)</f>
        <v>2500</v>
      </c>
      <c r="E35" s="16">
        <f t="shared" ref="E35:H35" si="8">SUM(E33:E34)</f>
        <v>0</v>
      </c>
      <c r="F35" s="16">
        <f t="shared" si="8"/>
        <v>0</v>
      </c>
      <c r="G35" s="16">
        <f t="shared" si="8"/>
        <v>0</v>
      </c>
      <c r="H35" s="16">
        <f t="shared" si="8"/>
        <v>0</v>
      </c>
      <c r="J35" s="16">
        <f t="shared" si="6"/>
        <v>2500</v>
      </c>
    </row>
    <row r="36" spans="2:10" x14ac:dyDescent="0.35">
      <c r="B36" s="23"/>
      <c r="C36" s="14" t="s">
        <v>41</v>
      </c>
      <c r="D36" s="13" t="s">
        <v>35</v>
      </c>
      <c r="E36" s="10"/>
      <c r="F36" s="10"/>
      <c r="G36" s="10"/>
      <c r="H36" s="10"/>
      <c r="J36" s="15"/>
    </row>
    <row r="37" spans="2:10" ht="29" x14ac:dyDescent="0.35">
      <c r="B37" s="23"/>
      <c r="C37" s="60" t="s">
        <v>71</v>
      </c>
      <c r="D37" s="15"/>
      <c r="E37" s="15"/>
      <c r="F37" s="15"/>
      <c r="G37" s="15"/>
      <c r="H37" s="15"/>
      <c r="I37" s="35"/>
      <c r="J37" s="15">
        <f t="shared" si="6"/>
        <v>0</v>
      </c>
    </row>
    <row r="38" spans="2:10" x14ac:dyDescent="0.35">
      <c r="B38" s="23"/>
      <c r="C38" s="25" t="s">
        <v>72</v>
      </c>
      <c r="D38" s="15">
        <v>0</v>
      </c>
      <c r="E38" s="15">
        <v>6200000</v>
      </c>
      <c r="F38" s="15">
        <v>0</v>
      </c>
      <c r="G38" s="15">
        <v>0</v>
      </c>
      <c r="H38" s="15">
        <v>0</v>
      </c>
      <c r="I38" s="35">
        <v>22500000</v>
      </c>
      <c r="J38" s="15">
        <f t="shared" si="6"/>
        <v>6200000</v>
      </c>
    </row>
    <row r="39" spans="2:10" x14ac:dyDescent="0.35">
      <c r="B39" s="23"/>
      <c r="C39" s="25" t="s">
        <v>73</v>
      </c>
      <c r="D39" s="15">
        <v>0</v>
      </c>
      <c r="E39" s="15">
        <v>3142000</v>
      </c>
      <c r="F39" s="15">
        <v>0</v>
      </c>
      <c r="G39" s="15">
        <v>0</v>
      </c>
      <c r="H39" s="15">
        <v>0</v>
      </c>
      <c r="I39" s="35">
        <v>75000000</v>
      </c>
      <c r="J39" s="15">
        <f t="shared" si="6"/>
        <v>3142000</v>
      </c>
    </row>
    <row r="40" spans="2:10" x14ac:dyDescent="0.35">
      <c r="B40" s="23"/>
      <c r="C40" s="25" t="s">
        <v>74</v>
      </c>
      <c r="D40" s="15">
        <v>0</v>
      </c>
      <c r="E40" s="15">
        <v>850000</v>
      </c>
      <c r="F40" s="15">
        <v>0</v>
      </c>
      <c r="G40" s="15">
        <v>0</v>
      </c>
      <c r="H40" s="15">
        <v>0</v>
      </c>
      <c r="I40" s="35"/>
      <c r="J40" s="15">
        <f t="shared" si="6"/>
        <v>850000</v>
      </c>
    </row>
    <row r="41" spans="2:10" x14ac:dyDescent="0.35">
      <c r="B41" s="23"/>
      <c r="C41" s="25" t="s">
        <v>75</v>
      </c>
      <c r="D41" s="15">
        <v>0</v>
      </c>
      <c r="E41" s="15">
        <v>82100</v>
      </c>
      <c r="F41" s="15">
        <v>82100</v>
      </c>
      <c r="G41" s="15">
        <v>82100</v>
      </c>
      <c r="H41" s="15">
        <v>82100</v>
      </c>
      <c r="J41" s="15">
        <f t="shared" si="6"/>
        <v>328400</v>
      </c>
    </row>
    <row r="42" spans="2:10" x14ac:dyDescent="0.35">
      <c r="B42" s="23"/>
      <c r="C42" s="9" t="s">
        <v>17</v>
      </c>
      <c r="D42" s="16">
        <f>SUM(D37:D41)</f>
        <v>0</v>
      </c>
      <c r="E42" s="16">
        <f t="shared" ref="E42:H42" si="9">SUM(E37:E41)</f>
        <v>10274100</v>
      </c>
      <c r="F42" s="16">
        <f t="shared" si="9"/>
        <v>82100</v>
      </c>
      <c r="G42" s="16">
        <f t="shared" si="9"/>
        <v>82100</v>
      </c>
      <c r="H42" s="16">
        <f t="shared" si="9"/>
        <v>82100</v>
      </c>
      <c r="J42" s="16">
        <f t="shared" si="6"/>
        <v>10520400</v>
      </c>
    </row>
    <row r="43" spans="2:10" x14ac:dyDescent="0.35">
      <c r="B43" s="23"/>
      <c r="C43" s="14" t="s">
        <v>42</v>
      </c>
      <c r="D43" s="13" t="s">
        <v>35</v>
      </c>
      <c r="E43" s="10"/>
      <c r="F43" s="10"/>
      <c r="G43" s="10"/>
      <c r="H43" s="10"/>
      <c r="J43" s="15"/>
    </row>
    <row r="44" spans="2:10" ht="29" x14ac:dyDescent="0.35">
      <c r="B44" s="23"/>
      <c r="C44" s="25" t="s">
        <v>76</v>
      </c>
      <c r="D44" s="15">
        <v>4000</v>
      </c>
      <c r="E44" s="15">
        <v>4000</v>
      </c>
      <c r="F44" s="15">
        <v>4000</v>
      </c>
      <c r="G44" s="15">
        <v>4000</v>
      </c>
      <c r="H44" s="15">
        <v>4000</v>
      </c>
      <c r="I44" s="35">
        <v>375000</v>
      </c>
      <c r="J44" s="15">
        <f t="shared" si="6"/>
        <v>20000</v>
      </c>
    </row>
    <row r="45" spans="2:10" x14ac:dyDescent="0.35">
      <c r="B45" s="23"/>
      <c r="C45" s="25"/>
      <c r="D45" s="15"/>
      <c r="E45" s="15"/>
      <c r="F45" s="15"/>
      <c r="G45" s="15"/>
      <c r="H45" s="15"/>
      <c r="I45" s="35">
        <v>781250</v>
      </c>
      <c r="J45" s="15">
        <f t="shared" si="6"/>
        <v>0</v>
      </c>
    </row>
    <row r="46" spans="2:10" x14ac:dyDescent="0.35">
      <c r="B46" s="23"/>
      <c r="C46" s="25"/>
      <c r="D46" s="15"/>
      <c r="E46" s="15"/>
      <c r="F46" s="15"/>
      <c r="G46" s="15"/>
      <c r="H46" s="15"/>
      <c r="I46" s="35">
        <v>2083335</v>
      </c>
      <c r="J46" s="15">
        <f t="shared" si="6"/>
        <v>0</v>
      </c>
    </row>
    <row r="47" spans="2:10" x14ac:dyDescent="0.35">
      <c r="B47" s="23"/>
      <c r="C47" s="25"/>
      <c r="D47" s="15"/>
      <c r="E47" s="11"/>
      <c r="F47" s="11"/>
      <c r="G47" s="11"/>
      <c r="H47" s="11"/>
      <c r="J47" s="15">
        <f t="shared" si="6"/>
        <v>0</v>
      </c>
    </row>
    <row r="48" spans="2:10" x14ac:dyDescent="0.35">
      <c r="B48" s="23"/>
      <c r="C48" s="25"/>
      <c r="D48" s="15"/>
      <c r="E48" s="11"/>
      <c r="F48" s="11"/>
      <c r="G48" s="11"/>
      <c r="H48" s="11"/>
      <c r="J48" s="15">
        <f t="shared" si="6"/>
        <v>0</v>
      </c>
    </row>
    <row r="49" spans="2:10" x14ac:dyDescent="0.35">
      <c r="B49" s="23"/>
      <c r="C49" s="10"/>
      <c r="D49" s="15"/>
      <c r="E49" s="11"/>
      <c r="F49" s="11"/>
      <c r="G49" s="11"/>
      <c r="H49" s="11"/>
      <c r="J49" s="15">
        <f t="shared" si="6"/>
        <v>0</v>
      </c>
    </row>
    <row r="50" spans="2:10" x14ac:dyDescent="0.35">
      <c r="B50" s="24"/>
      <c r="C50" s="9" t="s">
        <v>18</v>
      </c>
      <c r="D50" s="16">
        <f>SUM(D44:D49)</f>
        <v>4000</v>
      </c>
      <c r="E50" s="16">
        <f t="shared" ref="E50:H50" si="10">SUM(E44:E49)</f>
        <v>4000</v>
      </c>
      <c r="F50" s="16">
        <f t="shared" si="10"/>
        <v>4000</v>
      </c>
      <c r="G50" s="16">
        <f t="shared" si="10"/>
        <v>4000</v>
      </c>
      <c r="H50" s="16">
        <f t="shared" si="10"/>
        <v>4000</v>
      </c>
      <c r="J50" s="16">
        <f t="shared" si="6"/>
        <v>20000</v>
      </c>
    </row>
    <row r="51" spans="2:10" x14ac:dyDescent="0.35">
      <c r="B51" s="24"/>
      <c r="C51" s="9" t="s">
        <v>19</v>
      </c>
      <c r="D51" s="16">
        <f>SUM(D50,D42,D35,D31,D27,D16,D11)</f>
        <v>89820</v>
      </c>
      <c r="E51" s="16">
        <f t="shared" ref="E51:H51" si="11">SUM(E50,E42,E35,E31,E27,E16,E11)</f>
        <v>10367270</v>
      </c>
      <c r="F51" s="16">
        <f t="shared" si="11"/>
        <v>181120</v>
      </c>
      <c r="G51" s="16">
        <f t="shared" si="11"/>
        <v>186970</v>
      </c>
      <c r="H51" s="16">
        <f t="shared" si="11"/>
        <v>192820</v>
      </c>
      <c r="J51" s="16">
        <f t="shared" si="6"/>
        <v>11018000</v>
      </c>
    </row>
    <row r="52" spans="2:10" x14ac:dyDescent="0.35">
      <c r="B52" s="6"/>
      <c r="D52"/>
      <c r="E52"/>
      <c r="H52"/>
      <c r="I52"/>
      <c r="J52" t="s">
        <v>20</v>
      </c>
    </row>
    <row r="53" spans="2:10" x14ac:dyDescent="0.35">
      <c r="B53" s="22" t="s">
        <v>43</v>
      </c>
      <c r="C53" s="17" t="s">
        <v>43</v>
      </c>
      <c r="D53" s="18"/>
      <c r="E53" s="18"/>
      <c r="F53" s="18"/>
      <c r="G53" s="18"/>
      <c r="H53" s="18"/>
      <c r="I53"/>
      <c r="J53" s="18" t="s">
        <v>20</v>
      </c>
    </row>
    <row r="54" spans="2:10" ht="29" x14ac:dyDescent="0.35">
      <c r="B54" s="23"/>
      <c r="C54" s="25" t="s">
        <v>77</v>
      </c>
      <c r="D54" s="15">
        <f>0.4*(D11+D16)</f>
        <v>32760</v>
      </c>
      <c r="E54" s="15">
        <f t="shared" ref="E54:H54" si="12">0.4*(E11+E16)</f>
        <v>35100</v>
      </c>
      <c r="F54" s="15">
        <f t="shared" si="12"/>
        <v>37440</v>
      </c>
      <c r="G54" s="15">
        <f t="shared" si="12"/>
        <v>39780</v>
      </c>
      <c r="H54" s="15">
        <f t="shared" si="12"/>
        <v>42120</v>
      </c>
      <c r="J54" s="15">
        <f>SUM(D54:H54)</f>
        <v>187200</v>
      </c>
    </row>
    <row r="55" spans="2:10" x14ac:dyDescent="0.35">
      <c r="B55" s="23"/>
      <c r="C55" s="25"/>
      <c r="D55" s="13"/>
      <c r="E55" s="10"/>
      <c r="F55" s="10"/>
      <c r="G55" s="10"/>
      <c r="H55" s="10"/>
      <c r="J55" s="15">
        <f t="shared" ref="J55:J56" si="13">SUM(D55:H55)</f>
        <v>0</v>
      </c>
    </row>
    <row r="56" spans="2:10" x14ac:dyDescent="0.35">
      <c r="B56" s="24"/>
      <c r="C56" s="9" t="s">
        <v>21</v>
      </c>
      <c r="D56" s="16">
        <f>SUM(D54:D55)</f>
        <v>32760</v>
      </c>
      <c r="E56" s="16">
        <f t="shared" ref="E56:H56" si="14">SUM(E54:E55)</f>
        <v>35100</v>
      </c>
      <c r="F56" s="16">
        <f t="shared" si="14"/>
        <v>37440</v>
      </c>
      <c r="G56" s="16">
        <f t="shared" si="14"/>
        <v>39780</v>
      </c>
      <c r="H56" s="16">
        <f t="shared" si="14"/>
        <v>42120</v>
      </c>
      <c r="J56" s="16">
        <f t="shared" si="13"/>
        <v>187200</v>
      </c>
    </row>
    <row r="57" spans="2:10" ht="15" thickBot="1" x14ac:dyDescent="0.4">
      <c r="B57" s="6"/>
      <c r="D57"/>
      <c r="E57"/>
      <c r="H57"/>
      <c r="I57"/>
      <c r="J57" t="s">
        <v>20</v>
      </c>
    </row>
    <row r="58" spans="2:10" s="1" customFormat="1" ht="29.5" thickBot="1" x14ac:dyDescent="0.4">
      <c r="B58" s="19" t="s">
        <v>22</v>
      </c>
      <c r="C58" s="19"/>
      <c r="D58" s="20">
        <f>SUM(D56,D51)</f>
        <v>122580</v>
      </c>
      <c r="E58" s="20">
        <f t="shared" ref="E58:J58" si="15">SUM(E56,E51)</f>
        <v>10402370</v>
      </c>
      <c r="F58" s="20">
        <f t="shared" si="15"/>
        <v>218560</v>
      </c>
      <c r="G58" s="20">
        <f t="shared" si="15"/>
        <v>226750</v>
      </c>
      <c r="H58" s="20">
        <f t="shared" si="15"/>
        <v>234940</v>
      </c>
      <c r="I58" s="7">
        <f>SUM(I56,I51)</f>
        <v>0</v>
      </c>
      <c r="J58" s="20">
        <f t="shared" si="15"/>
        <v>11205200</v>
      </c>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row r="73" spans="2:2" x14ac:dyDescent="0.35">
      <c r="B73" s="6"/>
    </row>
  </sheetData>
  <pageMargins left="0.7" right="0.7" top="0.75" bottom="0.75" header="0.3" footer="0.3"/>
  <pageSetup orientation="portrait" r:id="rId1"/>
  <ignoredErrors>
    <ignoredError sqref="J33 J38:J39 J44:J46 J20:J26 J8" formulaRange="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CD80D-C330-43F8-8CE3-22404A342AC4}">
  <dimension ref="A1:AA83"/>
  <sheetViews>
    <sheetView topLeftCell="B48" workbookViewId="0">
      <selection activeCell="D4" sqref="D4:F4"/>
    </sheetView>
  </sheetViews>
  <sheetFormatPr defaultRowHeight="14.5" outlineLevelCol="1" x14ac:dyDescent="0.35"/>
  <cols>
    <col min="1" max="1" width="28.453125" customWidth="1"/>
    <col min="2" max="2" width="33.81640625" customWidth="1"/>
    <col min="3" max="3" width="11.453125" hidden="1" customWidth="1" outlineLevel="1"/>
    <col min="4" max="4" width="11.81640625" customWidth="1" collapsed="1"/>
    <col min="5" max="5" width="12.81640625" hidden="1" customWidth="1" outlineLevel="1"/>
    <col min="6" max="6" width="11.453125" bestFit="1" customWidth="1" collapsed="1"/>
    <col min="7" max="7" width="7.453125" hidden="1" customWidth="1" outlineLevel="1"/>
    <col min="8" max="8" width="12.7265625" customWidth="1" collapsed="1"/>
    <col min="9" max="9" width="13.1796875" hidden="1" customWidth="1" outlineLevel="1"/>
    <col min="10" max="10" width="13.1796875" customWidth="1" collapsed="1"/>
    <col min="11" max="11" width="13.1796875" hidden="1" customWidth="1" outlineLevel="1"/>
    <col min="12" max="12" width="13.1796875" customWidth="1" collapsed="1"/>
    <col min="13" max="13" width="13.1796875" hidden="1" customWidth="1" outlineLevel="1"/>
    <col min="14" max="14" width="12.26953125" bestFit="1" customWidth="1" collapsed="1"/>
    <col min="15" max="15" width="13.453125" customWidth="1"/>
    <col min="16" max="18" width="12.54296875" customWidth="1"/>
    <col min="19" max="19" width="14.7265625" bestFit="1" customWidth="1"/>
    <col min="20" max="20" width="21" customWidth="1"/>
    <col min="21" max="21" width="14.81640625" customWidth="1"/>
    <col min="22" max="22" width="11" bestFit="1" customWidth="1"/>
    <col min="23" max="23" width="66.81640625" bestFit="1" customWidth="1"/>
    <col min="24" max="24" width="14.26953125" bestFit="1" customWidth="1"/>
    <col min="25" max="25" width="14.453125" customWidth="1"/>
    <col min="26" max="26" width="15" customWidth="1"/>
    <col min="27" max="27" width="12.1796875" customWidth="1"/>
    <col min="28" max="28" width="12.26953125" customWidth="1"/>
    <col min="29" max="29" width="3.1796875" customWidth="1"/>
    <col min="30" max="30" width="11.81640625" customWidth="1"/>
    <col min="31" max="31" width="12" customWidth="1"/>
    <col min="32" max="32" width="13.26953125" customWidth="1"/>
    <col min="33" max="33" width="3" customWidth="1"/>
    <col min="34" max="34" width="15" customWidth="1"/>
  </cols>
  <sheetData>
    <row r="1" spans="1:26" x14ac:dyDescent="0.35">
      <c r="A1" s="220" t="s">
        <v>79</v>
      </c>
      <c r="B1" s="220"/>
      <c r="C1" s="220"/>
      <c r="D1" s="220"/>
      <c r="E1" s="220"/>
      <c r="F1" s="220"/>
      <c r="G1" s="220"/>
      <c r="H1" s="220"/>
      <c r="I1" s="220"/>
      <c r="J1" s="220"/>
      <c r="K1" s="220"/>
      <c r="L1" s="220"/>
      <c r="M1" s="220"/>
      <c r="N1" s="220"/>
      <c r="O1" s="220"/>
      <c r="P1" s="220"/>
      <c r="Q1" s="220"/>
      <c r="R1" s="220"/>
      <c r="S1" s="220"/>
      <c r="T1" s="220"/>
      <c r="U1" s="220"/>
      <c r="V1" s="220"/>
      <c r="W1" s="71"/>
      <c r="Y1" s="72" t="s">
        <v>80</v>
      </c>
      <c r="Z1" s="73"/>
    </row>
    <row r="2" spans="1:26" x14ac:dyDescent="0.35">
      <c r="A2" s="74"/>
      <c r="B2" s="74"/>
      <c r="C2" s="74"/>
      <c r="D2" s="74"/>
      <c r="E2" s="74"/>
      <c r="F2" s="74"/>
      <c r="G2" s="74"/>
      <c r="H2" s="74"/>
      <c r="I2" s="74"/>
      <c r="J2" s="74"/>
      <c r="K2" s="74"/>
      <c r="L2" s="74"/>
      <c r="M2" s="74"/>
      <c r="N2" s="75"/>
      <c r="O2" s="75"/>
      <c r="P2" s="74"/>
      <c r="Q2" s="74"/>
      <c r="R2" s="74"/>
      <c r="S2" s="74"/>
      <c r="T2" s="74"/>
      <c r="U2" s="74"/>
      <c r="V2" s="74"/>
      <c r="W2" s="74"/>
      <c r="Y2" s="76" t="s">
        <v>81</v>
      </c>
      <c r="Z2" s="77">
        <v>0.626</v>
      </c>
    </row>
    <row r="3" spans="1:26" ht="14.5" customHeight="1" x14ac:dyDescent="0.35">
      <c r="A3" s="221" t="s">
        <v>82</v>
      </c>
      <c r="B3" s="221"/>
      <c r="C3" s="74"/>
      <c r="D3" s="79" t="s">
        <v>274</v>
      </c>
      <c r="E3" s="80"/>
      <c r="F3" s="81"/>
      <c r="G3" s="74"/>
      <c r="H3" s="74"/>
      <c r="I3" s="74"/>
      <c r="J3" s="74"/>
      <c r="K3" s="74"/>
      <c r="L3" s="74"/>
      <c r="M3" s="74"/>
      <c r="N3" s="75"/>
      <c r="O3" s="75"/>
      <c r="P3" s="74"/>
      <c r="Q3" s="74"/>
      <c r="R3" s="74"/>
      <c r="S3" s="74"/>
      <c r="T3" s="74"/>
      <c r="U3" s="74"/>
      <c r="V3" s="74"/>
      <c r="W3" s="74"/>
      <c r="Y3" s="76" t="s">
        <v>83</v>
      </c>
      <c r="Z3" s="77">
        <v>0.498</v>
      </c>
    </row>
    <row r="4" spans="1:26" x14ac:dyDescent="0.35">
      <c r="A4" s="221" t="s">
        <v>84</v>
      </c>
      <c r="B4" s="221"/>
      <c r="C4" s="78"/>
      <c r="D4" s="222" t="s">
        <v>85</v>
      </c>
      <c r="E4" s="223"/>
      <c r="F4" s="223"/>
      <c r="H4" t="s">
        <v>255</v>
      </c>
      <c r="Y4" s="76" t="s">
        <v>86</v>
      </c>
      <c r="Z4" s="82">
        <v>0.05</v>
      </c>
    </row>
    <row r="6" spans="1:26" x14ac:dyDescent="0.35">
      <c r="A6" s="83" t="s">
        <v>87</v>
      </c>
      <c r="B6" s="84"/>
      <c r="C6" s="84"/>
      <c r="D6" s="84"/>
      <c r="E6" s="84"/>
      <c r="F6" s="84"/>
      <c r="G6" s="84"/>
      <c r="H6" s="84"/>
      <c r="I6" s="84"/>
      <c r="J6" s="84"/>
      <c r="K6" s="84"/>
      <c r="L6" s="84"/>
      <c r="M6" s="84"/>
      <c r="N6" s="84"/>
      <c r="O6" s="84"/>
      <c r="P6" s="84"/>
      <c r="Q6" s="84"/>
      <c r="R6" s="84"/>
      <c r="S6" s="84"/>
      <c r="T6" s="84"/>
      <c r="U6" s="84"/>
      <c r="V6" s="84"/>
      <c r="W6" s="84"/>
    </row>
    <row r="7" spans="1:26" ht="29.25" customHeight="1" x14ac:dyDescent="0.35">
      <c r="A7" s="85" t="s">
        <v>88</v>
      </c>
      <c r="B7" s="85" t="s">
        <v>89</v>
      </c>
      <c r="C7" s="86" t="s">
        <v>90</v>
      </c>
      <c r="D7" s="87" t="s">
        <v>91</v>
      </c>
      <c r="E7" s="86" t="s">
        <v>92</v>
      </c>
      <c r="F7" s="87" t="s">
        <v>93</v>
      </c>
      <c r="G7" s="86" t="s">
        <v>92</v>
      </c>
      <c r="H7" s="87" t="s">
        <v>94</v>
      </c>
      <c r="I7" s="86" t="s">
        <v>92</v>
      </c>
      <c r="J7" s="87" t="s">
        <v>95</v>
      </c>
      <c r="K7" s="86" t="s">
        <v>92</v>
      </c>
      <c r="L7" s="87" t="s">
        <v>96</v>
      </c>
      <c r="M7" s="86" t="s">
        <v>92</v>
      </c>
      <c r="N7" s="86" t="s">
        <v>97</v>
      </c>
      <c r="O7" s="86" t="s">
        <v>98</v>
      </c>
      <c r="P7" s="86" t="s">
        <v>99</v>
      </c>
      <c r="Q7" s="86" t="s">
        <v>100</v>
      </c>
      <c r="R7" s="86" t="s">
        <v>101</v>
      </c>
      <c r="S7" s="86" t="s">
        <v>32</v>
      </c>
      <c r="T7" s="87" t="s">
        <v>102</v>
      </c>
      <c r="U7" s="88" t="s">
        <v>103</v>
      </c>
      <c r="V7" s="88" t="s">
        <v>104</v>
      </c>
      <c r="W7" s="87" t="s">
        <v>105</v>
      </c>
    </row>
    <row r="8" spans="1:26" x14ac:dyDescent="0.35">
      <c r="A8" s="89" t="s">
        <v>34</v>
      </c>
      <c r="B8" s="90"/>
      <c r="D8" s="91" t="s">
        <v>106</v>
      </c>
      <c r="E8" s="91">
        <v>1776</v>
      </c>
      <c r="F8" s="91" t="s">
        <v>106</v>
      </c>
      <c r="G8" s="91">
        <v>1776</v>
      </c>
      <c r="H8" s="91" t="s">
        <v>106</v>
      </c>
      <c r="I8" s="91">
        <v>1776</v>
      </c>
      <c r="J8" s="91" t="s">
        <v>106</v>
      </c>
      <c r="K8" s="91">
        <v>1776</v>
      </c>
      <c r="L8" s="91" t="s">
        <v>106</v>
      </c>
      <c r="M8" s="91">
        <v>1776</v>
      </c>
      <c r="N8" s="90"/>
      <c r="O8" s="92"/>
      <c r="P8" s="92"/>
      <c r="Q8" s="92"/>
      <c r="R8" s="92"/>
      <c r="S8" s="92"/>
      <c r="V8" s="93"/>
    </row>
    <row r="9" spans="1:26" x14ac:dyDescent="0.35">
      <c r="A9" s="94" t="s">
        <v>107</v>
      </c>
      <c r="B9" s="95" t="s">
        <v>258</v>
      </c>
      <c r="C9" s="96">
        <v>53.3</v>
      </c>
      <c r="D9" s="97">
        <v>0.05</v>
      </c>
      <c r="E9" s="98">
        <f t="shared" ref="E9:I21" si="0">E$8*D9</f>
        <v>88.800000000000011</v>
      </c>
      <c r="F9" s="97">
        <v>0.05</v>
      </c>
      <c r="G9" s="98">
        <f t="shared" si="0"/>
        <v>88.800000000000011</v>
      </c>
      <c r="H9" s="97">
        <v>0.05</v>
      </c>
      <c r="I9" s="98">
        <f t="shared" si="0"/>
        <v>88.800000000000011</v>
      </c>
      <c r="J9" s="97">
        <v>0.05</v>
      </c>
      <c r="K9" s="98">
        <f t="shared" ref="K9:K21" si="1">K$8*J9</f>
        <v>88.800000000000011</v>
      </c>
      <c r="L9" s="97">
        <v>0.05</v>
      </c>
      <c r="M9" s="98">
        <f t="shared" ref="M9" si="2">M$8*L9</f>
        <v>88.800000000000011</v>
      </c>
      <c r="N9" s="92">
        <f>$C9*(1+$Z$4)*E9</f>
        <v>4969.692</v>
      </c>
      <c r="O9" s="92">
        <f>$C9*(1+$Z$4)*(1+$Z$4)*G9</f>
        <v>5218.1766000000007</v>
      </c>
      <c r="P9" s="99">
        <f>$C9*(1+$Z$4)*(1+$Z$4)*(1+$Z$4)*I9</f>
        <v>5479.085430000001</v>
      </c>
      <c r="Q9" s="99">
        <f>$C9*(1+$Z$4)*(1+$Z$4)*(1+$Z$4)*(1+$Z$4)*K9</f>
        <v>5753.0397015000008</v>
      </c>
      <c r="R9" s="99">
        <f>$C9*(1+$Z$4)*(1+$Z$4)*(1+$Z$4)*(1+$Z$4)*(1+$Z$4)*M9</f>
        <v>6040.6916865750018</v>
      </c>
      <c r="S9" s="92">
        <f t="shared" ref="S9:S25" si="3">SUM(N9:R9)</f>
        <v>27460.685418075005</v>
      </c>
      <c r="T9" s="100"/>
      <c r="U9" s="101" t="s">
        <v>108</v>
      </c>
      <c r="V9" s="93"/>
    </row>
    <row r="10" spans="1:26" x14ac:dyDescent="0.35">
      <c r="A10" s="94"/>
      <c r="B10" s="102" t="s">
        <v>109</v>
      </c>
      <c r="C10" s="103"/>
      <c r="D10" s="104"/>
      <c r="E10" s="105"/>
      <c r="F10" s="104"/>
      <c r="G10" s="105"/>
      <c r="H10" s="104"/>
      <c r="I10" s="105"/>
      <c r="J10" s="104"/>
      <c r="K10" s="98"/>
      <c r="L10" s="104"/>
      <c r="M10" s="98"/>
      <c r="N10" s="92">
        <f>(N9*Fringe_leave)+(N9*(1+Fringe_leave)*Overhead)</f>
        <v>7135.2253496159992</v>
      </c>
      <c r="O10" s="92">
        <f>(O9*Fringe_leave)+(O9*(1+Fringe_leave)*Overhead)</f>
        <v>7491.9866170968007</v>
      </c>
      <c r="P10" s="92">
        <f>(P9*Fringe_leave)+(P9*(1+Fringe_leave)*Overhead)</f>
        <v>7866.5859479516403</v>
      </c>
      <c r="Q10" s="92">
        <f>(Q9*Fringe_leave)+(Q9*(1+Fringe_leave)*Overhead)</f>
        <v>8259.9152453492243</v>
      </c>
      <c r="R10" s="92">
        <f>(R9*Fringe_leave)+(R9*(1+Fringe_leave)*Overhead)</f>
        <v>8672.9110076166853</v>
      </c>
      <c r="S10" s="92">
        <f t="shared" si="3"/>
        <v>39426.624167630347</v>
      </c>
      <c r="T10" s="100"/>
      <c r="U10" s="101" t="s">
        <v>108</v>
      </c>
      <c r="V10" s="93"/>
    </row>
    <row r="11" spans="1:26" x14ac:dyDescent="0.35">
      <c r="A11" s="92"/>
      <c r="B11" s="95" t="s">
        <v>110</v>
      </c>
      <c r="C11" s="96">
        <v>58.75</v>
      </c>
      <c r="D11" s="97">
        <v>0.05</v>
      </c>
      <c r="E11" s="98">
        <f t="shared" si="0"/>
        <v>88.800000000000011</v>
      </c>
      <c r="F11" s="97">
        <v>0.05</v>
      </c>
      <c r="G11" s="98">
        <f t="shared" si="0"/>
        <v>88.800000000000011</v>
      </c>
      <c r="H11" s="97">
        <v>0.05</v>
      </c>
      <c r="I11" s="98">
        <f t="shared" si="0"/>
        <v>88.800000000000011</v>
      </c>
      <c r="J11" s="97">
        <v>0.05</v>
      </c>
      <c r="K11" s="98">
        <f t="shared" si="1"/>
        <v>88.800000000000011</v>
      </c>
      <c r="L11" s="97">
        <v>0.05</v>
      </c>
      <c r="M11" s="98">
        <f t="shared" ref="M11" si="4">M$8*L11</f>
        <v>88.800000000000011</v>
      </c>
      <c r="N11" s="92">
        <f>$C11*(1+$Z$4)*E11</f>
        <v>5477.85</v>
      </c>
      <c r="O11" s="92">
        <f>$C11*(1+$Z$4)*(1+$Z$4)*G11</f>
        <v>5751.7425000000012</v>
      </c>
      <c r="P11" s="99">
        <f>$C11*(1+$Z$4)*(1+$Z$4)*(1+$Z$4)*I11</f>
        <v>6039.3296250000021</v>
      </c>
      <c r="Q11" s="99">
        <f>$C11*(1+$Z$4)*(1+$Z$4)*(1+$Z$4)*(1+$Z$4)*K11</f>
        <v>6341.2961062500017</v>
      </c>
      <c r="R11" s="99">
        <f>$C11*(1+$Z$4)*(1+$Z$4)*(1+$Z$4)*(1+$Z$4)*(1+$Z$4)*M11</f>
        <v>6658.3609115625031</v>
      </c>
      <c r="S11" s="92">
        <f t="shared" si="3"/>
        <v>30268.579142812512</v>
      </c>
      <c r="T11" s="100"/>
      <c r="U11" s="101" t="s">
        <v>108</v>
      </c>
      <c r="V11" s="93"/>
    </row>
    <row r="12" spans="1:26" x14ac:dyDescent="0.35">
      <c r="A12" s="94"/>
      <c r="B12" s="102" t="s">
        <v>109</v>
      </c>
      <c r="C12" s="103"/>
      <c r="D12" s="104"/>
      <c r="E12" s="105"/>
      <c r="F12" s="104"/>
      <c r="G12" s="105"/>
      <c r="H12" s="104"/>
      <c r="I12" s="105"/>
      <c r="J12" s="104"/>
      <c r="K12" s="98"/>
      <c r="L12" s="104"/>
      <c r="M12" s="98"/>
      <c r="N12" s="92">
        <f>(N11*Fringe_leave)+(N11*(1+Fringe_leave)*Overhead)</f>
        <v>7864.8121818</v>
      </c>
      <c r="O12" s="92">
        <f>(O11*Fringe_leave)+(O11*(1+Fringe_leave)*Overhead)</f>
        <v>8258.0527908900003</v>
      </c>
      <c r="P12" s="92">
        <f>(P11*Fringe_leave)+(P11*(1+Fringe_leave)*Overhead)</f>
        <v>8670.9554304345038</v>
      </c>
      <c r="Q12" s="92">
        <f>(Q11*Fringe_leave)+(Q11*(1+Fringe_leave)*Overhead)</f>
        <v>9104.5032019562277</v>
      </c>
      <c r="R12" s="92">
        <f>(R11*Fringe_leave)+(R11*(1+Fringe_leave)*Overhead)</f>
        <v>9559.7283620540402</v>
      </c>
      <c r="S12" s="92">
        <f t="shared" si="3"/>
        <v>43458.051967134772</v>
      </c>
      <c r="T12" s="100"/>
      <c r="U12" s="101" t="s">
        <v>108</v>
      </c>
      <c r="V12" s="93"/>
    </row>
    <row r="13" spans="1:26" x14ac:dyDescent="0.35">
      <c r="A13" s="92"/>
      <c r="B13" s="95" t="s">
        <v>111</v>
      </c>
      <c r="C13" s="96">
        <v>55.97</v>
      </c>
      <c r="D13" s="97">
        <v>0.05</v>
      </c>
      <c r="E13" s="98">
        <f t="shared" si="0"/>
        <v>88.800000000000011</v>
      </c>
      <c r="F13" s="97">
        <v>0.05</v>
      </c>
      <c r="G13" s="98">
        <f t="shared" si="0"/>
        <v>88.800000000000011</v>
      </c>
      <c r="H13" s="97">
        <v>0.05</v>
      </c>
      <c r="I13" s="98">
        <f t="shared" si="0"/>
        <v>88.800000000000011</v>
      </c>
      <c r="J13" s="97">
        <v>0.05</v>
      </c>
      <c r="K13" s="98">
        <f t="shared" si="1"/>
        <v>88.800000000000011</v>
      </c>
      <c r="L13" s="97">
        <v>0.05</v>
      </c>
      <c r="M13" s="98">
        <f t="shared" ref="M13" si="5">M$8*L13</f>
        <v>88.800000000000011</v>
      </c>
      <c r="N13" s="92">
        <f>$C13*(1+$Z$4)*E13</f>
        <v>5218.6428000000005</v>
      </c>
      <c r="O13" s="92">
        <f>$C13*(1+$Z$4)*(1+$Z$4)*G13</f>
        <v>5479.5749400000013</v>
      </c>
      <c r="P13" s="99">
        <f>$C13*(1+$Z$4)*(1+$Z$4)*(1+$Z$4)*I13</f>
        <v>5753.5536870000014</v>
      </c>
      <c r="Q13" s="99">
        <f>$C13*(1+$Z$4)*(1+$Z$4)*(1+$Z$4)*(1+$Z$4)*K13</f>
        <v>6041.2313713500016</v>
      </c>
      <c r="R13" s="99">
        <f>$C13*(1+$Z$4)*(1+$Z$4)*(1+$Z$4)*(1+$Z$4)*(1+$Z$4)*M13</f>
        <v>6343.2929399175018</v>
      </c>
      <c r="S13" s="92">
        <f t="shared" si="3"/>
        <v>28836.295738267505</v>
      </c>
      <c r="T13" s="100"/>
      <c r="U13" s="101" t="s">
        <v>108</v>
      </c>
      <c r="V13" s="93"/>
    </row>
    <row r="14" spans="1:26" x14ac:dyDescent="0.35">
      <c r="A14" s="94"/>
      <c r="B14" s="102" t="s">
        <v>109</v>
      </c>
      <c r="C14" s="103"/>
      <c r="D14" s="104"/>
      <c r="E14" s="105"/>
      <c r="F14" s="104"/>
      <c r="G14" s="105"/>
      <c r="H14" s="104"/>
      <c r="I14" s="105"/>
      <c r="J14" s="104"/>
      <c r="K14" s="98"/>
      <c r="L14" s="104"/>
      <c r="M14" s="98"/>
      <c r="N14" s="92">
        <f>(N13*Fringe_leave)+(N13*(1+Fringe_leave)*Overhead)</f>
        <v>7492.6559628144005</v>
      </c>
      <c r="O14" s="92">
        <f>(O13*Fringe_leave)+(O13*(1+Fringe_leave)*Overhead)</f>
        <v>7867.2887609551217</v>
      </c>
      <c r="P14" s="92">
        <f>(P13*Fringe_leave)+(P13*(1+Fringe_leave)*Overhead)</f>
        <v>8260.653199002878</v>
      </c>
      <c r="Q14" s="92">
        <f>(Q13*Fringe_leave)+(Q13*(1+Fringe_leave)*Overhead)</f>
        <v>8673.685858953022</v>
      </c>
      <c r="R14" s="92">
        <f>(R13*Fringe_leave)+(R13*(1+Fringe_leave)*Overhead)</f>
        <v>9107.3701519006736</v>
      </c>
      <c r="S14" s="92">
        <f t="shared" si="3"/>
        <v>41401.653933626098</v>
      </c>
      <c r="T14" s="100"/>
      <c r="U14" s="101" t="s">
        <v>108</v>
      </c>
      <c r="V14" s="93"/>
    </row>
    <row r="15" spans="1:26" x14ac:dyDescent="0.35">
      <c r="A15" s="92"/>
      <c r="B15" s="95" t="s">
        <v>112</v>
      </c>
      <c r="C15" s="96">
        <v>68.72</v>
      </c>
      <c r="D15" s="97">
        <v>0.05</v>
      </c>
      <c r="E15" s="98">
        <f t="shared" si="0"/>
        <v>88.800000000000011</v>
      </c>
      <c r="F15" s="97">
        <v>0.05</v>
      </c>
      <c r="G15" s="98">
        <f t="shared" si="0"/>
        <v>88.800000000000011</v>
      </c>
      <c r="H15" s="97">
        <v>0.05</v>
      </c>
      <c r="I15" s="98">
        <f t="shared" si="0"/>
        <v>88.800000000000011</v>
      </c>
      <c r="J15" s="97">
        <v>0.05</v>
      </c>
      <c r="K15" s="98">
        <f t="shared" si="1"/>
        <v>88.800000000000011</v>
      </c>
      <c r="L15" s="97">
        <v>5.7669639422485874E-2</v>
      </c>
      <c r="M15" s="98">
        <f t="shared" ref="M15" si="6">M$8*L15</f>
        <v>102.42127961433491</v>
      </c>
      <c r="N15" s="92">
        <f>$C15*(1+$Z$4)*E15</f>
        <v>6407.4528000000009</v>
      </c>
      <c r="O15" s="92">
        <f>$C15*(1+$Z$4)*(1+$Z$4)*G15</f>
        <v>6727.8254400000014</v>
      </c>
      <c r="P15" s="99">
        <f>$C15*(1+$Z$4)*(1+$Z$4)*(1+$Z$4)*I15</f>
        <v>7064.2167120000013</v>
      </c>
      <c r="Q15" s="99">
        <f>$C15*(1+$Z$4)*(1+$Z$4)*(1+$Z$4)*(1+$Z$4)*K15</f>
        <v>7417.4275476000012</v>
      </c>
      <c r="R15" s="99">
        <f>$C15*(1+$Z$4)*(1+$Z$4)*(1+$Z$4)*(1+$Z$4)*(1+$Z$4)*M15</f>
        <v>8982.9678143626188</v>
      </c>
      <c r="S15" s="92">
        <f t="shared" si="3"/>
        <v>36599.89031396262</v>
      </c>
      <c r="T15" s="100"/>
      <c r="U15" s="101" t="s">
        <v>108</v>
      </c>
      <c r="V15" s="93"/>
    </row>
    <row r="16" spans="1:26" x14ac:dyDescent="0.35">
      <c r="A16" s="94"/>
      <c r="B16" s="102" t="s">
        <v>109</v>
      </c>
      <c r="C16" s="103"/>
      <c r="D16" s="104"/>
      <c r="E16" s="105"/>
      <c r="F16" s="104"/>
      <c r="G16" s="105"/>
      <c r="H16" s="104"/>
      <c r="I16" s="105"/>
      <c r="J16" s="104"/>
      <c r="K16" s="98"/>
      <c r="L16" s="104"/>
      <c r="M16" s="98"/>
      <c r="N16" s="92">
        <f>(N15*Fringe_leave)+(N15*(1+Fringe_leave)*Overhead)</f>
        <v>9199.4875426944018</v>
      </c>
      <c r="O16" s="92">
        <f>(O15*Fringe_leave)+(O15*(1+Fringe_leave)*Overhead)</f>
        <v>9659.4619198291221</v>
      </c>
      <c r="P16" s="92">
        <f>(P15*Fringe_leave)+(P15*(1+Fringe_leave)*Overhead)</f>
        <v>10142.435015820578</v>
      </c>
      <c r="Q16" s="92">
        <f>(Q15*Fringe_leave)+(Q15*(1+Fringe_leave)*Overhead)</f>
        <v>10649.556766611606</v>
      </c>
      <c r="R16" s="92">
        <f>(R15*Fringe_leave)+(R15*(1+Fringe_leave)*Overhead)</f>
        <v>12897.278073535501</v>
      </c>
      <c r="S16" s="92">
        <f t="shared" si="3"/>
        <v>52548.219318491203</v>
      </c>
      <c r="T16" s="100"/>
      <c r="U16" s="101" t="s">
        <v>108</v>
      </c>
      <c r="V16" s="93"/>
    </row>
    <row r="17" spans="1:25" x14ac:dyDescent="0.35">
      <c r="A17" s="92"/>
      <c r="B17" s="95" t="s">
        <v>113</v>
      </c>
      <c r="C17" s="96"/>
      <c r="D17" s="97"/>
      <c r="E17" s="98">
        <f t="shared" si="0"/>
        <v>0</v>
      </c>
      <c r="F17" s="97"/>
      <c r="G17" s="98">
        <f t="shared" si="0"/>
        <v>0</v>
      </c>
      <c r="H17" s="97"/>
      <c r="I17" s="98">
        <f t="shared" si="0"/>
        <v>0</v>
      </c>
      <c r="J17" s="97"/>
      <c r="K17" s="98">
        <f t="shared" si="1"/>
        <v>0</v>
      </c>
      <c r="L17" s="97"/>
      <c r="M17" s="98">
        <f t="shared" ref="M17" si="7">M$8*L17</f>
        <v>0</v>
      </c>
      <c r="N17" s="92">
        <f>$C17*(1+$Z$4)*E17</f>
        <v>0</v>
      </c>
      <c r="O17" s="92">
        <f>$C17*(1+$Z$4)*(1+$Z$4)*G17</f>
        <v>0</v>
      </c>
      <c r="P17" s="99">
        <f>$C17*(1+$Z$4)*(1+$Z$4)*(1+$Z$4)*I17</f>
        <v>0</v>
      </c>
      <c r="Q17" s="99">
        <f>$C17*(1+$Z$4)*(1+$Z$4)*(1+$Z$4)*(1+$Z$4)*K17</f>
        <v>0</v>
      </c>
      <c r="R17" s="99">
        <f>$C17*(1+$Z$4)*(1+$Z$4)*(1+$Z$4)*(1+$Z$4)*(1+$Z$4)*M17</f>
        <v>0</v>
      </c>
      <c r="S17" s="92">
        <f t="shared" si="3"/>
        <v>0</v>
      </c>
      <c r="T17" s="100"/>
      <c r="U17" s="101" t="s">
        <v>108</v>
      </c>
      <c r="V17" s="93"/>
    </row>
    <row r="18" spans="1:25" x14ac:dyDescent="0.35">
      <c r="A18" s="94"/>
      <c r="B18" s="102" t="s">
        <v>109</v>
      </c>
      <c r="C18" s="103"/>
      <c r="D18" s="104"/>
      <c r="E18" s="105"/>
      <c r="F18" s="104"/>
      <c r="G18" s="105"/>
      <c r="H18" s="104"/>
      <c r="I18" s="105"/>
      <c r="J18" s="104"/>
      <c r="K18" s="98"/>
      <c r="L18" s="104"/>
      <c r="M18" s="98"/>
      <c r="N18" s="92">
        <f>(N17*Fringe_leave)+(N17*(1+Fringe_leave)*Overhead)</f>
        <v>0</v>
      </c>
      <c r="O18" s="92">
        <f>(O17*Fringe_leave)+(O17*(1+Fringe_leave)*Overhead)</f>
        <v>0</v>
      </c>
      <c r="P18" s="92">
        <f>(P17*Fringe_leave)+(P17*(1+Fringe_leave)*Overhead)</f>
        <v>0</v>
      </c>
      <c r="Q18" s="92">
        <f>(Q17*Fringe_leave)+(Q17*(1+Fringe_leave)*Overhead)</f>
        <v>0</v>
      </c>
      <c r="R18" s="92">
        <f>(R17*Fringe_leave)+(R17*(1+Fringe_leave)*Overhead)</f>
        <v>0</v>
      </c>
      <c r="S18" s="92">
        <f t="shared" si="3"/>
        <v>0</v>
      </c>
      <c r="T18" s="100"/>
      <c r="U18" s="101" t="s">
        <v>108</v>
      </c>
      <c r="V18" s="93"/>
    </row>
    <row r="19" spans="1:25" x14ac:dyDescent="0.35">
      <c r="A19" s="92"/>
      <c r="B19" s="95" t="s">
        <v>113</v>
      </c>
      <c r="C19" s="96"/>
      <c r="D19" s="97"/>
      <c r="E19" s="98">
        <f t="shared" si="0"/>
        <v>0</v>
      </c>
      <c r="F19" s="97"/>
      <c r="G19" s="98">
        <f t="shared" si="0"/>
        <v>0</v>
      </c>
      <c r="H19" s="97"/>
      <c r="I19" s="98">
        <f t="shared" si="0"/>
        <v>0</v>
      </c>
      <c r="J19" s="97"/>
      <c r="K19" s="98">
        <f t="shared" si="1"/>
        <v>0</v>
      </c>
      <c r="L19" s="97"/>
      <c r="M19" s="98">
        <f t="shared" ref="M19" si="8">M$8*L19</f>
        <v>0</v>
      </c>
      <c r="N19" s="92">
        <f>$C19*(1+$Z$4)*E19</f>
        <v>0</v>
      </c>
      <c r="O19" s="92">
        <f>$C19*(1+$Z$4)*(1+$Z$4)*G19</f>
        <v>0</v>
      </c>
      <c r="P19" s="99">
        <f>$C19*(1+$Z$4)*(1+$Z$4)*(1+$Z$4)*I19</f>
        <v>0</v>
      </c>
      <c r="Q19" s="99">
        <f>$C19*(1+$Z$4)*(1+$Z$4)*(1+$Z$4)*(1+$Z$4)*K19</f>
        <v>0</v>
      </c>
      <c r="R19" s="99">
        <f>$C19*(1+$Z$4)*(1+$Z$4)*(1+$Z$4)*(1+$Z$4)*(1+$Z$4)*M19</f>
        <v>0</v>
      </c>
      <c r="S19" s="92">
        <f t="shared" si="3"/>
        <v>0</v>
      </c>
      <c r="T19" s="100"/>
      <c r="U19" s="101" t="s">
        <v>108</v>
      </c>
      <c r="V19" s="93"/>
    </row>
    <row r="20" spans="1:25" x14ac:dyDescent="0.35">
      <c r="A20" s="94"/>
      <c r="B20" s="102" t="s">
        <v>109</v>
      </c>
      <c r="C20" s="103"/>
      <c r="D20" s="104"/>
      <c r="E20" s="105"/>
      <c r="F20" s="104"/>
      <c r="G20" s="105"/>
      <c r="H20" s="104"/>
      <c r="I20" s="105"/>
      <c r="J20" s="104"/>
      <c r="K20" s="98"/>
      <c r="L20" s="104"/>
      <c r="M20" s="98"/>
      <c r="N20" s="92">
        <f>(N19*Fringe_leave)+(N19*(1+Fringe_leave)*Overhead)</f>
        <v>0</v>
      </c>
      <c r="O20" s="92">
        <f>(O19*Fringe_leave)+(O19*(1+Fringe_leave)*Overhead)</f>
        <v>0</v>
      </c>
      <c r="P20" s="92">
        <f>(P19*Fringe_leave)+(P19*(1+Fringe_leave)*Overhead)</f>
        <v>0</v>
      </c>
      <c r="Q20" s="92">
        <f>(Q19*Fringe_leave)+(Q19*(1+Fringe_leave)*Overhead)</f>
        <v>0</v>
      </c>
      <c r="R20" s="92">
        <f>(R19*Fringe_leave)+(R19*(1+Fringe_leave)*Overhead)</f>
        <v>0</v>
      </c>
      <c r="S20" s="92">
        <f t="shared" si="3"/>
        <v>0</v>
      </c>
      <c r="T20" s="100"/>
      <c r="U20" s="101" t="s">
        <v>108</v>
      </c>
      <c r="V20" s="93"/>
    </row>
    <row r="21" spans="1:25" x14ac:dyDescent="0.35">
      <c r="A21" s="92"/>
      <c r="B21" s="95" t="s">
        <v>113</v>
      </c>
      <c r="C21" s="96"/>
      <c r="D21" s="97"/>
      <c r="E21" s="98">
        <f t="shared" si="0"/>
        <v>0</v>
      </c>
      <c r="F21" s="97"/>
      <c r="G21" s="98">
        <f t="shared" si="0"/>
        <v>0</v>
      </c>
      <c r="H21" s="97"/>
      <c r="I21" s="98">
        <f t="shared" si="0"/>
        <v>0</v>
      </c>
      <c r="J21" s="97"/>
      <c r="K21" s="98">
        <f t="shared" si="1"/>
        <v>0</v>
      </c>
      <c r="L21" s="97"/>
      <c r="M21" s="98">
        <f t="shared" ref="M21" si="9">M$8*L21</f>
        <v>0</v>
      </c>
      <c r="N21" s="92">
        <f>$C21*(1+$Z$4)*E21</f>
        <v>0</v>
      </c>
      <c r="O21" s="92">
        <f>$C21*(1+$Z$4)*(1+$Z$4)*G21</f>
        <v>0</v>
      </c>
      <c r="P21" s="99">
        <f>$C21*(1+$Z$4)*(1+$Z$4)*(1+$Z$4)*I21</f>
        <v>0</v>
      </c>
      <c r="Q21" s="99">
        <f>$C21*(1+$Z$4)*(1+$Z$4)*(1+$Z$4)*(1+$Z$4)*K21</f>
        <v>0</v>
      </c>
      <c r="R21" s="99">
        <f>$C21*(1+$Z$4)*(1+$Z$4)*(1+$Z$4)*(1+$Z$4)*(1+$Z$4)*M21</f>
        <v>0</v>
      </c>
      <c r="S21" s="92">
        <f t="shared" si="3"/>
        <v>0</v>
      </c>
      <c r="T21" s="100"/>
      <c r="U21" s="101" t="s">
        <v>108</v>
      </c>
      <c r="V21" s="93"/>
    </row>
    <row r="22" spans="1:25" x14ac:dyDescent="0.35">
      <c r="A22" s="94"/>
      <c r="B22" s="102" t="s">
        <v>109</v>
      </c>
      <c r="C22" s="103"/>
      <c r="D22" s="104"/>
      <c r="E22" s="105"/>
      <c r="F22" s="104"/>
      <c r="G22" s="105"/>
      <c r="H22" s="104"/>
      <c r="I22" s="105"/>
      <c r="J22" s="104"/>
      <c r="K22" s="98"/>
      <c r="L22" s="104"/>
      <c r="M22" s="98"/>
      <c r="N22" s="92">
        <f>(N21*Fringe_leave)+(N21*(1+Fringe_leave)*Overhead)</f>
        <v>0</v>
      </c>
      <c r="O22" s="92">
        <f>(O21*Fringe_leave)+(O21*(1+Fringe_leave)*Overhead)</f>
        <v>0</v>
      </c>
      <c r="P22" s="92">
        <f>(P21*Fringe_leave)+(P21*(1+Fringe_leave)*Overhead)</f>
        <v>0</v>
      </c>
      <c r="Q22" s="92">
        <f>(Q21*Fringe_leave)+(Q21*(1+Fringe_leave)*Overhead)</f>
        <v>0</v>
      </c>
      <c r="R22" s="92">
        <f>(R21*Fringe_leave)+(R21*(1+Fringe_leave)*Overhead)</f>
        <v>0</v>
      </c>
      <c r="S22" s="92">
        <f t="shared" si="3"/>
        <v>0</v>
      </c>
      <c r="T22" s="100"/>
      <c r="U22" s="101" t="s">
        <v>108</v>
      </c>
      <c r="V22" s="93"/>
    </row>
    <row r="23" spans="1:25" x14ac:dyDescent="0.35">
      <c r="A23" s="92"/>
      <c r="B23" s="106"/>
      <c r="C23" s="107"/>
      <c r="D23" s="108"/>
      <c r="E23" s="109"/>
      <c r="F23" s="108"/>
      <c r="G23" s="109"/>
      <c r="H23" s="108"/>
      <c r="I23" s="109"/>
      <c r="J23" s="109"/>
      <c r="K23" s="109"/>
      <c r="L23" s="109"/>
      <c r="M23" s="109"/>
      <c r="N23" s="110"/>
      <c r="O23" s="110"/>
      <c r="P23" s="110"/>
      <c r="Q23" s="110"/>
      <c r="R23" s="110"/>
      <c r="S23" s="92">
        <f t="shared" si="3"/>
        <v>0</v>
      </c>
      <c r="T23" s="100"/>
      <c r="U23" s="101" t="s">
        <v>108</v>
      </c>
      <c r="V23" s="93"/>
    </row>
    <row r="24" spans="1:25" x14ac:dyDescent="0.35">
      <c r="A24" s="111" t="s">
        <v>114</v>
      </c>
      <c r="B24" s="99"/>
      <c r="C24" s="107"/>
      <c r="D24" s="108"/>
      <c r="E24" s="109"/>
      <c r="F24" s="108"/>
      <c r="G24" s="109"/>
      <c r="H24" s="108"/>
      <c r="I24" s="109"/>
      <c r="J24" s="109"/>
      <c r="K24" s="109"/>
      <c r="L24" s="109"/>
      <c r="M24" s="109"/>
      <c r="N24" s="89">
        <f>SUM(N8:N23)-N25</f>
        <v>22073.637599999998</v>
      </c>
      <c r="O24" s="89">
        <f>SUM(O8:O23)-O25</f>
        <v>23177.319480000006</v>
      </c>
      <c r="P24" s="89">
        <f>SUM(P8:P23)-P25</f>
        <v>24336.185454000013</v>
      </c>
      <c r="Q24" s="89">
        <f>SUM(Q8:Q23)-Q25</f>
        <v>25552.994726700017</v>
      </c>
      <c r="R24" s="89">
        <f>SUM(R8:R23)-R25</f>
        <v>28025.313352417623</v>
      </c>
      <c r="S24" s="89">
        <f t="shared" si="3"/>
        <v>123165.45061311765</v>
      </c>
      <c r="T24" s="100"/>
      <c r="U24" s="100"/>
      <c r="V24" s="93"/>
      <c r="W24" s="112"/>
    </row>
    <row r="25" spans="1:25" ht="16.5" customHeight="1" x14ac:dyDescent="0.35">
      <c r="A25" s="111" t="s">
        <v>115</v>
      </c>
      <c r="B25" s="113"/>
      <c r="C25" s="113"/>
      <c r="D25" s="114"/>
      <c r="E25" s="114"/>
      <c r="F25" s="89"/>
      <c r="G25" s="89"/>
      <c r="H25" s="89"/>
      <c r="I25" s="89"/>
      <c r="J25" s="89"/>
      <c r="K25" s="89"/>
      <c r="L25" s="89"/>
      <c r="M25" s="89"/>
      <c r="N25" s="115">
        <f>SUMIF($B$9:$B$23,$B$10,N9:N23)</f>
        <v>31692.181036924801</v>
      </c>
      <c r="O25" s="115">
        <f>SUMIF($B$9:$B$23,$B$10,O9:O23)</f>
        <v>33276.790088771042</v>
      </c>
      <c r="P25" s="115">
        <f>SUMIF($B$9:$B$23,$B$10,P9:P23)</f>
        <v>34940.629593209596</v>
      </c>
      <c r="Q25" s="115">
        <f>SUMIF($B$9:$B$23,$B$10,Q9:Q23)</f>
        <v>36687.661072870076</v>
      </c>
      <c r="R25" s="115">
        <f>SUMIF($B$9:$B$23,$B$10,R9:R23)</f>
        <v>40237.2875951069</v>
      </c>
      <c r="S25" s="116">
        <f t="shared" si="3"/>
        <v>176834.54938688243</v>
      </c>
      <c r="T25" s="100"/>
      <c r="U25" s="100"/>
      <c r="V25" s="93"/>
      <c r="W25" s="112"/>
    </row>
    <row r="26" spans="1:25" ht="16.5" customHeight="1" x14ac:dyDescent="0.35">
      <c r="A26" s="111"/>
      <c r="B26" s="99"/>
      <c r="C26" s="99"/>
      <c r="D26" s="117"/>
      <c r="E26" s="117"/>
      <c r="F26" s="92"/>
      <c r="G26" s="92"/>
      <c r="H26" s="92"/>
      <c r="I26" s="92"/>
      <c r="J26" s="92"/>
      <c r="K26" s="92"/>
      <c r="L26" s="92"/>
      <c r="M26" s="92"/>
      <c r="N26" s="89"/>
      <c r="O26" s="89"/>
      <c r="P26" s="89"/>
      <c r="Q26" s="89"/>
      <c r="R26" s="89"/>
      <c r="S26" s="89"/>
      <c r="T26" s="100"/>
      <c r="U26" s="100"/>
      <c r="V26" s="93"/>
      <c r="W26" s="112"/>
    </row>
    <row r="27" spans="1:25" ht="16.5" customHeight="1" x14ac:dyDescent="0.35">
      <c r="A27" s="118" t="s">
        <v>116</v>
      </c>
      <c r="B27" s="119"/>
      <c r="C27" s="120"/>
      <c r="D27" s="121"/>
      <c r="E27" s="109"/>
      <c r="F27" s="121"/>
      <c r="G27" s="109"/>
      <c r="H27" s="121"/>
      <c r="I27" s="109"/>
      <c r="J27" s="109"/>
      <c r="K27" s="109"/>
      <c r="L27" s="109"/>
      <c r="M27" s="109"/>
      <c r="N27" s="113">
        <f>N24+N25</f>
        <v>53765.8186369248</v>
      </c>
      <c r="O27" s="113">
        <f>O24+O25</f>
        <v>56454.109568771048</v>
      </c>
      <c r="P27" s="113">
        <f>P24+P25</f>
        <v>59276.815047209609</v>
      </c>
      <c r="Q27" s="113">
        <f>Q24+Q25</f>
        <v>62240.655799570093</v>
      </c>
      <c r="R27" s="113">
        <f>R24+R25</f>
        <v>68262.600947524523</v>
      </c>
      <c r="S27" s="116">
        <f>SUM(N27:R27)</f>
        <v>300000.00000000006</v>
      </c>
      <c r="T27" s="122" t="s">
        <v>117</v>
      </c>
      <c r="U27" s="122" t="s">
        <v>118</v>
      </c>
      <c r="V27" s="93"/>
      <c r="W27" s="112"/>
      <c r="X27" s="123">
        <f>(S24*(1+Fringe_leave)*(1+Overhead))-S27</f>
        <v>0</v>
      </c>
      <c r="Y27" t="s">
        <v>119</v>
      </c>
    </row>
    <row r="28" spans="1:25" ht="16.5" customHeight="1" x14ac:dyDescent="0.35">
      <c r="A28" s="99"/>
      <c r="B28" s="119"/>
      <c r="C28" s="120"/>
      <c r="D28" s="121"/>
      <c r="E28" s="109"/>
      <c r="F28" s="121"/>
      <c r="G28" s="109"/>
      <c r="H28" s="121"/>
      <c r="I28" s="109"/>
      <c r="J28" s="109"/>
      <c r="K28" s="109"/>
      <c r="L28" s="109"/>
      <c r="M28" s="109"/>
      <c r="N28" s="99"/>
      <c r="O28" s="99"/>
      <c r="P28" s="99"/>
      <c r="Q28" s="99"/>
      <c r="R28" s="99"/>
      <c r="S28" s="99"/>
      <c r="T28" s="100"/>
      <c r="U28" s="100"/>
      <c r="V28" s="93"/>
    </row>
    <row r="29" spans="1:25" x14ac:dyDescent="0.35">
      <c r="A29" s="89" t="s">
        <v>120</v>
      </c>
      <c r="B29" s="99"/>
      <c r="C29" s="99"/>
      <c r="D29" s="117"/>
      <c r="E29" s="117"/>
      <c r="F29" s="92"/>
      <c r="G29" s="92"/>
      <c r="H29" s="92"/>
      <c r="I29" s="92"/>
      <c r="J29" s="92"/>
      <c r="K29" s="92"/>
      <c r="L29" s="92"/>
      <c r="M29" s="92"/>
      <c r="N29" s="92"/>
      <c r="O29" s="92"/>
      <c r="P29" s="92"/>
      <c r="Q29" s="92"/>
      <c r="R29" s="92"/>
      <c r="S29" s="92"/>
      <c r="T29" s="100"/>
      <c r="U29" s="100"/>
      <c r="V29" s="93"/>
    </row>
    <row r="30" spans="1:25" x14ac:dyDescent="0.35">
      <c r="A30" s="94" t="s">
        <v>121</v>
      </c>
      <c r="B30" s="99"/>
      <c r="C30" s="99"/>
      <c r="D30" s="117"/>
      <c r="E30" s="117"/>
      <c r="F30" s="92"/>
      <c r="G30" s="92"/>
      <c r="H30" s="92"/>
      <c r="I30" s="92"/>
      <c r="J30" s="92"/>
      <c r="K30" s="92"/>
      <c r="L30" s="92"/>
      <c r="M30" s="92"/>
      <c r="N30" s="124"/>
      <c r="O30" s="124"/>
      <c r="P30" s="124"/>
      <c r="Q30" s="124"/>
      <c r="R30" s="124"/>
      <c r="S30" s="125">
        <f>SUM(N30:R30)</f>
        <v>0</v>
      </c>
      <c r="T30" s="122" t="s">
        <v>117</v>
      </c>
      <c r="U30" s="101" t="s">
        <v>108</v>
      </c>
      <c r="V30" s="93"/>
    </row>
    <row r="31" spans="1:25" x14ac:dyDescent="0.35">
      <c r="A31" s="126" t="s">
        <v>122</v>
      </c>
      <c r="B31" s="99"/>
      <c r="C31" s="99"/>
      <c r="D31" s="117"/>
      <c r="E31" s="117"/>
      <c r="F31" s="92"/>
      <c r="G31" s="92"/>
      <c r="H31" s="92"/>
      <c r="I31" s="92"/>
      <c r="J31" s="92"/>
      <c r="K31" s="92"/>
      <c r="L31" s="92"/>
      <c r="M31" s="92"/>
      <c r="N31" s="124"/>
      <c r="O31" s="124"/>
      <c r="P31" s="124"/>
      <c r="Q31" s="124"/>
      <c r="R31" s="124"/>
      <c r="S31" s="125">
        <f>SUM(N31:R31)</f>
        <v>0</v>
      </c>
      <c r="T31" s="122" t="s">
        <v>117</v>
      </c>
      <c r="U31" s="101" t="s">
        <v>108</v>
      </c>
      <c r="V31" s="93"/>
    </row>
    <row r="32" spans="1:25" x14ac:dyDescent="0.35">
      <c r="A32" s="94"/>
      <c r="B32" s="99"/>
      <c r="C32" s="99"/>
      <c r="D32" s="117"/>
      <c r="E32" s="117"/>
      <c r="F32" s="92"/>
      <c r="G32" s="92"/>
      <c r="H32" s="92"/>
      <c r="I32" s="92"/>
      <c r="J32" s="92"/>
      <c r="K32" s="92"/>
      <c r="L32" s="92"/>
      <c r="M32" s="92"/>
      <c r="N32" s="92"/>
      <c r="O32" s="92"/>
      <c r="P32" s="92"/>
      <c r="Q32" s="92"/>
      <c r="R32" s="92"/>
      <c r="S32" s="92"/>
      <c r="T32" s="100"/>
      <c r="U32" s="100"/>
      <c r="V32" s="93"/>
    </row>
    <row r="33" spans="1:23" x14ac:dyDescent="0.35">
      <c r="A33" s="89" t="s">
        <v>123</v>
      </c>
      <c r="B33" s="99"/>
      <c r="C33" s="99"/>
      <c r="D33" s="117"/>
      <c r="E33" s="117"/>
      <c r="F33" s="92"/>
      <c r="G33" s="92"/>
      <c r="H33" s="92"/>
      <c r="I33" s="92"/>
      <c r="J33" s="92"/>
      <c r="K33" s="92"/>
      <c r="L33" s="92"/>
      <c r="M33" s="92"/>
      <c r="N33" s="92"/>
      <c r="O33" s="92"/>
      <c r="P33" s="92"/>
      <c r="Q33" s="92"/>
      <c r="R33" s="92"/>
      <c r="S33" s="92"/>
      <c r="T33" s="100"/>
      <c r="U33" s="100"/>
    </row>
    <row r="34" spans="1:23" x14ac:dyDescent="0.35">
      <c r="A34" s="126" t="s">
        <v>124</v>
      </c>
      <c r="B34" s="99"/>
      <c r="C34" s="99"/>
      <c r="D34" s="117"/>
      <c r="E34" s="117"/>
      <c r="F34" s="92"/>
      <c r="G34" s="92"/>
      <c r="H34" s="92"/>
      <c r="I34" s="92"/>
      <c r="J34" s="92"/>
      <c r="K34" s="92"/>
      <c r="L34" s="92"/>
      <c r="M34" s="92"/>
      <c r="N34" s="124"/>
      <c r="O34" s="124"/>
      <c r="P34" s="124"/>
      <c r="Q34" s="124"/>
      <c r="R34" s="124"/>
      <c r="S34" s="125">
        <f>SUM(N34:R34)</f>
        <v>0</v>
      </c>
      <c r="T34" s="122" t="s">
        <v>117</v>
      </c>
      <c r="U34" s="101" t="s">
        <v>108</v>
      </c>
    </row>
    <row r="35" spans="1:23" x14ac:dyDescent="0.35">
      <c r="A35" s="126" t="s">
        <v>122</v>
      </c>
      <c r="B35" s="99"/>
      <c r="C35" s="99"/>
      <c r="D35" s="117"/>
      <c r="E35" s="117"/>
      <c r="F35" s="92"/>
      <c r="G35" s="92"/>
      <c r="H35" s="92"/>
      <c r="I35" s="92"/>
      <c r="J35" s="92"/>
      <c r="K35" s="92"/>
      <c r="L35" s="92"/>
      <c r="M35" s="92"/>
      <c r="N35" s="124"/>
      <c r="O35" s="124"/>
      <c r="P35" s="124"/>
      <c r="Q35" s="124"/>
      <c r="R35" s="124"/>
      <c r="S35" s="125">
        <f>SUM(N35:R35)</f>
        <v>0</v>
      </c>
      <c r="T35" s="122" t="s">
        <v>117</v>
      </c>
      <c r="U35" s="101" t="s">
        <v>108</v>
      </c>
    </row>
    <row r="36" spans="1:23" x14ac:dyDescent="0.35">
      <c r="A36" s="94"/>
      <c r="B36" s="99"/>
      <c r="C36" s="99"/>
      <c r="D36" s="117"/>
      <c r="E36" s="117"/>
      <c r="F36" s="92"/>
      <c r="G36" s="92"/>
      <c r="H36" s="92"/>
      <c r="I36" s="92"/>
      <c r="J36" s="92"/>
      <c r="K36" s="92"/>
      <c r="L36" s="92"/>
      <c r="M36" s="92"/>
      <c r="N36" s="92"/>
      <c r="O36" s="92"/>
      <c r="P36" s="92"/>
      <c r="Q36" s="92"/>
      <c r="R36" s="92"/>
      <c r="S36" s="92"/>
      <c r="T36" s="100"/>
      <c r="U36" s="100"/>
    </row>
    <row r="37" spans="1:23" x14ac:dyDescent="0.35">
      <c r="A37" s="89" t="s">
        <v>125</v>
      </c>
      <c r="B37" s="99"/>
      <c r="C37" s="99"/>
      <c r="D37" s="117"/>
      <c r="E37" s="117"/>
      <c r="F37" s="92"/>
      <c r="G37" s="92"/>
      <c r="H37" s="92"/>
      <c r="I37" s="92"/>
      <c r="J37" s="92"/>
      <c r="K37" s="92"/>
      <c r="L37" s="92"/>
      <c r="M37" s="92"/>
      <c r="N37" s="92"/>
      <c r="O37" s="92"/>
      <c r="P37" s="92"/>
      <c r="Q37" s="92"/>
      <c r="R37" s="92"/>
      <c r="S37" s="92"/>
      <c r="T37" s="100"/>
      <c r="U37" s="100"/>
    </row>
    <row r="38" spans="1:23" x14ac:dyDescent="0.35">
      <c r="A38" s="126" t="s">
        <v>122</v>
      </c>
      <c r="B38" s="99"/>
      <c r="C38" s="99"/>
      <c r="D38" s="117"/>
      <c r="E38" s="117"/>
      <c r="F38" s="92"/>
      <c r="G38" s="92"/>
      <c r="H38" s="92"/>
      <c r="I38" s="92"/>
      <c r="J38" s="92"/>
      <c r="K38" s="92"/>
      <c r="L38" s="92"/>
      <c r="M38" s="92"/>
      <c r="N38" s="124"/>
      <c r="O38" s="124"/>
      <c r="P38" s="124"/>
      <c r="Q38" s="124"/>
      <c r="R38" s="124"/>
      <c r="S38" s="125">
        <f>SUM(N38:R38)</f>
        <v>0</v>
      </c>
      <c r="T38" s="122" t="s">
        <v>117</v>
      </c>
      <c r="U38" s="101" t="s">
        <v>108</v>
      </c>
    </row>
    <row r="39" spans="1:23" x14ac:dyDescent="0.35">
      <c r="A39" s="126" t="s">
        <v>122</v>
      </c>
      <c r="B39" s="99"/>
      <c r="C39" s="99"/>
      <c r="D39" s="117"/>
      <c r="E39" s="117"/>
      <c r="F39" s="92"/>
      <c r="G39" s="92"/>
      <c r="H39" s="92"/>
      <c r="I39" s="92"/>
      <c r="J39" s="92"/>
      <c r="K39" s="92"/>
      <c r="L39" s="92"/>
      <c r="M39" s="92"/>
      <c r="N39" s="124"/>
      <c r="O39" s="124"/>
      <c r="P39" s="124"/>
      <c r="Q39" s="124"/>
      <c r="R39" s="124"/>
      <c r="S39" s="125">
        <f>SUM(N39:R39)</f>
        <v>0</v>
      </c>
      <c r="T39" s="122" t="s">
        <v>117</v>
      </c>
      <c r="U39" s="101" t="s">
        <v>108</v>
      </c>
    </row>
    <row r="40" spans="1:23" x14ac:dyDescent="0.35">
      <c r="A40" s="94"/>
      <c r="B40" s="99"/>
      <c r="C40" s="99"/>
      <c r="D40" s="117"/>
      <c r="E40" s="117"/>
      <c r="F40" s="92"/>
      <c r="G40" s="92"/>
      <c r="H40" s="92"/>
      <c r="I40" s="92"/>
      <c r="J40" s="92"/>
      <c r="K40" s="92"/>
      <c r="L40" s="92"/>
      <c r="M40" s="92"/>
      <c r="N40" s="92"/>
      <c r="O40" s="92"/>
      <c r="P40" s="92"/>
      <c r="Q40" s="92"/>
      <c r="R40" s="92"/>
      <c r="S40" s="92"/>
      <c r="T40" s="100"/>
      <c r="U40" s="100"/>
    </row>
    <row r="41" spans="1:23" x14ac:dyDescent="0.35">
      <c r="A41" s="89" t="s">
        <v>126</v>
      </c>
      <c r="B41" s="119" t="s">
        <v>127</v>
      </c>
      <c r="C41" s="99"/>
      <c r="D41" s="117"/>
      <c r="E41" s="117"/>
      <c r="F41" s="92"/>
      <c r="G41" s="92"/>
      <c r="H41" s="92"/>
      <c r="I41" s="92"/>
      <c r="J41" s="92"/>
      <c r="K41" s="92"/>
      <c r="L41" s="92"/>
      <c r="M41" s="92"/>
      <c r="N41" s="92"/>
      <c r="O41" s="92"/>
      <c r="P41" s="92"/>
      <c r="Q41" s="92"/>
      <c r="R41" s="92"/>
      <c r="S41" s="92"/>
      <c r="T41" s="100"/>
      <c r="U41" s="100"/>
    </row>
    <row r="42" spans="1:23" x14ac:dyDescent="0.35">
      <c r="A42" s="94" t="s">
        <v>128</v>
      </c>
      <c r="B42" s="127" t="s">
        <v>133</v>
      </c>
      <c r="C42" s="99"/>
      <c r="D42" s="117"/>
      <c r="E42" s="117"/>
      <c r="F42" s="92"/>
      <c r="G42" s="92"/>
      <c r="H42" s="92"/>
      <c r="I42" s="92"/>
      <c r="J42" s="92"/>
      <c r="K42" s="92"/>
      <c r="L42" s="92"/>
      <c r="M42" s="92"/>
      <c r="N42" s="124">
        <v>500000</v>
      </c>
      <c r="O42" s="124">
        <v>900000</v>
      </c>
      <c r="P42" s="124">
        <v>1200000</v>
      </c>
      <c r="Q42" s="124">
        <v>1200000</v>
      </c>
      <c r="R42" s="124">
        <v>900000</v>
      </c>
      <c r="S42" s="125">
        <f>SUM(N42:R42)</f>
        <v>4700000</v>
      </c>
      <c r="T42" s="122" t="s">
        <v>117</v>
      </c>
      <c r="U42" s="101" t="s">
        <v>108</v>
      </c>
      <c r="W42" s="208" t="s">
        <v>257</v>
      </c>
    </row>
    <row r="43" spans="1:23" x14ac:dyDescent="0.35">
      <c r="A43" s="94" t="s">
        <v>129</v>
      </c>
      <c r="B43" s="127"/>
      <c r="C43" s="99"/>
      <c r="D43" s="117"/>
      <c r="E43" s="117"/>
      <c r="F43" s="92"/>
      <c r="G43" s="92"/>
      <c r="H43" s="92"/>
      <c r="I43" s="92"/>
      <c r="J43" s="92"/>
      <c r="K43" s="92"/>
      <c r="L43" s="92"/>
      <c r="M43" s="92"/>
      <c r="N43" s="124"/>
      <c r="O43" s="124"/>
      <c r="P43" s="124"/>
      <c r="Q43" s="124"/>
      <c r="R43" s="124"/>
      <c r="S43" s="125">
        <f>SUM(N43:R43)</f>
        <v>0</v>
      </c>
      <c r="T43" s="122" t="s">
        <v>117</v>
      </c>
      <c r="U43" s="101" t="s">
        <v>108</v>
      </c>
      <c r="W43" t="s">
        <v>256</v>
      </c>
    </row>
    <row r="44" spans="1:23" x14ac:dyDescent="0.35">
      <c r="A44" s="94" t="s">
        <v>130</v>
      </c>
      <c r="B44" s="127"/>
      <c r="C44" s="99"/>
      <c r="D44" s="117"/>
      <c r="E44" s="117"/>
      <c r="F44" s="92"/>
      <c r="G44" s="92"/>
      <c r="H44" s="92"/>
      <c r="I44" s="92"/>
      <c r="J44" s="92"/>
      <c r="K44" s="92"/>
      <c r="L44" s="92"/>
      <c r="M44" s="92"/>
      <c r="N44" s="124"/>
      <c r="O44" s="124"/>
      <c r="P44" s="124"/>
      <c r="Q44" s="124"/>
      <c r="R44" s="124"/>
      <c r="S44" s="125">
        <f>SUM(N44:R44)</f>
        <v>0</v>
      </c>
      <c r="T44" s="122" t="s">
        <v>117</v>
      </c>
      <c r="U44" s="101" t="s">
        <v>108</v>
      </c>
    </row>
    <row r="45" spans="1:23" x14ac:dyDescent="0.35">
      <c r="A45" s="94" t="s">
        <v>131</v>
      </c>
      <c r="B45" s="127"/>
      <c r="C45" s="99"/>
      <c r="D45" s="117"/>
      <c r="E45" s="117"/>
      <c r="F45" s="92"/>
      <c r="G45" s="92"/>
      <c r="H45" s="92"/>
      <c r="I45" s="92"/>
      <c r="J45" s="92"/>
      <c r="K45" s="92"/>
      <c r="L45" s="92"/>
      <c r="M45" s="92"/>
      <c r="N45" s="124"/>
      <c r="O45" s="124"/>
      <c r="P45" s="124"/>
      <c r="Q45" s="124"/>
      <c r="R45" s="124"/>
      <c r="S45" s="125">
        <f>SUM(N45:R45)</f>
        <v>0</v>
      </c>
      <c r="T45" s="122" t="s">
        <v>117</v>
      </c>
      <c r="U45" s="101" t="s">
        <v>108</v>
      </c>
      <c r="V45" s="93"/>
    </row>
    <row r="46" spans="1:23" x14ac:dyDescent="0.35">
      <c r="A46" s="126" t="s">
        <v>122</v>
      </c>
      <c r="B46" s="127"/>
      <c r="C46" s="99"/>
      <c r="D46" s="117"/>
      <c r="E46" s="117"/>
      <c r="F46" s="92"/>
      <c r="G46" s="92"/>
      <c r="H46" s="92"/>
      <c r="I46" s="92"/>
      <c r="J46" s="92"/>
      <c r="K46" s="92"/>
      <c r="L46" s="92"/>
      <c r="M46" s="92"/>
      <c r="N46" s="124"/>
      <c r="O46" s="124"/>
      <c r="P46" s="124"/>
      <c r="Q46" s="124"/>
      <c r="R46" s="124"/>
      <c r="S46" s="125">
        <f>SUM(N46:R46)</f>
        <v>0</v>
      </c>
      <c r="T46" s="122" t="s">
        <v>117</v>
      </c>
      <c r="U46" s="101" t="s">
        <v>108</v>
      </c>
      <c r="V46" s="93"/>
    </row>
    <row r="47" spans="1:23" x14ac:dyDescent="0.35">
      <c r="A47" s="94"/>
      <c r="B47" s="99"/>
      <c r="C47" s="99"/>
      <c r="D47" s="117"/>
      <c r="E47" s="117"/>
      <c r="F47" s="92"/>
      <c r="G47" s="92"/>
      <c r="H47" s="92"/>
      <c r="I47" s="92"/>
      <c r="J47" s="92"/>
      <c r="K47" s="92"/>
      <c r="L47" s="92"/>
      <c r="M47" s="92"/>
      <c r="N47" s="92"/>
      <c r="O47" s="92"/>
      <c r="P47" s="92"/>
      <c r="Q47" s="92"/>
      <c r="R47" s="92"/>
      <c r="S47" s="92"/>
      <c r="T47" s="100"/>
      <c r="U47" s="100"/>
      <c r="V47" s="93"/>
    </row>
    <row r="48" spans="1:23" x14ac:dyDescent="0.35">
      <c r="A48" s="89" t="s">
        <v>132</v>
      </c>
      <c r="B48" s="99"/>
      <c r="C48" s="99"/>
      <c r="D48" s="117"/>
      <c r="E48" s="117"/>
      <c r="F48" s="92"/>
      <c r="G48" s="92"/>
      <c r="H48" s="92"/>
      <c r="I48" s="92"/>
      <c r="J48" s="92"/>
      <c r="K48" s="92"/>
      <c r="L48" s="92"/>
      <c r="M48" s="92"/>
      <c r="N48" s="92"/>
      <c r="O48" s="92"/>
      <c r="P48" s="92"/>
      <c r="Q48" s="92"/>
      <c r="R48" s="92"/>
      <c r="S48" s="92"/>
      <c r="T48" s="100"/>
      <c r="U48" s="100"/>
      <c r="V48" s="93"/>
    </row>
    <row r="49" spans="1:23" x14ac:dyDescent="0.35">
      <c r="E49" s="117"/>
      <c r="F49" s="207"/>
      <c r="G49" s="92"/>
      <c r="H49" s="92"/>
      <c r="I49" s="92"/>
      <c r="J49" s="92"/>
      <c r="K49" s="92"/>
      <c r="L49" s="92"/>
      <c r="M49" s="92"/>
      <c r="N49" s="124"/>
      <c r="O49" s="124"/>
      <c r="P49" s="124"/>
      <c r="Q49" s="124"/>
      <c r="R49" s="124"/>
      <c r="S49" s="125">
        <f>SUM(N49:R49)</f>
        <v>0</v>
      </c>
      <c r="T49" s="122" t="s">
        <v>117</v>
      </c>
      <c r="U49" s="101" t="s">
        <v>108</v>
      </c>
      <c r="V49" s="93"/>
    </row>
    <row r="50" spans="1:23" x14ac:dyDescent="0.35">
      <c r="A50" s="94"/>
      <c r="B50" s="99"/>
      <c r="C50" s="99"/>
      <c r="D50" s="117"/>
      <c r="E50" s="117"/>
      <c r="F50" s="92"/>
      <c r="G50" s="92"/>
      <c r="H50" s="92"/>
      <c r="I50" s="92"/>
      <c r="J50" s="92"/>
      <c r="K50" s="92"/>
      <c r="L50" s="92"/>
      <c r="M50" s="92"/>
      <c r="N50" s="92"/>
      <c r="O50" s="92"/>
      <c r="P50" s="92"/>
      <c r="Q50" s="92"/>
      <c r="R50" s="92"/>
      <c r="S50" s="92"/>
      <c r="T50" s="100"/>
      <c r="U50" s="100"/>
      <c r="V50" s="93"/>
    </row>
    <row r="51" spans="1:23" x14ac:dyDescent="0.35">
      <c r="A51" s="89" t="s">
        <v>45</v>
      </c>
      <c r="B51" s="119" t="s">
        <v>134</v>
      </c>
      <c r="C51" s="99"/>
      <c r="D51" s="117"/>
      <c r="E51" s="117"/>
      <c r="F51" s="92"/>
      <c r="G51" s="92"/>
      <c r="H51" s="92"/>
      <c r="I51" s="92"/>
      <c r="J51" s="92"/>
      <c r="K51" s="92"/>
      <c r="L51" s="92"/>
      <c r="M51" s="92"/>
      <c r="N51" s="92"/>
      <c r="O51" s="92"/>
      <c r="P51" s="92"/>
      <c r="Q51" s="92"/>
      <c r="R51" s="92"/>
      <c r="S51" s="92"/>
      <c r="T51" s="100"/>
      <c r="U51" s="100"/>
      <c r="V51" s="93"/>
    </row>
    <row r="52" spans="1:23" x14ac:dyDescent="0.35">
      <c r="A52" s="94" t="s">
        <v>135</v>
      </c>
      <c r="B52" s="99"/>
      <c r="C52" s="99"/>
      <c r="D52" s="117"/>
      <c r="E52" s="117"/>
      <c r="F52" s="92"/>
      <c r="G52" s="92"/>
      <c r="H52" s="92"/>
      <c r="I52" s="92"/>
      <c r="J52" s="92"/>
      <c r="K52" s="92"/>
      <c r="L52" s="92"/>
      <c r="M52" s="92"/>
      <c r="N52" s="124"/>
      <c r="O52" s="124"/>
      <c r="P52" s="124"/>
      <c r="Q52" s="124"/>
      <c r="R52" s="124"/>
      <c r="S52" s="125">
        <f>SUM(N52:R52)</f>
        <v>0</v>
      </c>
      <c r="T52" s="122" t="s">
        <v>117</v>
      </c>
      <c r="U52" s="101" t="s">
        <v>108</v>
      </c>
      <c r="V52" s="93"/>
    </row>
    <row r="53" spans="1:23" x14ac:dyDescent="0.35">
      <c r="A53" s="94" t="s">
        <v>136</v>
      </c>
      <c r="B53" s="99"/>
      <c r="C53" s="99"/>
      <c r="D53" s="117"/>
      <c r="E53" s="117"/>
      <c r="F53" s="92"/>
      <c r="G53" s="92"/>
      <c r="H53" s="92"/>
      <c r="I53" s="92"/>
      <c r="J53" s="92"/>
      <c r="K53" s="92"/>
      <c r="L53" s="92"/>
      <c r="M53" s="92"/>
      <c r="N53" s="124"/>
      <c r="O53" s="124"/>
      <c r="P53" s="124"/>
      <c r="Q53" s="124"/>
      <c r="R53" s="124"/>
      <c r="S53" s="125">
        <f>SUM(N53:R53)</f>
        <v>0</v>
      </c>
      <c r="T53" s="122" t="s">
        <v>117</v>
      </c>
      <c r="U53" s="101" t="s">
        <v>108</v>
      </c>
      <c r="V53" s="93"/>
    </row>
    <row r="54" spans="1:23" x14ac:dyDescent="0.35">
      <c r="A54" s="94" t="s">
        <v>137</v>
      </c>
      <c r="B54" s="99"/>
      <c r="C54" s="99"/>
      <c r="D54" s="117"/>
      <c r="E54" s="117"/>
      <c r="F54" s="92"/>
      <c r="G54" s="92"/>
      <c r="H54" s="92"/>
      <c r="I54" s="92"/>
      <c r="J54" s="92"/>
      <c r="K54" s="92"/>
      <c r="L54" s="92"/>
      <c r="M54" s="92"/>
      <c r="N54" s="124"/>
      <c r="O54" s="124"/>
      <c r="P54" s="124"/>
      <c r="Q54" s="124"/>
      <c r="R54" s="124"/>
      <c r="S54" s="125">
        <f>SUM(N54:R54)</f>
        <v>0</v>
      </c>
      <c r="T54" s="122" t="s">
        <v>117</v>
      </c>
      <c r="U54" s="101" t="s">
        <v>108</v>
      </c>
      <c r="V54" s="93"/>
    </row>
    <row r="55" spans="1:23" x14ac:dyDescent="0.35">
      <c r="A55" s="94" t="s">
        <v>138</v>
      </c>
      <c r="B55" s="99"/>
      <c r="C55" s="99"/>
      <c r="D55" s="117"/>
      <c r="E55" s="117"/>
      <c r="F55" s="92"/>
      <c r="G55" s="92"/>
      <c r="H55" s="92"/>
      <c r="I55" s="92"/>
      <c r="J55" s="92"/>
      <c r="K55" s="92"/>
      <c r="L55" s="92"/>
      <c r="M55" s="92"/>
      <c r="N55" s="124"/>
      <c r="O55" s="124"/>
      <c r="P55" s="124"/>
      <c r="Q55" s="124"/>
      <c r="R55" s="124"/>
      <c r="S55" s="125">
        <f>SUM(N55:R55)</f>
        <v>0</v>
      </c>
      <c r="T55" s="122" t="s">
        <v>117</v>
      </c>
      <c r="U55" s="101" t="s">
        <v>108</v>
      </c>
      <c r="V55" s="93"/>
    </row>
    <row r="56" spans="1:23" x14ac:dyDescent="0.35">
      <c r="A56" s="126" t="s">
        <v>122</v>
      </c>
      <c r="B56" s="99"/>
      <c r="C56" s="99"/>
      <c r="D56" s="117"/>
      <c r="E56" s="117"/>
      <c r="F56" s="92"/>
      <c r="G56" s="92"/>
      <c r="H56" s="92"/>
      <c r="I56" s="92"/>
      <c r="J56" s="92"/>
      <c r="K56" s="92"/>
      <c r="L56" s="92"/>
      <c r="M56" s="92"/>
      <c r="N56" s="124"/>
      <c r="O56" s="124"/>
      <c r="P56" s="124"/>
      <c r="Q56" s="124"/>
      <c r="R56" s="124"/>
      <c r="S56" s="125">
        <f>SUM(N56:R56)</f>
        <v>0</v>
      </c>
      <c r="T56" s="122" t="s">
        <v>117</v>
      </c>
      <c r="U56" s="101" t="s">
        <v>108</v>
      </c>
      <c r="V56" s="93"/>
    </row>
    <row r="57" spans="1:23" x14ac:dyDescent="0.35">
      <c r="A57" s="94"/>
      <c r="B57" s="99"/>
      <c r="C57" s="99"/>
      <c r="D57" s="117"/>
      <c r="E57" s="117"/>
      <c r="F57" s="92"/>
      <c r="G57" s="92"/>
      <c r="H57" s="92"/>
      <c r="I57" s="92"/>
      <c r="J57" s="92"/>
      <c r="K57" s="92"/>
      <c r="L57" s="92"/>
      <c r="M57" s="92"/>
      <c r="N57" s="92"/>
      <c r="O57" s="92"/>
      <c r="P57" s="92"/>
      <c r="Q57" s="92"/>
      <c r="R57" s="92"/>
      <c r="S57" s="92"/>
      <c r="T57" s="100"/>
      <c r="U57" s="100"/>
      <c r="V57" s="93"/>
    </row>
    <row r="58" spans="1:23" x14ac:dyDescent="0.35">
      <c r="A58" s="118" t="s">
        <v>139</v>
      </c>
      <c r="B58" s="128" t="s">
        <v>140</v>
      </c>
      <c r="C58" s="99"/>
      <c r="D58" s="117"/>
      <c r="E58" s="117"/>
      <c r="F58" s="92"/>
      <c r="G58" s="92"/>
      <c r="H58" s="92"/>
      <c r="I58" s="92"/>
      <c r="J58" s="92"/>
      <c r="K58" s="92"/>
      <c r="L58" s="92"/>
      <c r="M58" s="92"/>
      <c r="N58" s="89">
        <f>SUM(N29:N57,N24)</f>
        <v>522073.63760000002</v>
      </c>
      <c r="O58" s="89">
        <f>SUM(O29:O57,O24)</f>
        <v>923177.31948000006</v>
      </c>
      <c r="P58" s="89">
        <f>SUM(P29:P57,P24)</f>
        <v>1224336.185454</v>
      </c>
      <c r="Q58" s="89">
        <f>SUM(Q29:Q57,Q24)</f>
        <v>1225552.9947267</v>
      </c>
      <c r="R58" s="89">
        <f>SUM(R29:R57,R24)</f>
        <v>928025.31335241767</v>
      </c>
      <c r="S58" s="116">
        <f>SUM(N58:R58)</f>
        <v>4823165.4506131168</v>
      </c>
      <c r="T58" s="100"/>
      <c r="U58" s="100"/>
      <c r="V58" s="93"/>
    </row>
    <row r="59" spans="1:23" x14ac:dyDescent="0.35">
      <c r="A59" s="118" t="s">
        <v>115</v>
      </c>
      <c r="B59" s="128"/>
      <c r="C59" s="99"/>
      <c r="D59" s="117"/>
      <c r="E59" s="117"/>
      <c r="F59" s="92"/>
      <c r="G59" s="92"/>
      <c r="H59" s="92"/>
      <c r="I59" s="92"/>
      <c r="J59" s="92"/>
      <c r="K59" s="92"/>
      <c r="L59" s="92"/>
      <c r="M59" s="92"/>
      <c r="N59" s="89">
        <f t="shared" ref="N59:S59" si="10">+N25</f>
        <v>31692.181036924801</v>
      </c>
      <c r="O59" s="89">
        <f t="shared" si="10"/>
        <v>33276.790088771042</v>
      </c>
      <c r="P59" s="89">
        <f t="shared" si="10"/>
        <v>34940.629593209596</v>
      </c>
      <c r="Q59" s="89">
        <f t="shared" si="10"/>
        <v>36687.661072870076</v>
      </c>
      <c r="R59" s="89">
        <f t="shared" si="10"/>
        <v>40237.2875951069</v>
      </c>
      <c r="S59" s="89">
        <f t="shared" si="10"/>
        <v>176834.54938688243</v>
      </c>
      <c r="T59" s="100"/>
      <c r="U59" s="100"/>
      <c r="V59" s="93"/>
      <c r="W59" s="112"/>
    </row>
    <row r="60" spans="1:23" x14ac:dyDescent="0.35">
      <c r="A60" s="118"/>
      <c r="B60" s="99"/>
      <c r="C60" s="99"/>
      <c r="D60" s="117"/>
      <c r="E60" s="117"/>
      <c r="F60" s="92"/>
      <c r="G60" s="92"/>
      <c r="H60" s="92"/>
      <c r="I60" s="92"/>
      <c r="J60" s="92"/>
      <c r="K60" s="92"/>
      <c r="L60" s="92"/>
      <c r="M60" s="92"/>
      <c r="N60" s="89"/>
      <c r="O60" s="89"/>
      <c r="P60" s="89"/>
      <c r="Q60" s="89"/>
      <c r="R60" s="89"/>
      <c r="S60" s="89"/>
      <c r="T60" s="100"/>
      <c r="U60" s="100"/>
      <c r="V60" s="93"/>
    </row>
    <row r="61" spans="1:23" x14ac:dyDescent="0.35">
      <c r="A61" s="118" t="s">
        <v>141</v>
      </c>
      <c r="B61" s="99"/>
      <c r="C61" s="99"/>
      <c r="D61" s="117"/>
      <c r="E61" s="117"/>
      <c r="F61" s="92"/>
      <c r="G61" s="92"/>
      <c r="H61" s="92"/>
      <c r="I61" s="92"/>
      <c r="J61" s="92"/>
      <c r="K61" s="92"/>
      <c r="L61" s="92"/>
      <c r="M61" s="92"/>
      <c r="N61" s="89">
        <f>+N58+N59</f>
        <v>553765.81863692484</v>
      </c>
      <c r="O61" s="89">
        <f t="shared" ref="O61:S61" si="11">+O58+O59</f>
        <v>956454.10956877109</v>
      </c>
      <c r="P61" s="89">
        <f t="shared" si="11"/>
        <v>1259276.8150472096</v>
      </c>
      <c r="Q61" s="89">
        <f t="shared" si="11"/>
        <v>1262240.65579957</v>
      </c>
      <c r="R61" s="89">
        <f t="shared" si="11"/>
        <v>968262.60094752454</v>
      </c>
      <c r="S61" s="89">
        <f t="shared" si="11"/>
        <v>4999999.9999999991</v>
      </c>
      <c r="T61" s="100"/>
      <c r="U61" s="100"/>
      <c r="V61" s="93"/>
    </row>
    <row r="62" spans="1:23" x14ac:dyDescent="0.35">
      <c r="A62" s="118"/>
      <c r="B62" s="99"/>
      <c r="C62" s="99"/>
      <c r="D62" s="117"/>
      <c r="E62" s="117"/>
      <c r="F62" s="92"/>
      <c r="G62" s="92"/>
      <c r="H62" s="92"/>
      <c r="I62" s="92"/>
      <c r="J62" s="92"/>
      <c r="K62" s="92"/>
      <c r="L62" s="92"/>
      <c r="M62" s="92"/>
      <c r="N62" s="89"/>
      <c r="O62" s="89"/>
      <c r="P62" s="89"/>
      <c r="Q62" s="89"/>
      <c r="R62" s="89"/>
      <c r="S62" s="89"/>
      <c r="T62" s="1" t="s">
        <v>142</v>
      </c>
      <c r="U62" s="89">
        <v>0</v>
      </c>
      <c r="V62" s="93"/>
      <c r="W62" t="s">
        <v>143</v>
      </c>
    </row>
    <row r="63" spans="1:23" x14ac:dyDescent="0.35">
      <c r="A63" s="118"/>
      <c r="B63" s="99"/>
      <c r="C63" s="99"/>
      <c r="D63" s="117"/>
      <c r="E63" s="117"/>
      <c r="F63" s="92"/>
      <c r="G63" s="92"/>
      <c r="H63" s="92"/>
      <c r="I63" s="92"/>
      <c r="J63" s="92"/>
      <c r="K63" s="92"/>
      <c r="L63" s="92"/>
      <c r="M63" s="92"/>
      <c r="N63" s="89"/>
      <c r="O63" s="89"/>
      <c r="P63" s="89"/>
      <c r="Q63" s="89"/>
      <c r="R63" s="89"/>
      <c r="S63" s="89"/>
      <c r="V63" s="93"/>
    </row>
    <row r="64" spans="1:23" x14ac:dyDescent="0.35">
      <c r="A64" s="94"/>
      <c r="B64" s="99"/>
      <c r="C64" s="99"/>
      <c r="D64" s="117"/>
      <c r="E64" s="117"/>
      <c r="F64" s="92"/>
      <c r="G64" s="92"/>
      <c r="H64" s="92"/>
      <c r="I64" s="92"/>
      <c r="J64" s="92"/>
      <c r="K64" s="92"/>
      <c r="L64" s="92"/>
      <c r="M64" s="92"/>
      <c r="N64" s="92"/>
      <c r="O64" s="92"/>
      <c r="P64" s="92"/>
      <c r="Q64" s="92"/>
      <c r="R64" s="92"/>
      <c r="S64" s="92"/>
      <c r="V64" s="93"/>
    </row>
    <row r="65" spans="1:27" x14ac:dyDescent="0.35">
      <c r="A65" s="224" t="s">
        <v>144</v>
      </c>
      <c r="B65" s="224"/>
      <c r="C65" s="224"/>
      <c r="D65" s="224"/>
      <c r="E65" s="224"/>
      <c r="F65" s="224"/>
      <c r="G65" s="224"/>
      <c r="H65" s="224"/>
      <c r="I65" s="224"/>
      <c r="J65" s="224"/>
      <c r="K65" s="224"/>
      <c r="L65" s="224"/>
      <c r="M65" s="224"/>
      <c r="N65" s="224"/>
      <c r="O65" s="224"/>
      <c r="P65" s="224"/>
      <c r="Q65" s="224"/>
      <c r="R65" s="224"/>
      <c r="S65" s="224"/>
      <c r="T65" s="224"/>
      <c r="U65" s="129"/>
      <c r="V65" s="93"/>
    </row>
    <row r="66" spans="1:27" x14ac:dyDescent="0.35">
      <c r="A66" s="83" t="s">
        <v>145</v>
      </c>
      <c r="B66" s="84"/>
      <c r="C66" s="84"/>
      <c r="D66" s="84"/>
      <c r="E66" s="84"/>
      <c r="F66" s="84"/>
      <c r="G66" s="84"/>
      <c r="H66" s="84"/>
      <c r="I66" s="84"/>
      <c r="J66" s="84"/>
      <c r="K66" s="84"/>
      <c r="L66" s="84"/>
      <c r="M66" s="84"/>
      <c r="N66" s="84"/>
      <c r="O66" s="84"/>
      <c r="P66" s="84"/>
      <c r="Q66" s="84"/>
      <c r="R66" s="84"/>
      <c r="S66" s="84"/>
      <c r="T66" s="84"/>
      <c r="U66" s="84"/>
      <c r="V66" s="93"/>
    </row>
    <row r="67" spans="1:27" x14ac:dyDescent="0.35">
      <c r="B67" s="90"/>
      <c r="C67" s="130" t="s">
        <v>146</v>
      </c>
      <c r="D67" s="131" t="s">
        <v>147</v>
      </c>
      <c r="E67" s="131"/>
      <c r="F67" s="85" t="s">
        <v>148</v>
      </c>
      <c r="G67" s="85"/>
      <c r="H67" s="132" t="s">
        <v>149</v>
      </c>
      <c r="I67" s="132"/>
      <c r="J67" s="132"/>
      <c r="K67" s="132"/>
      <c r="L67" s="132"/>
      <c r="M67" s="132"/>
      <c r="N67" s="86" t="str">
        <f>N7</f>
        <v>FY25</v>
      </c>
      <c r="O67" s="86" t="str">
        <f t="shared" ref="O67:R67" si="12">O7</f>
        <v>FY26</v>
      </c>
      <c r="P67" s="86" t="str">
        <f t="shared" si="12"/>
        <v>FY27</v>
      </c>
      <c r="Q67" s="86" t="str">
        <f t="shared" si="12"/>
        <v>FY28</v>
      </c>
      <c r="R67" s="86" t="str">
        <f t="shared" si="12"/>
        <v>FY29</v>
      </c>
      <c r="S67" s="85" t="s">
        <v>150</v>
      </c>
      <c r="T67" s="133" t="s">
        <v>151</v>
      </c>
      <c r="U67" s="134"/>
      <c r="V67" s="93"/>
      <c r="X67" s="135" t="s">
        <v>152</v>
      </c>
    </row>
    <row r="68" spans="1:27" x14ac:dyDescent="0.35">
      <c r="B68" s="5" t="s">
        <v>153</v>
      </c>
      <c r="C68" t="s">
        <v>154</v>
      </c>
      <c r="D68" s="93" t="s">
        <v>117</v>
      </c>
      <c r="E68" s="93"/>
      <c r="F68" s="136" t="s">
        <v>108</v>
      </c>
      <c r="G68" s="136"/>
      <c r="H68" s="99">
        <v>5000000</v>
      </c>
      <c r="I68" s="99"/>
      <c r="J68" s="99"/>
      <c r="K68" s="99"/>
      <c r="L68" s="99"/>
      <c r="M68" s="99"/>
      <c r="N68" s="92">
        <f>N61</f>
        <v>553765.81863692484</v>
      </c>
      <c r="O68" s="92">
        <f t="shared" ref="O68:R68" si="13">O61</f>
        <v>956454.10956877109</v>
      </c>
      <c r="P68" s="92">
        <f t="shared" si="13"/>
        <v>1259276.8150472096</v>
      </c>
      <c r="Q68" s="92">
        <f t="shared" si="13"/>
        <v>1262240.65579957</v>
      </c>
      <c r="R68" s="92">
        <f t="shared" si="13"/>
        <v>968262.60094752454</v>
      </c>
      <c r="S68" s="99">
        <f>SUM(N68:R68)</f>
        <v>5000000</v>
      </c>
      <c r="T68" s="137">
        <f>+H68-S68</f>
        <v>0</v>
      </c>
      <c r="U68" s="137"/>
      <c r="V68" s="93"/>
      <c r="X68" s="138"/>
    </row>
    <row r="69" spans="1:27" x14ac:dyDescent="0.35">
      <c r="B69" s="5"/>
      <c r="D69" s="93"/>
      <c r="E69" s="93"/>
      <c r="G69" s="136"/>
      <c r="H69" s="99"/>
      <c r="I69" s="99"/>
      <c r="J69" s="99"/>
      <c r="K69" s="99"/>
      <c r="L69" s="99"/>
      <c r="M69" s="99"/>
      <c r="N69" s="92"/>
      <c r="O69" s="92"/>
      <c r="P69" s="92"/>
      <c r="Q69" s="92"/>
      <c r="R69" s="92"/>
      <c r="S69" s="99"/>
      <c r="T69" s="137">
        <f>+H69-S69</f>
        <v>0</v>
      </c>
      <c r="U69" s="137"/>
      <c r="V69" s="93"/>
      <c r="X69" s="139">
        <f>(S69+S70)/S72</f>
        <v>0</v>
      </c>
    </row>
    <row r="70" spans="1:27" x14ac:dyDescent="0.35">
      <c r="B70" s="5" t="s">
        <v>155</v>
      </c>
      <c r="C70" s="5"/>
      <c r="D70" s="93"/>
      <c r="E70" s="93"/>
      <c r="F70" s="136"/>
      <c r="G70" s="136"/>
      <c r="H70" s="99"/>
      <c r="I70" s="99"/>
      <c r="J70" s="99"/>
      <c r="K70" s="99"/>
      <c r="L70" s="99"/>
      <c r="M70" s="99"/>
      <c r="N70" s="92"/>
      <c r="O70" s="92"/>
      <c r="P70" s="92"/>
      <c r="Q70" s="92"/>
      <c r="R70" s="92"/>
      <c r="S70" s="99"/>
      <c r="T70" s="137">
        <f>+H70-S70</f>
        <v>0</v>
      </c>
      <c r="U70" s="137"/>
      <c r="V70" s="93"/>
      <c r="X70" s="139"/>
    </row>
    <row r="71" spans="1:27" x14ac:dyDescent="0.35">
      <c r="D71" s="136"/>
      <c r="E71" s="136"/>
      <c r="F71" s="93"/>
      <c r="G71" s="93"/>
      <c r="T71" s="137"/>
      <c r="U71" s="137"/>
      <c r="W71" s="140"/>
    </row>
    <row r="72" spans="1:27" x14ac:dyDescent="0.35">
      <c r="B72" s="141" t="s">
        <v>156</v>
      </c>
      <c r="C72" s="141"/>
      <c r="D72" s="142"/>
      <c r="E72" s="142"/>
      <c r="F72" s="142"/>
      <c r="G72" s="142"/>
      <c r="H72" s="143">
        <f>SUM(H68:H71)</f>
        <v>5000000</v>
      </c>
      <c r="I72" s="143"/>
      <c r="J72" s="143"/>
      <c r="K72" s="143"/>
      <c r="L72" s="143"/>
      <c r="M72" s="143"/>
      <c r="N72" s="144">
        <f t="shared" ref="N72:S72" si="14">SUM(N68:N71)</f>
        <v>553765.81863692484</v>
      </c>
      <c r="O72" s="144">
        <f t="shared" si="14"/>
        <v>956454.10956877109</v>
      </c>
      <c r="P72" s="144">
        <f t="shared" si="14"/>
        <v>1259276.8150472096</v>
      </c>
      <c r="Q72" s="144">
        <f t="shared" si="14"/>
        <v>1262240.65579957</v>
      </c>
      <c r="R72" s="144">
        <f t="shared" si="14"/>
        <v>968262.60094752454</v>
      </c>
      <c r="S72" s="144">
        <f t="shared" si="14"/>
        <v>5000000</v>
      </c>
      <c r="T72" s="145">
        <f>+H72-S72</f>
        <v>0</v>
      </c>
      <c r="U72" s="137"/>
    </row>
    <row r="73" spans="1:27" x14ac:dyDescent="0.35">
      <c r="B73" s="146"/>
      <c r="C73" s="146"/>
      <c r="H73" s="147" t="s">
        <v>157</v>
      </c>
      <c r="I73" s="147"/>
      <c r="J73" s="147"/>
      <c r="K73" s="147"/>
      <c r="L73" s="147"/>
      <c r="M73" s="147"/>
      <c r="N73" s="148">
        <f t="shared" ref="N73:S73" si="15">N72-N61</f>
        <v>0</v>
      </c>
      <c r="O73" s="148">
        <f t="shared" si="15"/>
        <v>0</v>
      </c>
      <c r="P73" s="148">
        <f t="shared" si="15"/>
        <v>0</v>
      </c>
      <c r="Q73" s="148">
        <f t="shared" si="15"/>
        <v>0</v>
      </c>
      <c r="R73" s="148">
        <f t="shared" si="15"/>
        <v>0</v>
      </c>
      <c r="S73" s="148">
        <f t="shared" si="15"/>
        <v>0</v>
      </c>
      <c r="T73" s="149"/>
      <c r="U73" s="149"/>
    </row>
    <row r="74" spans="1:27" x14ac:dyDescent="0.35">
      <c r="B74" s="146"/>
      <c r="C74" s="146"/>
      <c r="H74" s="123"/>
      <c r="I74" s="123"/>
      <c r="J74" s="123"/>
      <c r="K74" s="123"/>
      <c r="L74" s="123"/>
      <c r="M74" s="123"/>
      <c r="N74" s="150"/>
      <c r="O74" s="150"/>
      <c r="P74" s="150"/>
      <c r="Q74" s="150"/>
      <c r="R74" s="150"/>
      <c r="S74" s="150"/>
      <c r="T74" s="123"/>
      <c r="U74" s="123"/>
      <c r="X74" s="150"/>
    </row>
    <row r="75" spans="1:27" x14ac:dyDescent="0.35">
      <c r="B75" s="146"/>
      <c r="C75" s="146"/>
      <c r="D75" s="225" t="str">
        <f>N7</f>
        <v>FY25</v>
      </c>
      <c r="E75" s="226"/>
      <c r="F75" s="226"/>
      <c r="G75" s="151"/>
      <c r="H75" s="225" t="str">
        <f>O7</f>
        <v>FY26</v>
      </c>
      <c r="I75" s="226"/>
      <c r="J75" s="226"/>
      <c r="K75" s="226"/>
      <c r="L75" s="226"/>
      <c r="M75" s="226"/>
      <c r="N75" s="226"/>
      <c r="O75" s="225" t="str">
        <f>P7</f>
        <v>FY27</v>
      </c>
      <c r="P75" s="226"/>
      <c r="Q75" s="225" t="str">
        <f>Q7</f>
        <v>FY28</v>
      </c>
      <c r="R75" s="226"/>
      <c r="S75" s="225" t="str">
        <f>R7</f>
        <v>FY29</v>
      </c>
      <c r="T75" s="226"/>
      <c r="U75" s="219" t="s">
        <v>10</v>
      </c>
      <c r="V75" s="219"/>
      <c r="W75" s="219"/>
      <c r="X75" s="152"/>
      <c r="Z75" s="150"/>
      <c r="AA75" s="150"/>
    </row>
    <row r="76" spans="1:27" x14ac:dyDescent="0.35">
      <c r="D76" s="151" t="s">
        <v>158</v>
      </c>
      <c r="E76" s="151"/>
      <c r="F76" s="151" t="s">
        <v>159</v>
      </c>
      <c r="G76" s="151"/>
      <c r="H76" s="151" t="s">
        <v>158</v>
      </c>
      <c r="I76" s="151"/>
      <c r="J76" s="151"/>
      <c r="K76" s="151"/>
      <c r="L76" s="151"/>
      <c r="M76" s="151"/>
      <c r="N76" s="151" t="s">
        <v>159</v>
      </c>
      <c r="O76" s="151" t="s">
        <v>158</v>
      </c>
      <c r="P76" s="151" t="s">
        <v>159</v>
      </c>
      <c r="Q76" s="151" t="s">
        <v>158</v>
      </c>
      <c r="R76" s="151" t="s">
        <v>159</v>
      </c>
      <c r="S76" s="151" t="s">
        <v>158</v>
      </c>
      <c r="T76" s="151" t="s">
        <v>159</v>
      </c>
      <c r="U76" s="151" t="s">
        <v>158</v>
      </c>
      <c r="V76" s="151"/>
      <c r="W76" s="151" t="s">
        <v>159</v>
      </c>
      <c r="X76" s="151"/>
      <c r="AA76" s="150"/>
    </row>
    <row r="77" spans="1:27" x14ac:dyDescent="0.35">
      <c r="B77" s="1" t="s">
        <v>160</v>
      </c>
      <c r="C77" s="1"/>
      <c r="D77" s="153">
        <f>N68</f>
        <v>553765.81863692484</v>
      </c>
      <c r="E77" s="153"/>
      <c r="F77" s="154">
        <f>SUMIF($T$9:$T$64,"Yes",$N$9:$N$64)</f>
        <v>553765.81863692484</v>
      </c>
      <c r="G77" s="154"/>
      <c r="H77" s="153">
        <f>O68</f>
        <v>956454.10956877109</v>
      </c>
      <c r="I77" s="153"/>
      <c r="J77" s="153"/>
      <c r="K77" s="153"/>
      <c r="L77" s="153"/>
      <c r="M77" s="153"/>
      <c r="N77" s="154">
        <f>SUMIF($T$9:$T$64,"Yes",$O$9:$O$64)</f>
        <v>956454.10956877109</v>
      </c>
      <c r="O77" s="153">
        <f>P68</f>
        <v>1259276.8150472096</v>
      </c>
      <c r="P77" s="154">
        <f>SUMIF($T$9:$T$64,"Yes",$P$9:$P$64)</f>
        <v>1259276.8150472096</v>
      </c>
      <c r="Q77" s="154">
        <f>Q68</f>
        <v>1262240.65579957</v>
      </c>
      <c r="R77" s="154">
        <f>SUMIF($T$9:$T$64,"Yes",$Q$9:$Q$64)</f>
        <v>1262240.65579957</v>
      </c>
      <c r="S77" s="153">
        <f>R68</f>
        <v>968262.60094752454</v>
      </c>
      <c r="T77" s="154">
        <f>SUMIF($T$9:$T$64,"Yes",$R$9:$R$64)</f>
        <v>968262.60094752454</v>
      </c>
      <c r="U77" s="153">
        <f>D77+H77+O77+Q77+S77</f>
        <v>5000000</v>
      </c>
      <c r="V77" s="153"/>
      <c r="W77" s="153">
        <f>F77+N77+P77+R77+T77</f>
        <v>5000000</v>
      </c>
      <c r="X77" s="153"/>
      <c r="Z77" s="108"/>
    </row>
    <row r="78" spans="1:27" x14ac:dyDescent="0.35">
      <c r="B78" s="1" t="s">
        <v>161</v>
      </c>
      <c r="C78" s="1"/>
      <c r="D78" s="153">
        <f>N69+N70</f>
        <v>0</v>
      </c>
      <c r="E78" s="153"/>
      <c r="F78" s="154">
        <f>SUMIF($T$9:$T$64,"No",$N$9:$N$64)</f>
        <v>0</v>
      </c>
      <c r="G78" s="154"/>
      <c r="H78" s="153">
        <f>O69+O70</f>
        <v>0</v>
      </c>
      <c r="I78" s="153"/>
      <c r="J78" s="153"/>
      <c r="K78" s="153"/>
      <c r="L78" s="153"/>
      <c r="M78" s="153"/>
      <c r="N78" s="154">
        <f>SUMIF($T$9:$T$64,"No",$O$9:$O$64)</f>
        <v>0</v>
      </c>
      <c r="O78" s="153">
        <f>P69+P70</f>
        <v>0</v>
      </c>
      <c r="P78" s="154">
        <f>SUMIF($T$9:$T$64,"No",$P$9:$P$64)</f>
        <v>0</v>
      </c>
      <c r="Q78" s="153">
        <f>Q69+Q70</f>
        <v>0</v>
      </c>
      <c r="R78" s="154">
        <f>SUMIF($T$9:$T$64,"No",$Q$9:$Q$64)</f>
        <v>0</v>
      </c>
      <c r="S78" s="153">
        <f>R69+R70</f>
        <v>0</v>
      </c>
      <c r="T78" s="154">
        <f>SUMIF($T$9:$T$64,"No",$R$9:$R$64)</f>
        <v>0</v>
      </c>
      <c r="U78" s="153">
        <f>D78+H78+O78+Q78+S78</f>
        <v>0</v>
      </c>
      <c r="V78" s="153"/>
      <c r="W78" s="153">
        <f>F78+N78+P78+R78+T78</f>
        <v>0</v>
      </c>
      <c r="X78" s="153"/>
    </row>
    <row r="79" spans="1:27" x14ac:dyDescent="0.35">
      <c r="D79" s="155">
        <f>SUM(D77:D78)</f>
        <v>553765.81863692484</v>
      </c>
      <c r="E79" s="155"/>
      <c r="F79" s="155">
        <f t="shared" ref="F79:W79" si="16">SUM(F77:F78)</f>
        <v>553765.81863692484</v>
      </c>
      <c r="G79" s="155"/>
      <c r="H79" s="155">
        <f t="shared" si="16"/>
        <v>956454.10956877109</v>
      </c>
      <c r="I79" s="155"/>
      <c r="J79" s="155"/>
      <c r="K79" s="155"/>
      <c r="L79" s="155"/>
      <c r="M79" s="155"/>
      <c r="N79" s="155">
        <f t="shared" si="16"/>
        <v>956454.10956877109</v>
      </c>
      <c r="O79" s="155">
        <f t="shared" si="16"/>
        <v>1259276.8150472096</v>
      </c>
      <c r="P79" s="155">
        <f t="shared" si="16"/>
        <v>1259276.8150472096</v>
      </c>
      <c r="Q79" s="155"/>
      <c r="R79" s="155"/>
      <c r="S79" s="155">
        <f t="shared" ref="S79" si="17">SUM(S77:S78)</f>
        <v>968262.60094752454</v>
      </c>
      <c r="T79" s="155">
        <f>SUM(T77:T78)</f>
        <v>968262.60094752454</v>
      </c>
      <c r="U79" s="155">
        <f t="shared" si="16"/>
        <v>5000000</v>
      </c>
      <c r="V79" s="155"/>
      <c r="W79" s="155">
        <f t="shared" si="16"/>
        <v>5000000</v>
      </c>
      <c r="X79" s="153"/>
    </row>
    <row r="80" spans="1:27" x14ac:dyDescent="0.35">
      <c r="B80" s="147" t="s">
        <v>157</v>
      </c>
      <c r="C80" s="147"/>
      <c r="D80" s="156">
        <f>N72-D79</f>
        <v>0</v>
      </c>
      <c r="E80" s="156"/>
      <c r="F80" s="156">
        <f>F79-N72</f>
        <v>0</v>
      </c>
      <c r="G80" s="156"/>
      <c r="H80" s="156">
        <f>O72-H79</f>
        <v>0</v>
      </c>
      <c r="I80" s="156"/>
      <c r="J80" s="156"/>
      <c r="K80" s="156"/>
      <c r="L80" s="156"/>
      <c r="M80" s="156"/>
      <c r="N80" s="156">
        <f>N79-O72</f>
        <v>0</v>
      </c>
      <c r="O80" s="156">
        <f>P72-O79</f>
        <v>0</v>
      </c>
      <c r="P80" s="156">
        <f>P79-P72</f>
        <v>0</v>
      </c>
      <c r="Q80" s="156"/>
      <c r="R80" s="156"/>
      <c r="S80" s="156">
        <f>R72-S79</f>
        <v>0</v>
      </c>
      <c r="T80" s="156">
        <f>T79-R72</f>
        <v>0</v>
      </c>
      <c r="U80" s="156">
        <f>S72-U79</f>
        <v>0</v>
      </c>
      <c r="V80" s="156"/>
      <c r="W80" s="156">
        <f>W79-S72</f>
        <v>0</v>
      </c>
      <c r="X80" s="156"/>
    </row>
    <row r="81" spans="1:23" x14ac:dyDescent="0.35">
      <c r="P81" s="157"/>
      <c r="Q81" s="157"/>
      <c r="R81" s="157"/>
      <c r="V81" s="123"/>
      <c r="W81" s="123"/>
    </row>
    <row r="82" spans="1:23" x14ac:dyDescent="0.35">
      <c r="P82" s="123"/>
      <c r="Q82" s="123"/>
      <c r="R82" s="123"/>
      <c r="T82" s="157"/>
      <c r="U82" s="157"/>
      <c r="V82" s="123"/>
      <c r="W82" s="123"/>
    </row>
    <row r="83" spans="1:23" x14ac:dyDescent="0.35">
      <c r="A83" s="1" t="s">
        <v>162</v>
      </c>
      <c r="P83" s="157"/>
      <c r="Q83" s="157"/>
      <c r="R83" s="157"/>
      <c r="S83" s="123"/>
      <c r="T83" s="123"/>
      <c r="U83" s="123"/>
    </row>
  </sheetData>
  <mergeCells count="11">
    <mergeCell ref="U75:W75"/>
    <mergeCell ref="A1:V1"/>
    <mergeCell ref="A3:B3"/>
    <mergeCell ref="A4:B4"/>
    <mergeCell ref="D4:F4"/>
    <mergeCell ref="A65:T65"/>
    <mergeCell ref="D75:F75"/>
    <mergeCell ref="H75:N75"/>
    <mergeCell ref="O75:P75"/>
    <mergeCell ref="Q75:R75"/>
    <mergeCell ref="S75:T75"/>
  </mergeCells>
  <pageMargins left="0.7" right="0.7" top="0.75" bottom="0.75" header="0.3" footer="0.3"/>
  <pageSetup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FBE8D-9597-464D-A761-FD8807CB5E25}">
  <dimension ref="A1:Q141"/>
  <sheetViews>
    <sheetView topLeftCell="A52" workbookViewId="0">
      <selection activeCell="E54" sqref="E54:H54"/>
    </sheetView>
  </sheetViews>
  <sheetFormatPr defaultColWidth="9.1796875" defaultRowHeight="11.5" x14ac:dyDescent="0.35"/>
  <cols>
    <col min="1" max="1" width="2.453125" style="158" customWidth="1"/>
    <col min="2" max="2" width="17.81640625" style="158" customWidth="1"/>
    <col min="3" max="3" width="17.26953125" style="158" customWidth="1"/>
    <col min="4" max="4" width="17.81640625" style="158" customWidth="1"/>
    <col min="5" max="5" width="16.1796875" style="158" customWidth="1"/>
    <col min="6" max="6" width="17.1796875" style="158" customWidth="1"/>
    <col min="7" max="7" width="21" style="158" customWidth="1"/>
    <col min="8" max="8" width="19.1796875" style="158" customWidth="1"/>
    <col min="9" max="10" width="9.1796875" style="158"/>
    <col min="11" max="11" width="5.1796875" style="158" customWidth="1"/>
    <col min="12" max="12" width="5.453125" style="158" customWidth="1"/>
    <col min="13" max="15" width="9.1796875" style="158"/>
    <col min="16" max="16" width="11.453125" style="158" customWidth="1"/>
    <col min="17" max="16384" width="9.1796875" style="158"/>
  </cols>
  <sheetData>
    <row r="1" spans="1:13" ht="15.5" x14ac:dyDescent="0.35">
      <c r="B1" s="159" t="s">
        <v>163</v>
      </c>
      <c r="C1" s="159"/>
      <c r="D1" s="159"/>
      <c r="E1" s="159"/>
      <c r="F1" s="159"/>
      <c r="G1" s="159"/>
      <c r="H1" s="159"/>
    </row>
    <row r="2" spans="1:13" ht="27.75" customHeight="1" x14ac:dyDescent="0.35">
      <c r="A2" s="227" t="s">
        <v>164</v>
      </c>
      <c r="B2" s="228"/>
      <c r="C2" s="228"/>
      <c r="D2" s="228"/>
      <c r="E2" s="228"/>
      <c r="F2" s="228"/>
      <c r="G2" s="228"/>
      <c r="H2" s="228"/>
      <c r="I2" s="160"/>
      <c r="J2" s="160"/>
      <c r="K2" s="160"/>
      <c r="L2" s="160"/>
      <c r="M2" s="161"/>
    </row>
    <row r="3" spans="1:13" ht="13" x14ac:dyDescent="0.35">
      <c r="A3" s="229" t="s">
        <v>165</v>
      </c>
      <c r="B3" s="230"/>
      <c r="C3" s="230"/>
      <c r="D3" s="230"/>
      <c r="E3" s="230"/>
      <c r="F3" s="230"/>
      <c r="G3" s="230"/>
      <c r="H3" s="230"/>
      <c r="I3" s="162"/>
      <c r="J3" s="162"/>
      <c r="K3" s="162"/>
      <c r="L3" s="162"/>
      <c r="M3" s="161"/>
    </row>
    <row r="4" spans="1:13" ht="13" x14ac:dyDescent="0.35">
      <c r="A4" s="229" t="s">
        <v>166</v>
      </c>
      <c r="B4" s="230"/>
      <c r="C4" s="230"/>
      <c r="D4" s="230"/>
      <c r="E4" s="230"/>
      <c r="F4" s="230"/>
      <c r="G4" s="230"/>
      <c r="H4" s="230"/>
      <c r="I4" s="162"/>
      <c r="J4" s="162"/>
      <c r="K4" s="162"/>
      <c r="L4" s="162"/>
      <c r="M4" s="161"/>
    </row>
    <row r="5" spans="1:13" ht="15.5" x14ac:dyDescent="0.35">
      <c r="A5" s="231" t="s">
        <v>167</v>
      </c>
      <c r="B5" s="231"/>
      <c r="C5" s="231"/>
      <c r="D5" s="231"/>
      <c r="E5" s="231"/>
      <c r="F5" s="231"/>
      <c r="G5" s="231"/>
      <c r="H5" s="231"/>
    </row>
    <row r="6" spans="1:13" ht="12" customHeight="1" x14ac:dyDescent="0.35">
      <c r="A6" s="232"/>
      <c r="B6" s="234" t="s">
        <v>168</v>
      </c>
      <c r="C6" s="236" t="s">
        <v>169</v>
      </c>
      <c r="D6" s="238" t="s">
        <v>170</v>
      </c>
      <c r="E6" s="239"/>
      <c r="F6" s="240" t="s">
        <v>171</v>
      </c>
      <c r="G6" s="241"/>
      <c r="H6" s="242"/>
    </row>
    <row r="7" spans="1:13" s="165" customFormat="1" ht="25.5" customHeight="1" x14ac:dyDescent="0.35">
      <c r="A7" s="233"/>
      <c r="B7" s="235"/>
      <c r="C7" s="237"/>
      <c r="D7" s="164" t="s">
        <v>172</v>
      </c>
      <c r="E7" s="164" t="s">
        <v>173</v>
      </c>
      <c r="F7" s="164" t="s">
        <v>160</v>
      </c>
      <c r="G7" s="164" t="s">
        <v>161</v>
      </c>
      <c r="H7" s="165" t="s">
        <v>32</v>
      </c>
    </row>
    <row r="8" spans="1:13" s="165" customFormat="1" ht="12" customHeight="1" x14ac:dyDescent="0.35">
      <c r="A8" s="160"/>
      <c r="B8" s="166" t="s">
        <v>174</v>
      </c>
      <c r="C8" s="167" t="s">
        <v>175</v>
      </c>
      <c r="D8" s="167" t="s">
        <v>176</v>
      </c>
      <c r="E8" s="167" t="s">
        <v>177</v>
      </c>
      <c r="F8" s="167" t="s">
        <v>178</v>
      </c>
      <c r="G8" s="167" t="s">
        <v>179</v>
      </c>
      <c r="H8" s="168" t="s">
        <v>180</v>
      </c>
    </row>
    <row r="9" spans="1:13" s="174" customFormat="1" ht="18" customHeight="1" x14ac:dyDescent="0.35">
      <c r="A9" s="169" t="s">
        <v>181</v>
      </c>
      <c r="B9" s="211" t="s">
        <v>266</v>
      </c>
      <c r="C9" s="171">
        <v>66.046000000000006</v>
      </c>
      <c r="D9" s="172"/>
      <c r="E9" s="172"/>
      <c r="F9" s="172">
        <f>H28</f>
        <v>5000000</v>
      </c>
      <c r="G9" s="172"/>
      <c r="H9" s="173">
        <f>SUM(D9:G9)</f>
        <v>5000000</v>
      </c>
    </row>
    <row r="10" spans="1:13" s="174" customFormat="1" ht="18.75" customHeight="1" x14ac:dyDescent="0.35">
      <c r="A10" s="169" t="s">
        <v>182</v>
      </c>
      <c r="B10" s="170"/>
      <c r="C10" s="171"/>
      <c r="D10" s="172"/>
      <c r="E10" s="172"/>
      <c r="F10" s="172"/>
      <c r="G10" s="172"/>
      <c r="H10" s="173">
        <f>SUM(D10:G10)</f>
        <v>0</v>
      </c>
    </row>
    <row r="11" spans="1:13" s="174" customFormat="1" ht="18.75" customHeight="1" x14ac:dyDescent="0.35">
      <c r="A11" s="169" t="s">
        <v>183</v>
      </c>
      <c r="B11" s="170"/>
      <c r="C11" s="171"/>
      <c r="D11" s="172"/>
      <c r="E11" s="172"/>
      <c r="F11" s="172"/>
      <c r="G11" s="172"/>
      <c r="H11" s="173">
        <f>SUM(D11:G11)</f>
        <v>0</v>
      </c>
    </row>
    <row r="12" spans="1:13" s="174" customFormat="1" ht="19.5" customHeight="1" x14ac:dyDescent="0.35">
      <c r="A12" s="175" t="s">
        <v>184</v>
      </c>
      <c r="B12" s="176"/>
      <c r="C12" s="177"/>
      <c r="D12" s="178"/>
      <c r="E12" s="178"/>
      <c r="F12" s="178"/>
      <c r="G12" s="178"/>
      <c r="H12" s="179">
        <f>SUM(D12:G12)</f>
        <v>0</v>
      </c>
    </row>
    <row r="13" spans="1:13" s="174" customFormat="1" ht="19.5" customHeight="1" x14ac:dyDescent="0.35">
      <c r="A13" s="175" t="s">
        <v>185</v>
      </c>
      <c r="B13" s="180" t="s">
        <v>186</v>
      </c>
      <c r="C13" s="181"/>
      <c r="D13" s="182">
        <f>SUM(D9:D12)</f>
        <v>0</v>
      </c>
      <c r="E13" s="182">
        <f>SUM(E9:E12)</f>
        <v>0</v>
      </c>
      <c r="F13" s="182">
        <f>SUM(F9:F12)</f>
        <v>5000000</v>
      </c>
      <c r="G13" s="182">
        <f>SUM(G9:G12)</f>
        <v>0</v>
      </c>
      <c r="H13" s="179">
        <f>SUM(H9:H12)</f>
        <v>5000000</v>
      </c>
    </row>
    <row r="14" spans="1:13" s="174" customFormat="1" ht="19.5" customHeight="1" x14ac:dyDescent="0.35">
      <c r="A14" s="183"/>
      <c r="B14" s="165"/>
      <c r="C14" s="184"/>
      <c r="D14" s="185"/>
      <c r="E14" s="185"/>
      <c r="F14" s="185"/>
      <c r="G14" s="185"/>
      <c r="H14" s="185"/>
    </row>
    <row r="15" spans="1:13" ht="15.5" x14ac:dyDescent="0.35">
      <c r="A15" s="231" t="s">
        <v>187</v>
      </c>
      <c r="B15" s="231"/>
      <c r="C15" s="231"/>
      <c r="D15" s="231"/>
      <c r="E15" s="231"/>
      <c r="F15" s="231"/>
      <c r="G15" s="231"/>
      <c r="H15" s="231"/>
    </row>
    <row r="16" spans="1:13" x14ac:dyDescent="0.35">
      <c r="A16" s="243" t="s">
        <v>188</v>
      </c>
      <c r="B16" s="245" t="s">
        <v>189</v>
      </c>
      <c r="C16" s="246"/>
      <c r="D16" s="249" t="s">
        <v>190</v>
      </c>
      <c r="E16" s="250"/>
      <c r="F16" s="250"/>
      <c r="G16" s="250"/>
      <c r="H16" s="251" t="s">
        <v>191</v>
      </c>
    </row>
    <row r="17" spans="1:10" ht="18" customHeight="1" x14ac:dyDescent="0.35">
      <c r="A17" s="244"/>
      <c r="B17" s="247"/>
      <c r="C17" s="248"/>
      <c r="D17" s="186" t="s">
        <v>192</v>
      </c>
      <c r="E17" s="186" t="s">
        <v>193</v>
      </c>
      <c r="F17" s="186" t="s">
        <v>194</v>
      </c>
      <c r="G17" s="186" t="s">
        <v>195</v>
      </c>
      <c r="H17" s="238"/>
    </row>
    <row r="18" spans="1:10" s="174" customFormat="1" ht="19.5" customHeight="1" x14ac:dyDescent="0.35">
      <c r="A18" s="158"/>
      <c r="B18" s="232" t="s">
        <v>196</v>
      </c>
      <c r="C18" s="232"/>
      <c r="D18" s="187">
        <f>'Consolidated Budget'!J11</f>
        <v>123165.45061311765</v>
      </c>
      <c r="E18" s="187"/>
      <c r="F18" s="187"/>
      <c r="G18" s="187"/>
      <c r="H18" s="188">
        <f t="shared" ref="H18:H27" si="0">SUM(D18:G18)</f>
        <v>123165.45061311765</v>
      </c>
    </row>
    <row r="19" spans="1:10" s="174" customFormat="1" ht="19.5" customHeight="1" x14ac:dyDescent="0.35">
      <c r="A19" s="189"/>
      <c r="B19" s="252" t="s">
        <v>197</v>
      </c>
      <c r="C19" s="252"/>
      <c r="D19" s="190">
        <f>'Consolidated Budget'!J12</f>
        <v>77101.572083811639</v>
      </c>
      <c r="E19" s="190"/>
      <c r="F19" s="190"/>
      <c r="G19" s="190"/>
      <c r="H19" s="191">
        <f t="shared" si="0"/>
        <v>77101.572083811639</v>
      </c>
    </row>
    <row r="20" spans="1:10" s="174" customFormat="1" ht="21" customHeight="1" x14ac:dyDescent="0.35">
      <c r="A20" s="158"/>
      <c r="B20" s="232" t="s">
        <v>198</v>
      </c>
      <c r="C20" s="232"/>
      <c r="D20" s="187"/>
      <c r="E20" s="187"/>
      <c r="F20" s="187"/>
      <c r="G20" s="187"/>
      <c r="H20" s="191">
        <f t="shared" si="0"/>
        <v>0</v>
      </c>
    </row>
    <row r="21" spans="1:10" s="174" customFormat="1" ht="21" customHeight="1" x14ac:dyDescent="0.35">
      <c r="A21" s="189"/>
      <c r="B21" s="252" t="s">
        <v>199</v>
      </c>
      <c r="C21" s="252"/>
      <c r="D21" s="190"/>
      <c r="E21" s="190"/>
      <c r="F21" s="190"/>
      <c r="G21" s="190"/>
      <c r="H21" s="191">
        <f t="shared" si="0"/>
        <v>0</v>
      </c>
    </row>
    <row r="22" spans="1:10" s="174" customFormat="1" ht="21" customHeight="1" x14ac:dyDescent="0.35">
      <c r="A22" s="158"/>
      <c r="B22" s="232" t="s">
        <v>200</v>
      </c>
      <c r="C22" s="232"/>
      <c r="D22" s="187"/>
      <c r="E22" s="187"/>
      <c r="F22" s="187"/>
      <c r="G22" s="187"/>
      <c r="H22" s="191">
        <f t="shared" si="0"/>
        <v>0</v>
      </c>
    </row>
    <row r="23" spans="1:10" s="174" customFormat="1" ht="21" customHeight="1" x14ac:dyDescent="0.35">
      <c r="A23" s="189"/>
      <c r="B23" s="252" t="s">
        <v>201</v>
      </c>
      <c r="C23" s="252"/>
      <c r="D23" s="190"/>
      <c r="E23" s="190"/>
      <c r="F23" s="190"/>
      <c r="G23" s="190"/>
      <c r="H23" s="191">
        <f t="shared" si="0"/>
        <v>0</v>
      </c>
    </row>
    <row r="24" spans="1:10" s="174" customFormat="1" ht="21" customHeight="1" x14ac:dyDescent="0.35">
      <c r="A24" s="158"/>
      <c r="B24" s="232" t="s">
        <v>202</v>
      </c>
      <c r="C24" s="232"/>
      <c r="D24" s="187"/>
      <c r="E24" s="187"/>
      <c r="F24" s="187"/>
      <c r="G24" s="187"/>
      <c r="H24" s="191">
        <f t="shared" si="0"/>
        <v>0</v>
      </c>
    </row>
    <row r="25" spans="1:10" s="174" customFormat="1" ht="19.5" customHeight="1" x14ac:dyDescent="0.35">
      <c r="A25" s="189"/>
      <c r="B25" s="252" t="s">
        <v>203</v>
      </c>
      <c r="C25" s="252"/>
      <c r="D25" s="190">
        <f>'Consolidated Budget'!J17</f>
        <v>4700000</v>
      </c>
      <c r="E25" s="190"/>
      <c r="F25" s="190"/>
      <c r="G25" s="190"/>
      <c r="H25" s="191">
        <f t="shared" si="0"/>
        <v>4700000</v>
      </c>
      <c r="J25" s="174" t="s">
        <v>204</v>
      </c>
    </row>
    <row r="26" spans="1:10" s="174" customFormat="1" ht="21" customHeight="1" x14ac:dyDescent="0.35">
      <c r="A26" s="158"/>
      <c r="B26" s="252" t="s">
        <v>205</v>
      </c>
      <c r="C26" s="254"/>
      <c r="D26" s="192">
        <f>SUM(D18:D25)</f>
        <v>4900267.0226969291</v>
      </c>
      <c r="E26" s="192">
        <f>SUM(E18:E25)</f>
        <v>0</v>
      </c>
      <c r="F26" s="192">
        <f>SUM(F18:F25)</f>
        <v>0</v>
      </c>
      <c r="G26" s="192">
        <f>SUM(G18:G25)</f>
        <v>0</v>
      </c>
      <c r="H26" s="192">
        <f t="shared" si="0"/>
        <v>4900267.0226969291</v>
      </c>
    </row>
    <row r="27" spans="1:10" s="174" customFormat="1" ht="19.5" customHeight="1" x14ac:dyDescent="0.35">
      <c r="A27" s="189"/>
      <c r="B27" s="252" t="s">
        <v>206</v>
      </c>
      <c r="C27" s="252"/>
      <c r="D27" s="190">
        <f>'Consolidated Budget'!J20</f>
        <v>99732.977303070787</v>
      </c>
      <c r="E27" s="190"/>
      <c r="F27" s="190"/>
      <c r="G27" s="190"/>
      <c r="H27" s="191">
        <f t="shared" si="0"/>
        <v>99732.977303070787</v>
      </c>
    </row>
    <row r="28" spans="1:10" s="174" customFormat="1" ht="20.25" customHeight="1" x14ac:dyDescent="0.35">
      <c r="A28" s="158"/>
      <c r="B28" s="232" t="s">
        <v>207</v>
      </c>
      <c r="C28" s="232"/>
      <c r="D28" s="192">
        <f>SUM(D26:D27)</f>
        <v>5000000</v>
      </c>
      <c r="E28" s="192">
        <f>SUM(E26:E27)</f>
        <v>0</v>
      </c>
      <c r="F28" s="192">
        <f>SUM(F26:F27)</f>
        <v>0</v>
      </c>
      <c r="G28" s="192">
        <f>SUM(G26:G27)</f>
        <v>0</v>
      </c>
      <c r="H28" s="192">
        <f>SUM(H26:H27)</f>
        <v>5000000</v>
      </c>
    </row>
    <row r="29" spans="1:10" ht="7.5" customHeight="1" x14ac:dyDescent="0.35">
      <c r="A29" s="255"/>
      <c r="B29" s="255"/>
      <c r="C29" s="255"/>
      <c r="D29" s="255"/>
      <c r="E29" s="255"/>
      <c r="F29" s="255"/>
      <c r="G29" s="255"/>
      <c r="H29" s="255"/>
    </row>
    <row r="30" spans="1:10" s="174" customFormat="1" ht="16.5" customHeight="1" x14ac:dyDescent="0.35">
      <c r="A30" s="193" t="s">
        <v>208</v>
      </c>
      <c r="B30" s="252" t="s">
        <v>209</v>
      </c>
      <c r="C30" s="252"/>
      <c r="D30" s="190"/>
      <c r="E30" s="190"/>
      <c r="F30" s="190"/>
      <c r="G30" s="190"/>
      <c r="H30" s="191">
        <f>SUM(D30:G30)</f>
        <v>0</v>
      </c>
    </row>
    <row r="31" spans="1:10" s="174" customFormat="1" ht="11.25" customHeight="1" x14ac:dyDescent="0.35">
      <c r="A31" s="194"/>
      <c r="B31" s="158"/>
      <c r="C31" s="158"/>
      <c r="D31" s="185"/>
      <c r="E31" s="185"/>
      <c r="F31" s="185"/>
      <c r="G31" s="185"/>
      <c r="H31" s="185"/>
    </row>
    <row r="32" spans="1:10" ht="15.5" x14ac:dyDescent="0.35">
      <c r="A32" s="231" t="s">
        <v>210</v>
      </c>
      <c r="B32" s="231"/>
      <c r="C32" s="231"/>
      <c r="D32" s="231"/>
      <c r="E32" s="231"/>
      <c r="F32" s="231"/>
      <c r="G32" s="231"/>
      <c r="H32" s="231"/>
    </row>
    <row r="33" spans="1:10" ht="17.149999999999999" customHeight="1" x14ac:dyDescent="0.35">
      <c r="B33" s="256" t="s">
        <v>211</v>
      </c>
      <c r="C33" s="256"/>
      <c r="D33" s="256"/>
      <c r="E33" s="164" t="s">
        <v>212</v>
      </c>
      <c r="F33" s="164" t="s">
        <v>213</v>
      </c>
      <c r="G33" s="164" t="s">
        <v>214</v>
      </c>
      <c r="H33" s="195" t="s">
        <v>215</v>
      </c>
    </row>
    <row r="34" spans="1:10" ht="21" customHeight="1" x14ac:dyDescent="0.35">
      <c r="A34" s="193" t="s">
        <v>216</v>
      </c>
      <c r="B34" s="253" t="str">
        <f>B9</f>
        <v>Climate Pollution Reduction Grants Program:
Implementation Grants General Competition</v>
      </c>
      <c r="C34" s="253"/>
      <c r="D34" s="253"/>
      <c r="E34" s="196">
        <f>G9</f>
        <v>0</v>
      </c>
      <c r="F34" s="196">
        <v>0</v>
      </c>
      <c r="G34" s="196">
        <v>0</v>
      </c>
      <c r="H34" s="197">
        <f>SUM(E34:G34)</f>
        <v>0</v>
      </c>
    </row>
    <row r="35" spans="1:10" ht="21" customHeight="1" x14ac:dyDescent="0.35">
      <c r="A35" s="193" t="s">
        <v>217</v>
      </c>
      <c r="B35" s="253"/>
      <c r="C35" s="253"/>
      <c r="D35" s="253"/>
      <c r="E35" s="196"/>
      <c r="F35" s="196"/>
      <c r="G35" s="196"/>
      <c r="H35" s="197">
        <f>SUM(E35:G35)</f>
        <v>0</v>
      </c>
    </row>
    <row r="36" spans="1:10" ht="21" customHeight="1" x14ac:dyDescent="0.35">
      <c r="A36" s="193" t="s">
        <v>218</v>
      </c>
      <c r="B36" s="253"/>
      <c r="C36" s="253"/>
      <c r="D36" s="253"/>
      <c r="E36" s="196"/>
      <c r="F36" s="196"/>
      <c r="G36" s="196"/>
      <c r="H36" s="197">
        <f>SUM(E36:G36)</f>
        <v>0</v>
      </c>
    </row>
    <row r="37" spans="1:10" ht="21" customHeight="1" x14ac:dyDescent="0.35">
      <c r="A37" s="193" t="s">
        <v>219</v>
      </c>
      <c r="B37" s="253"/>
      <c r="C37" s="253"/>
      <c r="D37" s="253"/>
      <c r="E37" s="196"/>
      <c r="F37" s="196"/>
      <c r="G37" s="196"/>
      <c r="H37" s="197">
        <f>SUM(E37:G37)</f>
        <v>0</v>
      </c>
    </row>
    <row r="38" spans="1:10" ht="21" customHeight="1" x14ac:dyDescent="0.35">
      <c r="A38" s="198" t="s">
        <v>220</v>
      </c>
      <c r="B38" s="258" t="s">
        <v>221</v>
      </c>
      <c r="C38" s="259"/>
      <c r="D38" s="259"/>
      <c r="E38" s="199">
        <f>SUM(E34:E37)</f>
        <v>0</v>
      </c>
      <c r="F38" s="199">
        <f>SUM(F34:F37)</f>
        <v>0</v>
      </c>
      <c r="G38" s="199">
        <f>SUM(G34:G37)</f>
        <v>0</v>
      </c>
      <c r="H38" s="200">
        <f>SUM(H34:H37)</f>
        <v>0</v>
      </c>
    </row>
    <row r="39" spans="1:10" ht="18" x14ac:dyDescent="0.35">
      <c r="A39" s="260" t="s">
        <v>222</v>
      </c>
      <c r="B39" s="260"/>
      <c r="C39" s="260"/>
      <c r="D39" s="260"/>
      <c r="E39" s="260"/>
      <c r="F39" s="260"/>
      <c r="G39" s="260"/>
      <c r="H39" s="260"/>
    </row>
    <row r="40" spans="1:10" ht="12" customHeight="1" x14ac:dyDescent="0.35">
      <c r="A40" s="259"/>
      <c r="B40" s="259"/>
      <c r="C40" s="261"/>
      <c r="D40" s="164" t="s">
        <v>223</v>
      </c>
      <c r="E40" s="164" t="s">
        <v>224</v>
      </c>
      <c r="F40" s="164" t="s">
        <v>225</v>
      </c>
      <c r="G40" s="164" t="s">
        <v>226</v>
      </c>
      <c r="H40" s="195" t="s">
        <v>227</v>
      </c>
    </row>
    <row r="41" spans="1:10" ht="21" customHeight="1" x14ac:dyDescent="0.35">
      <c r="A41" s="193" t="s">
        <v>228</v>
      </c>
      <c r="B41" s="252" t="s">
        <v>160</v>
      </c>
      <c r="C41" s="252"/>
      <c r="D41" s="201">
        <f>SUM(E41:H41)</f>
        <v>553765.81863692473</v>
      </c>
      <c r="E41" s="196">
        <f>'Consolidated Budget'!D22/4</f>
        <v>138441.45465923118</v>
      </c>
      <c r="F41" s="196">
        <f>E41</f>
        <v>138441.45465923118</v>
      </c>
      <c r="G41" s="196">
        <f t="shared" ref="G41:H41" si="1">F41</f>
        <v>138441.45465923118</v>
      </c>
      <c r="H41" s="196">
        <f t="shared" si="1"/>
        <v>138441.45465923118</v>
      </c>
      <c r="J41" s="174"/>
    </row>
    <row r="42" spans="1:10" ht="21" customHeight="1" x14ac:dyDescent="0.35">
      <c r="A42" s="193" t="s">
        <v>229</v>
      </c>
      <c r="B42" s="252" t="s">
        <v>161</v>
      </c>
      <c r="C42" s="252"/>
      <c r="D42" s="201">
        <f>SUM(E42:H42)</f>
        <v>0</v>
      </c>
      <c r="E42" s="196"/>
      <c r="F42" s="196"/>
      <c r="G42" s="196"/>
      <c r="H42" s="202"/>
    </row>
    <row r="43" spans="1:10" ht="21" customHeight="1" x14ac:dyDescent="0.35">
      <c r="A43" s="193" t="s">
        <v>230</v>
      </c>
      <c r="B43" s="262" t="s">
        <v>231</v>
      </c>
      <c r="C43" s="252"/>
      <c r="D43" s="201">
        <f>SUM(D41:D42)</f>
        <v>553765.81863692473</v>
      </c>
      <c r="E43" s="201">
        <f>SUM(E41:E42)</f>
        <v>138441.45465923118</v>
      </c>
      <c r="F43" s="201">
        <f>SUM(F41:F42)</f>
        <v>138441.45465923118</v>
      </c>
      <c r="G43" s="201">
        <f>SUM(G41:G42)</f>
        <v>138441.45465923118</v>
      </c>
      <c r="H43" s="197">
        <f>SUM(H41:H42)</f>
        <v>138441.45465923118</v>
      </c>
    </row>
    <row r="44" spans="1:10" ht="15.5" x14ac:dyDescent="0.35">
      <c r="A44" s="231" t="s">
        <v>232</v>
      </c>
      <c r="B44" s="231"/>
      <c r="C44" s="231"/>
      <c r="D44" s="231"/>
      <c r="E44" s="231"/>
      <c r="F44" s="231"/>
      <c r="G44" s="231"/>
      <c r="H44" s="231"/>
    </row>
    <row r="45" spans="1:10" x14ac:dyDescent="0.35">
      <c r="A45" s="263" t="s">
        <v>211</v>
      </c>
      <c r="B45" s="264"/>
      <c r="C45" s="264"/>
      <c r="D45" s="264"/>
      <c r="E45" s="249" t="s">
        <v>233</v>
      </c>
      <c r="F45" s="241"/>
      <c r="G45" s="241"/>
      <c r="H45" s="241"/>
    </row>
    <row r="46" spans="1:10" x14ac:dyDescent="0.35">
      <c r="A46" s="265"/>
      <c r="B46" s="265"/>
      <c r="C46" s="265"/>
      <c r="D46" s="265"/>
      <c r="E46" s="163" t="s">
        <v>234</v>
      </c>
      <c r="F46" s="163" t="s">
        <v>235</v>
      </c>
      <c r="G46" s="163" t="s">
        <v>236</v>
      </c>
      <c r="H46" s="163" t="s">
        <v>237</v>
      </c>
    </row>
    <row r="47" spans="1:10" ht="21" customHeight="1" x14ac:dyDescent="0.35">
      <c r="A47" s="193" t="s">
        <v>238</v>
      </c>
      <c r="B47" s="253" t="str">
        <f>B34</f>
        <v>Climate Pollution Reduction Grants Program:
Implementation Grants General Competition</v>
      </c>
      <c r="C47" s="253"/>
      <c r="D47" s="257"/>
      <c r="E47" s="202">
        <f>'Consolidated Budget'!E22</f>
        <v>956454.10956877097</v>
      </c>
      <c r="F47" s="202">
        <f>'Consolidated Budget'!F22</f>
        <v>1259276.8150472096</v>
      </c>
      <c r="G47" s="202">
        <f>'Consolidated Budget'!G22</f>
        <v>1262240.65579957</v>
      </c>
      <c r="H47" s="202">
        <f>'Consolidated Budget'!H22</f>
        <v>968262.60094752454</v>
      </c>
    </row>
    <row r="48" spans="1:10" ht="21" customHeight="1" x14ac:dyDescent="0.35">
      <c r="A48" s="193" t="s">
        <v>239</v>
      </c>
      <c r="B48" s="253"/>
      <c r="C48" s="253"/>
      <c r="D48" s="257"/>
      <c r="E48" s="202"/>
      <c r="F48" s="202"/>
      <c r="G48" s="202"/>
      <c r="H48" s="202"/>
    </row>
    <row r="49" spans="1:17" ht="21" customHeight="1" x14ac:dyDescent="0.35">
      <c r="A49" s="193" t="s">
        <v>240</v>
      </c>
      <c r="B49" s="253"/>
      <c r="C49" s="253"/>
      <c r="D49" s="257"/>
      <c r="E49" s="202"/>
      <c r="F49" s="202"/>
      <c r="G49" s="202"/>
      <c r="H49" s="202"/>
    </row>
    <row r="50" spans="1:17" ht="21" customHeight="1" x14ac:dyDescent="0.35">
      <c r="A50" s="193" t="s">
        <v>241</v>
      </c>
      <c r="B50" s="253"/>
      <c r="C50" s="253"/>
      <c r="D50" s="257"/>
      <c r="E50" s="202"/>
      <c r="F50" s="202"/>
      <c r="G50" s="202"/>
      <c r="H50" s="202"/>
    </row>
    <row r="51" spans="1:17" ht="21" customHeight="1" x14ac:dyDescent="0.35">
      <c r="A51" s="193" t="s">
        <v>242</v>
      </c>
      <c r="B51" s="262" t="s">
        <v>243</v>
      </c>
      <c r="C51" s="252"/>
      <c r="D51" s="252"/>
      <c r="E51" s="213">
        <f>SUM(E47:E50)</f>
        <v>956454.10956877097</v>
      </c>
      <c r="F51" s="213">
        <f>SUM(F47:F50)</f>
        <v>1259276.8150472096</v>
      </c>
      <c r="G51" s="213">
        <f>SUM(G47:G50)</f>
        <v>1262240.65579957</v>
      </c>
      <c r="H51" s="213">
        <f>SUM(H47:H50)</f>
        <v>968262.60094752454</v>
      </c>
    </row>
    <row r="52" spans="1:17" ht="15.5" x14ac:dyDescent="0.35">
      <c r="A52" s="231" t="s">
        <v>244</v>
      </c>
      <c r="B52" s="231"/>
      <c r="C52" s="231"/>
      <c r="D52" s="231"/>
      <c r="E52" s="231"/>
      <c r="F52" s="231"/>
      <c r="G52" s="231"/>
      <c r="H52" s="231"/>
    </row>
    <row r="53" spans="1:17" ht="15.65" customHeight="1" x14ac:dyDescent="0.35">
      <c r="A53" s="203" t="s">
        <v>245</v>
      </c>
      <c r="B53" s="203"/>
      <c r="C53" s="268"/>
      <c r="D53" s="269"/>
      <c r="E53" s="204" t="s">
        <v>246</v>
      </c>
      <c r="F53" s="268"/>
      <c r="G53" s="268"/>
      <c r="H53" s="268"/>
      <c r="J53" s="158" t="s">
        <v>247</v>
      </c>
    </row>
    <row r="54" spans="1:17" ht="52" customHeight="1" x14ac:dyDescent="0.35">
      <c r="A54" s="270"/>
      <c r="B54" s="270"/>
      <c r="C54" s="270"/>
      <c r="D54" s="271"/>
      <c r="E54" s="272" t="s">
        <v>267</v>
      </c>
      <c r="F54" s="273"/>
      <c r="G54" s="273"/>
      <c r="H54" s="273"/>
      <c r="J54" s="158" t="s">
        <v>248</v>
      </c>
      <c r="M54" s="158">
        <f>LEN(A54)</f>
        <v>0</v>
      </c>
      <c r="O54" s="158" t="s">
        <v>249</v>
      </c>
      <c r="Q54" s="158">
        <f>LEN(E54)</f>
        <v>50</v>
      </c>
    </row>
    <row r="55" spans="1:17" x14ac:dyDescent="0.35">
      <c r="A55" s="203" t="s">
        <v>250</v>
      </c>
      <c r="B55" s="203"/>
      <c r="C55" s="266"/>
      <c r="D55" s="266"/>
      <c r="E55" s="266"/>
      <c r="F55" s="266"/>
      <c r="G55" s="266"/>
      <c r="H55" s="266"/>
    </row>
    <row r="56" spans="1:17" ht="37" customHeight="1" x14ac:dyDescent="0.35">
      <c r="A56" s="267"/>
      <c r="B56" s="267"/>
      <c r="C56" s="267"/>
      <c r="D56" s="267"/>
      <c r="E56" s="267"/>
      <c r="F56" s="267"/>
      <c r="G56" s="267"/>
      <c r="H56" s="267"/>
      <c r="I56" s="205"/>
      <c r="J56" s="158" t="s">
        <v>251</v>
      </c>
    </row>
    <row r="57" spans="1:17" customFormat="1" ht="14.5" x14ac:dyDescent="0.35">
      <c r="J57" s="158" t="s">
        <v>252</v>
      </c>
      <c r="M57">
        <f>LEN(A56)</f>
        <v>0</v>
      </c>
    </row>
    <row r="58" spans="1:17" customFormat="1" ht="14.5" x14ac:dyDescent="0.35"/>
    <row r="59" spans="1:17" customFormat="1" ht="14.5" x14ac:dyDescent="0.35">
      <c r="A59" t="s">
        <v>253</v>
      </c>
      <c r="D59" s="158"/>
      <c r="E59" s="206" t="s">
        <v>254</v>
      </c>
    </row>
    <row r="60" spans="1:17" customFormat="1" ht="14.5" x14ac:dyDescent="0.35"/>
    <row r="61" spans="1:17" customFormat="1" ht="14.5" x14ac:dyDescent="0.35"/>
    <row r="62" spans="1:17" customFormat="1" ht="14.5" x14ac:dyDescent="0.35"/>
    <row r="63" spans="1:17" customFormat="1" ht="14.5" x14ac:dyDescent="0.35"/>
    <row r="64" spans="1:17" customFormat="1" ht="14.5" x14ac:dyDescent="0.35"/>
    <row r="65" customFormat="1" ht="14.5" x14ac:dyDescent="0.35"/>
    <row r="66" customFormat="1" ht="14.5" x14ac:dyDescent="0.35"/>
    <row r="67" customFormat="1" ht="14.5" x14ac:dyDescent="0.35"/>
    <row r="68" customFormat="1" ht="14.5" x14ac:dyDescent="0.35"/>
    <row r="69" customFormat="1" ht="14.5" x14ac:dyDescent="0.35"/>
    <row r="70" customFormat="1" ht="14.5" x14ac:dyDescent="0.35"/>
    <row r="71" customFormat="1" ht="14.5" x14ac:dyDescent="0.35"/>
    <row r="72" customFormat="1" ht="14.5" x14ac:dyDescent="0.35"/>
    <row r="73" customFormat="1" ht="14.5" x14ac:dyDescent="0.35"/>
    <row r="74" customFormat="1" ht="14.5" x14ac:dyDescent="0.35"/>
    <row r="75" customFormat="1" ht="14.5" x14ac:dyDescent="0.35"/>
    <row r="76" customFormat="1" ht="14.5" x14ac:dyDescent="0.35"/>
    <row r="77" customFormat="1" ht="14.5" x14ac:dyDescent="0.35"/>
    <row r="78" customFormat="1" ht="14.5" x14ac:dyDescent="0.35"/>
    <row r="79" customFormat="1" ht="14.5" x14ac:dyDescent="0.35"/>
    <row r="80" customFormat="1" ht="14.5" x14ac:dyDescent="0.35"/>
    <row r="81" customFormat="1" ht="14.5" x14ac:dyDescent="0.35"/>
    <row r="82" customFormat="1" ht="14.5" x14ac:dyDescent="0.35"/>
    <row r="83" customFormat="1" ht="14.5" x14ac:dyDescent="0.35"/>
    <row r="84" customFormat="1" ht="14.5" x14ac:dyDescent="0.35"/>
    <row r="85" customFormat="1" ht="14.5" x14ac:dyDescent="0.35"/>
    <row r="86" customFormat="1" ht="14.5" x14ac:dyDescent="0.35"/>
    <row r="87" customFormat="1" ht="14.5" x14ac:dyDescent="0.35"/>
    <row r="88" customFormat="1" ht="14.5" x14ac:dyDescent="0.35"/>
    <row r="89" customFormat="1" ht="14.5" x14ac:dyDescent="0.35"/>
    <row r="90" customFormat="1" ht="14.5" x14ac:dyDescent="0.35"/>
    <row r="91" customFormat="1" ht="14.5" x14ac:dyDescent="0.35"/>
    <row r="92" customFormat="1" ht="14.5" x14ac:dyDescent="0.35"/>
    <row r="93" customFormat="1" ht="14.5" x14ac:dyDescent="0.35"/>
    <row r="94" customFormat="1" ht="14.5" x14ac:dyDescent="0.35"/>
    <row r="95" customFormat="1" ht="14.5" x14ac:dyDescent="0.35"/>
    <row r="96" customFormat="1" ht="14.5" x14ac:dyDescent="0.35"/>
    <row r="97" customFormat="1" ht="14.5" x14ac:dyDescent="0.35"/>
    <row r="98" customFormat="1" ht="14.5" x14ac:dyDescent="0.35"/>
    <row r="99" customFormat="1" ht="14.5" x14ac:dyDescent="0.35"/>
    <row r="100" customFormat="1" ht="14.5" x14ac:dyDescent="0.35"/>
    <row r="101" customFormat="1" ht="14.5" x14ac:dyDescent="0.35"/>
    <row r="102" customFormat="1" ht="14.5" x14ac:dyDescent="0.35"/>
    <row r="103" customFormat="1" ht="14.5" x14ac:dyDescent="0.35"/>
    <row r="104" customFormat="1" ht="14.5" x14ac:dyDescent="0.35"/>
    <row r="105" customFormat="1" ht="14.5" x14ac:dyDescent="0.35"/>
    <row r="106" customFormat="1" ht="14.5" x14ac:dyDescent="0.35"/>
    <row r="107" customFormat="1" ht="14.5" x14ac:dyDescent="0.35"/>
    <row r="108" customFormat="1" ht="14.5" x14ac:dyDescent="0.35"/>
    <row r="109" customFormat="1" ht="14.5" x14ac:dyDescent="0.35"/>
    <row r="110" customFormat="1" ht="14.5" x14ac:dyDescent="0.35"/>
    <row r="111" customFormat="1" ht="14.5" x14ac:dyDescent="0.35"/>
    <row r="112" customFormat="1" ht="14.5" x14ac:dyDescent="0.35"/>
    <row r="113" customFormat="1" ht="14.5" x14ac:dyDescent="0.35"/>
    <row r="114" customFormat="1" ht="14.5" x14ac:dyDescent="0.35"/>
    <row r="115" customFormat="1" ht="14.5" x14ac:dyDescent="0.35"/>
    <row r="116" customFormat="1" ht="14.5" x14ac:dyDescent="0.35"/>
    <row r="117" customFormat="1" ht="14.5" x14ac:dyDescent="0.35"/>
    <row r="118" customFormat="1" ht="14.5" x14ac:dyDescent="0.35"/>
    <row r="119" customFormat="1" ht="14.5" x14ac:dyDescent="0.35"/>
    <row r="120" customFormat="1" ht="14.5" x14ac:dyDescent="0.35"/>
    <row r="121" customFormat="1" ht="14.5" x14ac:dyDescent="0.35"/>
    <row r="122" customFormat="1" ht="14.5" x14ac:dyDescent="0.35"/>
    <row r="123" customFormat="1" ht="14.5" x14ac:dyDescent="0.35"/>
    <row r="124" customFormat="1" ht="14.5" x14ac:dyDescent="0.35"/>
    <row r="125" customFormat="1" ht="14.5" x14ac:dyDescent="0.35"/>
    <row r="126" customFormat="1" ht="14.5" x14ac:dyDescent="0.35"/>
    <row r="127" customFormat="1" ht="14.5" x14ac:dyDescent="0.35"/>
    <row r="128" customFormat="1" ht="14.5" x14ac:dyDescent="0.35"/>
    <row r="129" customFormat="1" ht="14.5" x14ac:dyDescent="0.35"/>
    <row r="130" customFormat="1" ht="14.5" x14ac:dyDescent="0.35"/>
    <row r="131" customFormat="1" ht="14.5" x14ac:dyDescent="0.35"/>
    <row r="132" customFormat="1" ht="14.5" x14ac:dyDescent="0.35"/>
    <row r="133" customFormat="1" ht="14.5" x14ac:dyDescent="0.35"/>
    <row r="134" customFormat="1" ht="14.5" x14ac:dyDescent="0.35"/>
    <row r="135" customFormat="1" ht="14.5" x14ac:dyDescent="0.35"/>
    <row r="136" customFormat="1" ht="14.5" x14ac:dyDescent="0.35"/>
    <row r="137" customFormat="1" ht="14.5" x14ac:dyDescent="0.35"/>
    <row r="138" customFormat="1" ht="14.5" x14ac:dyDescent="0.35"/>
    <row r="139" customFormat="1" ht="14.5" x14ac:dyDescent="0.35"/>
    <row r="140" customFormat="1" ht="14.5" x14ac:dyDescent="0.35"/>
    <row r="141" customFormat="1" ht="14.5" x14ac:dyDescent="0.35"/>
  </sheetData>
  <sheetProtection selectLockedCells="1"/>
  <mergeCells count="54">
    <mergeCell ref="C55:H55"/>
    <mergeCell ref="A56:H56"/>
    <mergeCell ref="B50:D50"/>
    <mergeCell ref="B51:D51"/>
    <mergeCell ref="A52:H52"/>
    <mergeCell ref="C53:D53"/>
    <mergeCell ref="F53:H53"/>
    <mergeCell ref="A54:D54"/>
    <mergeCell ref="E54:H54"/>
    <mergeCell ref="B49:D49"/>
    <mergeCell ref="B38:D38"/>
    <mergeCell ref="A39:H39"/>
    <mergeCell ref="A40:C40"/>
    <mergeCell ref="B41:C41"/>
    <mergeCell ref="B42:C42"/>
    <mergeCell ref="B43:C43"/>
    <mergeCell ref="A44:H44"/>
    <mergeCell ref="A45:D46"/>
    <mergeCell ref="E45:H45"/>
    <mergeCell ref="B47:D47"/>
    <mergeCell ref="B48:D48"/>
    <mergeCell ref="B37:D37"/>
    <mergeCell ref="B25:C25"/>
    <mergeCell ref="B26:C26"/>
    <mergeCell ref="B27:C27"/>
    <mergeCell ref="B28:C28"/>
    <mergeCell ref="A29:H29"/>
    <mergeCell ref="B30:C30"/>
    <mergeCell ref="A32:H32"/>
    <mergeCell ref="B33:D33"/>
    <mergeCell ref="B34:D34"/>
    <mergeCell ref="B35:D35"/>
    <mergeCell ref="B36:D36"/>
    <mergeCell ref="B24:C24"/>
    <mergeCell ref="A15:H15"/>
    <mergeCell ref="A16:A17"/>
    <mergeCell ref="B16:C17"/>
    <mergeCell ref="D16:G16"/>
    <mergeCell ref="H16:H17"/>
    <mergeCell ref="B18:C18"/>
    <mergeCell ref="B19:C19"/>
    <mergeCell ref="B20:C20"/>
    <mergeCell ref="B21:C21"/>
    <mergeCell ref="B22:C22"/>
    <mergeCell ref="B23:C23"/>
    <mergeCell ref="A2:H2"/>
    <mergeCell ref="A3:H3"/>
    <mergeCell ref="A4:H4"/>
    <mergeCell ref="A5:H5"/>
    <mergeCell ref="A6:A7"/>
    <mergeCell ref="B6:B7"/>
    <mergeCell ref="C6:C7"/>
    <mergeCell ref="D6:E6"/>
    <mergeCell ref="F6:H6"/>
  </mergeCells>
  <hyperlinks>
    <hyperlink ref="E59" r:id="rId1" xr:uid="{FE0DB4C0-2A5F-4821-9459-FB3C92BC7748}"/>
  </hyperlinks>
  <printOptions horizontalCentered="1"/>
  <pageMargins left="0.5" right="0.5" top="0.5" bottom="0.5" header="0.5" footer="1"/>
  <pageSetup orientation="landscape" r:id="rId2"/>
  <headerFooter alignWithMargins="0">
    <oddFooter>&amp;C&amp;"Arial Narrow,Regular"&amp;8Page &amp;P of &amp;N</oddFooter>
  </headerFooter>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4"/>
  <sheetViews>
    <sheetView tabSelected="1" topLeftCell="A26" workbookViewId="0">
      <selection activeCell="C28" sqref="C28"/>
    </sheetView>
  </sheetViews>
  <sheetFormatPr defaultColWidth="9.1796875" defaultRowHeight="15" customHeight="1" x14ac:dyDescent="0.35"/>
  <cols>
    <col min="1" max="1" width="3.1796875" customWidth="1"/>
    <col min="2" max="2" width="12.1796875" customWidth="1"/>
    <col min="3" max="3" width="29.1796875" customWidth="1"/>
    <col min="4" max="4" width="12.81640625" style="6" bestFit="1" customWidth="1"/>
    <col min="5" max="5" width="11.81640625" style="2" customWidth="1"/>
    <col min="6" max="6" width="12.1796875" customWidth="1"/>
    <col min="7" max="7" width="11.453125" customWidth="1"/>
    <col min="8" max="8" width="12" style="2" customWidth="1"/>
    <col min="9" max="9" width="3.54296875" style="7" customWidth="1"/>
    <col min="10" max="10" width="12.7265625" bestFit="1" customWidth="1"/>
    <col min="11" max="11" width="10.1796875" customWidth="1"/>
  </cols>
  <sheetData>
    <row r="2" spans="2:39" ht="23.5" x14ac:dyDescent="0.55000000000000004">
      <c r="B2" s="30" t="s">
        <v>0</v>
      </c>
    </row>
    <row r="3" spans="2:39" ht="14.5" x14ac:dyDescent="0.35">
      <c r="B3" s="1" t="s">
        <v>268</v>
      </c>
    </row>
    <row r="4" spans="2:39" ht="14.5" x14ac:dyDescent="0.35">
      <c r="B4" s="1" t="s">
        <v>269</v>
      </c>
    </row>
    <row r="5" spans="2:39" ht="14.5" x14ac:dyDescent="0.35">
      <c r="B5" s="1" t="s">
        <v>275</v>
      </c>
    </row>
    <row r="6" spans="2:39" ht="14.5" x14ac:dyDescent="0.35">
      <c r="B6" s="1"/>
    </row>
    <row r="7" spans="2:39" ht="42.5" customHeight="1" x14ac:dyDescent="0.35">
      <c r="B7" s="214" t="s">
        <v>1</v>
      </c>
      <c r="C7" s="214"/>
      <c r="D7" s="214"/>
      <c r="E7" s="214"/>
      <c r="F7" s="214"/>
      <c r="G7" s="214"/>
      <c r="H7" s="214"/>
      <c r="I7" s="214"/>
      <c r="J7" s="214"/>
    </row>
    <row r="8" spans="2:39" ht="15" customHeight="1" x14ac:dyDescent="0.35">
      <c r="B8" s="5"/>
    </row>
    <row r="9" spans="2:39" ht="18.5" x14ac:dyDescent="0.45">
      <c r="B9" s="45" t="s">
        <v>2</v>
      </c>
      <c r="C9" s="46"/>
      <c r="D9" s="46"/>
      <c r="E9" s="46"/>
      <c r="F9" s="46"/>
      <c r="G9" s="46"/>
      <c r="H9" s="46"/>
      <c r="I9" s="46"/>
      <c r="J9" s="67"/>
    </row>
    <row r="10" spans="2:39" ht="17.149999999999999" customHeight="1" x14ac:dyDescent="0.35">
      <c r="B10" s="47" t="s">
        <v>3</v>
      </c>
      <c r="C10" s="47" t="s">
        <v>4</v>
      </c>
      <c r="D10" s="47" t="s">
        <v>5</v>
      </c>
      <c r="E10" s="48" t="s">
        <v>6</v>
      </c>
      <c r="F10" s="48" t="s">
        <v>7</v>
      </c>
      <c r="G10" s="48" t="s">
        <v>8</v>
      </c>
      <c r="H10" s="49" t="s">
        <v>9</v>
      </c>
      <c r="I10" s="50"/>
      <c r="J10" s="68" t="s">
        <v>10</v>
      </c>
    </row>
    <row r="11" spans="2:39" s="5" customFormat="1" ht="14.5" x14ac:dyDescent="0.35">
      <c r="B11" s="22" t="s">
        <v>11</v>
      </c>
      <c r="C11" s="51" t="s">
        <v>12</v>
      </c>
      <c r="D11" s="52">
        <f>'Measure 1 Budget'!D12+'Measure 2 Budget'!D11+'Measure 3 Budget'!D11+'Measure 4 Budget'!D11+'Measure 5 Budget'!D11</f>
        <v>22073.637600000002</v>
      </c>
      <c r="E11" s="52">
        <f>'Measure 1 Budget'!E12+'Measure 2 Budget'!E11+'Measure 3 Budget'!E11+'Measure 4 Budget'!E11+'Measure 5 Budget'!E11</f>
        <v>23177.319480000002</v>
      </c>
      <c r="F11" s="52">
        <f>'Measure 1 Budget'!F12+'Measure 2 Budget'!F11+'Measure 3 Budget'!F11+'Measure 4 Budget'!F11+'Measure 5 Budget'!F11</f>
        <v>24336.185454000006</v>
      </c>
      <c r="G11" s="52">
        <f>'Measure 1 Budget'!G12+'Measure 2 Budget'!G11+'Measure 3 Budget'!G11+'Measure 4 Budget'!G11+'Measure 5 Budget'!G11</f>
        <v>25552.994726700006</v>
      </c>
      <c r="H11" s="52">
        <f>'Measure 1 Budget'!H12+'Measure 2 Budget'!H11+'Measure 3 Budget'!H11+'Measure 4 Budget'!H11+'Measure 5 Budget'!H11</f>
        <v>28025.313352417626</v>
      </c>
      <c r="I11" s="53"/>
      <c r="J11" s="52">
        <f>SUM(D11:I11)</f>
        <v>123165.45061311765</v>
      </c>
      <c r="K11"/>
      <c r="L11"/>
      <c r="M11"/>
      <c r="N11"/>
      <c r="O11"/>
      <c r="P11"/>
      <c r="Q11"/>
      <c r="R11"/>
      <c r="S11"/>
      <c r="T11"/>
      <c r="U11"/>
      <c r="V11"/>
      <c r="W11"/>
      <c r="X11"/>
      <c r="Y11"/>
      <c r="Z11"/>
      <c r="AA11"/>
      <c r="AB11"/>
      <c r="AC11"/>
      <c r="AD11"/>
      <c r="AE11"/>
      <c r="AF11"/>
      <c r="AG11"/>
      <c r="AH11"/>
      <c r="AI11"/>
      <c r="AJ11"/>
      <c r="AK11"/>
      <c r="AL11"/>
      <c r="AM11"/>
    </row>
    <row r="12" spans="2:39" ht="14.5" x14ac:dyDescent="0.35">
      <c r="B12" s="23"/>
      <c r="C12" s="51" t="s">
        <v>13</v>
      </c>
      <c r="D12" s="52">
        <f>'Measure 1 Budget'!D15+'Measure 2 Budget'!D16+'Measure 3 Budget'!D16+'Measure 4 Budget'!D16+'Measure 5 Budget'!D16</f>
        <v>13818.097137600002</v>
      </c>
      <c r="E12" s="52">
        <f>'Measure 1 Budget'!E15+'Measure 2 Budget'!E16+'Measure 3 Budget'!E16+'Measure 4 Budget'!E16</f>
        <v>14509.001994480001</v>
      </c>
      <c r="F12" s="52">
        <f>'Measure 1 Budget'!F15+'Measure 2 Budget'!F16+'Measure 3 Budget'!F16+'Measure 4 Budget'!F16</f>
        <v>15234.452094204004</v>
      </c>
      <c r="G12" s="52">
        <f>'Measure 1 Budget'!G15+'Measure 2 Budget'!G16+'Measure 3 Budget'!G16+'Measure 4 Budget'!G16</f>
        <v>15996.174698914203</v>
      </c>
      <c r="H12" s="52">
        <f>'Measure 1 Budget'!H15+'Measure 2 Budget'!H16+'Measure 3 Budget'!H16+'Measure 4 Budget'!H16</f>
        <v>17543.846158613433</v>
      </c>
      <c r="I12" s="53"/>
      <c r="J12" s="52">
        <f t="shared" ref="J12:J18" si="0">SUM(D12:I12)</f>
        <v>77101.572083811639</v>
      </c>
    </row>
    <row r="13" spans="2:39" ht="14.5" x14ac:dyDescent="0.35">
      <c r="B13" s="23"/>
      <c r="C13" s="51" t="s">
        <v>14</v>
      </c>
      <c r="D13" s="52">
        <f>'Measure 1 Budget'!D18+'Measure 2 Budget'!D27+'Measure 3 Budget'!D27+'Measure 4 Budget'!D27+'Measure 5 Budget'!D27</f>
        <v>0</v>
      </c>
      <c r="E13" s="52">
        <f>'Measure 1 Budget'!E18+'Measure 2 Budget'!E27+'Measure 3 Budget'!E27+'Measure 4 Budget'!E27</f>
        <v>0</v>
      </c>
      <c r="F13" s="52">
        <f>'Measure 1 Budget'!F18+'Measure 2 Budget'!F27+'Measure 3 Budget'!F27+'Measure 4 Budget'!F27</f>
        <v>0</v>
      </c>
      <c r="G13" s="52">
        <f>'Measure 1 Budget'!G18+'Measure 2 Budget'!G27+'Measure 3 Budget'!G27+'Measure 4 Budget'!G27</f>
        <v>0</v>
      </c>
      <c r="H13" s="52">
        <f>'Measure 1 Budget'!H18+'Measure 2 Budget'!H27+'Measure 3 Budget'!H27+'Measure 4 Budget'!H27</f>
        <v>0</v>
      </c>
      <c r="I13" s="53"/>
      <c r="J13" s="52">
        <f t="shared" si="0"/>
        <v>0</v>
      </c>
    </row>
    <row r="14" spans="2:39" ht="14.5" x14ac:dyDescent="0.35">
      <c r="B14" s="23"/>
      <c r="C14" s="51" t="s">
        <v>15</v>
      </c>
      <c r="D14" s="52">
        <f>'Measure 1 Budget'!D21+'Measure 2 Budget'!D31+'Measure 3 Budget'!D31+'Measure 4 Budget'!D31+'Measure 5 Budget'!D31</f>
        <v>0</v>
      </c>
      <c r="E14" s="52">
        <f>'Measure 1 Budget'!E21+'Measure 2 Budget'!E31+'Measure 3 Budget'!E31+'Measure 4 Budget'!E31</f>
        <v>0</v>
      </c>
      <c r="F14" s="52">
        <f>'Measure 1 Budget'!F21+'Measure 2 Budget'!F31+'Measure 3 Budget'!F31+'Measure 4 Budget'!F31</f>
        <v>0</v>
      </c>
      <c r="G14" s="52">
        <f>'Measure 1 Budget'!G21+'Measure 2 Budget'!G31+'Measure 3 Budget'!G31+'Measure 4 Budget'!G31</f>
        <v>0</v>
      </c>
      <c r="H14" s="52">
        <f>'Measure 1 Budget'!H21+'Measure 2 Budget'!H31+'Measure 3 Budget'!H31+'Measure 4 Budget'!H31</f>
        <v>0</v>
      </c>
      <c r="I14" s="53"/>
      <c r="J14" s="52">
        <f t="shared" si="0"/>
        <v>0</v>
      </c>
    </row>
    <row r="15" spans="2:39" ht="14.5" x14ac:dyDescent="0.35">
      <c r="B15" s="23"/>
      <c r="C15" s="51" t="s">
        <v>16</v>
      </c>
      <c r="D15" s="52">
        <f>'Measure 1 Budget'!D24+'Measure 2 Budget'!D35+'Measure 3 Budget'!D35+'Measure 4 Budget'!D35+'Measure 5 Budget'!D35</f>
        <v>0</v>
      </c>
      <c r="E15" s="52">
        <f>'Measure 1 Budget'!E24+'Measure 2 Budget'!E35+'Measure 3 Budget'!E35+'Measure 4 Budget'!E35</f>
        <v>0</v>
      </c>
      <c r="F15" s="52">
        <f>'Measure 1 Budget'!F24+'Measure 2 Budget'!F35+'Measure 3 Budget'!F35+'Measure 4 Budget'!F35</f>
        <v>0</v>
      </c>
      <c r="G15" s="52">
        <f>'Measure 1 Budget'!G24+'Measure 2 Budget'!G35+'Measure 3 Budget'!G35+'Measure 4 Budget'!G35</f>
        <v>0</v>
      </c>
      <c r="H15" s="52">
        <f>'Measure 1 Budget'!H24+'Measure 2 Budget'!H35+'Measure 3 Budget'!H35+'Measure 4 Budget'!H35</f>
        <v>0</v>
      </c>
      <c r="I15" s="53"/>
      <c r="J15" s="52">
        <f t="shared" si="0"/>
        <v>0</v>
      </c>
    </row>
    <row r="16" spans="2:39" ht="14.5" x14ac:dyDescent="0.35">
      <c r="B16" s="23"/>
      <c r="C16" s="51" t="s">
        <v>17</v>
      </c>
      <c r="D16" s="52">
        <f>'Measure 1 Budget'!D27+'Measure 2 Budget'!D42+'Measure 3 Budget'!D42+'Measure 4 Budget'!D41+'Measure 5 Budget'!D41</f>
        <v>0</v>
      </c>
      <c r="E16" s="52">
        <f>'Measure 1 Budget'!E27+'Measure 2 Budget'!E42+'Measure 3 Budget'!E42+'Measure 4 Budget'!E41</f>
        <v>0</v>
      </c>
      <c r="F16" s="52">
        <f>'Measure 1 Budget'!F27+'Measure 2 Budget'!F42+'Measure 3 Budget'!F42+'Measure 4 Budget'!F41</f>
        <v>0</v>
      </c>
      <c r="G16" s="52">
        <f>'Measure 1 Budget'!G27+'Measure 2 Budget'!G42+'Measure 3 Budget'!G42+'Measure 4 Budget'!G41</f>
        <v>0</v>
      </c>
      <c r="H16" s="52">
        <f>'Measure 1 Budget'!H27+'Measure 2 Budget'!H42+'Measure 3 Budget'!H42+'Measure 4 Budget'!H41</f>
        <v>0</v>
      </c>
      <c r="I16" s="53"/>
      <c r="J16" s="52">
        <f t="shared" si="0"/>
        <v>0</v>
      </c>
    </row>
    <row r="17" spans="2:10" ht="14.5" x14ac:dyDescent="0.35">
      <c r="B17" s="23"/>
      <c r="C17" s="51" t="s">
        <v>18</v>
      </c>
      <c r="D17" s="52">
        <f>'Measure 1 Budget'!D32+'Measure 2 Budget'!D50+'Measure 3 Budget'!D50+'Measure 4 Budget'!D49+'Measure 5 Budget'!D49</f>
        <v>500000</v>
      </c>
      <c r="E17" s="52">
        <f>'Measure 1 Budget'!E32+'Measure 2 Budget'!E50+'Measure 3 Budget'!E50+'Measure 4 Budget'!E49</f>
        <v>900000</v>
      </c>
      <c r="F17" s="52">
        <f>'Measure 1 Budget'!F32+'Measure 2 Budget'!F50+'Measure 3 Budget'!F50+'Measure 4 Budget'!F49</f>
        <v>1200000</v>
      </c>
      <c r="G17" s="52">
        <f>'Measure 1 Budget'!G32+'Measure 2 Budget'!G50+'Measure 3 Budget'!G50+'Measure 4 Budget'!G49</f>
        <v>1200000</v>
      </c>
      <c r="H17" s="52">
        <f>'Measure 1 Budget'!H32+'Measure 2 Budget'!H50+'Measure 3 Budget'!H50+'Measure 4 Budget'!H49</f>
        <v>900000</v>
      </c>
      <c r="I17" s="53"/>
      <c r="J17" s="52">
        <f t="shared" si="0"/>
        <v>4700000</v>
      </c>
    </row>
    <row r="18" spans="2:10" ht="14.5" x14ac:dyDescent="0.35">
      <c r="B18" s="24"/>
      <c r="C18" s="9" t="s">
        <v>19</v>
      </c>
      <c r="D18" s="16">
        <f>D17+D16+D15+D14+D13+D12+D11</f>
        <v>535891.73473759997</v>
      </c>
      <c r="E18" s="16">
        <f>E17+E16+E15+E14+E13+E12+E11</f>
        <v>937686.32147447998</v>
      </c>
      <c r="F18" s="16">
        <f>F17+F16+F15+F14+F13+F12+F11</f>
        <v>1239570.637548204</v>
      </c>
      <c r="G18" s="16">
        <f>G17+G16+G15+G14+G13+G12+G11</f>
        <v>1241549.1694256142</v>
      </c>
      <c r="H18" s="16">
        <f>H17+H16+H15+H14+H13+H12+H11</f>
        <v>945569.15951103112</v>
      </c>
      <c r="J18" s="16">
        <f t="shared" si="0"/>
        <v>4900267.0226969291</v>
      </c>
    </row>
    <row r="19" spans="2:10" ht="14.5" x14ac:dyDescent="0.35">
      <c r="B19" s="66"/>
      <c r="D19"/>
      <c r="E19"/>
      <c r="H19"/>
      <c r="I19"/>
      <c r="J19" s="18" t="s">
        <v>20</v>
      </c>
    </row>
    <row r="20" spans="2:10" ht="20.149999999999999" customHeight="1" x14ac:dyDescent="0.35">
      <c r="B20" s="66"/>
      <c r="C20" s="9" t="s">
        <v>21</v>
      </c>
      <c r="D20" s="58">
        <f>'Measure 1 Budget'!D38+'Measure 2 Budget'!D56+'Measure 3 Budget'!D56+'Measure 4 Budget'!D55+'Measure 5 Budget'!D55</f>
        <v>17874.0838993248</v>
      </c>
      <c r="E20" s="58">
        <f>'Measure 1 Budget'!E38+'Measure 2 Budget'!E56+'Measure 3 Budget'!E56+'Measure 4 Budget'!E55</f>
        <v>18767.788094291041</v>
      </c>
      <c r="F20" s="58">
        <f>'Measure 1 Budget'!F38+'Measure 2 Budget'!F56+'Measure 3 Budget'!F56+'Measure 4 Budget'!F55</f>
        <v>19706.177499005596</v>
      </c>
      <c r="G20" s="58">
        <f>'Measure 1 Budget'!G38+'Measure 2 Budget'!G56+'Measure 3 Budget'!G56+'Measure 4 Budget'!G55</f>
        <v>20691.486373955875</v>
      </c>
      <c r="H20" s="58">
        <f>'Measure 1 Budget'!H38+'Measure 2 Budget'!H56+'Measure 3 Budget'!H56+'Measure 4 Budget'!H55</f>
        <v>22693.441436493467</v>
      </c>
      <c r="J20" s="210">
        <f>SUM(D20:H20)</f>
        <v>99732.977303070787</v>
      </c>
    </row>
    <row r="21" spans="2:10" thickBot="1" x14ac:dyDescent="0.4">
      <c r="B21" s="66"/>
      <c r="D21"/>
      <c r="E21"/>
      <c r="H21"/>
      <c r="I21"/>
      <c r="J21" s="18" t="s">
        <v>20</v>
      </c>
    </row>
    <row r="22" spans="2:10" ht="31" customHeight="1" thickBot="1" x14ac:dyDescent="0.4">
      <c r="B22" s="65" t="s">
        <v>22</v>
      </c>
      <c r="C22" s="19"/>
      <c r="D22" s="54">
        <f>D18+D20</f>
        <v>553765.81863692473</v>
      </c>
      <c r="E22" s="54">
        <f>E18+E20</f>
        <v>956454.10956877097</v>
      </c>
      <c r="F22" s="54">
        <f>F18+F20</f>
        <v>1259276.8150472096</v>
      </c>
      <c r="G22" s="54">
        <f>G18+G20</f>
        <v>1262240.65579957</v>
      </c>
      <c r="H22" s="54">
        <f>H18+H20</f>
        <v>968262.60094752454</v>
      </c>
      <c r="I22" s="55"/>
      <c r="J22" s="69">
        <f>J18+J20</f>
        <v>5000000</v>
      </c>
    </row>
    <row r="23" spans="2:10" s="1" customFormat="1" ht="14.5" x14ac:dyDescent="0.35">
      <c r="B23" s="6"/>
      <c r="C23"/>
      <c r="D23" s="6"/>
      <c r="E23" s="2"/>
      <c r="F23"/>
      <c r="G23"/>
      <c r="H23" s="2"/>
      <c r="I23" s="7"/>
      <c r="J23"/>
    </row>
    <row r="24" spans="2:10" ht="15" customHeight="1" x14ac:dyDescent="0.35">
      <c r="B24" s="6"/>
    </row>
    <row r="25" spans="2:10" ht="15" customHeight="1" x14ac:dyDescent="0.45">
      <c r="B25" s="45" t="s">
        <v>23</v>
      </c>
      <c r="C25" s="46"/>
      <c r="D25" s="46"/>
      <c r="E25" s="216"/>
      <c r="F25" s="216"/>
      <c r="H25"/>
      <c r="I25"/>
    </row>
    <row r="26" spans="2:10" ht="29.15" customHeight="1" x14ac:dyDescent="0.35">
      <c r="B26" s="47" t="s">
        <v>24</v>
      </c>
      <c r="C26" s="47" t="s">
        <v>25</v>
      </c>
      <c r="D26" s="56" t="s">
        <v>26</v>
      </c>
      <c r="E26" s="217" t="s">
        <v>27</v>
      </c>
      <c r="F26" s="217"/>
      <c r="H26"/>
      <c r="I26"/>
    </row>
    <row r="27" spans="2:10" ht="58" x14ac:dyDescent="0.35">
      <c r="B27" s="51">
        <v>1</v>
      </c>
      <c r="C27" s="212" t="s">
        <v>275</v>
      </c>
      <c r="D27" s="57">
        <f>'Measure 1 Budget'!J40</f>
        <v>5000000</v>
      </c>
      <c r="E27" s="215">
        <f>D27/D$33</f>
        <v>1</v>
      </c>
      <c r="F27" s="215"/>
      <c r="H27"/>
      <c r="I27"/>
    </row>
    <row r="28" spans="2:10" ht="15" customHeight="1" x14ac:dyDescent="0.35">
      <c r="B28" s="51">
        <v>2</v>
      </c>
      <c r="C28" s="52" t="s">
        <v>28</v>
      </c>
      <c r="D28" s="57">
        <f>'Measure 2 Budget'!J58</f>
        <v>0</v>
      </c>
      <c r="E28" s="215">
        <f t="shared" ref="E28:E31" si="1">D28/D$33</f>
        <v>0</v>
      </c>
      <c r="F28" s="215"/>
      <c r="H28"/>
      <c r="I28"/>
    </row>
    <row r="29" spans="2:10" ht="15" customHeight="1" x14ac:dyDescent="0.35">
      <c r="B29" s="51">
        <v>3</v>
      </c>
      <c r="C29" s="52" t="s">
        <v>29</v>
      </c>
      <c r="D29" s="57">
        <f>'Measure 3 Budget'!J58</f>
        <v>0</v>
      </c>
      <c r="E29" s="215">
        <f t="shared" si="1"/>
        <v>0</v>
      </c>
      <c r="F29" s="215"/>
      <c r="H29"/>
      <c r="I29"/>
    </row>
    <row r="30" spans="2:10" ht="15" customHeight="1" x14ac:dyDescent="0.35">
      <c r="B30" s="51">
        <v>4</v>
      </c>
      <c r="C30" s="52" t="s">
        <v>30</v>
      </c>
      <c r="D30" s="57">
        <f>'Measure 4 Budget'!J57</f>
        <v>0</v>
      </c>
      <c r="E30" s="215">
        <f t="shared" si="1"/>
        <v>0</v>
      </c>
      <c r="F30" s="215"/>
      <c r="H30"/>
      <c r="I30"/>
    </row>
    <row r="31" spans="2:10" ht="15" customHeight="1" x14ac:dyDescent="0.35">
      <c r="B31" s="51">
        <v>5</v>
      </c>
      <c r="C31" s="52" t="s">
        <v>31</v>
      </c>
      <c r="D31" s="57">
        <v>0</v>
      </c>
      <c r="E31" s="215">
        <f t="shared" si="1"/>
        <v>0</v>
      </c>
      <c r="F31" s="215"/>
      <c r="H31"/>
      <c r="I31"/>
    </row>
    <row r="32" spans="2:10" ht="15" customHeight="1" x14ac:dyDescent="0.35">
      <c r="B32" s="51"/>
      <c r="C32" s="52"/>
      <c r="D32" s="57"/>
      <c r="E32" s="215"/>
      <c r="F32" s="215"/>
      <c r="H32"/>
      <c r="I32"/>
    </row>
    <row r="33" spans="2:9" ht="15" customHeight="1" x14ac:dyDescent="0.35">
      <c r="B33" s="51" t="s">
        <v>32</v>
      </c>
      <c r="C33" s="52"/>
      <c r="D33" s="57">
        <f>SUM(D27:D32)</f>
        <v>5000000</v>
      </c>
      <c r="E33" s="215">
        <f t="shared" ref="E33" si="2">SUM(E27:E32)</f>
        <v>1</v>
      </c>
      <c r="F33" s="215"/>
      <c r="H33"/>
      <c r="I33"/>
    </row>
    <row r="34" spans="2:9" ht="15" customHeight="1" x14ac:dyDescent="0.35">
      <c r="H34"/>
      <c r="I34"/>
    </row>
  </sheetData>
  <mergeCells count="10">
    <mergeCell ref="B7:J7"/>
    <mergeCell ref="E31:F31"/>
    <mergeCell ref="E32:F32"/>
    <mergeCell ref="E33:F33"/>
    <mergeCell ref="E25:F25"/>
    <mergeCell ref="E26:F26"/>
    <mergeCell ref="E27:F27"/>
    <mergeCell ref="E28:F28"/>
    <mergeCell ref="E29:F29"/>
    <mergeCell ref="E30:F30"/>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56"/>
  <sheetViews>
    <sheetView workbookViewId="0"/>
  </sheetViews>
  <sheetFormatPr defaultColWidth="9.1796875" defaultRowHeight="14.5" x14ac:dyDescent="0.35"/>
  <cols>
    <col min="1" max="1" width="3.1796875" customWidth="1"/>
    <col min="2" max="2" width="10.1796875" customWidth="1"/>
    <col min="3" max="3" width="35.453125" customWidth="1"/>
    <col min="4" max="4" width="12.453125" style="6" customWidth="1"/>
    <col min="5" max="5" width="12.54296875" style="2" customWidth="1"/>
    <col min="6" max="6" width="12.453125" customWidth="1"/>
    <col min="7" max="7" width="13" customWidth="1"/>
    <col min="8" max="8" width="12.453125" style="2" customWidth="1"/>
    <col min="9" max="9" width="1.7265625" style="7" customWidth="1"/>
    <col min="10" max="10" width="12.81640625" customWidth="1"/>
    <col min="11" max="11" width="10.1796875" customWidth="1"/>
  </cols>
  <sheetData>
    <row r="2" spans="2:39" ht="23.5" x14ac:dyDescent="0.55000000000000004">
      <c r="B2" s="30" t="s">
        <v>33</v>
      </c>
    </row>
    <row r="3" spans="2:39" x14ac:dyDescent="0.35">
      <c r="B3" s="5" t="s">
        <v>78</v>
      </c>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ht="29" x14ac:dyDescent="0.35">
      <c r="B7" s="70"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ht="39.5" x14ac:dyDescent="0.35">
      <c r="B8" s="23"/>
      <c r="C8" s="209" t="s">
        <v>260</v>
      </c>
      <c r="D8" s="15">
        <f>'TOD Internal Bud 3-1-24'!N9</f>
        <v>4969.692</v>
      </c>
      <c r="E8" s="15">
        <f>'TOD Internal Bud 3-1-24'!O9</f>
        <v>5218.1766000000007</v>
      </c>
      <c r="F8" s="15">
        <f>'TOD Internal Bud 3-1-24'!P9</f>
        <v>5479.085430000001</v>
      </c>
      <c r="G8" s="15">
        <f>'TOD Internal Bud 3-1-24'!Q9</f>
        <v>5753.0397015000008</v>
      </c>
      <c r="H8" s="15">
        <f>'TOD Internal Bud 3-1-24'!R9</f>
        <v>6040.6916865750018</v>
      </c>
      <c r="I8" s="35"/>
      <c r="J8" s="15">
        <f>SUM(D8:H8)</f>
        <v>27460.685418075005</v>
      </c>
    </row>
    <row r="9" spans="2:39" ht="39.5" x14ac:dyDescent="0.35">
      <c r="B9" s="23"/>
      <c r="C9" s="209" t="s">
        <v>261</v>
      </c>
      <c r="D9" s="15">
        <f>'TOD Internal Bud 3-1-24'!N13</f>
        <v>5218.6428000000005</v>
      </c>
      <c r="E9" s="15">
        <f>'TOD Internal Bud 3-1-24'!O13</f>
        <v>5479.5749400000013</v>
      </c>
      <c r="F9" s="15">
        <f>'TOD Internal Bud 3-1-24'!P13</f>
        <v>5753.5536870000014</v>
      </c>
      <c r="G9" s="15">
        <f>'TOD Internal Bud 3-1-24'!Q13</f>
        <v>6041.2313713500016</v>
      </c>
      <c r="H9" s="15">
        <f>'TOD Internal Bud 3-1-24'!R13</f>
        <v>6343.2929399175018</v>
      </c>
      <c r="J9" s="15">
        <f>SUM(D9:H9)</f>
        <v>28836.295738267505</v>
      </c>
    </row>
    <row r="10" spans="2:39" ht="39.5" x14ac:dyDescent="0.35">
      <c r="B10" s="23"/>
      <c r="C10" s="209" t="s">
        <v>262</v>
      </c>
      <c r="D10" s="15">
        <f>'TOD Internal Bud 3-1-24'!N11</f>
        <v>5477.85</v>
      </c>
      <c r="E10" s="15">
        <f>'TOD Internal Bud 3-1-24'!O11</f>
        <v>5751.7425000000012</v>
      </c>
      <c r="F10" s="15">
        <f>'TOD Internal Bud 3-1-24'!P11</f>
        <v>6039.3296250000021</v>
      </c>
      <c r="G10" s="15">
        <f>'TOD Internal Bud 3-1-24'!Q11</f>
        <v>6341.2961062500017</v>
      </c>
      <c r="H10" s="15">
        <f>'TOD Internal Bud 3-1-24'!R11</f>
        <v>6658.3609115625031</v>
      </c>
      <c r="J10" s="15">
        <f>SUM(D10:H10)</f>
        <v>30268.579142812512</v>
      </c>
    </row>
    <row r="11" spans="2:39" ht="26.5" x14ac:dyDescent="0.35">
      <c r="B11" s="23"/>
      <c r="C11" s="209" t="s">
        <v>263</v>
      </c>
      <c r="D11" s="15">
        <f>'TOD Internal Bud 3-1-24'!N15</f>
        <v>6407.4528000000009</v>
      </c>
      <c r="E11" s="15">
        <f>'TOD Internal Bud 3-1-24'!O15</f>
        <v>6727.8254400000014</v>
      </c>
      <c r="F11" s="15">
        <f>'TOD Internal Bud 3-1-24'!P15</f>
        <v>7064.2167120000013</v>
      </c>
      <c r="G11" s="15">
        <f>'TOD Internal Bud 3-1-24'!Q15</f>
        <v>7417.4275476000012</v>
      </c>
      <c r="H11" s="15">
        <f>'TOD Internal Bud 3-1-24'!R15</f>
        <v>8982.9678143626188</v>
      </c>
      <c r="J11" s="15">
        <f>SUM(D11:H11)</f>
        <v>36599.89031396262</v>
      </c>
    </row>
    <row r="12" spans="2:39" x14ac:dyDescent="0.35">
      <c r="B12" s="23"/>
      <c r="C12" s="9" t="s">
        <v>12</v>
      </c>
      <c r="D12" s="16">
        <f>SUM(D8:D11)</f>
        <v>22073.637600000002</v>
      </c>
      <c r="E12" s="16">
        <f t="shared" ref="E12:J12" si="0">SUM(E8:E11)</f>
        <v>23177.319480000002</v>
      </c>
      <c r="F12" s="16">
        <f t="shared" si="0"/>
        <v>24336.185454000006</v>
      </c>
      <c r="G12" s="16">
        <f t="shared" si="0"/>
        <v>25552.994726700006</v>
      </c>
      <c r="H12" s="16">
        <f t="shared" si="0"/>
        <v>28025.313352417626</v>
      </c>
      <c r="J12" s="16">
        <f t="shared" si="0"/>
        <v>123165.45061311765</v>
      </c>
    </row>
    <row r="13" spans="2:39" x14ac:dyDescent="0.35">
      <c r="B13" s="23"/>
      <c r="C13" s="14" t="s">
        <v>36</v>
      </c>
      <c r="D13" s="13" t="s">
        <v>35</v>
      </c>
      <c r="E13" s="10"/>
      <c r="F13" s="10"/>
      <c r="G13" s="10"/>
      <c r="H13" s="10"/>
      <c r="J13" s="8" t="s">
        <v>35</v>
      </c>
    </row>
    <row r="14" spans="2:39" ht="31" x14ac:dyDescent="0.35">
      <c r="B14" s="23"/>
      <c r="C14" s="25" t="s">
        <v>259</v>
      </c>
      <c r="D14" s="15">
        <f>D12*0.626</f>
        <v>13818.097137600002</v>
      </c>
      <c r="E14" s="15">
        <f t="shared" ref="E14:H14" si="1">E12*0.626</f>
        <v>14509.001994480001</v>
      </c>
      <c r="F14" s="15">
        <f t="shared" si="1"/>
        <v>15234.452094204004</v>
      </c>
      <c r="G14" s="15">
        <f t="shared" si="1"/>
        <v>15996.174698914203</v>
      </c>
      <c r="H14" s="15">
        <f t="shared" si="1"/>
        <v>17543.846158613433</v>
      </c>
      <c r="J14" s="15">
        <f>SUM(D14:H14)</f>
        <v>77101.572083811639</v>
      </c>
    </row>
    <row r="15" spans="2:39" x14ac:dyDescent="0.35">
      <c r="B15" s="23"/>
      <c r="C15" s="9" t="s">
        <v>13</v>
      </c>
      <c r="D15" s="16">
        <f>SUM(D14:D14)</f>
        <v>13818.097137600002</v>
      </c>
      <c r="E15" s="16">
        <f>SUM(E14:E14)</f>
        <v>14509.001994480001</v>
      </c>
      <c r="F15" s="16">
        <f>SUM(F14:F14)</f>
        <v>15234.452094204004</v>
      </c>
      <c r="G15" s="16">
        <f>SUM(G14:G14)</f>
        <v>15996.174698914203</v>
      </c>
      <c r="H15" s="16">
        <f>SUM(H14:H14)</f>
        <v>17543.846158613433</v>
      </c>
      <c r="J15" s="16">
        <f>SUM(J14:J14)</f>
        <v>77101.572083811639</v>
      </c>
    </row>
    <row r="16" spans="2:39" x14ac:dyDescent="0.35">
      <c r="B16" s="23"/>
      <c r="C16" s="14" t="s">
        <v>37</v>
      </c>
      <c r="D16" s="13" t="s">
        <v>35</v>
      </c>
      <c r="E16" s="10"/>
      <c r="F16" s="10"/>
      <c r="G16" s="10"/>
      <c r="H16" s="10"/>
      <c r="J16" s="8" t="s">
        <v>35</v>
      </c>
    </row>
    <row r="17" spans="2:10" x14ac:dyDescent="0.35">
      <c r="B17" s="23"/>
      <c r="C17" s="29"/>
      <c r="D17" s="15"/>
      <c r="E17" s="15"/>
      <c r="F17" s="15"/>
      <c r="G17" s="15"/>
      <c r="H17" s="15"/>
      <c r="I17" s="35"/>
      <c r="J17" s="15">
        <f>SUM(D17:H17)</f>
        <v>0</v>
      </c>
    </row>
    <row r="18" spans="2:10" x14ac:dyDescent="0.35">
      <c r="B18" s="23"/>
      <c r="C18" s="9" t="s">
        <v>14</v>
      </c>
      <c r="D18" s="16">
        <f>SUM(D17:D17)</f>
        <v>0</v>
      </c>
      <c r="E18" s="16">
        <f>SUM(E17:E17)</f>
        <v>0</v>
      </c>
      <c r="F18" s="16">
        <f>SUM(F17:F17)</f>
        <v>0</v>
      </c>
      <c r="G18" s="16">
        <f>SUM(G17:G17)</f>
        <v>0</v>
      </c>
      <c r="H18" s="16">
        <f>SUM(H17:H17)</f>
        <v>0</v>
      </c>
      <c r="J18" s="16">
        <f>SUM(J17:J17)</f>
        <v>0</v>
      </c>
    </row>
    <row r="19" spans="2:10" x14ac:dyDescent="0.35">
      <c r="B19" s="23"/>
      <c r="C19" s="14" t="s">
        <v>38</v>
      </c>
      <c r="D19" s="15"/>
      <c r="E19" s="10"/>
      <c r="F19" s="10"/>
      <c r="G19" s="10"/>
      <c r="H19" s="10"/>
      <c r="J19" s="15" t="s">
        <v>20</v>
      </c>
    </row>
    <row r="20" spans="2:10" x14ac:dyDescent="0.35">
      <c r="B20" s="23"/>
      <c r="C20" s="25"/>
      <c r="D20" s="15"/>
      <c r="E20" s="10"/>
      <c r="F20" s="10"/>
      <c r="G20" s="10"/>
      <c r="H20" s="10"/>
      <c r="J20" s="15">
        <f>SUM(D20:H20)</f>
        <v>0</v>
      </c>
    </row>
    <row r="21" spans="2:10" x14ac:dyDescent="0.35">
      <c r="B21" s="23"/>
      <c r="C21" s="9" t="s">
        <v>15</v>
      </c>
      <c r="D21" s="12">
        <f>SUM(D20:D20)</f>
        <v>0</v>
      </c>
      <c r="E21" s="12">
        <f>SUM(E20:E20)</f>
        <v>0</v>
      </c>
      <c r="F21" s="12">
        <f>SUM(F20:F20)</f>
        <v>0</v>
      </c>
      <c r="G21" s="12">
        <f>SUM(G20:G20)</f>
        <v>0</v>
      </c>
      <c r="H21" s="12">
        <f>SUM(H20:H20)</f>
        <v>0</v>
      </c>
      <c r="J21" s="16">
        <f>SUM(J20:J20)</f>
        <v>0</v>
      </c>
    </row>
    <row r="22" spans="2:10" x14ac:dyDescent="0.35">
      <c r="B22" s="23"/>
      <c r="C22" s="14" t="s">
        <v>40</v>
      </c>
      <c r="D22" s="13" t="s">
        <v>35</v>
      </c>
      <c r="E22" s="10"/>
      <c r="F22" s="10"/>
      <c r="G22" s="10"/>
      <c r="H22" s="10"/>
      <c r="J22" s="15"/>
    </row>
    <row r="23" spans="2:10" x14ac:dyDescent="0.35">
      <c r="B23" s="23"/>
      <c r="C23" s="25"/>
      <c r="D23" s="15"/>
      <c r="E23" s="15"/>
      <c r="F23" s="15"/>
      <c r="G23" s="15"/>
      <c r="H23" s="15"/>
      <c r="I23" s="35"/>
      <c r="J23" s="15">
        <f t="shared" ref="J23:J33" si="2">SUM(D23:H23)</f>
        <v>0</v>
      </c>
    </row>
    <row r="24" spans="2:10" x14ac:dyDescent="0.35">
      <c r="B24" s="23"/>
      <c r="C24" s="9" t="s">
        <v>16</v>
      </c>
      <c r="D24" s="16">
        <f>SUM(D23:D23)</f>
        <v>0</v>
      </c>
      <c r="E24" s="16">
        <f>SUM(E23:E23)</f>
        <v>0</v>
      </c>
      <c r="F24" s="16">
        <f>SUM(F23:F23)</f>
        <v>0</v>
      </c>
      <c r="G24" s="16">
        <f>SUM(G23:G23)</f>
        <v>0</v>
      </c>
      <c r="H24" s="16">
        <f>SUM(H23:H23)</f>
        <v>0</v>
      </c>
      <c r="J24" s="16">
        <f>SUM(J23:J23)</f>
        <v>0</v>
      </c>
    </row>
    <row r="25" spans="2:10" x14ac:dyDescent="0.35">
      <c r="B25" s="23"/>
      <c r="C25" s="14" t="s">
        <v>41</v>
      </c>
      <c r="D25" s="13" t="s">
        <v>35</v>
      </c>
      <c r="E25" s="10"/>
      <c r="F25" s="10"/>
      <c r="G25" s="10"/>
      <c r="H25" s="10"/>
      <c r="J25" s="15"/>
    </row>
    <row r="26" spans="2:10" x14ac:dyDescent="0.35">
      <c r="B26" s="23"/>
      <c r="C26" s="25"/>
      <c r="D26" s="15"/>
      <c r="E26" s="15"/>
      <c r="F26" s="15"/>
      <c r="G26" s="15"/>
      <c r="H26" s="15"/>
      <c r="I26" s="35"/>
      <c r="J26" s="15">
        <f t="shared" si="2"/>
        <v>0</v>
      </c>
    </row>
    <row r="27" spans="2:10" x14ac:dyDescent="0.35">
      <c r="B27" s="23"/>
      <c r="C27" s="9" t="s">
        <v>17</v>
      </c>
      <c r="D27" s="16">
        <f>SUM(D26:D26)</f>
        <v>0</v>
      </c>
      <c r="E27" s="16">
        <f>SUM(E26:E26)</f>
        <v>0</v>
      </c>
      <c r="F27" s="16">
        <f>SUM(F26:F26)</f>
        <v>0</v>
      </c>
      <c r="G27" s="16">
        <f>SUM(G26:G26)</f>
        <v>0</v>
      </c>
      <c r="H27" s="16">
        <f>SUM(H26:H26)</f>
        <v>0</v>
      </c>
      <c r="J27" s="16">
        <f>SUM(J26:J26)</f>
        <v>0</v>
      </c>
    </row>
    <row r="28" spans="2:10" x14ac:dyDescent="0.35">
      <c r="B28" s="23"/>
      <c r="C28" s="14" t="s">
        <v>42</v>
      </c>
      <c r="D28" s="13" t="s">
        <v>35</v>
      </c>
      <c r="E28" s="10"/>
      <c r="F28" s="10"/>
      <c r="G28" s="10"/>
      <c r="H28" s="10"/>
      <c r="J28" s="15"/>
    </row>
    <row r="29" spans="2:10" ht="120.5" customHeight="1" x14ac:dyDescent="0.35">
      <c r="B29" s="23"/>
      <c r="C29" s="25" t="s">
        <v>264</v>
      </c>
      <c r="D29" s="15">
        <f>'TOD Internal Bud 3-1-24'!N42</f>
        <v>500000</v>
      </c>
      <c r="E29" s="15">
        <f>'TOD Internal Bud 3-1-24'!O42</f>
        <v>900000</v>
      </c>
      <c r="F29" s="15">
        <f>'TOD Internal Bud 3-1-24'!P42</f>
        <v>1200000</v>
      </c>
      <c r="G29" s="15">
        <f>'TOD Internal Bud 3-1-24'!Q42</f>
        <v>1200000</v>
      </c>
      <c r="H29" s="15">
        <f>'TOD Internal Bud 3-1-24'!R42</f>
        <v>900000</v>
      </c>
      <c r="J29" s="15">
        <f t="shared" si="2"/>
        <v>4700000</v>
      </c>
    </row>
    <row r="30" spans="2:10" x14ac:dyDescent="0.35">
      <c r="B30" s="23"/>
      <c r="C30" s="25"/>
      <c r="D30" s="15"/>
      <c r="E30" s="59"/>
      <c r="F30" s="59"/>
      <c r="G30" s="59"/>
      <c r="H30" s="59"/>
      <c r="J30" s="15">
        <f t="shared" si="2"/>
        <v>0</v>
      </c>
    </row>
    <row r="31" spans="2:10" x14ac:dyDescent="0.35">
      <c r="B31" s="23"/>
      <c r="C31" s="10"/>
      <c r="D31" s="15"/>
      <c r="E31" s="11"/>
      <c r="F31" s="11"/>
      <c r="G31" s="11"/>
      <c r="H31" s="11"/>
      <c r="J31" s="15">
        <f t="shared" si="2"/>
        <v>0</v>
      </c>
    </row>
    <row r="32" spans="2:10" x14ac:dyDescent="0.35">
      <c r="B32" s="24"/>
      <c r="C32" s="9" t="s">
        <v>18</v>
      </c>
      <c r="D32" s="16">
        <f>SUM(D29:D31)</f>
        <v>500000</v>
      </c>
      <c r="E32" s="16">
        <f>SUM(E29:E31)</f>
        <v>900000</v>
      </c>
      <c r="F32" s="16">
        <f>SUM(F29:F31)</f>
        <v>1200000</v>
      </c>
      <c r="G32" s="16">
        <f>SUM(G29:G31)</f>
        <v>1200000</v>
      </c>
      <c r="H32" s="16">
        <f>SUM(H29:H31)</f>
        <v>900000</v>
      </c>
      <c r="J32" s="16">
        <f>SUM(J29:J31)</f>
        <v>4700000</v>
      </c>
    </row>
    <row r="33" spans="2:10" x14ac:dyDescent="0.35">
      <c r="B33" s="24"/>
      <c r="C33" s="9" t="s">
        <v>19</v>
      </c>
      <c r="D33" s="16">
        <f>SUM(D32,D27,D24,D21,D18,D15,D12)</f>
        <v>535891.73473759997</v>
      </c>
      <c r="E33" s="16">
        <f>SUM(E32,E27,E24,E21,E18,E15,E12)</f>
        <v>937686.32147447998</v>
      </c>
      <c r="F33" s="16">
        <f>SUM(F32,F27,F24,F21,F18,F15,F12)</f>
        <v>1239570.637548204</v>
      </c>
      <c r="G33" s="16">
        <f>SUM(G32,G27,G24,G21,G18,G15,G12)</f>
        <v>1241549.1694256142</v>
      </c>
      <c r="H33" s="16">
        <f>SUM(H32,H27,H24,H21,H18,H15,H12)</f>
        <v>945569.15951103112</v>
      </c>
      <c r="J33" s="16">
        <f t="shared" si="2"/>
        <v>4900267.0226969291</v>
      </c>
    </row>
    <row r="34" spans="2:10" x14ac:dyDescent="0.35">
      <c r="B34" s="6"/>
      <c r="D34"/>
      <c r="E34"/>
      <c r="H34"/>
      <c r="I34"/>
      <c r="J34" t="s">
        <v>20</v>
      </c>
    </row>
    <row r="35" spans="2:10" ht="29" x14ac:dyDescent="0.35">
      <c r="B35" s="70" t="s">
        <v>43</v>
      </c>
      <c r="C35" s="17" t="s">
        <v>43</v>
      </c>
      <c r="D35" s="18"/>
      <c r="E35" s="18"/>
      <c r="F35" s="18"/>
      <c r="G35" s="18"/>
      <c r="H35" s="18"/>
      <c r="I35"/>
      <c r="J35" s="18" t="s">
        <v>20</v>
      </c>
    </row>
    <row r="36" spans="2:10" ht="31" x14ac:dyDescent="0.35">
      <c r="B36" s="23"/>
      <c r="C36" s="25" t="s">
        <v>265</v>
      </c>
      <c r="D36" s="15">
        <f>(D12+D15)*0.498</f>
        <v>17874.0838993248</v>
      </c>
      <c r="E36" s="15">
        <f t="shared" ref="E36:H36" si="3">(E12+E15)*0.498</f>
        <v>18767.788094291041</v>
      </c>
      <c r="F36" s="15">
        <f t="shared" si="3"/>
        <v>19706.177499005596</v>
      </c>
      <c r="G36" s="15">
        <f t="shared" si="3"/>
        <v>20691.486373955875</v>
      </c>
      <c r="H36" s="15">
        <f t="shared" si="3"/>
        <v>22693.441436493467</v>
      </c>
      <c r="J36" s="15">
        <f>SUM(D36:H36)</f>
        <v>99732.977303070787</v>
      </c>
    </row>
    <row r="37" spans="2:10" x14ac:dyDescent="0.35">
      <c r="B37" s="23"/>
      <c r="C37" s="25"/>
      <c r="D37" s="13"/>
      <c r="E37" s="10"/>
      <c r="F37" s="10"/>
      <c r="G37" s="10"/>
      <c r="H37" s="10"/>
      <c r="J37" s="15">
        <f t="shared" ref="J37" si="4">SUM(D37:H37)</f>
        <v>0</v>
      </c>
    </row>
    <row r="38" spans="2:10" x14ac:dyDescent="0.35">
      <c r="B38" s="24"/>
      <c r="C38" s="9" t="s">
        <v>21</v>
      </c>
      <c r="D38" s="16">
        <f>SUM(D36:D37)</f>
        <v>17874.0838993248</v>
      </c>
      <c r="E38" s="16">
        <f t="shared" ref="E38:H38" si="5">SUM(E36:E37)</f>
        <v>18767.788094291041</v>
      </c>
      <c r="F38" s="16">
        <f t="shared" si="5"/>
        <v>19706.177499005596</v>
      </c>
      <c r="G38" s="16">
        <f t="shared" si="5"/>
        <v>20691.486373955875</v>
      </c>
      <c r="H38" s="16">
        <f t="shared" si="5"/>
        <v>22693.441436493467</v>
      </c>
      <c r="J38" s="16">
        <f>SUM(J36:J37)</f>
        <v>99732.977303070787</v>
      </c>
    </row>
    <row r="39" spans="2:10" ht="15" thickBot="1" x14ac:dyDescent="0.4">
      <c r="B39" s="6"/>
      <c r="D39"/>
      <c r="E39"/>
      <c r="H39"/>
      <c r="I39"/>
      <c r="J39" t="s">
        <v>20</v>
      </c>
    </row>
    <row r="40" spans="2:10" s="1" customFormat="1" ht="29.5" thickBot="1" x14ac:dyDescent="0.4">
      <c r="B40" s="19" t="s">
        <v>22</v>
      </c>
      <c r="C40" s="19"/>
      <c r="D40" s="20">
        <f>SUM(D38,D33)</f>
        <v>553765.81863692473</v>
      </c>
      <c r="E40" s="20">
        <f t="shared" ref="E40:J40" si="6">SUM(E38,E33)</f>
        <v>956454.10956877097</v>
      </c>
      <c r="F40" s="20">
        <f t="shared" si="6"/>
        <v>1259276.8150472096</v>
      </c>
      <c r="G40" s="20">
        <f t="shared" si="6"/>
        <v>1262240.65579957</v>
      </c>
      <c r="H40" s="20">
        <f t="shared" si="6"/>
        <v>968262.60094752454</v>
      </c>
      <c r="I40" s="7"/>
      <c r="J40" s="20">
        <f t="shared" si="6"/>
        <v>5000000</v>
      </c>
    </row>
    <row r="41" spans="2:10" x14ac:dyDescent="0.35">
      <c r="B41" s="6"/>
    </row>
    <row r="42" spans="2:10" x14ac:dyDescent="0.35">
      <c r="B42" s="6"/>
    </row>
    <row r="43" spans="2:10" ht="50.5" customHeight="1" x14ac:dyDescent="0.35">
      <c r="B43" s="6"/>
      <c r="C43" s="218" t="s">
        <v>271</v>
      </c>
      <c r="D43" s="218"/>
      <c r="E43" s="218"/>
      <c r="F43" s="218"/>
      <c r="G43" s="218"/>
      <c r="H43" s="218"/>
      <c r="I43" s="218"/>
      <c r="J43" s="218"/>
    </row>
    <row r="44" spans="2:10" ht="95.5" customHeight="1" x14ac:dyDescent="0.35">
      <c r="B44" s="6"/>
      <c r="C44" s="218" t="s">
        <v>272</v>
      </c>
      <c r="D44" s="218"/>
      <c r="E44" s="218"/>
      <c r="F44" s="218"/>
      <c r="G44" s="218"/>
      <c r="H44" s="218"/>
      <c r="I44" s="218"/>
      <c r="J44" s="218"/>
    </row>
    <row r="45" spans="2:10" ht="396" customHeight="1" x14ac:dyDescent="0.35">
      <c r="B45" s="6"/>
      <c r="C45" s="218" t="s">
        <v>273</v>
      </c>
      <c r="D45" s="218"/>
      <c r="E45" s="218"/>
      <c r="F45" s="218"/>
      <c r="G45" s="218"/>
      <c r="H45" s="218"/>
      <c r="I45" s="218"/>
      <c r="J45" s="218"/>
    </row>
    <row r="46" spans="2:10" ht="80.25" customHeight="1" x14ac:dyDescent="0.35">
      <c r="B46" s="6"/>
      <c r="C46" s="218" t="s">
        <v>270</v>
      </c>
      <c r="D46" s="218"/>
      <c r="E46" s="218"/>
      <c r="F46" s="218"/>
      <c r="G46" s="218"/>
      <c r="H46" s="218"/>
      <c r="I46" s="218"/>
      <c r="J46" s="218"/>
    </row>
    <row r="47" spans="2:10" x14ac:dyDescent="0.35">
      <c r="B47" s="6"/>
    </row>
    <row r="48" spans="2:10" x14ac:dyDescent="0.35">
      <c r="B48" s="6"/>
    </row>
    <row r="49" spans="2:2" x14ac:dyDescent="0.35">
      <c r="B49" s="6"/>
    </row>
    <row r="50" spans="2:2" x14ac:dyDescent="0.35">
      <c r="B50" s="6"/>
    </row>
    <row r="51" spans="2:2" x14ac:dyDescent="0.35">
      <c r="B51" s="6"/>
    </row>
    <row r="52" spans="2:2" x14ac:dyDescent="0.35">
      <c r="B52" s="6"/>
    </row>
    <row r="53" spans="2:2" x14ac:dyDescent="0.35">
      <c r="B53" s="6"/>
    </row>
    <row r="54" spans="2:2" x14ac:dyDescent="0.35">
      <c r="B54" s="6"/>
    </row>
    <row r="55" spans="2:2" x14ac:dyDescent="0.35">
      <c r="B55" s="6"/>
    </row>
    <row r="56" spans="2:2" x14ac:dyDescent="0.35">
      <c r="B56" s="6"/>
    </row>
  </sheetData>
  <mergeCells count="4">
    <mergeCell ref="C46:J46"/>
    <mergeCell ref="C43:J43"/>
    <mergeCell ref="C44:J44"/>
    <mergeCell ref="C45:J45"/>
  </mergeCells>
  <pageMargins left="0.7" right="0.7" top="0.75" bottom="0.75" header="0.3" footer="0.3"/>
  <pageSetup scale="97" fitToHeight="0" orientation="landscape" r:id="rId1"/>
  <ignoredErrors>
    <ignoredError sqref="J17 J23 J26 J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73"/>
  <sheetViews>
    <sheetView workbookViewId="0"/>
  </sheetViews>
  <sheetFormatPr defaultColWidth="9.1796875" defaultRowHeight="14.5" x14ac:dyDescent="0.35"/>
  <cols>
    <col min="1" max="1" width="3.1796875" customWidth="1"/>
    <col min="2" max="2" width="9.7265625" customWidth="1"/>
    <col min="3" max="3" width="44.453125" customWidth="1"/>
    <col min="4" max="4" width="12.81640625" style="6" customWidth="1"/>
    <col min="5" max="5" width="12.453125" style="2" customWidth="1"/>
    <col min="6" max="6" width="12.7265625" customWidth="1"/>
    <col min="7" max="7" width="12.81640625" customWidth="1"/>
    <col min="8" max="8" width="13.453125" style="2" customWidth="1"/>
    <col min="9" max="9" width="0.81640625" style="7" customWidth="1"/>
    <col min="10" max="10" width="14.453125" customWidth="1"/>
    <col min="11" max="11" width="10.1796875" customWidth="1"/>
  </cols>
  <sheetData>
    <row r="2" spans="2:39" ht="23.5" x14ac:dyDescent="0.55000000000000004">
      <c r="B2" s="30" t="s">
        <v>33</v>
      </c>
    </row>
    <row r="3" spans="2:39" x14ac:dyDescent="0.35">
      <c r="B3" s="5" t="s">
        <v>78</v>
      </c>
    </row>
    <row r="4" spans="2:39" x14ac:dyDescent="0.35">
      <c r="B4" s="5"/>
    </row>
    <row r="5" spans="2:39" ht="18.5" x14ac:dyDescent="0.45">
      <c r="B5" s="36" t="s">
        <v>2</v>
      </c>
      <c r="C5" s="37"/>
      <c r="D5" s="37"/>
      <c r="E5" s="37"/>
      <c r="F5" s="37"/>
      <c r="G5" s="37"/>
      <c r="H5" s="37"/>
      <c r="I5" s="37"/>
      <c r="J5" s="38"/>
    </row>
    <row r="6" spans="2:39" ht="29" x14ac:dyDescent="0.35">
      <c r="B6" s="39" t="s">
        <v>3</v>
      </c>
      <c r="C6" s="39" t="s">
        <v>4</v>
      </c>
      <c r="D6" s="39" t="s">
        <v>5</v>
      </c>
      <c r="E6" s="40" t="s">
        <v>6</v>
      </c>
      <c r="F6" s="40" t="s">
        <v>7</v>
      </c>
      <c r="G6" s="40" t="s">
        <v>8</v>
      </c>
      <c r="H6" s="41" t="s">
        <v>9</v>
      </c>
      <c r="I6" s="42"/>
      <c r="J6" s="43" t="s">
        <v>10</v>
      </c>
    </row>
    <row r="7" spans="2:39" s="5" customFormat="1" x14ac:dyDescent="0.35">
      <c r="B7" s="22"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x14ac:dyDescent="0.35">
      <c r="B8" s="23"/>
      <c r="C8" s="25"/>
      <c r="D8" s="15"/>
      <c r="E8" s="15"/>
      <c r="F8" s="15"/>
      <c r="G8" s="15"/>
      <c r="H8" s="15"/>
      <c r="I8" s="35">
        <v>450000</v>
      </c>
      <c r="J8" s="15">
        <f>SUM(D8:H8)</f>
        <v>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35">
      <c r="B12" s="23"/>
      <c r="C12" s="14" t="s">
        <v>36</v>
      </c>
      <c r="D12" s="13" t="s">
        <v>35</v>
      </c>
      <c r="E12" s="10"/>
      <c r="F12" s="10"/>
      <c r="G12" s="10"/>
      <c r="H12" s="10"/>
      <c r="J12" s="8" t="s">
        <v>35</v>
      </c>
    </row>
    <row r="13" spans="2:39" x14ac:dyDescent="0.35">
      <c r="B13" s="23"/>
      <c r="C13" s="25"/>
      <c r="D13" s="15"/>
      <c r="E13" s="15"/>
      <c r="F13" s="15"/>
      <c r="G13" s="15"/>
      <c r="H13" s="15"/>
      <c r="J13" s="15">
        <f>SUM(D13:H13)</f>
        <v>0</v>
      </c>
    </row>
    <row r="14" spans="2:39" x14ac:dyDescent="0.35">
      <c r="B14" s="23"/>
      <c r="C14" s="25"/>
      <c r="D14" s="15"/>
      <c r="E14" s="15"/>
      <c r="F14" s="15"/>
      <c r="G14" s="15"/>
      <c r="H14" s="15"/>
      <c r="J14" s="15">
        <f t="shared" ref="J14:J15" si="1">SUM(D14:H14)</f>
        <v>0</v>
      </c>
    </row>
    <row r="15" spans="2:39" x14ac:dyDescent="0.35">
      <c r="B15" s="23"/>
      <c r="C15" s="10"/>
      <c r="D15" s="15"/>
      <c r="E15" s="11"/>
      <c r="F15" s="11"/>
      <c r="G15" s="11"/>
      <c r="H15" s="11"/>
      <c r="J15" s="15">
        <f t="shared" si="1"/>
        <v>0</v>
      </c>
    </row>
    <row r="16" spans="2:39" x14ac:dyDescent="0.3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35">
      <c r="B17" s="23"/>
      <c r="C17" s="14" t="s">
        <v>37</v>
      </c>
      <c r="D17" s="13" t="s">
        <v>35</v>
      </c>
      <c r="E17" s="10"/>
      <c r="F17" s="10"/>
      <c r="G17" s="10"/>
      <c r="H17" s="10"/>
      <c r="J17" s="8" t="s">
        <v>35</v>
      </c>
    </row>
    <row r="18" spans="2:10" x14ac:dyDescent="0.35">
      <c r="B18" s="23"/>
      <c r="C18" s="25"/>
      <c r="D18" s="13"/>
      <c r="E18" s="10"/>
      <c r="F18" s="10"/>
      <c r="G18" s="10"/>
      <c r="H18" s="10"/>
      <c r="J18" s="15">
        <f>SUM(D18:H18)</f>
        <v>0</v>
      </c>
    </row>
    <row r="19" spans="2:10" x14ac:dyDescent="0.35">
      <c r="B19" s="23"/>
      <c r="C19" s="29"/>
      <c r="D19" s="15"/>
      <c r="E19" s="11"/>
      <c r="F19" s="11"/>
      <c r="G19" s="11"/>
      <c r="H19" s="11"/>
      <c r="J19" s="15">
        <f>SUM(D19:H19)</f>
        <v>0</v>
      </c>
    </row>
    <row r="20" spans="2:10" x14ac:dyDescent="0.35">
      <c r="B20" s="23"/>
      <c r="C20" s="29"/>
      <c r="D20" s="15"/>
      <c r="E20" s="15"/>
      <c r="F20" s="15"/>
      <c r="G20" s="15"/>
      <c r="H20" s="15"/>
      <c r="I20" s="35">
        <v>2000</v>
      </c>
      <c r="J20" s="15">
        <f>SUM(D20:H20)</f>
        <v>0</v>
      </c>
    </row>
    <row r="21" spans="2:10" x14ac:dyDescent="0.35">
      <c r="B21" s="23"/>
      <c r="C21" s="29"/>
      <c r="D21" s="15"/>
      <c r="E21" s="15"/>
      <c r="F21" s="15"/>
      <c r="G21" s="15"/>
      <c r="H21" s="15"/>
      <c r="I21" s="35">
        <v>250</v>
      </c>
      <c r="J21" s="15">
        <f t="shared" ref="J21:J26" si="3">SUM(D21:H21)</f>
        <v>0</v>
      </c>
    </row>
    <row r="22" spans="2:10" x14ac:dyDescent="0.35">
      <c r="B22" s="23"/>
      <c r="C22" s="25"/>
      <c r="D22" s="15"/>
      <c r="E22" s="15"/>
      <c r="F22" s="15"/>
      <c r="G22" s="15"/>
      <c r="H22" s="15"/>
      <c r="I22" s="35">
        <v>2250</v>
      </c>
      <c r="J22" s="15">
        <f t="shared" si="3"/>
        <v>0</v>
      </c>
    </row>
    <row r="23" spans="2:10" x14ac:dyDescent="0.35">
      <c r="B23" s="23"/>
      <c r="C23" s="29"/>
      <c r="D23" s="15"/>
      <c r="E23" s="15"/>
      <c r="F23" s="15"/>
      <c r="G23" s="15"/>
      <c r="H23" s="15"/>
      <c r="I23" s="35">
        <v>1243</v>
      </c>
      <c r="J23" s="15">
        <f t="shared" si="3"/>
        <v>0</v>
      </c>
    </row>
    <row r="24" spans="2:10" x14ac:dyDescent="0.35">
      <c r="B24" s="23"/>
      <c r="C24" s="29"/>
      <c r="D24" s="15"/>
      <c r="E24" s="15"/>
      <c r="F24" s="15"/>
      <c r="G24" s="15"/>
      <c r="H24" s="15"/>
      <c r="I24" s="35">
        <v>225</v>
      </c>
      <c r="J24" s="15">
        <f t="shared" si="3"/>
        <v>0</v>
      </c>
    </row>
    <row r="25" spans="2:10" x14ac:dyDescent="0.35">
      <c r="B25" s="23"/>
      <c r="C25" s="29"/>
      <c r="D25" s="15"/>
      <c r="E25" s="15"/>
      <c r="F25" s="15"/>
      <c r="G25" s="15"/>
      <c r="H25" s="15"/>
      <c r="I25" s="35">
        <v>400</v>
      </c>
      <c r="J25" s="15">
        <f t="shared" si="3"/>
        <v>0</v>
      </c>
    </row>
    <row r="26" spans="2:10" x14ac:dyDescent="0.35">
      <c r="B26" s="23"/>
      <c r="C26" s="25"/>
      <c r="D26" s="15"/>
      <c r="E26" s="15"/>
      <c r="F26" s="15"/>
      <c r="G26" s="15"/>
      <c r="H26" s="15"/>
      <c r="I26" s="35">
        <v>1638</v>
      </c>
      <c r="J26" s="15">
        <f t="shared" si="3"/>
        <v>0</v>
      </c>
    </row>
    <row r="27" spans="2:10" x14ac:dyDescent="0.35">
      <c r="B27" s="23"/>
      <c r="C27" s="9" t="s">
        <v>14</v>
      </c>
      <c r="D27" s="16">
        <f>SUM(D20:D26)</f>
        <v>0</v>
      </c>
      <c r="E27" s="16">
        <f t="shared" ref="E27:H27" si="4">SUM(E20:E26)</f>
        <v>0</v>
      </c>
      <c r="F27" s="16">
        <f t="shared" si="4"/>
        <v>0</v>
      </c>
      <c r="G27" s="16">
        <f t="shared" si="4"/>
        <v>0</v>
      </c>
      <c r="H27" s="16">
        <f t="shared" si="4"/>
        <v>0</v>
      </c>
      <c r="J27" s="16">
        <f>SUM(J18:J26)</f>
        <v>0</v>
      </c>
    </row>
    <row r="28" spans="2:10" x14ac:dyDescent="0.35">
      <c r="B28" s="23"/>
      <c r="C28" s="14" t="s">
        <v>38</v>
      </c>
      <c r="D28" s="15"/>
      <c r="E28" s="10"/>
      <c r="F28" s="10"/>
      <c r="G28" s="10"/>
      <c r="H28" s="10"/>
      <c r="J28" s="15" t="s">
        <v>20</v>
      </c>
    </row>
    <row r="29" spans="2:10" x14ac:dyDescent="0.35">
      <c r="B29" s="23"/>
      <c r="C29" s="25"/>
      <c r="D29" s="15"/>
      <c r="E29" s="10"/>
      <c r="F29" s="10"/>
      <c r="G29" s="10"/>
      <c r="H29" s="10"/>
      <c r="J29" s="15">
        <f>SUM(D29:H29)</f>
        <v>0</v>
      </c>
    </row>
    <row r="30" spans="2:10" x14ac:dyDescent="0.35">
      <c r="B30" s="23" t="s">
        <v>39</v>
      </c>
      <c r="C30" s="28" t="s">
        <v>39</v>
      </c>
      <c r="D30" s="13" t="s">
        <v>35</v>
      </c>
      <c r="E30" s="10"/>
      <c r="F30" s="10"/>
      <c r="G30" s="10"/>
      <c r="H30" s="10"/>
      <c r="J30" s="15">
        <f t="shared" ref="J30:J51" si="5">SUM(D30:H30)</f>
        <v>0</v>
      </c>
    </row>
    <row r="31" spans="2:10" x14ac:dyDescent="0.35">
      <c r="B31" s="23"/>
      <c r="C31" s="9" t="s">
        <v>15</v>
      </c>
      <c r="D31" s="12">
        <f>SUM(D29:D30)</f>
        <v>0</v>
      </c>
      <c r="E31" s="12">
        <f t="shared" ref="E31:H31" si="6">SUM(E29:E30)</f>
        <v>0</v>
      </c>
      <c r="F31" s="12">
        <f t="shared" si="6"/>
        <v>0</v>
      </c>
      <c r="G31" s="12">
        <f t="shared" si="6"/>
        <v>0</v>
      </c>
      <c r="H31" s="12">
        <f t="shared" si="6"/>
        <v>0</v>
      </c>
      <c r="J31" s="16">
        <f>SUM(J29:J30)</f>
        <v>0</v>
      </c>
    </row>
    <row r="32" spans="2:10" x14ac:dyDescent="0.35">
      <c r="B32" s="23"/>
      <c r="C32" s="14" t="s">
        <v>40</v>
      </c>
      <c r="D32" s="13" t="s">
        <v>35</v>
      </c>
      <c r="E32" s="10"/>
      <c r="F32" s="10"/>
      <c r="G32" s="10"/>
      <c r="H32" s="10"/>
      <c r="J32" s="15"/>
    </row>
    <row r="33" spans="2:10" x14ac:dyDescent="0.35">
      <c r="B33" s="23"/>
      <c r="C33" s="25"/>
      <c r="D33" s="15"/>
      <c r="E33" s="15"/>
      <c r="F33" s="15"/>
      <c r="G33" s="15"/>
      <c r="H33" s="15"/>
      <c r="I33" s="35">
        <v>5000</v>
      </c>
      <c r="J33" s="15">
        <f t="shared" si="5"/>
        <v>0</v>
      </c>
    </row>
    <row r="34" spans="2:10" x14ac:dyDescent="0.35">
      <c r="B34" s="23"/>
      <c r="C34" s="25"/>
      <c r="D34" s="15"/>
      <c r="E34" s="11"/>
      <c r="F34" s="11"/>
      <c r="G34" s="11"/>
      <c r="H34" s="11"/>
      <c r="J34" s="15">
        <f t="shared" si="5"/>
        <v>0</v>
      </c>
    </row>
    <row r="35" spans="2:10" x14ac:dyDescent="0.35">
      <c r="B35" s="23"/>
      <c r="C35" s="9" t="s">
        <v>16</v>
      </c>
      <c r="D35" s="16">
        <f>SUM(D33:D34)</f>
        <v>0</v>
      </c>
      <c r="E35" s="16">
        <f t="shared" ref="E35:H35" si="7">SUM(E33:E34)</f>
        <v>0</v>
      </c>
      <c r="F35" s="16">
        <f t="shared" si="7"/>
        <v>0</v>
      </c>
      <c r="G35" s="16">
        <f t="shared" si="7"/>
        <v>0</v>
      </c>
      <c r="H35" s="16">
        <f t="shared" si="7"/>
        <v>0</v>
      </c>
      <c r="J35" s="16">
        <f>SUM(J33:J34)</f>
        <v>0</v>
      </c>
    </row>
    <row r="36" spans="2:10" x14ac:dyDescent="0.35">
      <c r="B36" s="23"/>
      <c r="C36" s="14" t="s">
        <v>41</v>
      </c>
      <c r="D36" s="13" t="s">
        <v>35</v>
      </c>
      <c r="E36" s="10"/>
      <c r="F36" s="10"/>
      <c r="G36" s="10"/>
      <c r="H36" s="10"/>
      <c r="J36" s="15"/>
    </row>
    <row r="37" spans="2:10" x14ac:dyDescent="0.35">
      <c r="B37" s="23"/>
      <c r="C37" s="13"/>
      <c r="D37" s="15"/>
      <c r="E37" s="15"/>
      <c r="F37" s="15"/>
      <c r="G37" s="15"/>
      <c r="H37" s="15"/>
      <c r="I37" s="35"/>
      <c r="J37" s="15">
        <f t="shared" si="5"/>
        <v>0</v>
      </c>
    </row>
    <row r="38" spans="2:10" x14ac:dyDescent="0.35">
      <c r="B38" s="23"/>
      <c r="C38" s="13"/>
      <c r="D38" s="15"/>
      <c r="E38" s="15"/>
      <c r="F38" s="15"/>
      <c r="G38" s="15"/>
      <c r="H38" s="15"/>
      <c r="I38" s="35"/>
      <c r="J38" s="15">
        <f t="shared" si="5"/>
        <v>0</v>
      </c>
    </row>
    <row r="39" spans="2:10" x14ac:dyDescent="0.35">
      <c r="B39" s="23"/>
      <c r="C39" s="13"/>
      <c r="D39" s="15"/>
      <c r="E39" s="15"/>
      <c r="F39" s="15"/>
      <c r="G39" s="15"/>
      <c r="H39" s="15"/>
      <c r="I39" s="35"/>
      <c r="J39" s="15">
        <f t="shared" si="5"/>
        <v>0</v>
      </c>
    </row>
    <row r="40" spans="2:10" x14ac:dyDescent="0.35">
      <c r="B40" s="23"/>
      <c r="C40" s="61"/>
      <c r="D40" s="15"/>
      <c r="E40" s="15"/>
      <c r="F40" s="15"/>
      <c r="G40" s="15"/>
      <c r="H40" s="15"/>
      <c r="I40" s="35"/>
      <c r="J40" s="15">
        <f t="shared" si="5"/>
        <v>0</v>
      </c>
    </row>
    <row r="41" spans="2:10" x14ac:dyDescent="0.35">
      <c r="B41" s="23"/>
      <c r="C41" s="25"/>
      <c r="D41" s="15"/>
      <c r="E41" s="11"/>
      <c r="F41" s="11"/>
      <c r="G41" s="11"/>
      <c r="H41" s="11"/>
      <c r="J41" s="15">
        <f t="shared" si="5"/>
        <v>0</v>
      </c>
    </row>
    <row r="42" spans="2:10" x14ac:dyDescent="0.35">
      <c r="B42" s="23"/>
      <c r="C42" s="9" t="s">
        <v>17</v>
      </c>
      <c r="D42" s="16">
        <f>SUM(D37:D41)</f>
        <v>0</v>
      </c>
      <c r="E42" s="16">
        <f t="shared" ref="E42:H42" si="8">SUM(E37:E41)</f>
        <v>0</v>
      </c>
      <c r="F42" s="16">
        <f t="shared" si="8"/>
        <v>0</v>
      </c>
      <c r="G42" s="16">
        <f t="shared" si="8"/>
        <v>0</v>
      </c>
      <c r="H42" s="16">
        <f t="shared" si="8"/>
        <v>0</v>
      </c>
      <c r="J42" s="16">
        <f>SUM(J37:J41)</f>
        <v>0</v>
      </c>
    </row>
    <row r="43" spans="2:10" x14ac:dyDescent="0.35">
      <c r="B43" s="23"/>
      <c r="C43" s="14" t="s">
        <v>42</v>
      </c>
      <c r="D43" s="13" t="s">
        <v>35</v>
      </c>
      <c r="E43" s="10"/>
      <c r="F43" s="10"/>
      <c r="G43" s="10"/>
      <c r="H43" s="10"/>
      <c r="J43" s="15"/>
    </row>
    <row r="44" spans="2:10" x14ac:dyDescent="0.35">
      <c r="B44" s="23"/>
      <c r="C44" s="25"/>
      <c r="D44" s="15"/>
      <c r="E44" s="15"/>
      <c r="F44" s="15"/>
      <c r="G44" s="15"/>
      <c r="H44" s="15"/>
      <c r="I44" s="35">
        <v>375000</v>
      </c>
      <c r="J44" s="15">
        <f t="shared" si="5"/>
        <v>0</v>
      </c>
    </row>
    <row r="45" spans="2:10" x14ac:dyDescent="0.35">
      <c r="B45" s="23"/>
      <c r="C45" s="25"/>
      <c r="D45" s="15"/>
      <c r="E45" s="15"/>
      <c r="F45" s="15"/>
      <c r="G45" s="15"/>
      <c r="H45" s="15"/>
      <c r="I45" s="35">
        <v>781250</v>
      </c>
      <c r="J45" s="15">
        <f t="shared" si="5"/>
        <v>0</v>
      </c>
    </row>
    <row r="46" spans="2:10" x14ac:dyDescent="0.35">
      <c r="B46" s="23"/>
      <c r="C46" s="25"/>
      <c r="D46" s="15"/>
      <c r="E46" s="15"/>
      <c r="F46" s="15"/>
      <c r="G46" s="15"/>
      <c r="H46" s="15"/>
      <c r="I46" s="35">
        <v>2083335</v>
      </c>
      <c r="J46" s="15">
        <f t="shared" si="5"/>
        <v>0</v>
      </c>
    </row>
    <row r="47" spans="2:10" x14ac:dyDescent="0.35">
      <c r="B47" s="23"/>
      <c r="C47" s="25"/>
      <c r="D47" s="15"/>
      <c r="E47" s="11"/>
      <c r="F47" s="11"/>
      <c r="G47" s="11"/>
      <c r="H47" s="11"/>
      <c r="J47" s="15">
        <f t="shared" si="5"/>
        <v>0</v>
      </c>
    </row>
    <row r="48" spans="2:10" x14ac:dyDescent="0.35">
      <c r="B48" s="23"/>
      <c r="C48" s="25"/>
      <c r="D48" s="15"/>
      <c r="E48" s="11"/>
      <c r="F48" s="11"/>
      <c r="G48" s="11"/>
      <c r="H48" s="11"/>
      <c r="J48" s="15">
        <f t="shared" si="5"/>
        <v>0</v>
      </c>
    </row>
    <row r="49" spans="2:10" x14ac:dyDescent="0.35">
      <c r="B49" s="23"/>
      <c r="C49" s="10"/>
      <c r="D49" s="15"/>
      <c r="E49" s="11"/>
      <c r="F49" s="11"/>
      <c r="G49" s="11"/>
      <c r="H49" s="11"/>
      <c r="J49" s="15">
        <f t="shared" si="5"/>
        <v>0</v>
      </c>
    </row>
    <row r="50" spans="2:10" x14ac:dyDescent="0.35">
      <c r="B50" s="24"/>
      <c r="C50" s="9" t="s">
        <v>18</v>
      </c>
      <c r="D50" s="16">
        <f>SUM(D44:D49)</f>
        <v>0</v>
      </c>
      <c r="E50" s="16">
        <f t="shared" ref="E50:H50" si="9">SUM(E44:E49)</f>
        <v>0</v>
      </c>
      <c r="F50" s="16">
        <f t="shared" si="9"/>
        <v>0</v>
      </c>
      <c r="G50" s="16">
        <f t="shared" si="9"/>
        <v>0</v>
      </c>
      <c r="H50" s="16">
        <f t="shared" si="9"/>
        <v>0</v>
      </c>
      <c r="J50" s="16">
        <f>SUM(J44:J49)</f>
        <v>0</v>
      </c>
    </row>
    <row r="51" spans="2:10" x14ac:dyDescent="0.35">
      <c r="B51" s="24"/>
      <c r="C51" s="9" t="s">
        <v>19</v>
      </c>
      <c r="D51" s="16">
        <f>SUM(D50,D42,D35,D31,D27,D16,D11)</f>
        <v>0</v>
      </c>
      <c r="E51" s="16">
        <f t="shared" ref="E51:H51" si="10">SUM(E50,E42,E35,E31,E27,E16,E11)</f>
        <v>0</v>
      </c>
      <c r="F51" s="16">
        <f t="shared" si="10"/>
        <v>0</v>
      </c>
      <c r="G51" s="16">
        <f t="shared" si="10"/>
        <v>0</v>
      </c>
      <c r="H51" s="16">
        <f t="shared" si="10"/>
        <v>0</v>
      </c>
      <c r="J51" s="16">
        <f t="shared" si="5"/>
        <v>0</v>
      </c>
    </row>
    <row r="52" spans="2:10" x14ac:dyDescent="0.35">
      <c r="B52" s="6"/>
      <c r="D52"/>
      <c r="E52"/>
      <c r="H52"/>
      <c r="I52"/>
      <c r="J52" t="s">
        <v>20</v>
      </c>
    </row>
    <row r="53" spans="2:10" x14ac:dyDescent="0.35">
      <c r="B53" s="22" t="s">
        <v>43</v>
      </c>
      <c r="C53" s="17" t="s">
        <v>43</v>
      </c>
      <c r="D53" s="18"/>
      <c r="E53" s="18"/>
      <c r="F53" s="18"/>
      <c r="G53" s="18"/>
      <c r="H53" s="18"/>
      <c r="I53"/>
      <c r="J53" s="18" t="s">
        <v>20</v>
      </c>
    </row>
    <row r="54" spans="2:10" x14ac:dyDescent="0.35">
      <c r="B54" s="23"/>
      <c r="C54" s="25"/>
      <c r="D54" s="13"/>
      <c r="E54" s="10"/>
      <c r="F54" s="10"/>
      <c r="G54" s="10"/>
      <c r="H54" s="10"/>
      <c r="J54" s="15">
        <f>SUM(D54:H54)</f>
        <v>0</v>
      </c>
    </row>
    <row r="55" spans="2:10" x14ac:dyDescent="0.35">
      <c r="B55" s="23"/>
      <c r="C55" s="25"/>
      <c r="D55" s="13"/>
      <c r="E55" s="10"/>
      <c r="F55" s="10"/>
      <c r="G55" s="10"/>
      <c r="H55" s="10"/>
      <c r="J55" s="15">
        <f t="shared" ref="J55:J56" si="11">SUM(D55:H55)</f>
        <v>0</v>
      </c>
    </row>
    <row r="56" spans="2:10" x14ac:dyDescent="0.35">
      <c r="B56" s="24"/>
      <c r="C56" s="9" t="s">
        <v>21</v>
      </c>
      <c r="D56" s="16">
        <f>SUM(D54:D55)</f>
        <v>0</v>
      </c>
      <c r="E56" s="16">
        <f t="shared" ref="E56:H56" si="12">SUM(E54:E55)</f>
        <v>0</v>
      </c>
      <c r="F56" s="16">
        <f t="shared" si="12"/>
        <v>0</v>
      </c>
      <c r="G56" s="16">
        <f t="shared" si="12"/>
        <v>0</v>
      </c>
      <c r="H56" s="16">
        <f t="shared" si="12"/>
        <v>0</v>
      </c>
      <c r="J56" s="16">
        <f t="shared" si="11"/>
        <v>0</v>
      </c>
    </row>
    <row r="57" spans="2:10" ht="15" thickBot="1" x14ac:dyDescent="0.4">
      <c r="B57" s="6"/>
      <c r="D57"/>
      <c r="E57"/>
      <c r="H57"/>
      <c r="I57"/>
      <c r="J57" t="s">
        <v>20</v>
      </c>
    </row>
    <row r="58" spans="2:10" s="1" customFormat="1" ht="29.5" thickBot="1" x14ac:dyDescent="0.4">
      <c r="B58" s="19" t="s">
        <v>22</v>
      </c>
      <c r="C58" s="19"/>
      <c r="D58" s="20">
        <f>SUM(D56,D51)</f>
        <v>0</v>
      </c>
      <c r="E58" s="20">
        <f t="shared" ref="E58:J58" si="13">SUM(E56,E51)</f>
        <v>0</v>
      </c>
      <c r="F58" s="20">
        <f t="shared" si="13"/>
        <v>0</v>
      </c>
      <c r="G58" s="20">
        <f t="shared" si="13"/>
        <v>0</v>
      </c>
      <c r="H58" s="20">
        <f t="shared" si="13"/>
        <v>0</v>
      </c>
      <c r="I58" s="7">
        <f>SUM(I56,I51)</f>
        <v>0</v>
      </c>
      <c r="J58" s="20">
        <f t="shared" si="13"/>
        <v>0</v>
      </c>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row r="73" spans="2:2" x14ac:dyDescent="0.35">
      <c r="B73" s="6"/>
    </row>
  </sheetData>
  <pageMargins left="0.7" right="0.7" top="0.75" bottom="0.75" header="0.3" footer="0.3"/>
  <pageSetup scale="89" fitToHeight="0" orientation="landscape" r:id="rId1"/>
  <ignoredErrors>
    <ignoredError sqref="J8 J20:J26 J33 J44:J4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73"/>
  <sheetViews>
    <sheetView workbookViewId="0"/>
  </sheetViews>
  <sheetFormatPr defaultColWidth="9.1796875" defaultRowHeight="14.5" x14ac:dyDescent="0.35"/>
  <cols>
    <col min="1" max="1" width="3.1796875" customWidth="1"/>
    <col min="2" max="2" width="10.7265625" customWidth="1"/>
    <col min="3" max="3" width="45.54296875" customWidth="1"/>
    <col min="4" max="4" width="12.7265625" style="6" customWidth="1"/>
    <col min="5" max="5" width="12.54296875" style="2" customWidth="1"/>
    <col min="6" max="7" width="12.453125" customWidth="1"/>
    <col min="8" max="8" width="12.54296875" style="2" customWidth="1"/>
    <col min="9" max="9" width="0.81640625" style="7" customWidth="1"/>
    <col min="10" max="10" width="13.54296875" customWidth="1"/>
    <col min="11" max="11" width="10.1796875" customWidth="1"/>
  </cols>
  <sheetData>
    <row r="2" spans="2:39" ht="23.5" x14ac:dyDescent="0.55000000000000004">
      <c r="B2" s="30" t="s">
        <v>33</v>
      </c>
    </row>
    <row r="3" spans="2:39" x14ac:dyDescent="0.35">
      <c r="B3" s="64" t="s">
        <v>78</v>
      </c>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x14ac:dyDescent="0.35">
      <c r="B7" s="22"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x14ac:dyDescent="0.35">
      <c r="B8" s="23"/>
      <c r="C8" s="25"/>
      <c r="D8" s="15"/>
      <c r="E8" s="15"/>
      <c r="F8" s="15"/>
      <c r="G8" s="15"/>
      <c r="H8" s="15"/>
      <c r="I8" s="35">
        <v>450000</v>
      </c>
      <c r="J8" s="15">
        <f>SUM(D8:H8)</f>
        <v>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35">
      <c r="B12" s="23"/>
      <c r="C12" s="14" t="s">
        <v>36</v>
      </c>
      <c r="D12" s="13" t="s">
        <v>35</v>
      </c>
      <c r="E12" s="10"/>
      <c r="F12" s="10"/>
      <c r="G12" s="10"/>
      <c r="H12" s="10"/>
      <c r="J12" s="8" t="s">
        <v>35</v>
      </c>
    </row>
    <row r="13" spans="2:39" x14ac:dyDescent="0.35">
      <c r="B13" s="23"/>
      <c r="C13" s="25"/>
      <c r="D13" s="15"/>
      <c r="E13" s="15"/>
      <c r="F13" s="15"/>
      <c r="G13" s="15"/>
      <c r="H13" s="15"/>
      <c r="J13" s="15">
        <f>SUM(D13:H13)</f>
        <v>0</v>
      </c>
    </row>
    <row r="14" spans="2:39" x14ac:dyDescent="0.35">
      <c r="B14" s="23"/>
      <c r="C14" s="25"/>
      <c r="D14" s="15"/>
      <c r="E14" s="15"/>
      <c r="F14" s="15"/>
      <c r="G14" s="15"/>
      <c r="H14" s="15"/>
      <c r="J14" s="15">
        <f t="shared" ref="J14:J15" si="1">SUM(D14:H14)</f>
        <v>0</v>
      </c>
    </row>
    <row r="15" spans="2:39" x14ac:dyDescent="0.35">
      <c r="B15" s="23"/>
      <c r="C15" s="10"/>
      <c r="D15" s="15"/>
      <c r="E15" s="11"/>
      <c r="F15" s="11"/>
      <c r="G15" s="11"/>
      <c r="H15" s="11"/>
      <c r="J15" s="15">
        <f t="shared" si="1"/>
        <v>0</v>
      </c>
    </row>
    <row r="16" spans="2:39" x14ac:dyDescent="0.3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35">
      <c r="B17" s="23"/>
      <c r="C17" s="14" t="s">
        <v>37</v>
      </c>
      <c r="D17" s="13" t="s">
        <v>35</v>
      </c>
      <c r="E17" s="10"/>
      <c r="F17" s="10"/>
      <c r="G17" s="10"/>
      <c r="H17" s="10"/>
      <c r="J17" s="8" t="s">
        <v>35</v>
      </c>
    </row>
    <row r="18" spans="2:10" x14ac:dyDescent="0.35">
      <c r="B18" s="23"/>
      <c r="C18" s="25"/>
      <c r="D18" s="13"/>
      <c r="E18" s="10"/>
      <c r="F18" s="10"/>
      <c r="G18" s="10"/>
      <c r="H18" s="10"/>
      <c r="J18" s="15">
        <f t="shared" ref="J18:J19" si="3">SUM(D18:H18)</f>
        <v>0</v>
      </c>
    </row>
    <row r="19" spans="2:10" x14ac:dyDescent="0.35">
      <c r="B19" s="23"/>
      <c r="C19" s="29"/>
      <c r="D19" s="15"/>
      <c r="E19" s="11"/>
      <c r="F19" s="11"/>
      <c r="G19" s="11"/>
      <c r="H19" s="11"/>
      <c r="J19" s="15">
        <f t="shared" si="3"/>
        <v>0</v>
      </c>
    </row>
    <row r="20" spans="2:10" x14ac:dyDescent="0.35">
      <c r="B20" s="23"/>
      <c r="C20" s="29"/>
      <c r="D20" s="15"/>
      <c r="E20" s="15"/>
      <c r="F20" s="15"/>
      <c r="G20" s="15"/>
      <c r="H20" s="15"/>
      <c r="I20" s="35">
        <v>2000</v>
      </c>
      <c r="J20" s="15">
        <f>SUM(D20:H20)</f>
        <v>0</v>
      </c>
    </row>
    <row r="21" spans="2:10" x14ac:dyDescent="0.35">
      <c r="B21" s="23"/>
      <c r="C21" s="29"/>
      <c r="D21" s="15"/>
      <c r="E21" s="15"/>
      <c r="F21" s="15"/>
      <c r="G21" s="15"/>
      <c r="H21" s="15"/>
      <c r="I21" s="35">
        <v>250</v>
      </c>
      <c r="J21" s="15">
        <f t="shared" ref="J21:J26" si="4">SUM(D21:H21)</f>
        <v>0</v>
      </c>
    </row>
    <row r="22" spans="2:10" x14ac:dyDescent="0.35">
      <c r="B22" s="23"/>
      <c r="C22" s="25"/>
      <c r="D22" s="15"/>
      <c r="E22" s="15"/>
      <c r="F22" s="15"/>
      <c r="G22" s="15"/>
      <c r="H22" s="15"/>
      <c r="I22" s="35">
        <v>2250</v>
      </c>
      <c r="J22" s="15">
        <f t="shared" si="4"/>
        <v>0</v>
      </c>
    </row>
    <row r="23" spans="2:10" x14ac:dyDescent="0.35">
      <c r="B23" s="23"/>
      <c r="C23" s="29"/>
      <c r="D23" s="15"/>
      <c r="E23" s="15"/>
      <c r="F23" s="15"/>
      <c r="G23" s="15"/>
      <c r="H23" s="15"/>
      <c r="I23" s="35">
        <v>1243</v>
      </c>
      <c r="J23" s="15">
        <f t="shared" si="4"/>
        <v>0</v>
      </c>
    </row>
    <row r="24" spans="2:10" x14ac:dyDescent="0.35">
      <c r="B24" s="23"/>
      <c r="C24" s="29"/>
      <c r="D24" s="15"/>
      <c r="E24" s="15"/>
      <c r="F24" s="15"/>
      <c r="G24" s="15"/>
      <c r="H24" s="15"/>
      <c r="I24" s="35">
        <v>225</v>
      </c>
      <c r="J24" s="15">
        <f t="shared" si="4"/>
        <v>0</v>
      </c>
    </row>
    <row r="25" spans="2:10" x14ac:dyDescent="0.35">
      <c r="B25" s="23"/>
      <c r="C25" s="29"/>
      <c r="D25" s="15"/>
      <c r="E25" s="15"/>
      <c r="F25" s="15"/>
      <c r="G25" s="15"/>
      <c r="H25" s="15"/>
      <c r="I25" s="35">
        <v>400</v>
      </c>
      <c r="J25" s="15">
        <f t="shared" si="4"/>
        <v>0</v>
      </c>
    </row>
    <row r="26" spans="2:10" x14ac:dyDescent="0.35">
      <c r="B26" s="23"/>
      <c r="C26" s="25"/>
      <c r="D26" s="15"/>
      <c r="E26" s="15"/>
      <c r="F26" s="15"/>
      <c r="G26" s="15"/>
      <c r="H26" s="15"/>
      <c r="I26" s="35">
        <v>1638</v>
      </c>
      <c r="J26" s="15">
        <f t="shared" si="4"/>
        <v>0</v>
      </c>
    </row>
    <row r="27" spans="2:10" x14ac:dyDescent="0.35">
      <c r="B27" s="23"/>
      <c r="C27" s="9" t="s">
        <v>14</v>
      </c>
      <c r="D27" s="16">
        <f>SUM(D20:D26)</f>
        <v>0</v>
      </c>
      <c r="E27" s="16">
        <f t="shared" ref="E27:H27" si="5">SUM(E20:E26)</f>
        <v>0</v>
      </c>
      <c r="F27" s="16">
        <f t="shared" si="5"/>
        <v>0</v>
      </c>
      <c r="G27" s="16">
        <f t="shared" si="5"/>
        <v>0</v>
      </c>
      <c r="H27" s="16">
        <f t="shared" si="5"/>
        <v>0</v>
      </c>
      <c r="J27" s="16">
        <f>SUM(D27:H27)</f>
        <v>0</v>
      </c>
    </row>
    <row r="28" spans="2:10" x14ac:dyDescent="0.35">
      <c r="B28" s="23"/>
      <c r="C28" s="14" t="s">
        <v>38</v>
      </c>
      <c r="D28" s="15"/>
      <c r="E28" s="10"/>
      <c r="F28" s="10"/>
      <c r="G28" s="10"/>
      <c r="H28" s="10"/>
      <c r="J28" s="15" t="s">
        <v>20</v>
      </c>
    </row>
    <row r="29" spans="2:10" x14ac:dyDescent="0.35">
      <c r="B29" s="23"/>
      <c r="C29" s="25"/>
      <c r="D29" s="15"/>
      <c r="E29" s="10"/>
      <c r="F29" s="10"/>
      <c r="G29" s="10"/>
      <c r="H29" s="10"/>
      <c r="J29" s="15">
        <f>SUM(D29:H29)</f>
        <v>0</v>
      </c>
    </row>
    <row r="30" spans="2:10" x14ac:dyDescent="0.35">
      <c r="B30" s="23" t="s">
        <v>39</v>
      </c>
      <c r="C30" s="28" t="s">
        <v>39</v>
      </c>
      <c r="D30" s="13" t="s">
        <v>35</v>
      </c>
      <c r="E30" s="10"/>
      <c r="F30" s="10"/>
      <c r="G30" s="10"/>
      <c r="H30" s="10"/>
      <c r="J30" s="15">
        <f t="shared" ref="J30:J51" si="6">SUM(D30:H30)</f>
        <v>0</v>
      </c>
    </row>
    <row r="31" spans="2:10" x14ac:dyDescent="0.35">
      <c r="B31" s="23"/>
      <c r="C31" s="9" t="s">
        <v>15</v>
      </c>
      <c r="D31" s="12">
        <f>SUM(D29:D30)</f>
        <v>0</v>
      </c>
      <c r="E31" s="12">
        <f t="shared" ref="E31:H31" si="7">SUM(E29:E30)</f>
        <v>0</v>
      </c>
      <c r="F31" s="12">
        <f t="shared" si="7"/>
        <v>0</v>
      </c>
      <c r="G31" s="12">
        <f t="shared" si="7"/>
        <v>0</v>
      </c>
      <c r="H31" s="12">
        <f t="shared" si="7"/>
        <v>0</v>
      </c>
      <c r="J31" s="16">
        <f t="shared" si="6"/>
        <v>0</v>
      </c>
    </row>
    <row r="32" spans="2:10" x14ac:dyDescent="0.35">
      <c r="B32" s="23"/>
      <c r="C32" s="14" t="s">
        <v>40</v>
      </c>
      <c r="D32" s="13" t="s">
        <v>35</v>
      </c>
      <c r="E32" s="10"/>
      <c r="F32" s="10"/>
      <c r="G32" s="10"/>
      <c r="H32" s="10"/>
      <c r="J32" s="15"/>
    </row>
    <row r="33" spans="2:10" x14ac:dyDescent="0.35">
      <c r="B33" s="23"/>
      <c r="C33" s="25"/>
      <c r="D33" s="15"/>
      <c r="E33" s="15"/>
      <c r="F33" s="15"/>
      <c r="G33" s="15"/>
      <c r="H33" s="15"/>
      <c r="I33" s="35">
        <v>5000</v>
      </c>
      <c r="J33" s="15">
        <f t="shared" si="6"/>
        <v>0</v>
      </c>
    </row>
    <row r="34" spans="2:10" x14ac:dyDescent="0.35">
      <c r="B34" s="23"/>
      <c r="C34" s="25"/>
      <c r="D34" s="15"/>
      <c r="E34" s="11"/>
      <c r="F34" s="11"/>
      <c r="G34" s="11"/>
      <c r="H34" s="11"/>
      <c r="J34" s="15">
        <f t="shared" si="6"/>
        <v>0</v>
      </c>
    </row>
    <row r="35" spans="2:10" x14ac:dyDescent="0.35">
      <c r="B35" s="23"/>
      <c r="C35" s="9" t="s">
        <v>16</v>
      </c>
      <c r="D35" s="16">
        <f>SUM(D33:D34)</f>
        <v>0</v>
      </c>
      <c r="E35" s="16">
        <f t="shared" ref="E35:H35" si="8">SUM(E33:E34)</f>
        <v>0</v>
      </c>
      <c r="F35" s="16">
        <f t="shared" si="8"/>
        <v>0</v>
      </c>
      <c r="G35" s="16">
        <f t="shared" si="8"/>
        <v>0</v>
      </c>
      <c r="H35" s="16">
        <f t="shared" si="8"/>
        <v>0</v>
      </c>
      <c r="J35" s="16">
        <f t="shared" si="6"/>
        <v>0</v>
      </c>
    </row>
    <row r="36" spans="2:10" x14ac:dyDescent="0.35">
      <c r="B36" s="23"/>
      <c r="C36" s="14" t="s">
        <v>41</v>
      </c>
      <c r="D36" s="13" t="s">
        <v>35</v>
      </c>
      <c r="E36" s="10"/>
      <c r="F36" s="10"/>
      <c r="G36" s="10"/>
      <c r="H36" s="10"/>
      <c r="J36" s="15"/>
    </row>
    <row r="37" spans="2:10" x14ac:dyDescent="0.35">
      <c r="B37" s="23"/>
      <c r="C37" s="60"/>
      <c r="D37" s="15"/>
      <c r="E37" s="15"/>
      <c r="F37" s="15"/>
      <c r="G37" s="15"/>
      <c r="H37" s="15"/>
      <c r="I37" s="35"/>
      <c r="J37" s="15">
        <f t="shared" si="6"/>
        <v>0</v>
      </c>
    </row>
    <row r="38" spans="2:10" x14ac:dyDescent="0.35">
      <c r="B38" s="23"/>
      <c r="C38" s="25"/>
      <c r="D38" s="15"/>
      <c r="E38" s="15"/>
      <c r="F38" s="15"/>
      <c r="G38" s="15"/>
      <c r="H38" s="15"/>
      <c r="I38" s="35">
        <v>22500000</v>
      </c>
      <c r="J38" s="15">
        <f t="shared" si="6"/>
        <v>0</v>
      </c>
    </row>
    <row r="39" spans="2:10" x14ac:dyDescent="0.35">
      <c r="B39" s="23"/>
      <c r="C39" s="25"/>
      <c r="D39" s="15"/>
      <c r="E39" s="15"/>
      <c r="F39" s="15"/>
      <c r="G39" s="15"/>
      <c r="H39" s="15"/>
      <c r="I39" s="35">
        <v>75000000</v>
      </c>
      <c r="J39" s="15">
        <f t="shared" si="6"/>
        <v>0</v>
      </c>
    </row>
    <row r="40" spans="2:10" x14ac:dyDescent="0.35">
      <c r="B40" s="23"/>
      <c r="C40" s="25"/>
      <c r="D40" s="15"/>
      <c r="E40" s="15"/>
      <c r="F40" s="15"/>
      <c r="G40" s="15"/>
      <c r="H40" s="15"/>
      <c r="I40" s="35"/>
      <c r="J40" s="15">
        <f t="shared" si="6"/>
        <v>0</v>
      </c>
    </row>
    <row r="41" spans="2:10" x14ac:dyDescent="0.35">
      <c r="B41" s="23"/>
      <c r="C41" s="25"/>
      <c r="D41" s="15"/>
      <c r="E41" s="15"/>
      <c r="F41" s="15"/>
      <c r="G41" s="15"/>
      <c r="H41" s="15"/>
      <c r="J41" s="15">
        <f t="shared" si="6"/>
        <v>0</v>
      </c>
    </row>
    <row r="42" spans="2:10" x14ac:dyDescent="0.35">
      <c r="B42" s="23"/>
      <c r="C42" s="9" t="s">
        <v>17</v>
      </c>
      <c r="D42" s="16">
        <f>SUM(D37:D41)</f>
        <v>0</v>
      </c>
      <c r="E42" s="16">
        <f t="shared" ref="E42:H42" si="9">SUM(E37:E41)</f>
        <v>0</v>
      </c>
      <c r="F42" s="16">
        <f t="shared" si="9"/>
        <v>0</v>
      </c>
      <c r="G42" s="16">
        <f t="shared" si="9"/>
        <v>0</v>
      </c>
      <c r="H42" s="16">
        <f t="shared" si="9"/>
        <v>0</v>
      </c>
      <c r="J42" s="16">
        <f t="shared" si="6"/>
        <v>0</v>
      </c>
    </row>
    <row r="43" spans="2:10" x14ac:dyDescent="0.35">
      <c r="B43" s="23"/>
      <c r="C43" s="14" t="s">
        <v>42</v>
      </c>
      <c r="D43" s="13" t="s">
        <v>35</v>
      </c>
      <c r="E43" s="10"/>
      <c r="F43" s="10"/>
      <c r="G43" s="10"/>
      <c r="H43" s="10"/>
      <c r="J43" s="15"/>
    </row>
    <row r="44" spans="2:10" x14ac:dyDescent="0.35">
      <c r="B44" s="23"/>
      <c r="C44" s="25"/>
      <c r="D44" s="15"/>
      <c r="E44" s="15"/>
      <c r="F44" s="15"/>
      <c r="G44" s="15"/>
      <c r="H44" s="15"/>
      <c r="I44" s="35">
        <v>375000</v>
      </c>
      <c r="J44" s="15">
        <f t="shared" si="6"/>
        <v>0</v>
      </c>
    </row>
    <row r="45" spans="2:10" x14ac:dyDescent="0.35">
      <c r="B45" s="23"/>
      <c r="C45" s="25"/>
      <c r="D45" s="15"/>
      <c r="E45" s="15"/>
      <c r="F45" s="15"/>
      <c r="G45" s="15"/>
      <c r="H45" s="15"/>
      <c r="I45" s="35">
        <v>781250</v>
      </c>
      <c r="J45" s="15">
        <f t="shared" si="6"/>
        <v>0</v>
      </c>
    </row>
    <row r="46" spans="2:10" x14ac:dyDescent="0.35">
      <c r="B46" s="23"/>
      <c r="C46" s="25"/>
      <c r="D46" s="15"/>
      <c r="E46" s="15"/>
      <c r="F46" s="15"/>
      <c r="G46" s="15"/>
      <c r="H46" s="15"/>
      <c r="I46" s="35">
        <v>2083335</v>
      </c>
      <c r="J46" s="15">
        <f t="shared" si="6"/>
        <v>0</v>
      </c>
    </row>
    <row r="47" spans="2:10" x14ac:dyDescent="0.35">
      <c r="B47" s="23"/>
      <c r="C47" s="25"/>
      <c r="D47" s="15"/>
      <c r="E47" s="11"/>
      <c r="F47" s="11"/>
      <c r="G47" s="11"/>
      <c r="H47" s="11"/>
      <c r="J47" s="15">
        <f t="shared" si="6"/>
        <v>0</v>
      </c>
    </row>
    <row r="48" spans="2:10" x14ac:dyDescent="0.35">
      <c r="B48" s="23"/>
      <c r="C48" s="25"/>
      <c r="D48" s="15"/>
      <c r="E48" s="11"/>
      <c r="F48" s="11"/>
      <c r="G48" s="11"/>
      <c r="H48" s="11"/>
      <c r="J48" s="15">
        <f t="shared" si="6"/>
        <v>0</v>
      </c>
    </row>
    <row r="49" spans="2:10" x14ac:dyDescent="0.35">
      <c r="B49" s="23"/>
      <c r="C49" s="10"/>
      <c r="D49" s="15"/>
      <c r="E49" s="11"/>
      <c r="F49" s="11"/>
      <c r="G49" s="11"/>
      <c r="H49" s="11"/>
      <c r="J49" s="15">
        <f t="shared" si="6"/>
        <v>0</v>
      </c>
    </row>
    <row r="50" spans="2:10" x14ac:dyDescent="0.35">
      <c r="B50" s="24"/>
      <c r="C50" s="9" t="s">
        <v>18</v>
      </c>
      <c r="D50" s="16">
        <f>SUM(D44:D49)</f>
        <v>0</v>
      </c>
      <c r="E50" s="16">
        <f t="shared" ref="E50:H50" si="10">SUM(E44:E49)</f>
        <v>0</v>
      </c>
      <c r="F50" s="16">
        <f t="shared" si="10"/>
        <v>0</v>
      </c>
      <c r="G50" s="16">
        <f t="shared" si="10"/>
        <v>0</v>
      </c>
      <c r="H50" s="16">
        <f t="shared" si="10"/>
        <v>0</v>
      </c>
      <c r="J50" s="16">
        <f t="shared" si="6"/>
        <v>0</v>
      </c>
    </row>
    <row r="51" spans="2:10" x14ac:dyDescent="0.35">
      <c r="B51" s="24"/>
      <c r="C51" s="9" t="s">
        <v>19</v>
      </c>
      <c r="D51" s="16">
        <f>SUM(D50,D42,D35,D31,D27,D16,D11)</f>
        <v>0</v>
      </c>
      <c r="E51" s="16">
        <f t="shared" ref="E51:H51" si="11">SUM(E50,E42,E35,E31,E27,E16,E11)</f>
        <v>0</v>
      </c>
      <c r="F51" s="16">
        <f t="shared" si="11"/>
        <v>0</v>
      </c>
      <c r="G51" s="16">
        <f t="shared" si="11"/>
        <v>0</v>
      </c>
      <c r="H51" s="16">
        <f t="shared" si="11"/>
        <v>0</v>
      </c>
      <c r="J51" s="16">
        <f t="shared" si="6"/>
        <v>0</v>
      </c>
    </row>
    <row r="52" spans="2:10" x14ac:dyDescent="0.35">
      <c r="B52" s="6"/>
      <c r="D52"/>
      <c r="E52"/>
      <c r="H52"/>
      <c r="I52"/>
      <c r="J52" t="s">
        <v>20</v>
      </c>
    </row>
    <row r="53" spans="2:10" ht="29" x14ac:dyDescent="0.35">
      <c r="B53" s="70" t="s">
        <v>43</v>
      </c>
      <c r="C53" s="17" t="s">
        <v>43</v>
      </c>
      <c r="D53" s="18"/>
      <c r="E53" s="18"/>
      <c r="F53" s="18"/>
      <c r="G53" s="18"/>
      <c r="H53" s="18"/>
      <c r="I53"/>
      <c r="J53" s="18" t="s">
        <v>20</v>
      </c>
    </row>
    <row r="54" spans="2:10" x14ac:dyDescent="0.35">
      <c r="B54" s="23"/>
      <c r="C54" s="25"/>
      <c r="D54" s="13"/>
      <c r="E54" s="10"/>
      <c r="F54" s="10"/>
      <c r="G54" s="10"/>
      <c r="H54" s="10"/>
      <c r="J54" s="15">
        <f>SUM(D54:H54)</f>
        <v>0</v>
      </c>
    </row>
    <row r="55" spans="2:10" x14ac:dyDescent="0.35">
      <c r="B55" s="23"/>
      <c r="C55" s="25"/>
      <c r="D55" s="13"/>
      <c r="E55" s="10"/>
      <c r="F55" s="10"/>
      <c r="G55" s="10"/>
      <c r="H55" s="10"/>
      <c r="J55" s="15">
        <f t="shared" ref="J55:J56" si="12">SUM(D55:H55)</f>
        <v>0</v>
      </c>
    </row>
    <row r="56" spans="2:10" x14ac:dyDescent="0.35">
      <c r="B56" s="24"/>
      <c r="C56" s="9" t="s">
        <v>21</v>
      </c>
      <c r="D56" s="16">
        <f>SUM(D54:D55)</f>
        <v>0</v>
      </c>
      <c r="E56" s="16">
        <f t="shared" ref="E56:H56" si="13">SUM(E54:E55)</f>
        <v>0</v>
      </c>
      <c r="F56" s="16">
        <f t="shared" si="13"/>
        <v>0</v>
      </c>
      <c r="G56" s="16">
        <f t="shared" si="13"/>
        <v>0</v>
      </c>
      <c r="H56" s="16">
        <f t="shared" si="13"/>
        <v>0</v>
      </c>
      <c r="J56" s="16">
        <f t="shared" si="12"/>
        <v>0</v>
      </c>
    </row>
    <row r="57" spans="2:10" ht="15" thickBot="1" x14ac:dyDescent="0.4">
      <c r="B57" s="6"/>
      <c r="D57"/>
      <c r="E57"/>
      <c r="H57"/>
      <c r="I57"/>
      <c r="J57" t="s">
        <v>20</v>
      </c>
    </row>
    <row r="58" spans="2:10" s="1" customFormat="1" ht="29.5" thickBot="1" x14ac:dyDescent="0.4">
      <c r="B58" s="19" t="s">
        <v>22</v>
      </c>
      <c r="C58" s="19"/>
      <c r="D58" s="20">
        <f>SUM(D56,D51)</f>
        <v>0</v>
      </c>
      <c r="E58" s="20">
        <f t="shared" ref="E58:J58" si="14">SUM(E56,E51)</f>
        <v>0</v>
      </c>
      <c r="F58" s="20">
        <f t="shared" si="14"/>
        <v>0</v>
      </c>
      <c r="G58" s="20">
        <f t="shared" si="14"/>
        <v>0</v>
      </c>
      <c r="H58" s="20">
        <f t="shared" si="14"/>
        <v>0</v>
      </c>
      <c r="I58" s="7">
        <f>SUM(I56,I51)</f>
        <v>0</v>
      </c>
      <c r="J58" s="20">
        <f t="shared" si="14"/>
        <v>0</v>
      </c>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row r="73" spans="2:2" x14ac:dyDescent="0.35">
      <c r="B73" s="6"/>
    </row>
  </sheetData>
  <pageMargins left="0.7" right="0.7" top="0.75" bottom="0.75" header="0.3" footer="0.3"/>
  <pageSetup scale="89" fitToHeight="0" orientation="landscape" r:id="rId1"/>
  <ignoredErrors>
    <ignoredError sqref="J44:J46 J38:J39 J33 J20:J26 J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72"/>
  <sheetViews>
    <sheetView workbookViewId="0"/>
  </sheetViews>
  <sheetFormatPr defaultColWidth="9.1796875" defaultRowHeight="14.5" x14ac:dyDescent="0.35"/>
  <cols>
    <col min="1" max="1" width="3.1796875" customWidth="1"/>
    <col min="2" max="2" width="10" customWidth="1"/>
    <col min="3" max="3" width="46.81640625" customWidth="1"/>
    <col min="4" max="4" width="12.7265625" style="6" customWidth="1"/>
    <col min="5" max="5" width="12.453125" style="2" customWidth="1"/>
    <col min="6" max="6" width="12.81640625" customWidth="1"/>
    <col min="7" max="7" width="12.453125" customWidth="1"/>
    <col min="8" max="8" width="12.7265625" style="2" customWidth="1"/>
    <col min="9" max="9" width="0.81640625" style="7" customWidth="1"/>
    <col min="10" max="10" width="12.7265625" bestFit="1" customWidth="1"/>
    <col min="11" max="11" width="10.1796875" customWidth="1"/>
  </cols>
  <sheetData>
    <row r="2" spans="2:39" ht="23.5" x14ac:dyDescent="0.55000000000000004">
      <c r="B2" s="30" t="s">
        <v>33</v>
      </c>
    </row>
    <row r="3" spans="2:39" x14ac:dyDescent="0.35">
      <c r="B3" s="64" t="s">
        <v>78</v>
      </c>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x14ac:dyDescent="0.35">
      <c r="B7" s="22"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x14ac:dyDescent="0.35">
      <c r="B8" s="23"/>
      <c r="C8" s="25"/>
      <c r="D8" s="15"/>
      <c r="E8" s="15"/>
      <c r="F8" s="15"/>
      <c r="G8" s="15"/>
      <c r="H8" s="15"/>
      <c r="I8" s="35">
        <v>450000</v>
      </c>
      <c r="J8" s="15">
        <f>SUM(D8:H8)</f>
        <v>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35">
      <c r="B12" s="23"/>
      <c r="C12" s="14" t="s">
        <v>36</v>
      </c>
      <c r="D12" s="13" t="s">
        <v>35</v>
      </c>
      <c r="E12" s="10"/>
      <c r="F12" s="10"/>
      <c r="G12" s="10"/>
      <c r="H12" s="10"/>
      <c r="J12" s="8" t="s">
        <v>35</v>
      </c>
    </row>
    <row r="13" spans="2:39" x14ac:dyDescent="0.35">
      <c r="B13" s="23"/>
      <c r="C13" s="25"/>
      <c r="D13" s="15"/>
      <c r="E13" s="15"/>
      <c r="F13" s="15"/>
      <c r="G13" s="15"/>
      <c r="H13" s="15"/>
      <c r="J13" s="15">
        <f>SUM(D13:H13)</f>
        <v>0</v>
      </c>
    </row>
    <row r="14" spans="2:39" x14ac:dyDescent="0.35">
      <c r="B14" s="23"/>
      <c r="C14" s="25"/>
      <c r="D14" s="15"/>
      <c r="E14" s="15"/>
      <c r="F14" s="15"/>
      <c r="G14" s="15"/>
      <c r="H14" s="15"/>
      <c r="J14" s="15">
        <f t="shared" ref="J14:J15" si="1">SUM(D14:H14)</f>
        <v>0</v>
      </c>
    </row>
    <row r="15" spans="2:39" x14ac:dyDescent="0.35">
      <c r="B15" s="23"/>
      <c r="C15" s="10"/>
      <c r="D15" s="15"/>
      <c r="E15" s="11"/>
      <c r="F15" s="11"/>
      <c r="G15" s="11"/>
      <c r="H15" s="11"/>
      <c r="J15" s="15">
        <f t="shared" si="1"/>
        <v>0</v>
      </c>
    </row>
    <row r="16" spans="2:39" x14ac:dyDescent="0.3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35">
      <c r="B17" s="23"/>
      <c r="C17" s="14" t="s">
        <v>37</v>
      </c>
      <c r="D17" s="13" t="s">
        <v>35</v>
      </c>
      <c r="E17" s="10"/>
      <c r="F17" s="10"/>
      <c r="G17" s="10"/>
      <c r="H17" s="10"/>
      <c r="J17" s="8" t="s">
        <v>35</v>
      </c>
    </row>
    <row r="18" spans="2:10" x14ac:dyDescent="0.35">
      <c r="B18" s="23"/>
      <c r="C18" s="25"/>
      <c r="D18" s="13"/>
      <c r="E18" s="10"/>
      <c r="F18" s="10"/>
      <c r="G18" s="10"/>
      <c r="H18" s="10"/>
      <c r="J18" s="15">
        <f t="shared" ref="J18:J19" si="3">SUM(D18:H18)</f>
        <v>0</v>
      </c>
    </row>
    <row r="19" spans="2:10" x14ac:dyDescent="0.35">
      <c r="B19" s="23"/>
      <c r="C19" s="29"/>
      <c r="D19" s="15" t="s">
        <v>39</v>
      </c>
      <c r="E19" s="11" t="s">
        <v>39</v>
      </c>
      <c r="F19" s="11" t="s">
        <v>39</v>
      </c>
      <c r="G19" s="11"/>
      <c r="H19" s="11"/>
      <c r="J19" s="15">
        <f t="shared" si="3"/>
        <v>0</v>
      </c>
    </row>
    <row r="20" spans="2:10" x14ac:dyDescent="0.35">
      <c r="B20" s="23"/>
      <c r="C20" s="29"/>
      <c r="D20" s="15"/>
      <c r="E20" s="15"/>
      <c r="F20" s="15"/>
      <c r="G20" s="15"/>
      <c r="H20" s="15"/>
      <c r="I20" s="35">
        <v>2000</v>
      </c>
      <c r="J20" s="15">
        <f>SUM(D20:H20)</f>
        <v>0</v>
      </c>
    </row>
    <row r="21" spans="2:10" x14ac:dyDescent="0.35">
      <c r="B21" s="23"/>
      <c r="C21" s="29"/>
      <c r="D21" s="15"/>
      <c r="E21" s="15"/>
      <c r="F21" s="15"/>
      <c r="G21" s="15"/>
      <c r="H21" s="15"/>
      <c r="I21" s="35">
        <v>250</v>
      </c>
      <c r="J21" s="15">
        <f t="shared" ref="J21:J26" si="4">SUM(D21:H21)</f>
        <v>0</v>
      </c>
    </row>
    <row r="22" spans="2:10" x14ac:dyDescent="0.35">
      <c r="B22" s="23"/>
      <c r="C22" s="25"/>
      <c r="D22" s="15"/>
      <c r="E22" s="15"/>
      <c r="F22" s="15"/>
      <c r="G22" s="15"/>
      <c r="H22" s="15"/>
      <c r="I22" s="35">
        <v>2250</v>
      </c>
      <c r="J22" s="15">
        <f t="shared" si="4"/>
        <v>0</v>
      </c>
    </row>
    <row r="23" spans="2:10" x14ac:dyDescent="0.35">
      <c r="B23" s="23"/>
      <c r="C23" s="29"/>
      <c r="D23" s="15"/>
      <c r="E23" s="15"/>
      <c r="F23" s="15"/>
      <c r="G23" s="15"/>
      <c r="H23" s="15"/>
      <c r="I23" s="35">
        <v>1243</v>
      </c>
      <c r="J23" s="15">
        <f t="shared" si="4"/>
        <v>0</v>
      </c>
    </row>
    <row r="24" spans="2:10" x14ac:dyDescent="0.35">
      <c r="B24" s="23"/>
      <c r="C24" s="29"/>
      <c r="D24" s="15"/>
      <c r="E24" s="15"/>
      <c r="F24" s="15"/>
      <c r="G24" s="15"/>
      <c r="H24" s="15"/>
      <c r="I24" s="35">
        <v>225</v>
      </c>
      <c r="J24" s="15">
        <f t="shared" si="4"/>
        <v>0</v>
      </c>
    </row>
    <row r="25" spans="2:10" x14ac:dyDescent="0.35">
      <c r="B25" s="23"/>
      <c r="C25" s="29"/>
      <c r="D25" s="15"/>
      <c r="E25" s="15"/>
      <c r="F25" s="15"/>
      <c r="G25" s="15"/>
      <c r="H25" s="15"/>
      <c r="I25" s="35">
        <v>400</v>
      </c>
      <c r="J25" s="15">
        <f t="shared" si="4"/>
        <v>0</v>
      </c>
    </row>
    <row r="26" spans="2:10" x14ac:dyDescent="0.35">
      <c r="B26" s="23"/>
      <c r="C26" s="25"/>
      <c r="D26" s="15"/>
      <c r="E26" s="15"/>
      <c r="F26" s="15"/>
      <c r="G26" s="15"/>
      <c r="H26" s="15"/>
      <c r="I26" s="35">
        <v>1638</v>
      </c>
      <c r="J26" s="15">
        <f t="shared" si="4"/>
        <v>0</v>
      </c>
    </row>
    <row r="27" spans="2:10" x14ac:dyDescent="0.35">
      <c r="B27" s="23"/>
      <c r="C27" s="9" t="s">
        <v>14</v>
      </c>
      <c r="D27" s="16">
        <f>SUM(D20:D26)</f>
        <v>0</v>
      </c>
      <c r="E27" s="16">
        <f t="shared" ref="E27:H27" si="5">SUM(E20:E26)</f>
        <v>0</v>
      </c>
      <c r="F27" s="16">
        <f t="shared" si="5"/>
        <v>0</v>
      </c>
      <c r="G27" s="16">
        <f t="shared" si="5"/>
        <v>0</v>
      </c>
      <c r="H27" s="16">
        <f t="shared" si="5"/>
        <v>0</v>
      </c>
      <c r="J27" s="16">
        <f>SUM(D27:H27)</f>
        <v>0</v>
      </c>
    </row>
    <row r="28" spans="2:10" x14ac:dyDescent="0.35">
      <c r="B28" s="23"/>
      <c r="C28" s="14" t="s">
        <v>38</v>
      </c>
      <c r="D28" s="15"/>
      <c r="E28" s="10"/>
      <c r="F28" s="10"/>
      <c r="G28" s="10"/>
      <c r="H28" s="10"/>
      <c r="J28" s="15" t="s">
        <v>20</v>
      </c>
    </row>
    <row r="29" spans="2:10" x14ac:dyDescent="0.35">
      <c r="B29" s="23"/>
      <c r="C29" s="25"/>
      <c r="D29" s="15"/>
      <c r="E29" s="10"/>
      <c r="F29" s="10"/>
      <c r="G29" s="10"/>
      <c r="H29" s="10"/>
      <c r="J29" s="15">
        <f>SUM(D29:H29)</f>
        <v>0</v>
      </c>
    </row>
    <row r="30" spans="2:10" x14ac:dyDescent="0.35">
      <c r="B30" s="23" t="s">
        <v>39</v>
      </c>
      <c r="C30" s="28" t="s">
        <v>39</v>
      </c>
      <c r="D30" s="13" t="s">
        <v>35</v>
      </c>
      <c r="E30" s="10"/>
      <c r="F30" s="10"/>
      <c r="G30" s="10"/>
      <c r="H30" s="10"/>
      <c r="J30" s="15">
        <f t="shared" ref="J30:J50" si="6">SUM(D30:H30)</f>
        <v>0</v>
      </c>
    </row>
    <row r="31" spans="2:10" x14ac:dyDescent="0.35">
      <c r="B31" s="23"/>
      <c r="C31" s="9" t="s">
        <v>15</v>
      </c>
      <c r="D31" s="12">
        <f>SUM(D29:D30)</f>
        <v>0</v>
      </c>
      <c r="E31" s="12">
        <f t="shared" ref="E31:H31" si="7">SUM(E29:E30)</f>
        <v>0</v>
      </c>
      <c r="F31" s="12">
        <f t="shared" si="7"/>
        <v>0</v>
      </c>
      <c r="G31" s="12">
        <f t="shared" si="7"/>
        <v>0</v>
      </c>
      <c r="H31" s="12">
        <f t="shared" si="7"/>
        <v>0</v>
      </c>
      <c r="J31" s="16">
        <f t="shared" si="6"/>
        <v>0</v>
      </c>
    </row>
    <row r="32" spans="2:10" x14ac:dyDescent="0.35">
      <c r="B32" s="23"/>
      <c r="C32" s="14" t="s">
        <v>40</v>
      </c>
      <c r="D32" s="13" t="s">
        <v>35</v>
      </c>
      <c r="E32" s="10"/>
      <c r="F32" s="10"/>
      <c r="G32" s="10"/>
      <c r="H32" s="10"/>
      <c r="J32" s="15"/>
    </row>
    <row r="33" spans="2:10" x14ac:dyDescent="0.35">
      <c r="B33" s="23"/>
      <c r="C33" s="25"/>
      <c r="D33" s="15"/>
      <c r="E33" s="15"/>
      <c r="F33" s="15"/>
      <c r="G33" s="15"/>
      <c r="H33" s="15"/>
      <c r="I33" s="35">
        <v>5000</v>
      </c>
      <c r="J33" s="15">
        <f t="shared" si="6"/>
        <v>0</v>
      </c>
    </row>
    <row r="34" spans="2:10" x14ac:dyDescent="0.35">
      <c r="B34" s="23"/>
      <c r="C34" s="25"/>
      <c r="D34" s="15"/>
      <c r="E34" s="11"/>
      <c r="F34" s="11"/>
      <c r="G34" s="11"/>
      <c r="H34" s="11"/>
      <c r="J34" s="15">
        <f t="shared" si="6"/>
        <v>0</v>
      </c>
    </row>
    <row r="35" spans="2:10" x14ac:dyDescent="0.35">
      <c r="B35" s="23"/>
      <c r="C35" s="9" t="s">
        <v>16</v>
      </c>
      <c r="D35" s="16">
        <f>SUM(D33:D34)</f>
        <v>0</v>
      </c>
      <c r="E35" s="16">
        <f t="shared" ref="E35:H35" si="8">SUM(E33:E34)</f>
        <v>0</v>
      </c>
      <c r="F35" s="16">
        <f t="shared" si="8"/>
        <v>0</v>
      </c>
      <c r="G35" s="16">
        <f t="shared" si="8"/>
        <v>0</v>
      </c>
      <c r="H35" s="16">
        <f t="shared" si="8"/>
        <v>0</v>
      </c>
      <c r="J35" s="16">
        <f t="shared" si="6"/>
        <v>0</v>
      </c>
    </row>
    <row r="36" spans="2:10" x14ac:dyDescent="0.35">
      <c r="B36" s="23"/>
      <c r="C36" s="14" t="s">
        <v>41</v>
      </c>
      <c r="D36" s="13" t="s">
        <v>35</v>
      </c>
      <c r="E36" s="10"/>
      <c r="F36" s="10"/>
      <c r="G36" s="10"/>
      <c r="H36" s="10"/>
      <c r="J36" s="15"/>
    </row>
    <row r="37" spans="2:10" x14ac:dyDescent="0.35">
      <c r="B37" s="23"/>
      <c r="C37" s="25"/>
      <c r="D37" s="15"/>
      <c r="E37" s="15"/>
      <c r="F37" s="15"/>
      <c r="G37" s="15"/>
      <c r="H37" s="15"/>
      <c r="I37" s="35">
        <v>5106000</v>
      </c>
      <c r="J37" s="15">
        <f t="shared" si="6"/>
        <v>0</v>
      </c>
    </row>
    <row r="38" spans="2:10" x14ac:dyDescent="0.35">
      <c r="B38" s="23"/>
      <c r="C38" s="25"/>
      <c r="D38" s="15"/>
      <c r="E38" s="15"/>
      <c r="F38" s="15"/>
      <c r="G38" s="15"/>
      <c r="H38" s="15"/>
      <c r="I38" s="35">
        <v>22500000</v>
      </c>
      <c r="J38" s="15">
        <f t="shared" si="6"/>
        <v>0</v>
      </c>
    </row>
    <row r="39" spans="2:10" x14ac:dyDescent="0.35">
      <c r="B39" s="23"/>
      <c r="C39" s="25"/>
      <c r="D39" s="15"/>
      <c r="E39" s="15"/>
      <c r="F39" s="15"/>
      <c r="G39" s="15"/>
      <c r="H39" s="15"/>
      <c r="I39" s="35">
        <v>75000000</v>
      </c>
      <c r="J39" s="15">
        <f t="shared" si="6"/>
        <v>0</v>
      </c>
    </row>
    <row r="40" spans="2:10" x14ac:dyDescent="0.35">
      <c r="B40" s="23"/>
      <c r="C40" s="25"/>
      <c r="D40" s="15"/>
      <c r="E40" s="11"/>
      <c r="F40" s="11"/>
      <c r="G40" s="11"/>
      <c r="H40" s="11"/>
      <c r="J40" s="15">
        <f t="shared" si="6"/>
        <v>0</v>
      </c>
    </row>
    <row r="41" spans="2:10" x14ac:dyDescent="0.35">
      <c r="B41" s="23"/>
      <c r="C41" s="9" t="s">
        <v>44</v>
      </c>
      <c r="D41" s="16">
        <f>SUM(D37:D40)</f>
        <v>0</v>
      </c>
      <c r="E41" s="16">
        <f t="shared" ref="E41:H41" si="9">SUM(E37:E40)</f>
        <v>0</v>
      </c>
      <c r="F41" s="16">
        <f t="shared" si="9"/>
        <v>0</v>
      </c>
      <c r="G41" s="16">
        <f t="shared" si="9"/>
        <v>0</v>
      </c>
      <c r="H41" s="16">
        <f t="shared" si="9"/>
        <v>0</v>
      </c>
      <c r="J41" s="16">
        <f t="shared" si="6"/>
        <v>0</v>
      </c>
    </row>
    <row r="42" spans="2:10" x14ac:dyDescent="0.35">
      <c r="B42" s="23"/>
      <c r="C42" s="14" t="s">
        <v>45</v>
      </c>
      <c r="D42" s="13" t="s">
        <v>35</v>
      </c>
      <c r="E42" s="10"/>
      <c r="F42" s="10"/>
      <c r="G42" s="10"/>
      <c r="H42" s="10"/>
      <c r="J42" s="15"/>
    </row>
    <row r="43" spans="2:10" x14ac:dyDescent="0.35">
      <c r="B43" s="23"/>
      <c r="C43" s="25"/>
      <c r="D43" s="15"/>
      <c r="E43" s="15"/>
      <c r="F43" s="15"/>
      <c r="G43" s="15"/>
      <c r="H43" s="15"/>
      <c r="I43" s="35">
        <v>375000</v>
      </c>
      <c r="J43" s="15">
        <f t="shared" si="6"/>
        <v>0</v>
      </c>
    </row>
    <row r="44" spans="2:10" x14ac:dyDescent="0.35">
      <c r="B44" s="23"/>
      <c r="C44" s="25"/>
      <c r="D44" s="15"/>
      <c r="E44" s="15"/>
      <c r="F44" s="15"/>
      <c r="G44" s="15"/>
      <c r="H44" s="15"/>
      <c r="I44" s="35">
        <v>781250</v>
      </c>
      <c r="J44" s="15">
        <f t="shared" si="6"/>
        <v>0</v>
      </c>
    </row>
    <row r="45" spans="2:10" x14ac:dyDescent="0.35">
      <c r="B45" s="23"/>
      <c r="C45" s="25"/>
      <c r="D45" s="15"/>
      <c r="E45" s="15"/>
      <c r="F45" s="15"/>
      <c r="G45" s="15"/>
      <c r="H45" s="15"/>
      <c r="I45" s="35">
        <v>2083335</v>
      </c>
      <c r="J45" s="15">
        <f t="shared" si="6"/>
        <v>0</v>
      </c>
    </row>
    <row r="46" spans="2:10" x14ac:dyDescent="0.35">
      <c r="B46" s="23"/>
      <c r="C46" s="25"/>
      <c r="D46" s="15"/>
      <c r="E46" s="11"/>
      <c r="F46" s="11"/>
      <c r="G46" s="11"/>
      <c r="H46" s="11"/>
      <c r="J46" s="15">
        <f t="shared" si="6"/>
        <v>0</v>
      </c>
    </row>
    <row r="47" spans="2:10" x14ac:dyDescent="0.35">
      <c r="B47" s="23"/>
      <c r="C47" s="25"/>
      <c r="D47" s="15"/>
      <c r="E47" s="11"/>
      <c r="F47" s="11"/>
      <c r="G47" s="11"/>
      <c r="H47" s="11"/>
      <c r="J47" s="15">
        <f t="shared" si="6"/>
        <v>0</v>
      </c>
    </row>
    <row r="48" spans="2:10" x14ac:dyDescent="0.35">
      <c r="B48" s="23"/>
      <c r="C48" s="10"/>
      <c r="D48" s="15"/>
      <c r="E48" s="11"/>
      <c r="F48" s="11"/>
      <c r="G48" s="11"/>
      <c r="H48" s="11"/>
      <c r="J48" s="15">
        <f t="shared" si="6"/>
        <v>0</v>
      </c>
    </row>
    <row r="49" spans="2:10" x14ac:dyDescent="0.35">
      <c r="B49" s="24"/>
      <c r="C49" s="9" t="s">
        <v>18</v>
      </c>
      <c r="D49" s="16">
        <f>SUM(D43:D48)</f>
        <v>0</v>
      </c>
      <c r="E49" s="16">
        <f t="shared" ref="E49:H49" si="10">SUM(E43:E48)</f>
        <v>0</v>
      </c>
      <c r="F49" s="16">
        <f t="shared" si="10"/>
        <v>0</v>
      </c>
      <c r="G49" s="16">
        <f t="shared" si="10"/>
        <v>0</v>
      </c>
      <c r="H49" s="16">
        <f t="shared" si="10"/>
        <v>0</v>
      </c>
      <c r="J49" s="16">
        <f t="shared" si="6"/>
        <v>0</v>
      </c>
    </row>
    <row r="50" spans="2:10" x14ac:dyDescent="0.35">
      <c r="B50" s="24"/>
      <c r="C50" s="9" t="s">
        <v>19</v>
      </c>
      <c r="D50" s="16">
        <f>SUM(D49,D41,D35,D31,D27,D16,D11)</f>
        <v>0</v>
      </c>
      <c r="E50" s="16">
        <f t="shared" ref="E50:H50" si="11">SUM(E49,E41,E35,E31,E27,E16,E11)</f>
        <v>0</v>
      </c>
      <c r="F50" s="16">
        <f t="shared" si="11"/>
        <v>0</v>
      </c>
      <c r="G50" s="16">
        <f t="shared" si="11"/>
        <v>0</v>
      </c>
      <c r="H50" s="16">
        <f t="shared" si="11"/>
        <v>0</v>
      </c>
      <c r="J50" s="16">
        <f t="shared" si="6"/>
        <v>0</v>
      </c>
    </row>
    <row r="51" spans="2:10" x14ac:dyDescent="0.35">
      <c r="B51" s="6"/>
      <c r="D51"/>
      <c r="E51"/>
      <c r="H51"/>
      <c r="I51"/>
      <c r="J51" t="s">
        <v>20</v>
      </c>
    </row>
    <row r="52" spans="2:10" ht="29" x14ac:dyDescent="0.35">
      <c r="B52" s="70" t="s">
        <v>43</v>
      </c>
      <c r="C52" s="17" t="s">
        <v>43</v>
      </c>
      <c r="D52" s="18"/>
      <c r="E52" s="18"/>
      <c r="F52" s="18"/>
      <c r="G52" s="18"/>
      <c r="H52" s="18"/>
      <c r="I52"/>
      <c r="J52" s="18" t="s">
        <v>20</v>
      </c>
    </row>
    <row r="53" spans="2:10" x14ac:dyDescent="0.35">
      <c r="B53" s="23"/>
      <c r="C53" s="25"/>
      <c r="D53" s="13"/>
      <c r="E53" s="10"/>
      <c r="F53" s="10"/>
      <c r="G53" s="10"/>
      <c r="H53" s="10"/>
      <c r="J53" s="15">
        <f>SUM(D53:H53)</f>
        <v>0</v>
      </c>
    </row>
    <row r="54" spans="2:10" x14ac:dyDescent="0.35">
      <c r="B54" s="23"/>
      <c r="C54" s="25"/>
      <c r="D54" s="13"/>
      <c r="E54" s="10"/>
      <c r="F54" s="10"/>
      <c r="G54" s="10"/>
      <c r="H54" s="10"/>
      <c r="J54" s="15">
        <f t="shared" ref="J54:J55" si="12">SUM(D54:H54)</f>
        <v>0</v>
      </c>
    </row>
    <row r="55" spans="2:10" x14ac:dyDescent="0.35">
      <c r="B55" s="24"/>
      <c r="C55" s="9" t="s">
        <v>21</v>
      </c>
      <c r="D55" s="16">
        <f>SUM(D53:D54)</f>
        <v>0</v>
      </c>
      <c r="E55" s="16">
        <f t="shared" ref="E55:H55" si="13">SUM(E53:E54)</f>
        <v>0</v>
      </c>
      <c r="F55" s="16">
        <f t="shared" si="13"/>
        <v>0</v>
      </c>
      <c r="G55" s="16">
        <f t="shared" si="13"/>
        <v>0</v>
      </c>
      <c r="H55" s="16">
        <f t="shared" si="13"/>
        <v>0</v>
      </c>
      <c r="J55" s="16">
        <f t="shared" si="12"/>
        <v>0</v>
      </c>
    </row>
    <row r="56" spans="2:10" ht="15" thickBot="1" x14ac:dyDescent="0.4">
      <c r="B56" s="6"/>
      <c r="D56"/>
      <c r="E56"/>
      <c r="H56"/>
      <c r="I56"/>
      <c r="J56" t="s">
        <v>20</v>
      </c>
    </row>
    <row r="57" spans="2:10" s="1" customFormat="1" ht="29.5" thickBot="1" x14ac:dyDescent="0.4">
      <c r="B57" s="19" t="s">
        <v>22</v>
      </c>
      <c r="C57" s="19"/>
      <c r="D57" s="20">
        <f>SUM(D55,D50)</f>
        <v>0</v>
      </c>
      <c r="E57" s="20">
        <f t="shared" ref="E57:J57" si="14">SUM(E55,E50)</f>
        <v>0</v>
      </c>
      <c r="F57" s="20">
        <f t="shared" si="14"/>
        <v>0</v>
      </c>
      <c r="G57" s="20">
        <f t="shared" si="14"/>
        <v>0</v>
      </c>
      <c r="H57" s="20">
        <f t="shared" si="14"/>
        <v>0</v>
      </c>
      <c r="I57" s="7">
        <f>SUM(I55,I50)</f>
        <v>0</v>
      </c>
      <c r="J57" s="20">
        <f t="shared" si="14"/>
        <v>0</v>
      </c>
    </row>
    <row r="58" spans="2:10" x14ac:dyDescent="0.35">
      <c r="B58" s="6"/>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sheetData>
  <pageMargins left="0.7" right="0.7" top="0.75" bottom="0.75" header="0.3" footer="0.3"/>
  <pageSetup scale="89" fitToHeight="0" orientation="landscape" r:id="rId1"/>
  <ignoredErrors>
    <ignoredError sqref="J8 J20:J26 J33 J37:J39 J43:J4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72"/>
  <sheetViews>
    <sheetView workbookViewId="0"/>
  </sheetViews>
  <sheetFormatPr defaultColWidth="9.1796875" defaultRowHeight="14.5" x14ac:dyDescent="0.35"/>
  <cols>
    <col min="1" max="1" width="3.1796875" customWidth="1"/>
    <col min="2" max="2" width="11.1796875" customWidth="1"/>
    <col min="3" max="3" width="46.453125" customWidth="1"/>
    <col min="4" max="4" width="13.26953125" style="6" customWidth="1"/>
    <col min="5" max="5" width="13.1796875" style="2" customWidth="1"/>
    <col min="6" max="7" width="13.1796875" customWidth="1"/>
    <col min="8" max="8" width="12.81640625" style="2" customWidth="1"/>
    <col min="9" max="9" width="0.81640625" style="7" customWidth="1"/>
    <col min="10" max="10" width="14.54296875" customWidth="1"/>
    <col min="11" max="11" width="10.1796875" customWidth="1"/>
  </cols>
  <sheetData>
    <row r="2" spans="2:39" ht="23.5" x14ac:dyDescent="0.55000000000000004">
      <c r="B2" s="30" t="s">
        <v>33</v>
      </c>
    </row>
    <row r="3" spans="2:39" x14ac:dyDescent="0.35">
      <c r="B3" s="64" t="s">
        <v>78</v>
      </c>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x14ac:dyDescent="0.35">
      <c r="B7" s="22"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x14ac:dyDescent="0.35">
      <c r="B8" s="23"/>
      <c r="C8" s="25"/>
      <c r="D8" s="15"/>
      <c r="E8" s="15"/>
      <c r="F8" s="15"/>
      <c r="G8" s="15"/>
      <c r="H8" s="15"/>
      <c r="I8" s="35">
        <v>450000</v>
      </c>
      <c r="J8" s="15">
        <f>SUM(D8:H8)</f>
        <v>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35">
      <c r="B12" s="23"/>
      <c r="C12" s="14" t="s">
        <v>36</v>
      </c>
      <c r="D12" s="13" t="s">
        <v>35</v>
      </c>
      <c r="E12" s="10"/>
      <c r="F12" s="10"/>
      <c r="G12" s="10"/>
      <c r="H12" s="10"/>
      <c r="J12" s="8" t="s">
        <v>35</v>
      </c>
    </row>
    <row r="13" spans="2:39" x14ac:dyDescent="0.35">
      <c r="B13" s="23"/>
      <c r="C13" s="25"/>
      <c r="D13" s="15"/>
      <c r="E13" s="15"/>
      <c r="F13" s="15"/>
      <c r="G13" s="15"/>
      <c r="H13" s="15"/>
      <c r="J13" s="15">
        <f>SUM(D13:H13)</f>
        <v>0</v>
      </c>
    </row>
    <row r="14" spans="2:39" x14ac:dyDescent="0.35">
      <c r="B14" s="23"/>
      <c r="C14" s="25"/>
      <c r="D14" s="15"/>
      <c r="E14" s="15"/>
      <c r="F14" s="15"/>
      <c r="G14" s="15"/>
      <c r="H14" s="15"/>
      <c r="J14" s="15">
        <f t="shared" ref="J14:J15" si="1">SUM(D14:H14)</f>
        <v>0</v>
      </c>
    </row>
    <row r="15" spans="2:39" x14ac:dyDescent="0.35">
      <c r="B15" s="23"/>
      <c r="C15" s="10"/>
      <c r="D15" s="15"/>
      <c r="E15" s="11"/>
      <c r="F15" s="11"/>
      <c r="G15" s="11"/>
      <c r="H15" s="11"/>
      <c r="J15" s="15">
        <f t="shared" si="1"/>
        <v>0</v>
      </c>
    </row>
    <row r="16" spans="2:39" x14ac:dyDescent="0.3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35">
      <c r="B17" s="23"/>
      <c r="C17" s="14" t="s">
        <v>37</v>
      </c>
      <c r="D17" s="13" t="s">
        <v>35</v>
      </c>
      <c r="E17" s="10"/>
      <c r="F17" s="10"/>
      <c r="G17" s="10"/>
      <c r="H17" s="10"/>
      <c r="J17" s="8" t="s">
        <v>35</v>
      </c>
    </row>
    <row r="18" spans="2:10" x14ac:dyDescent="0.35">
      <c r="B18" s="23"/>
      <c r="C18" s="25"/>
      <c r="D18" s="13"/>
      <c r="E18" s="10"/>
      <c r="F18" s="10"/>
      <c r="G18" s="10"/>
      <c r="H18" s="10"/>
      <c r="J18" s="15">
        <f t="shared" ref="J18:J19" si="3">SUM(D18:H18)</f>
        <v>0</v>
      </c>
    </row>
    <row r="19" spans="2:10" x14ac:dyDescent="0.35">
      <c r="B19" s="23"/>
      <c r="C19" s="29"/>
      <c r="D19" s="15"/>
      <c r="E19" s="11"/>
      <c r="F19" s="11"/>
      <c r="G19" s="11"/>
      <c r="H19" s="11"/>
      <c r="J19" s="15">
        <f t="shared" si="3"/>
        <v>0</v>
      </c>
    </row>
    <row r="20" spans="2:10" x14ac:dyDescent="0.35">
      <c r="B20" s="23"/>
      <c r="C20" s="29"/>
      <c r="D20" s="15"/>
      <c r="E20" s="15"/>
      <c r="F20" s="15"/>
      <c r="G20" s="15"/>
      <c r="H20" s="15"/>
      <c r="I20" s="35">
        <v>2000</v>
      </c>
      <c r="J20" s="15">
        <f>SUM(D20:H20)</f>
        <v>0</v>
      </c>
    </row>
    <row r="21" spans="2:10" x14ac:dyDescent="0.35">
      <c r="B21" s="23"/>
      <c r="C21" s="29"/>
      <c r="D21" s="15"/>
      <c r="E21" s="15"/>
      <c r="F21" s="15"/>
      <c r="G21" s="15"/>
      <c r="H21" s="15"/>
      <c r="I21" s="35">
        <v>250</v>
      </c>
      <c r="J21" s="15">
        <f t="shared" ref="J21:J26" si="4">SUM(D21:H21)</f>
        <v>0</v>
      </c>
    </row>
    <row r="22" spans="2:10" x14ac:dyDescent="0.35">
      <c r="B22" s="23"/>
      <c r="C22" s="25"/>
      <c r="D22" s="15"/>
      <c r="E22" s="15"/>
      <c r="F22" s="15"/>
      <c r="G22" s="15"/>
      <c r="H22" s="15"/>
      <c r="I22" s="35">
        <v>2250</v>
      </c>
      <c r="J22" s="15">
        <f t="shared" si="4"/>
        <v>0</v>
      </c>
    </row>
    <row r="23" spans="2:10" x14ac:dyDescent="0.35">
      <c r="B23" s="23"/>
      <c r="C23" s="29"/>
      <c r="D23" s="15"/>
      <c r="E23" s="15"/>
      <c r="F23" s="15"/>
      <c r="G23" s="15"/>
      <c r="H23" s="15"/>
      <c r="I23" s="35">
        <v>1243</v>
      </c>
      <c r="J23" s="15">
        <f t="shared" si="4"/>
        <v>0</v>
      </c>
    </row>
    <row r="24" spans="2:10" x14ac:dyDescent="0.35">
      <c r="B24" s="23"/>
      <c r="C24" s="29"/>
      <c r="D24" s="15"/>
      <c r="E24" s="15"/>
      <c r="F24" s="15"/>
      <c r="G24" s="15"/>
      <c r="H24" s="15"/>
      <c r="I24" s="35">
        <v>225</v>
      </c>
      <c r="J24" s="15">
        <f t="shared" si="4"/>
        <v>0</v>
      </c>
    </row>
    <row r="25" spans="2:10" x14ac:dyDescent="0.35">
      <c r="B25" s="23"/>
      <c r="C25" s="29"/>
      <c r="D25" s="15"/>
      <c r="E25" s="15"/>
      <c r="F25" s="15"/>
      <c r="G25" s="15"/>
      <c r="H25" s="15"/>
      <c r="I25" s="35">
        <v>400</v>
      </c>
      <c r="J25" s="15">
        <f t="shared" si="4"/>
        <v>0</v>
      </c>
    </row>
    <row r="26" spans="2:10" x14ac:dyDescent="0.35">
      <c r="B26" s="23"/>
      <c r="C26" s="25"/>
      <c r="D26" s="15"/>
      <c r="E26" s="15"/>
      <c r="F26" s="15"/>
      <c r="G26" s="15"/>
      <c r="H26" s="15"/>
      <c r="I26" s="35">
        <v>1638</v>
      </c>
      <c r="J26" s="15">
        <f t="shared" si="4"/>
        <v>0</v>
      </c>
    </row>
    <row r="27" spans="2:10" x14ac:dyDescent="0.35">
      <c r="B27" s="23"/>
      <c r="C27" s="9" t="s">
        <v>14</v>
      </c>
      <c r="D27" s="16">
        <f>SUM(D20:D26)</f>
        <v>0</v>
      </c>
      <c r="E27" s="16">
        <f t="shared" ref="E27:H27" si="5">SUM(E20:E26)</f>
        <v>0</v>
      </c>
      <c r="F27" s="16">
        <f t="shared" si="5"/>
        <v>0</v>
      </c>
      <c r="G27" s="16">
        <f t="shared" si="5"/>
        <v>0</v>
      </c>
      <c r="H27" s="16">
        <f t="shared" si="5"/>
        <v>0</v>
      </c>
      <c r="J27" s="16">
        <f>SUM(D27:H27)</f>
        <v>0</v>
      </c>
    </row>
    <row r="28" spans="2:10" x14ac:dyDescent="0.35">
      <c r="B28" s="23"/>
      <c r="C28" s="14" t="s">
        <v>38</v>
      </c>
      <c r="D28" s="15"/>
      <c r="E28" s="10"/>
      <c r="F28" s="10"/>
      <c r="G28" s="10"/>
      <c r="H28" s="10"/>
      <c r="J28" s="15" t="s">
        <v>20</v>
      </c>
    </row>
    <row r="29" spans="2:10" x14ac:dyDescent="0.35">
      <c r="B29" s="23"/>
      <c r="C29" s="25"/>
      <c r="D29" s="15"/>
      <c r="E29" s="10"/>
      <c r="F29" s="10"/>
      <c r="G29" s="10"/>
      <c r="H29" s="10"/>
      <c r="J29" s="15">
        <f>SUM(D29:H29)</f>
        <v>0</v>
      </c>
    </row>
    <row r="30" spans="2:10" x14ac:dyDescent="0.35">
      <c r="B30" s="23" t="s">
        <v>39</v>
      </c>
      <c r="C30" s="28" t="s">
        <v>39</v>
      </c>
      <c r="D30" s="13" t="s">
        <v>35</v>
      </c>
      <c r="E30" s="10"/>
      <c r="F30" s="10"/>
      <c r="G30" s="10"/>
      <c r="H30" s="10"/>
      <c r="J30" s="15">
        <f t="shared" ref="J30:J50" si="6">SUM(D30:H30)</f>
        <v>0</v>
      </c>
    </row>
    <row r="31" spans="2:10" x14ac:dyDescent="0.35">
      <c r="B31" s="23"/>
      <c r="C31" s="9" t="s">
        <v>15</v>
      </c>
      <c r="D31" s="12">
        <f>SUM(D29:D30)</f>
        <v>0</v>
      </c>
      <c r="E31" s="12">
        <f t="shared" ref="E31:H31" si="7">SUM(E29:E30)</f>
        <v>0</v>
      </c>
      <c r="F31" s="12">
        <f t="shared" si="7"/>
        <v>0</v>
      </c>
      <c r="G31" s="12">
        <f t="shared" si="7"/>
        <v>0</v>
      </c>
      <c r="H31" s="12">
        <f t="shared" si="7"/>
        <v>0</v>
      </c>
      <c r="J31" s="16">
        <f t="shared" si="6"/>
        <v>0</v>
      </c>
    </row>
    <row r="32" spans="2:10" x14ac:dyDescent="0.35">
      <c r="B32" s="23"/>
      <c r="C32" s="14" t="s">
        <v>40</v>
      </c>
      <c r="D32" s="13" t="s">
        <v>35</v>
      </c>
      <c r="E32" s="10"/>
      <c r="F32" s="10"/>
      <c r="G32" s="10"/>
      <c r="H32" s="10"/>
      <c r="J32" s="15"/>
    </row>
    <row r="33" spans="2:10" x14ac:dyDescent="0.35">
      <c r="B33" s="23"/>
      <c r="C33" s="25"/>
      <c r="D33" s="15"/>
      <c r="E33" s="15"/>
      <c r="F33" s="15"/>
      <c r="G33" s="15"/>
      <c r="H33" s="15"/>
      <c r="I33" s="35">
        <v>5000</v>
      </c>
      <c r="J33" s="15">
        <f t="shared" si="6"/>
        <v>0</v>
      </c>
    </row>
    <row r="34" spans="2:10" x14ac:dyDescent="0.35">
      <c r="B34" s="23"/>
      <c r="C34" s="25"/>
      <c r="D34" s="15"/>
      <c r="E34" s="11"/>
      <c r="F34" s="11"/>
      <c r="G34" s="11"/>
      <c r="H34" s="11"/>
      <c r="J34" s="15">
        <f t="shared" si="6"/>
        <v>0</v>
      </c>
    </row>
    <row r="35" spans="2:10" x14ac:dyDescent="0.35">
      <c r="B35" s="23"/>
      <c r="C35" s="9" t="s">
        <v>16</v>
      </c>
      <c r="D35" s="16">
        <f>SUM(D33:D34)</f>
        <v>0</v>
      </c>
      <c r="E35" s="16">
        <f t="shared" ref="E35:H35" si="8">SUM(E33:E34)</f>
        <v>0</v>
      </c>
      <c r="F35" s="16">
        <f t="shared" si="8"/>
        <v>0</v>
      </c>
      <c r="G35" s="16">
        <f t="shared" si="8"/>
        <v>0</v>
      </c>
      <c r="H35" s="16">
        <f t="shared" si="8"/>
        <v>0</v>
      </c>
      <c r="J35" s="16">
        <f t="shared" si="6"/>
        <v>0</v>
      </c>
    </row>
    <row r="36" spans="2:10" x14ac:dyDescent="0.35">
      <c r="B36" s="23"/>
      <c r="C36" s="14" t="s">
        <v>41</v>
      </c>
      <c r="D36" s="13" t="s">
        <v>35</v>
      </c>
      <c r="E36" s="10"/>
      <c r="F36" s="10"/>
      <c r="G36" s="10"/>
      <c r="H36" s="10"/>
      <c r="J36" s="15"/>
    </row>
    <row r="37" spans="2:10" x14ac:dyDescent="0.35">
      <c r="B37" s="23"/>
      <c r="C37" s="25"/>
      <c r="D37" s="15"/>
      <c r="E37" s="15"/>
      <c r="F37" s="15"/>
      <c r="G37" s="15"/>
      <c r="H37" s="15"/>
      <c r="I37" s="35">
        <v>5106000</v>
      </c>
      <c r="J37" s="15">
        <f t="shared" si="6"/>
        <v>0</v>
      </c>
    </row>
    <row r="38" spans="2:10" x14ac:dyDescent="0.35">
      <c r="B38" s="23"/>
      <c r="C38" s="25"/>
      <c r="D38" s="15"/>
      <c r="E38" s="15"/>
      <c r="F38" s="15"/>
      <c r="G38" s="15"/>
      <c r="H38" s="15"/>
      <c r="I38" s="35">
        <v>22500000</v>
      </c>
      <c r="J38" s="15">
        <f t="shared" si="6"/>
        <v>0</v>
      </c>
    </row>
    <row r="39" spans="2:10" x14ac:dyDescent="0.35">
      <c r="B39" s="23"/>
      <c r="C39" s="25"/>
      <c r="D39" s="15"/>
      <c r="E39" s="15"/>
      <c r="F39" s="15"/>
      <c r="G39" s="15"/>
      <c r="H39" s="15"/>
      <c r="I39" s="35">
        <v>75000000</v>
      </c>
      <c r="J39" s="15">
        <f t="shared" si="6"/>
        <v>0</v>
      </c>
    </row>
    <row r="40" spans="2:10" x14ac:dyDescent="0.35">
      <c r="B40" s="23"/>
      <c r="C40" s="25"/>
      <c r="D40" s="15"/>
      <c r="E40" s="11"/>
      <c r="F40" s="11"/>
      <c r="G40" s="11"/>
      <c r="H40" s="11"/>
      <c r="J40" s="15">
        <f t="shared" si="6"/>
        <v>0</v>
      </c>
    </row>
    <row r="41" spans="2:10" x14ac:dyDescent="0.35">
      <c r="B41" s="23"/>
      <c r="C41" s="9" t="s">
        <v>17</v>
      </c>
      <c r="D41" s="16">
        <f>SUM(D37:D40)</f>
        <v>0</v>
      </c>
      <c r="E41" s="16">
        <f t="shared" ref="E41:H41" si="9">SUM(E37:E40)</f>
        <v>0</v>
      </c>
      <c r="F41" s="16">
        <f t="shared" si="9"/>
        <v>0</v>
      </c>
      <c r="G41" s="16">
        <f t="shared" si="9"/>
        <v>0</v>
      </c>
      <c r="H41" s="16">
        <f t="shared" si="9"/>
        <v>0</v>
      </c>
      <c r="J41" s="16">
        <f t="shared" si="6"/>
        <v>0</v>
      </c>
    </row>
    <row r="42" spans="2:10" x14ac:dyDescent="0.35">
      <c r="B42" s="23"/>
      <c r="C42" s="14" t="s">
        <v>42</v>
      </c>
      <c r="D42" s="13" t="s">
        <v>35</v>
      </c>
      <c r="E42" s="10"/>
      <c r="F42" s="10"/>
      <c r="G42" s="10"/>
      <c r="H42" s="10"/>
      <c r="J42" s="15"/>
    </row>
    <row r="43" spans="2:10" x14ac:dyDescent="0.35">
      <c r="B43" s="23"/>
      <c r="C43" s="25"/>
      <c r="D43" s="15"/>
      <c r="E43" s="15"/>
      <c r="F43" s="15"/>
      <c r="G43" s="15"/>
      <c r="H43" s="15"/>
      <c r="I43" s="35">
        <v>375000</v>
      </c>
      <c r="J43" s="15">
        <f t="shared" si="6"/>
        <v>0</v>
      </c>
    </row>
    <row r="44" spans="2:10" x14ac:dyDescent="0.35">
      <c r="B44" s="23"/>
      <c r="C44" s="25"/>
      <c r="D44" s="15"/>
      <c r="E44" s="15"/>
      <c r="F44" s="15"/>
      <c r="G44" s="15"/>
      <c r="H44" s="15"/>
      <c r="I44" s="35">
        <v>781250</v>
      </c>
      <c r="J44" s="15">
        <f t="shared" si="6"/>
        <v>0</v>
      </c>
    </row>
    <row r="45" spans="2:10" x14ac:dyDescent="0.35">
      <c r="B45" s="23"/>
      <c r="C45" s="25"/>
      <c r="D45" s="15"/>
      <c r="E45" s="15"/>
      <c r="F45" s="15"/>
      <c r="G45" s="15"/>
      <c r="H45" s="15"/>
      <c r="I45" s="35">
        <v>2083335</v>
      </c>
      <c r="J45" s="15">
        <f t="shared" si="6"/>
        <v>0</v>
      </c>
    </row>
    <row r="46" spans="2:10" x14ac:dyDescent="0.35">
      <c r="B46" s="23"/>
      <c r="C46" s="25"/>
      <c r="D46" s="15"/>
      <c r="E46" s="11"/>
      <c r="F46" s="11"/>
      <c r="G46" s="11"/>
      <c r="H46" s="11"/>
      <c r="J46" s="15">
        <f t="shared" si="6"/>
        <v>0</v>
      </c>
    </row>
    <row r="47" spans="2:10" x14ac:dyDescent="0.35">
      <c r="B47" s="23"/>
      <c r="C47" s="25"/>
      <c r="D47" s="15"/>
      <c r="E47" s="11"/>
      <c r="F47" s="11"/>
      <c r="G47" s="11"/>
      <c r="H47" s="11"/>
      <c r="J47" s="15">
        <f t="shared" si="6"/>
        <v>0</v>
      </c>
    </row>
    <row r="48" spans="2:10" x14ac:dyDescent="0.35">
      <c r="B48" s="23"/>
      <c r="C48" s="10"/>
      <c r="D48" s="15"/>
      <c r="E48" s="11"/>
      <c r="F48" s="11"/>
      <c r="G48" s="11"/>
      <c r="H48" s="11"/>
      <c r="J48" s="15">
        <f t="shared" si="6"/>
        <v>0</v>
      </c>
    </row>
    <row r="49" spans="2:10" x14ac:dyDescent="0.35">
      <c r="B49" s="24"/>
      <c r="C49" s="9" t="s">
        <v>18</v>
      </c>
      <c r="D49" s="16">
        <f>SUM(D43:D48)</f>
        <v>0</v>
      </c>
      <c r="E49" s="16">
        <f t="shared" ref="E49:H49" si="10">SUM(E43:E48)</f>
        <v>0</v>
      </c>
      <c r="F49" s="16">
        <f t="shared" si="10"/>
        <v>0</v>
      </c>
      <c r="G49" s="16">
        <f t="shared" si="10"/>
        <v>0</v>
      </c>
      <c r="H49" s="16">
        <f t="shared" si="10"/>
        <v>0</v>
      </c>
      <c r="J49" s="16">
        <f t="shared" si="6"/>
        <v>0</v>
      </c>
    </row>
    <row r="50" spans="2:10" x14ac:dyDescent="0.35">
      <c r="B50" s="24"/>
      <c r="C50" s="9" t="s">
        <v>19</v>
      </c>
      <c r="D50" s="16">
        <f>SUM(D49,D41,D35,D31,D27,D16,D11)</f>
        <v>0</v>
      </c>
      <c r="E50" s="16">
        <f t="shared" ref="E50:H50" si="11">SUM(E49,E41,E35,E31,E27,E16,E11)</f>
        <v>0</v>
      </c>
      <c r="F50" s="16">
        <f t="shared" si="11"/>
        <v>0</v>
      </c>
      <c r="G50" s="16">
        <f t="shared" si="11"/>
        <v>0</v>
      </c>
      <c r="H50" s="16">
        <f t="shared" si="11"/>
        <v>0</v>
      </c>
      <c r="J50" s="16">
        <f t="shared" si="6"/>
        <v>0</v>
      </c>
    </row>
    <row r="51" spans="2:10" x14ac:dyDescent="0.35">
      <c r="B51" s="6"/>
      <c r="D51"/>
      <c r="E51"/>
      <c r="H51"/>
      <c r="I51"/>
      <c r="J51" t="s">
        <v>20</v>
      </c>
    </row>
    <row r="52" spans="2:10" ht="29" x14ac:dyDescent="0.35">
      <c r="B52" s="70" t="s">
        <v>43</v>
      </c>
      <c r="C52" s="17" t="s">
        <v>43</v>
      </c>
      <c r="D52" s="18"/>
      <c r="E52" s="18"/>
      <c r="F52" s="18"/>
      <c r="G52" s="18"/>
      <c r="H52" s="18"/>
      <c r="I52"/>
      <c r="J52" s="18" t="s">
        <v>20</v>
      </c>
    </row>
    <row r="53" spans="2:10" x14ac:dyDescent="0.35">
      <c r="B53" s="23"/>
      <c r="C53" s="25"/>
      <c r="D53" s="13"/>
      <c r="E53" s="10"/>
      <c r="F53" s="10"/>
      <c r="G53" s="10"/>
      <c r="H53" s="10"/>
      <c r="J53" s="15">
        <f>SUM(D53:H53)</f>
        <v>0</v>
      </c>
    </row>
    <row r="54" spans="2:10" x14ac:dyDescent="0.35">
      <c r="B54" s="23"/>
      <c r="C54" s="25"/>
      <c r="D54" s="13"/>
      <c r="E54" s="10"/>
      <c r="F54" s="10"/>
      <c r="G54" s="10"/>
      <c r="H54" s="10"/>
      <c r="J54" s="15">
        <f t="shared" ref="J54:J55" si="12">SUM(D54:H54)</f>
        <v>0</v>
      </c>
    </row>
    <row r="55" spans="2:10" x14ac:dyDescent="0.35">
      <c r="B55" s="24"/>
      <c r="C55" s="9" t="s">
        <v>21</v>
      </c>
      <c r="D55" s="16">
        <f>SUM(D53:D54)</f>
        <v>0</v>
      </c>
      <c r="E55" s="16">
        <f t="shared" ref="E55:H55" si="13">SUM(E53:E54)</f>
        <v>0</v>
      </c>
      <c r="F55" s="16">
        <f t="shared" si="13"/>
        <v>0</v>
      </c>
      <c r="G55" s="16">
        <f t="shared" si="13"/>
        <v>0</v>
      </c>
      <c r="H55" s="16">
        <f t="shared" si="13"/>
        <v>0</v>
      </c>
      <c r="J55" s="16">
        <f t="shared" si="12"/>
        <v>0</v>
      </c>
    </row>
    <row r="56" spans="2:10" ht="15" thickBot="1" x14ac:dyDescent="0.4">
      <c r="B56" s="6"/>
      <c r="D56"/>
      <c r="E56"/>
      <c r="H56"/>
      <c r="I56"/>
      <c r="J56" t="s">
        <v>20</v>
      </c>
    </row>
    <row r="57" spans="2:10" s="1" customFormat="1" ht="29.5" thickBot="1" x14ac:dyDescent="0.4">
      <c r="B57" s="19" t="s">
        <v>22</v>
      </c>
      <c r="C57" s="19"/>
      <c r="D57" s="20">
        <f>SUM(D55,D50)</f>
        <v>0</v>
      </c>
      <c r="E57" s="20">
        <f t="shared" ref="E57:J57" si="14">SUM(E55,E50)</f>
        <v>0</v>
      </c>
      <c r="F57" s="20">
        <f t="shared" si="14"/>
        <v>0</v>
      </c>
      <c r="G57" s="20">
        <f t="shared" si="14"/>
        <v>0</v>
      </c>
      <c r="H57" s="20">
        <f t="shared" si="14"/>
        <v>0</v>
      </c>
      <c r="I57" s="7">
        <f>SUM(I55,I50)</f>
        <v>0</v>
      </c>
      <c r="J57" s="20">
        <f t="shared" si="14"/>
        <v>0</v>
      </c>
    </row>
    <row r="58" spans="2:10" x14ac:dyDescent="0.35">
      <c r="B58" s="6"/>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sheetData>
  <pageMargins left="0.7" right="0.7" top="0.75" bottom="0.75" header="0.3" footer="0.3"/>
  <pageSetup scale="86" fitToHeight="0" orientation="landscape" r:id="rId1"/>
  <ignoredErrors>
    <ignoredError sqref="J43:J45 J37:J39 J33 J20:J26 J8" formulaRange="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77918-A5C8-471B-8BDC-AE779557A6B7}">
  <sheetPr>
    <tabColor theme="7" tint="0.59999389629810485"/>
  </sheetPr>
  <dimension ref="B2:AM68"/>
  <sheetViews>
    <sheetView workbookViewId="0"/>
  </sheetViews>
  <sheetFormatPr defaultColWidth="9.1796875" defaultRowHeight="14.5" x14ac:dyDescent="0.35"/>
  <cols>
    <col min="1" max="1" width="3.1796875" customWidth="1"/>
    <col min="2" max="2" width="12.1796875" customWidth="1"/>
    <col min="3" max="3" width="52.81640625" customWidth="1"/>
    <col min="4" max="4" width="12.453125" style="6" customWidth="1"/>
    <col min="5" max="5" width="12.54296875" style="2" customWidth="1"/>
    <col min="6" max="6" width="12.453125" customWidth="1"/>
    <col min="7" max="7" width="13" customWidth="1"/>
    <col min="8" max="8" width="12.453125" style="2" customWidth="1"/>
    <col min="9" max="9" width="1.7265625" style="7" customWidth="1"/>
    <col min="10" max="10" width="14.54296875" customWidth="1"/>
    <col min="11" max="11" width="10.1796875" customWidth="1"/>
  </cols>
  <sheetData>
    <row r="2" spans="2:39" ht="23.5" x14ac:dyDescent="0.55000000000000004">
      <c r="B2" s="30" t="s">
        <v>33</v>
      </c>
    </row>
    <row r="3" spans="2:39" x14ac:dyDescent="0.35">
      <c r="B3" s="5"/>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x14ac:dyDescent="0.35">
      <c r="B7" s="22"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ht="29" x14ac:dyDescent="0.35">
      <c r="B8" s="23"/>
      <c r="C8" s="25" t="s">
        <v>46</v>
      </c>
      <c r="D8" s="15">
        <v>40000</v>
      </c>
      <c r="E8" s="15">
        <v>42500</v>
      </c>
      <c r="F8" s="15">
        <v>45000</v>
      </c>
      <c r="G8" s="15">
        <v>47500</v>
      </c>
      <c r="H8" s="15">
        <v>50000</v>
      </c>
      <c r="I8" s="35"/>
      <c r="J8" s="15">
        <f>SUM(D8:H8)</f>
        <v>225000</v>
      </c>
    </row>
    <row r="9" spans="2:39" ht="29" x14ac:dyDescent="0.35">
      <c r="B9" s="23"/>
      <c r="C9" s="25" t="s">
        <v>47</v>
      </c>
      <c r="D9" s="15">
        <v>30000</v>
      </c>
      <c r="E9" s="15">
        <v>32500</v>
      </c>
      <c r="F9" s="15">
        <v>35000</v>
      </c>
      <c r="G9" s="15">
        <v>37500</v>
      </c>
      <c r="H9" s="15">
        <v>40000</v>
      </c>
      <c r="J9" s="15">
        <f>SUM(D9:H9)</f>
        <v>175000</v>
      </c>
    </row>
    <row r="10" spans="2:39" x14ac:dyDescent="0.35">
      <c r="B10" s="23"/>
      <c r="C10" s="27"/>
      <c r="D10" s="15"/>
      <c r="E10" s="11"/>
      <c r="F10" s="11"/>
      <c r="G10" s="11"/>
      <c r="H10" s="11"/>
      <c r="J10" s="15"/>
    </row>
    <row r="11" spans="2:39" x14ac:dyDescent="0.35">
      <c r="B11" s="23"/>
      <c r="C11" s="9" t="s">
        <v>12</v>
      </c>
      <c r="D11" s="16">
        <f>SUM(D8:D10)</f>
        <v>70000</v>
      </c>
      <c r="E11" s="16">
        <f t="shared" ref="E11:J11" si="0">SUM(E8:E10)</f>
        <v>75000</v>
      </c>
      <c r="F11" s="16">
        <f t="shared" si="0"/>
        <v>80000</v>
      </c>
      <c r="G11" s="16">
        <f t="shared" si="0"/>
        <v>85000</v>
      </c>
      <c r="H11" s="16">
        <f t="shared" si="0"/>
        <v>90000</v>
      </c>
      <c r="J11" s="16">
        <f t="shared" si="0"/>
        <v>400000</v>
      </c>
    </row>
    <row r="12" spans="2:39" x14ac:dyDescent="0.35">
      <c r="B12" s="23"/>
      <c r="C12" s="14" t="s">
        <v>36</v>
      </c>
      <c r="D12" s="13" t="s">
        <v>35</v>
      </c>
      <c r="E12" s="10"/>
      <c r="F12" s="10"/>
      <c r="G12" s="10"/>
      <c r="H12" s="10"/>
      <c r="J12" s="8" t="s">
        <v>35</v>
      </c>
    </row>
    <row r="13" spans="2:39" x14ac:dyDescent="0.35">
      <c r="B13" s="23"/>
      <c r="C13" s="25" t="s">
        <v>48</v>
      </c>
      <c r="D13" s="15">
        <f>0.17*(D8+D9)</f>
        <v>11900</v>
      </c>
      <c r="E13" s="15">
        <f t="shared" ref="E13:H13" si="1">0.17*(E8+E9)</f>
        <v>12750.000000000002</v>
      </c>
      <c r="F13" s="15">
        <f t="shared" si="1"/>
        <v>13600.000000000002</v>
      </c>
      <c r="G13" s="15">
        <f t="shared" si="1"/>
        <v>14450.000000000002</v>
      </c>
      <c r="H13" s="15">
        <f t="shared" si="1"/>
        <v>15300.000000000002</v>
      </c>
      <c r="J13" s="15">
        <f>SUM(D13:H13)</f>
        <v>68000</v>
      </c>
    </row>
    <row r="14" spans="2:39" x14ac:dyDescent="0.35">
      <c r="B14" s="23"/>
      <c r="C14" s="25"/>
      <c r="D14" s="15"/>
      <c r="E14" s="15"/>
      <c r="F14" s="15"/>
      <c r="G14" s="15"/>
      <c r="H14" s="15"/>
      <c r="J14" s="15">
        <f t="shared" ref="J14:J15" si="2">SUM(D14:H14)</f>
        <v>0</v>
      </c>
    </row>
    <row r="15" spans="2:39" x14ac:dyDescent="0.35">
      <c r="B15" s="23"/>
      <c r="C15" s="10"/>
      <c r="D15" s="15"/>
      <c r="E15" s="11"/>
      <c r="F15" s="11"/>
      <c r="G15" s="11"/>
      <c r="H15" s="11"/>
      <c r="J15" s="15">
        <f t="shared" si="2"/>
        <v>0</v>
      </c>
    </row>
    <row r="16" spans="2:39" x14ac:dyDescent="0.35">
      <c r="B16" s="23"/>
      <c r="C16" s="9" t="s">
        <v>13</v>
      </c>
      <c r="D16" s="16">
        <f>SUM(D13:D15)</f>
        <v>11900</v>
      </c>
      <c r="E16" s="16">
        <f t="shared" ref="E16:J16" si="3">SUM(E13:E15)</f>
        <v>12750.000000000002</v>
      </c>
      <c r="F16" s="16">
        <f t="shared" si="3"/>
        <v>13600.000000000002</v>
      </c>
      <c r="G16" s="16">
        <f t="shared" si="3"/>
        <v>14450.000000000002</v>
      </c>
      <c r="H16" s="16">
        <f t="shared" si="3"/>
        <v>15300.000000000002</v>
      </c>
      <c r="J16" s="16">
        <f t="shared" si="3"/>
        <v>68000</v>
      </c>
    </row>
    <row r="17" spans="2:10" x14ac:dyDescent="0.35">
      <c r="B17" s="23"/>
      <c r="C17" s="14" t="s">
        <v>37</v>
      </c>
      <c r="D17" s="13" t="s">
        <v>35</v>
      </c>
      <c r="E17" s="10"/>
      <c r="F17" s="10"/>
      <c r="G17" s="10"/>
      <c r="H17" s="10"/>
      <c r="J17" s="8" t="s">
        <v>35</v>
      </c>
    </row>
    <row r="18" spans="2:10" x14ac:dyDescent="0.35">
      <c r="B18" s="23"/>
      <c r="C18" s="29" t="s">
        <v>49</v>
      </c>
      <c r="D18" s="15" t="s">
        <v>39</v>
      </c>
      <c r="E18" s="11" t="s">
        <v>39</v>
      </c>
      <c r="F18" s="11" t="s">
        <v>39</v>
      </c>
      <c r="G18" s="11"/>
      <c r="H18" s="11"/>
      <c r="J18" s="15"/>
    </row>
    <row r="19" spans="2:10" x14ac:dyDescent="0.35">
      <c r="B19" s="23"/>
      <c r="C19" s="29" t="s">
        <v>50</v>
      </c>
      <c r="D19" s="15">
        <v>400</v>
      </c>
      <c r="E19" s="15">
        <v>400</v>
      </c>
      <c r="F19" s="15">
        <v>400</v>
      </c>
      <c r="G19" s="15">
        <v>400</v>
      </c>
      <c r="H19" s="15">
        <v>400</v>
      </c>
      <c r="I19" s="35"/>
      <c r="J19" s="15">
        <f>SUM(D19:H19)</f>
        <v>2000</v>
      </c>
    </row>
    <row r="20" spans="2:10" x14ac:dyDescent="0.35">
      <c r="B20" s="23"/>
      <c r="C20" s="29" t="s">
        <v>51</v>
      </c>
      <c r="D20" s="15">
        <v>50</v>
      </c>
      <c r="E20" s="15">
        <v>50</v>
      </c>
      <c r="F20" s="15">
        <v>50</v>
      </c>
      <c r="G20" s="15">
        <v>50</v>
      </c>
      <c r="H20" s="15">
        <v>50</v>
      </c>
      <c r="I20" s="35"/>
      <c r="J20" s="15">
        <f t="shared" ref="J20:J25" si="4">SUM(D20:H20)</f>
        <v>250</v>
      </c>
    </row>
    <row r="21" spans="2:10" x14ac:dyDescent="0.35">
      <c r="B21" s="23"/>
      <c r="C21" s="25" t="s">
        <v>52</v>
      </c>
      <c r="D21" s="15">
        <v>450</v>
      </c>
      <c r="E21" s="15">
        <v>450</v>
      </c>
      <c r="F21" s="15">
        <v>450</v>
      </c>
      <c r="G21" s="15">
        <v>450</v>
      </c>
      <c r="H21" s="15">
        <v>450</v>
      </c>
      <c r="I21" s="35"/>
      <c r="J21" s="15">
        <f t="shared" si="4"/>
        <v>2250</v>
      </c>
    </row>
    <row r="22" spans="2:10" x14ac:dyDescent="0.35">
      <c r="B22" s="23"/>
      <c r="C22" s="29" t="s">
        <v>53</v>
      </c>
      <c r="D22" s="15">
        <v>248</v>
      </c>
      <c r="E22" s="15">
        <v>248</v>
      </c>
      <c r="F22" s="15">
        <v>248</v>
      </c>
      <c r="G22" s="15">
        <v>248</v>
      </c>
      <c r="H22" s="15">
        <v>248</v>
      </c>
      <c r="I22" s="35"/>
      <c r="J22" s="15">
        <f t="shared" si="4"/>
        <v>1240</v>
      </c>
    </row>
    <row r="23" spans="2:10" x14ac:dyDescent="0.35">
      <c r="B23" s="23"/>
      <c r="C23" s="29" t="s">
        <v>54</v>
      </c>
      <c r="D23" s="15">
        <v>45</v>
      </c>
      <c r="E23" s="15">
        <v>45</v>
      </c>
      <c r="F23" s="15">
        <v>45</v>
      </c>
      <c r="G23" s="15">
        <v>45</v>
      </c>
      <c r="H23" s="15">
        <v>45</v>
      </c>
      <c r="I23" s="35"/>
      <c r="J23" s="15">
        <f t="shared" si="4"/>
        <v>225</v>
      </c>
    </row>
    <row r="24" spans="2:10" x14ac:dyDescent="0.35">
      <c r="B24" s="23"/>
      <c r="C24" s="29" t="s">
        <v>55</v>
      </c>
      <c r="D24" s="15">
        <v>80</v>
      </c>
      <c r="E24" s="15">
        <v>80</v>
      </c>
      <c r="F24" s="15">
        <v>80</v>
      </c>
      <c r="G24" s="15">
        <v>80</v>
      </c>
      <c r="H24" s="15">
        <v>80</v>
      </c>
      <c r="I24" s="35"/>
      <c r="J24" s="15">
        <f t="shared" si="4"/>
        <v>400</v>
      </c>
    </row>
    <row r="25" spans="2:10" x14ac:dyDescent="0.35">
      <c r="B25" s="23"/>
      <c r="C25" s="25" t="s">
        <v>56</v>
      </c>
      <c r="D25" s="15">
        <v>328</v>
      </c>
      <c r="E25" s="15">
        <v>328</v>
      </c>
      <c r="F25" s="15">
        <v>328</v>
      </c>
      <c r="G25" s="15">
        <v>328</v>
      </c>
      <c r="H25" s="15">
        <v>328</v>
      </c>
      <c r="I25" s="35"/>
      <c r="J25" s="15">
        <f t="shared" si="4"/>
        <v>1640</v>
      </c>
    </row>
    <row r="26" spans="2:10" x14ac:dyDescent="0.35">
      <c r="B26" s="23"/>
      <c r="C26" s="9" t="s">
        <v>14</v>
      </c>
      <c r="D26" s="16">
        <f>SUM(D19:D25)</f>
        <v>1601</v>
      </c>
      <c r="E26" s="16">
        <f t="shared" ref="E26:H26" si="5">SUM(E19:E25)</f>
        <v>1601</v>
      </c>
      <c r="F26" s="16">
        <f t="shared" si="5"/>
        <v>1601</v>
      </c>
      <c r="G26" s="16">
        <f t="shared" si="5"/>
        <v>1601</v>
      </c>
      <c r="H26" s="16">
        <f t="shared" si="5"/>
        <v>1601</v>
      </c>
      <c r="J26" s="16">
        <f>SUM(D26:H26)</f>
        <v>8005</v>
      </c>
    </row>
    <row r="27" spans="2:10" x14ac:dyDescent="0.35">
      <c r="B27" s="23"/>
      <c r="C27" s="14" t="s">
        <v>38</v>
      </c>
      <c r="D27" s="15"/>
      <c r="E27" s="10"/>
      <c r="F27" s="10"/>
      <c r="G27" s="10"/>
      <c r="H27" s="10"/>
      <c r="J27" s="15" t="s">
        <v>20</v>
      </c>
    </row>
    <row r="28" spans="2:10" x14ac:dyDescent="0.35">
      <c r="B28" s="23"/>
      <c r="C28" s="25" t="s">
        <v>57</v>
      </c>
      <c r="D28" s="15">
        <v>18000</v>
      </c>
      <c r="E28" s="10"/>
      <c r="F28" s="10"/>
      <c r="G28" s="10"/>
      <c r="H28" s="10"/>
      <c r="J28" s="15">
        <f>SUM(D28:H28)</f>
        <v>18000</v>
      </c>
    </row>
    <row r="29" spans="2:10" x14ac:dyDescent="0.35">
      <c r="B29" s="23" t="s">
        <v>39</v>
      </c>
      <c r="C29" s="28" t="s">
        <v>39</v>
      </c>
      <c r="D29" s="13" t="s">
        <v>35</v>
      </c>
      <c r="E29" s="10"/>
      <c r="F29" s="10"/>
      <c r="G29" s="10"/>
      <c r="H29" s="10"/>
      <c r="J29" s="15">
        <f t="shared" ref="J29:J46" si="6">SUM(D29:H29)</f>
        <v>0</v>
      </c>
    </row>
    <row r="30" spans="2:10" x14ac:dyDescent="0.35">
      <c r="B30" s="23"/>
      <c r="C30" s="9" t="s">
        <v>15</v>
      </c>
      <c r="D30" s="12">
        <f>SUM(D28:D29)</f>
        <v>18000</v>
      </c>
      <c r="E30" s="12">
        <f t="shared" ref="E30:H30" si="7">SUM(E28:E29)</f>
        <v>0</v>
      </c>
      <c r="F30" s="12">
        <f t="shared" si="7"/>
        <v>0</v>
      </c>
      <c r="G30" s="12">
        <f t="shared" si="7"/>
        <v>0</v>
      </c>
      <c r="H30" s="12">
        <f t="shared" si="7"/>
        <v>0</v>
      </c>
      <c r="J30" s="16">
        <f t="shared" si="6"/>
        <v>18000</v>
      </c>
    </row>
    <row r="31" spans="2:10" x14ac:dyDescent="0.35">
      <c r="B31" s="23"/>
      <c r="C31" s="14" t="s">
        <v>40</v>
      </c>
      <c r="D31" s="13" t="s">
        <v>35</v>
      </c>
      <c r="E31" s="10"/>
      <c r="F31" s="10"/>
      <c r="G31" s="10"/>
      <c r="H31" s="10"/>
      <c r="J31" s="15"/>
    </row>
    <row r="32" spans="2:10" x14ac:dyDescent="0.35">
      <c r="B32" s="23"/>
      <c r="C32" s="25" t="s">
        <v>58</v>
      </c>
      <c r="D32" s="15">
        <v>2500</v>
      </c>
      <c r="E32" s="15">
        <v>0</v>
      </c>
      <c r="F32" s="15">
        <v>0</v>
      </c>
      <c r="G32" s="15">
        <v>0</v>
      </c>
      <c r="H32" s="15">
        <v>0</v>
      </c>
      <c r="I32" s="35"/>
      <c r="J32" s="15">
        <f t="shared" si="6"/>
        <v>2500</v>
      </c>
    </row>
    <row r="33" spans="2:10" x14ac:dyDescent="0.35">
      <c r="B33" s="23"/>
      <c r="C33" s="25"/>
      <c r="D33" s="15"/>
      <c r="E33" s="11"/>
      <c r="F33" s="11"/>
      <c r="G33" s="11"/>
      <c r="H33" s="11"/>
      <c r="J33" s="15">
        <f t="shared" si="6"/>
        <v>0</v>
      </c>
    </row>
    <row r="34" spans="2:10" x14ac:dyDescent="0.35">
      <c r="B34" s="23"/>
      <c r="C34" s="9" t="s">
        <v>16</v>
      </c>
      <c r="D34" s="16">
        <f>SUM(D32:D33)</f>
        <v>2500</v>
      </c>
      <c r="E34" s="16">
        <f t="shared" ref="E34:H34" si="8">SUM(E32:E33)</f>
        <v>0</v>
      </c>
      <c r="F34" s="16">
        <f t="shared" si="8"/>
        <v>0</v>
      </c>
      <c r="G34" s="16">
        <f t="shared" si="8"/>
        <v>0</v>
      </c>
      <c r="H34" s="16">
        <f t="shared" si="8"/>
        <v>0</v>
      </c>
      <c r="J34" s="16">
        <f t="shared" si="6"/>
        <v>2500</v>
      </c>
    </row>
    <row r="35" spans="2:10" x14ac:dyDescent="0.35">
      <c r="B35" s="23"/>
      <c r="C35" s="14" t="s">
        <v>41</v>
      </c>
      <c r="D35" s="13" t="s">
        <v>35</v>
      </c>
      <c r="E35" s="10"/>
      <c r="F35" s="10"/>
      <c r="G35" s="10"/>
      <c r="H35" s="10"/>
      <c r="J35" s="15"/>
    </row>
    <row r="36" spans="2:10" ht="58" x14ac:dyDescent="0.35">
      <c r="B36" s="23"/>
      <c r="C36" s="25" t="s">
        <v>59</v>
      </c>
      <c r="D36" s="15">
        <v>1021200</v>
      </c>
      <c r="E36" s="15">
        <v>1021200</v>
      </c>
      <c r="F36" s="15">
        <v>1021200</v>
      </c>
      <c r="G36" s="15">
        <v>1021200</v>
      </c>
      <c r="H36" s="15">
        <v>1021200</v>
      </c>
      <c r="I36" s="35"/>
      <c r="J36" s="15">
        <f t="shared" si="6"/>
        <v>5106000</v>
      </c>
    </row>
    <row r="37" spans="2:10" ht="58" x14ac:dyDescent="0.35">
      <c r="B37" s="23"/>
      <c r="C37" s="25" t="s">
        <v>60</v>
      </c>
      <c r="D37" s="15">
        <v>4500000</v>
      </c>
      <c r="E37" s="15">
        <v>4500000</v>
      </c>
      <c r="F37" s="15">
        <v>4500000</v>
      </c>
      <c r="G37" s="15">
        <v>4500000</v>
      </c>
      <c r="H37" s="15">
        <v>4500000</v>
      </c>
      <c r="I37" s="35"/>
      <c r="J37" s="15">
        <f t="shared" si="6"/>
        <v>22500000</v>
      </c>
    </row>
    <row r="38" spans="2:10" ht="58" x14ac:dyDescent="0.35">
      <c r="B38" s="23"/>
      <c r="C38" s="25" t="s">
        <v>61</v>
      </c>
      <c r="D38" s="15">
        <v>15000000</v>
      </c>
      <c r="E38" s="15">
        <v>15000000</v>
      </c>
      <c r="F38" s="15">
        <v>15000000</v>
      </c>
      <c r="G38" s="15">
        <v>15000000</v>
      </c>
      <c r="H38" s="15">
        <v>15000000</v>
      </c>
      <c r="I38" s="35"/>
      <c r="J38" s="15">
        <f t="shared" si="6"/>
        <v>75000000</v>
      </c>
    </row>
    <row r="39" spans="2:10" x14ac:dyDescent="0.35">
      <c r="B39" s="23"/>
      <c r="C39" s="25"/>
      <c r="D39" s="15"/>
      <c r="E39" s="11"/>
      <c r="F39" s="11"/>
      <c r="G39" s="11"/>
      <c r="H39" s="11"/>
      <c r="J39" s="15">
        <f t="shared" si="6"/>
        <v>0</v>
      </c>
    </row>
    <row r="40" spans="2:10" x14ac:dyDescent="0.35">
      <c r="B40" s="23"/>
      <c r="C40" s="9" t="s">
        <v>17</v>
      </c>
      <c r="D40" s="16">
        <f>SUM(D36:D39)</f>
        <v>20521200</v>
      </c>
      <c r="E40" s="16">
        <f t="shared" ref="E40:H40" si="9">SUM(E36:E39)</f>
        <v>20521200</v>
      </c>
      <c r="F40" s="16">
        <f t="shared" si="9"/>
        <v>20521200</v>
      </c>
      <c r="G40" s="16">
        <f t="shared" si="9"/>
        <v>20521200</v>
      </c>
      <c r="H40" s="16">
        <f t="shared" si="9"/>
        <v>20521200</v>
      </c>
      <c r="J40" s="16">
        <f t="shared" si="6"/>
        <v>102606000</v>
      </c>
    </row>
    <row r="41" spans="2:10" x14ac:dyDescent="0.35">
      <c r="B41" s="23"/>
      <c r="C41" s="14" t="s">
        <v>42</v>
      </c>
      <c r="D41" s="13" t="s">
        <v>35</v>
      </c>
      <c r="E41" s="10"/>
      <c r="F41" s="10"/>
      <c r="G41" s="10"/>
      <c r="H41" s="10"/>
      <c r="J41" s="15"/>
    </row>
    <row r="42" spans="2:10" x14ac:dyDescent="0.35">
      <c r="B42" s="23"/>
      <c r="C42" s="25" t="s">
        <v>62</v>
      </c>
      <c r="D42" s="15">
        <v>8000</v>
      </c>
      <c r="E42" s="44">
        <v>8000</v>
      </c>
      <c r="F42" s="44">
        <v>8000</v>
      </c>
      <c r="G42" s="44">
        <v>8000</v>
      </c>
      <c r="H42" s="44">
        <v>8000</v>
      </c>
      <c r="J42" s="15">
        <f t="shared" si="6"/>
        <v>40000</v>
      </c>
    </row>
    <row r="43" spans="2:10" ht="29" x14ac:dyDescent="0.35">
      <c r="B43" s="23"/>
      <c r="C43" s="25" t="s">
        <v>63</v>
      </c>
      <c r="D43" s="15">
        <v>10000000</v>
      </c>
      <c r="E43" s="59">
        <v>10000000</v>
      </c>
      <c r="F43" s="59">
        <v>10000000</v>
      </c>
      <c r="G43" s="59">
        <v>10000000</v>
      </c>
      <c r="H43" s="59">
        <v>10000000</v>
      </c>
      <c r="J43" s="15">
        <f t="shared" si="6"/>
        <v>50000000</v>
      </c>
    </row>
    <row r="44" spans="2:10" x14ac:dyDescent="0.35">
      <c r="B44" s="23"/>
      <c r="C44" s="10"/>
      <c r="D44" s="15"/>
      <c r="E44" s="11"/>
      <c r="F44" s="11"/>
      <c r="G44" s="11"/>
      <c r="H44" s="11"/>
      <c r="J44" s="15">
        <f t="shared" si="6"/>
        <v>0</v>
      </c>
    </row>
    <row r="45" spans="2:10" x14ac:dyDescent="0.35">
      <c r="B45" s="24"/>
      <c r="C45" s="9" t="s">
        <v>18</v>
      </c>
      <c r="D45" s="16">
        <f>SUM(D42:D44)</f>
        <v>10008000</v>
      </c>
      <c r="E45" s="16">
        <f>SUM(E42:E44)</f>
        <v>10008000</v>
      </c>
      <c r="F45" s="16">
        <f>SUM(F42:F44)</f>
        <v>10008000</v>
      </c>
      <c r="G45" s="16">
        <f>SUM(G42:G44)</f>
        <v>10008000</v>
      </c>
      <c r="H45" s="16">
        <f>SUM(H42:H44)</f>
        <v>10008000</v>
      </c>
      <c r="J45" s="16">
        <f t="shared" si="6"/>
        <v>50040000</v>
      </c>
    </row>
    <row r="46" spans="2:10" x14ac:dyDescent="0.35">
      <c r="B46" s="24"/>
      <c r="C46" s="9" t="s">
        <v>19</v>
      </c>
      <c r="D46" s="16">
        <f>SUM(D45,D40,D34,D30,D26,D16,D11)</f>
        <v>30633201</v>
      </c>
      <c r="E46" s="16">
        <f>SUM(E45,E40,E34,E30,E26,E16,E11)</f>
        <v>30618551</v>
      </c>
      <c r="F46" s="16">
        <f>SUM(F45,F40,F34,F30,F26,F16,F11)</f>
        <v>30624401</v>
      </c>
      <c r="G46" s="16">
        <f>SUM(G45,G40,G34,G30,G26,G16,G11)</f>
        <v>30630251</v>
      </c>
      <c r="H46" s="16">
        <f>SUM(H45,H40,H34,H30,H26,H16,H11)</f>
        <v>30636101</v>
      </c>
      <c r="J46" s="16">
        <f t="shared" si="6"/>
        <v>153142505</v>
      </c>
    </row>
    <row r="47" spans="2:10" x14ac:dyDescent="0.35">
      <c r="B47" s="6"/>
      <c r="D47"/>
      <c r="E47"/>
      <c r="H47"/>
      <c r="I47"/>
      <c r="J47" t="s">
        <v>20</v>
      </c>
    </row>
    <row r="48" spans="2:10" x14ac:dyDescent="0.35">
      <c r="B48" s="22" t="s">
        <v>43</v>
      </c>
      <c r="C48" s="17" t="s">
        <v>43</v>
      </c>
      <c r="D48" s="18"/>
      <c r="E48" s="18"/>
      <c r="F48" s="18"/>
      <c r="G48" s="18"/>
      <c r="H48" s="18"/>
      <c r="I48"/>
      <c r="J48" s="18" t="s">
        <v>20</v>
      </c>
    </row>
    <row r="49" spans="2:10" x14ac:dyDescent="0.35">
      <c r="B49" s="23"/>
      <c r="C49" s="25"/>
      <c r="D49" s="13"/>
      <c r="E49" s="10"/>
      <c r="F49" s="10"/>
      <c r="G49" s="10"/>
      <c r="H49" s="10"/>
      <c r="J49" s="15">
        <f>SUM(D49:H49)</f>
        <v>0</v>
      </c>
    </row>
    <row r="50" spans="2:10" x14ac:dyDescent="0.35">
      <c r="B50" s="23"/>
      <c r="C50" s="25"/>
      <c r="D50" s="13"/>
      <c r="E50" s="10"/>
      <c r="F50" s="10"/>
      <c r="G50" s="10"/>
      <c r="H50" s="10"/>
      <c r="J50" s="15">
        <f t="shared" ref="J50:J51" si="10">SUM(D50:H50)</f>
        <v>0</v>
      </c>
    </row>
    <row r="51" spans="2:10" x14ac:dyDescent="0.35">
      <c r="B51" s="24"/>
      <c r="C51" s="9" t="s">
        <v>21</v>
      </c>
      <c r="D51" s="16">
        <f>SUM(D49:D50)</f>
        <v>0</v>
      </c>
      <c r="E51" s="16">
        <f t="shared" ref="E51:H51" si="11">SUM(E49:E50)</f>
        <v>0</v>
      </c>
      <c r="F51" s="16">
        <f t="shared" si="11"/>
        <v>0</v>
      </c>
      <c r="G51" s="16">
        <f t="shared" si="11"/>
        <v>0</v>
      </c>
      <c r="H51" s="16">
        <f t="shared" si="11"/>
        <v>0</v>
      </c>
      <c r="J51" s="16">
        <f t="shared" si="10"/>
        <v>0</v>
      </c>
    </row>
    <row r="52" spans="2:10" ht="15" thickBot="1" x14ac:dyDescent="0.4">
      <c r="B52" s="6"/>
      <c r="D52"/>
      <c r="E52"/>
      <c r="H52"/>
      <c r="I52"/>
      <c r="J52" t="s">
        <v>20</v>
      </c>
    </row>
    <row r="53" spans="2:10" s="1" customFormat="1" ht="29.5" thickBot="1" x14ac:dyDescent="0.4">
      <c r="B53" s="19" t="s">
        <v>22</v>
      </c>
      <c r="C53" s="19"/>
      <c r="D53" s="20">
        <f>SUM(D51,D46)</f>
        <v>30633201</v>
      </c>
      <c r="E53" s="20">
        <f t="shared" ref="E53:J53" si="12">SUM(E51,E46)</f>
        <v>30618551</v>
      </c>
      <c r="F53" s="20">
        <f t="shared" si="12"/>
        <v>30624401</v>
      </c>
      <c r="G53" s="20">
        <f t="shared" si="12"/>
        <v>30630251</v>
      </c>
      <c r="H53" s="20">
        <f t="shared" si="12"/>
        <v>30636101</v>
      </c>
      <c r="I53" s="7"/>
      <c r="J53" s="20">
        <f t="shared" si="12"/>
        <v>153142505</v>
      </c>
    </row>
    <row r="54" spans="2:10" x14ac:dyDescent="0.35">
      <c r="B54" s="6"/>
    </row>
    <row r="55" spans="2:10" x14ac:dyDescent="0.35">
      <c r="B55" s="6"/>
    </row>
    <row r="56" spans="2:10" x14ac:dyDescent="0.35">
      <c r="B56" s="6"/>
    </row>
    <row r="57" spans="2:10" x14ac:dyDescent="0.35">
      <c r="B57" s="6"/>
    </row>
    <row r="58" spans="2:10" x14ac:dyDescent="0.35">
      <c r="B58" s="6"/>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sheetData>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DBA7-59F4-4427-8748-75C60F85996F}">
  <sheetPr>
    <tabColor theme="7" tint="0.59999389629810485"/>
  </sheetPr>
  <dimension ref="B2:AM73"/>
  <sheetViews>
    <sheetView workbookViewId="0"/>
  </sheetViews>
  <sheetFormatPr defaultColWidth="9.1796875" defaultRowHeight="14.5" x14ac:dyDescent="0.35"/>
  <cols>
    <col min="1" max="1" width="3.1796875" customWidth="1"/>
    <col min="2" max="2" width="12.1796875" customWidth="1"/>
    <col min="3" max="3" width="52.81640625" customWidth="1"/>
    <col min="4" max="4" width="12.81640625" style="6" customWidth="1"/>
    <col min="5" max="5" width="12.453125" style="2" customWidth="1"/>
    <col min="6" max="6" width="12.7265625" customWidth="1"/>
    <col min="7" max="7" width="12.81640625" customWidth="1"/>
    <col min="8" max="8" width="13.453125" style="2" customWidth="1"/>
    <col min="9" max="9" width="0.81640625" style="7" customWidth="1"/>
    <col min="10" max="10" width="14.453125" customWidth="1"/>
    <col min="11" max="11" width="10.1796875" customWidth="1"/>
  </cols>
  <sheetData>
    <row r="2" spans="2:39" ht="23.5" x14ac:dyDescent="0.55000000000000004">
      <c r="B2" s="30" t="s">
        <v>33</v>
      </c>
    </row>
    <row r="3" spans="2:39" x14ac:dyDescent="0.35">
      <c r="B3" s="5"/>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x14ac:dyDescent="0.35">
      <c r="B7" s="22" t="s">
        <v>11</v>
      </c>
      <c r="C7" s="26" t="s">
        <v>34</v>
      </c>
      <c r="D7" s="10" t="s">
        <v>35</v>
      </c>
      <c r="E7" s="10" t="s">
        <v>35</v>
      </c>
      <c r="F7" s="10" t="s">
        <v>35</v>
      </c>
      <c r="G7" s="10"/>
      <c r="H7" s="10" t="s">
        <v>35</v>
      </c>
      <c r="I7" s="7"/>
      <c r="J7" s="8" t="s">
        <v>35</v>
      </c>
      <c r="K7"/>
      <c r="L7"/>
      <c r="M7"/>
      <c r="N7"/>
      <c r="O7"/>
      <c r="P7"/>
      <c r="Q7"/>
      <c r="R7"/>
      <c r="S7"/>
      <c r="T7"/>
      <c r="U7"/>
      <c r="V7"/>
      <c r="W7"/>
      <c r="X7"/>
      <c r="Y7"/>
      <c r="Z7"/>
      <c r="AA7"/>
      <c r="AB7"/>
      <c r="AC7"/>
      <c r="AD7"/>
      <c r="AE7"/>
      <c r="AF7"/>
      <c r="AG7"/>
      <c r="AH7"/>
      <c r="AI7"/>
      <c r="AJ7"/>
      <c r="AK7"/>
      <c r="AL7"/>
      <c r="AM7"/>
    </row>
    <row r="8" spans="2:39" ht="29" x14ac:dyDescent="0.35">
      <c r="B8" s="23"/>
      <c r="C8" s="25" t="s">
        <v>46</v>
      </c>
      <c r="D8" s="15">
        <v>40000</v>
      </c>
      <c r="E8" s="15">
        <v>42500</v>
      </c>
      <c r="F8" s="15">
        <v>45000</v>
      </c>
      <c r="G8" s="15">
        <v>47500</v>
      </c>
      <c r="H8" s="15">
        <v>50000</v>
      </c>
      <c r="I8" s="35">
        <v>450000</v>
      </c>
      <c r="J8" s="15">
        <f>SUM(D8:H8)</f>
        <v>225000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40000</v>
      </c>
      <c r="E11" s="16">
        <f t="shared" ref="E11:J11" si="0">SUM(E8:E10)</f>
        <v>42500</v>
      </c>
      <c r="F11" s="16">
        <f t="shared" si="0"/>
        <v>45000</v>
      </c>
      <c r="G11" s="16">
        <f t="shared" si="0"/>
        <v>47500</v>
      </c>
      <c r="H11" s="16">
        <f t="shared" si="0"/>
        <v>50000</v>
      </c>
      <c r="I11" s="7">
        <f t="shared" si="0"/>
        <v>450000</v>
      </c>
      <c r="J11" s="16">
        <f t="shared" si="0"/>
        <v>225000</v>
      </c>
    </row>
    <row r="12" spans="2:39" x14ac:dyDescent="0.35">
      <c r="B12" s="23"/>
      <c r="C12" s="14" t="s">
        <v>36</v>
      </c>
      <c r="D12" s="13" t="s">
        <v>35</v>
      </c>
      <c r="E12" s="10"/>
      <c r="F12" s="10"/>
      <c r="G12" s="10"/>
      <c r="H12" s="10"/>
      <c r="J12" s="8" t="s">
        <v>35</v>
      </c>
    </row>
    <row r="13" spans="2:39" x14ac:dyDescent="0.35">
      <c r="B13" s="23"/>
      <c r="C13" s="25" t="s">
        <v>48</v>
      </c>
      <c r="D13" s="15">
        <f>0.17*D11</f>
        <v>6800.0000000000009</v>
      </c>
      <c r="E13" s="15">
        <f t="shared" ref="E13:H13" si="1">0.17*E11</f>
        <v>7225.0000000000009</v>
      </c>
      <c r="F13" s="15">
        <f t="shared" si="1"/>
        <v>7650.0000000000009</v>
      </c>
      <c r="G13" s="15">
        <f t="shared" si="1"/>
        <v>8075.0000000000009</v>
      </c>
      <c r="H13" s="15">
        <f t="shared" si="1"/>
        <v>8500</v>
      </c>
      <c r="J13" s="15">
        <f>SUM(D13:H13)</f>
        <v>38250</v>
      </c>
    </row>
    <row r="14" spans="2:39" x14ac:dyDescent="0.35">
      <c r="B14" s="23"/>
      <c r="C14" s="25"/>
      <c r="D14" s="15"/>
      <c r="E14" s="15"/>
      <c r="F14" s="15"/>
      <c r="G14" s="15"/>
      <c r="H14" s="15"/>
      <c r="J14" s="15">
        <f t="shared" ref="J14:J15" si="2">SUM(D14:H14)</f>
        <v>0</v>
      </c>
    </row>
    <row r="15" spans="2:39" x14ac:dyDescent="0.35">
      <c r="B15" s="23"/>
      <c r="C15" s="10"/>
      <c r="D15" s="15"/>
      <c r="E15" s="11"/>
      <c r="F15" s="11"/>
      <c r="G15" s="11"/>
      <c r="H15" s="11"/>
      <c r="J15" s="15">
        <f t="shared" si="2"/>
        <v>0</v>
      </c>
    </row>
    <row r="16" spans="2:39" x14ac:dyDescent="0.35">
      <c r="B16" s="23"/>
      <c r="C16" s="9" t="s">
        <v>13</v>
      </c>
      <c r="D16" s="16">
        <f>SUM(D13:D15)</f>
        <v>6800.0000000000009</v>
      </c>
      <c r="E16" s="16">
        <f t="shared" ref="E16:J16" si="3">SUM(E13:E15)</f>
        <v>7225.0000000000009</v>
      </c>
      <c r="F16" s="16">
        <f t="shared" si="3"/>
        <v>7650.0000000000009</v>
      </c>
      <c r="G16" s="16">
        <f t="shared" si="3"/>
        <v>8075.0000000000009</v>
      </c>
      <c r="H16" s="16">
        <f t="shared" si="3"/>
        <v>8500</v>
      </c>
      <c r="I16" s="7">
        <f t="shared" si="3"/>
        <v>0</v>
      </c>
      <c r="J16" s="16">
        <f t="shared" si="3"/>
        <v>38250</v>
      </c>
    </row>
    <row r="17" spans="2:10" x14ac:dyDescent="0.35">
      <c r="B17" s="23"/>
      <c r="C17" s="14" t="s">
        <v>37</v>
      </c>
      <c r="D17" s="13" t="s">
        <v>35</v>
      </c>
      <c r="E17" s="10"/>
      <c r="F17" s="10"/>
      <c r="G17" s="10"/>
      <c r="H17" s="10"/>
      <c r="J17" s="8" t="s">
        <v>35</v>
      </c>
    </row>
    <row r="18" spans="2:10" x14ac:dyDescent="0.35">
      <c r="B18" s="23"/>
      <c r="C18" s="25" t="s">
        <v>64</v>
      </c>
      <c r="D18" s="13"/>
      <c r="E18" s="10"/>
      <c r="F18" s="10"/>
      <c r="G18" s="10"/>
      <c r="H18" s="10"/>
      <c r="J18" s="15" t="s">
        <v>35</v>
      </c>
    </row>
    <row r="19" spans="2:10" x14ac:dyDescent="0.35">
      <c r="B19" s="23"/>
      <c r="C19" s="29" t="s">
        <v>49</v>
      </c>
      <c r="D19" s="15" t="s">
        <v>39</v>
      </c>
      <c r="E19" s="11" t="s">
        <v>39</v>
      </c>
      <c r="F19" s="11" t="s">
        <v>39</v>
      </c>
      <c r="G19" s="11"/>
      <c r="H19" s="11"/>
      <c r="J19" s="15"/>
    </row>
    <row r="20" spans="2:10" x14ac:dyDescent="0.35">
      <c r="B20" s="23"/>
      <c r="C20" s="29" t="s">
        <v>50</v>
      </c>
      <c r="D20" s="15">
        <v>400</v>
      </c>
      <c r="E20" s="15">
        <v>400</v>
      </c>
      <c r="F20" s="15">
        <v>400</v>
      </c>
      <c r="G20" s="15">
        <v>400</v>
      </c>
      <c r="H20" s="15">
        <v>400</v>
      </c>
      <c r="I20" s="35">
        <v>2000</v>
      </c>
      <c r="J20" s="15">
        <f>SUM(D20:H20)</f>
        <v>2000</v>
      </c>
    </row>
    <row r="21" spans="2:10" x14ac:dyDescent="0.35">
      <c r="B21" s="23"/>
      <c r="C21" s="29" t="s">
        <v>51</v>
      </c>
      <c r="D21" s="15">
        <v>50</v>
      </c>
      <c r="E21" s="15">
        <v>50</v>
      </c>
      <c r="F21" s="15">
        <v>50</v>
      </c>
      <c r="G21" s="15">
        <v>50</v>
      </c>
      <c r="H21" s="15">
        <v>50</v>
      </c>
      <c r="I21" s="35">
        <v>250</v>
      </c>
      <c r="J21" s="15">
        <f t="shared" ref="J21:J26" si="4">SUM(D21:H21)</f>
        <v>250</v>
      </c>
    </row>
    <row r="22" spans="2:10" x14ac:dyDescent="0.35">
      <c r="B22" s="23"/>
      <c r="C22" s="25" t="s">
        <v>52</v>
      </c>
      <c r="D22" s="15">
        <v>450</v>
      </c>
      <c r="E22" s="15">
        <v>450</v>
      </c>
      <c r="F22" s="15">
        <v>450</v>
      </c>
      <c r="G22" s="15">
        <v>450</v>
      </c>
      <c r="H22" s="15">
        <v>450</v>
      </c>
      <c r="I22" s="35">
        <v>2250</v>
      </c>
      <c r="J22" s="15">
        <f t="shared" si="4"/>
        <v>2250</v>
      </c>
    </row>
    <row r="23" spans="2:10" x14ac:dyDescent="0.35">
      <c r="B23" s="23"/>
      <c r="C23" s="29" t="s">
        <v>53</v>
      </c>
      <c r="D23" s="15">
        <v>248</v>
      </c>
      <c r="E23" s="15">
        <v>248</v>
      </c>
      <c r="F23" s="15">
        <v>248</v>
      </c>
      <c r="G23" s="15">
        <v>248</v>
      </c>
      <c r="H23" s="15">
        <v>248</v>
      </c>
      <c r="I23" s="35">
        <v>1243</v>
      </c>
      <c r="J23" s="15">
        <f t="shared" si="4"/>
        <v>1240</v>
      </c>
    </row>
    <row r="24" spans="2:10" x14ac:dyDescent="0.35">
      <c r="B24" s="23"/>
      <c r="C24" s="29" t="s">
        <v>54</v>
      </c>
      <c r="D24" s="15">
        <v>45</v>
      </c>
      <c r="E24" s="15">
        <v>45</v>
      </c>
      <c r="F24" s="15">
        <v>45</v>
      </c>
      <c r="G24" s="15">
        <v>45</v>
      </c>
      <c r="H24" s="15">
        <v>45</v>
      </c>
      <c r="I24" s="35">
        <v>225</v>
      </c>
      <c r="J24" s="15">
        <f t="shared" si="4"/>
        <v>225</v>
      </c>
    </row>
    <row r="25" spans="2:10" x14ac:dyDescent="0.35">
      <c r="B25" s="23"/>
      <c r="C25" s="29" t="s">
        <v>55</v>
      </c>
      <c r="D25" s="15">
        <v>80</v>
      </c>
      <c r="E25" s="15">
        <v>80</v>
      </c>
      <c r="F25" s="15">
        <v>80</v>
      </c>
      <c r="G25" s="15">
        <v>80</v>
      </c>
      <c r="H25" s="15">
        <v>80</v>
      </c>
      <c r="I25" s="35">
        <v>400</v>
      </c>
      <c r="J25" s="15">
        <f t="shared" si="4"/>
        <v>400</v>
      </c>
    </row>
    <row r="26" spans="2:10" x14ac:dyDescent="0.35">
      <c r="B26" s="23"/>
      <c r="C26" s="25" t="s">
        <v>56</v>
      </c>
      <c r="D26" s="15">
        <v>328</v>
      </c>
      <c r="E26" s="15">
        <v>328</v>
      </c>
      <c r="F26" s="15">
        <v>328</v>
      </c>
      <c r="G26" s="15">
        <v>328</v>
      </c>
      <c r="H26" s="15">
        <v>328</v>
      </c>
      <c r="I26" s="35">
        <v>1638</v>
      </c>
      <c r="J26" s="15">
        <f t="shared" si="4"/>
        <v>1640</v>
      </c>
    </row>
    <row r="27" spans="2:10" x14ac:dyDescent="0.35">
      <c r="B27" s="23"/>
      <c r="C27" s="9" t="s">
        <v>14</v>
      </c>
      <c r="D27" s="16">
        <f>SUM(D20:D26)</f>
        <v>1601</v>
      </c>
      <c r="E27" s="16">
        <f t="shared" ref="E27:H27" si="5">SUM(E20:E26)</f>
        <v>1601</v>
      </c>
      <c r="F27" s="16">
        <f t="shared" si="5"/>
        <v>1601</v>
      </c>
      <c r="G27" s="16">
        <f t="shared" si="5"/>
        <v>1601</v>
      </c>
      <c r="H27" s="16">
        <f t="shared" si="5"/>
        <v>1601</v>
      </c>
      <c r="J27" s="16">
        <f>SUM(D27:H27)</f>
        <v>8005</v>
      </c>
    </row>
    <row r="28" spans="2:10" x14ac:dyDescent="0.35">
      <c r="B28" s="23"/>
      <c r="C28" s="14" t="s">
        <v>38</v>
      </c>
      <c r="D28" s="15"/>
      <c r="E28" s="10"/>
      <c r="F28" s="10"/>
      <c r="G28" s="10"/>
      <c r="H28" s="10"/>
      <c r="J28" s="15" t="s">
        <v>20</v>
      </c>
    </row>
    <row r="29" spans="2:10" x14ac:dyDescent="0.35">
      <c r="B29" s="23"/>
      <c r="C29" s="25"/>
      <c r="D29" s="15"/>
      <c r="E29" s="10"/>
      <c r="F29" s="10"/>
      <c r="G29" s="10"/>
      <c r="H29" s="10"/>
      <c r="J29" s="15">
        <f>SUM(D29:H29)</f>
        <v>0</v>
      </c>
    </row>
    <row r="30" spans="2:10" x14ac:dyDescent="0.35">
      <c r="B30" s="23" t="s">
        <v>39</v>
      </c>
      <c r="C30" s="28" t="s">
        <v>39</v>
      </c>
      <c r="D30" s="13" t="s">
        <v>35</v>
      </c>
      <c r="E30" s="10"/>
      <c r="F30" s="10"/>
      <c r="G30" s="10"/>
      <c r="H30" s="10"/>
      <c r="J30" s="15">
        <f t="shared" ref="J30:J51" si="6">SUM(D30:H30)</f>
        <v>0</v>
      </c>
    </row>
    <row r="31" spans="2:10" x14ac:dyDescent="0.35">
      <c r="B31" s="23"/>
      <c r="C31" s="9" t="s">
        <v>15</v>
      </c>
      <c r="D31" s="12">
        <f>SUM(D29:D30)</f>
        <v>0</v>
      </c>
      <c r="E31" s="12">
        <f t="shared" ref="E31:H31" si="7">SUM(E29:E30)</f>
        <v>0</v>
      </c>
      <c r="F31" s="12">
        <f t="shared" si="7"/>
        <v>0</v>
      </c>
      <c r="G31" s="12">
        <f t="shared" si="7"/>
        <v>0</v>
      </c>
      <c r="H31" s="12">
        <f t="shared" si="7"/>
        <v>0</v>
      </c>
      <c r="J31" s="16">
        <f t="shared" si="6"/>
        <v>0</v>
      </c>
    </row>
    <row r="32" spans="2:10" x14ac:dyDescent="0.35">
      <c r="B32" s="23"/>
      <c r="C32" s="14" t="s">
        <v>40</v>
      </c>
      <c r="D32" s="13" t="s">
        <v>35</v>
      </c>
      <c r="E32" s="10"/>
      <c r="F32" s="10"/>
      <c r="G32" s="10"/>
      <c r="H32" s="10"/>
      <c r="J32" s="15"/>
    </row>
    <row r="33" spans="2:10" x14ac:dyDescent="0.35">
      <c r="B33" s="23"/>
      <c r="C33" s="25" t="s">
        <v>65</v>
      </c>
      <c r="D33" s="15">
        <v>5000</v>
      </c>
      <c r="E33" s="15">
        <v>0</v>
      </c>
      <c r="F33" s="15">
        <v>0</v>
      </c>
      <c r="G33" s="15">
        <v>0</v>
      </c>
      <c r="H33" s="15">
        <v>0</v>
      </c>
      <c r="I33" s="35">
        <v>5000</v>
      </c>
      <c r="J33" s="15">
        <f t="shared" si="6"/>
        <v>5000</v>
      </c>
    </row>
    <row r="34" spans="2:10" x14ac:dyDescent="0.35">
      <c r="B34" s="23"/>
      <c r="C34" s="25"/>
      <c r="D34" s="15"/>
      <c r="E34" s="11"/>
      <c r="F34" s="11"/>
      <c r="G34" s="11"/>
      <c r="H34" s="11"/>
      <c r="J34" s="15">
        <f t="shared" si="6"/>
        <v>0</v>
      </c>
    </row>
    <row r="35" spans="2:10" x14ac:dyDescent="0.35">
      <c r="B35" s="23"/>
      <c r="C35" s="9" t="s">
        <v>16</v>
      </c>
      <c r="D35" s="16">
        <f>SUM(D33:D34)</f>
        <v>5000</v>
      </c>
      <c r="E35" s="16">
        <f t="shared" ref="E35:H35" si="8">SUM(E33:E34)</f>
        <v>0</v>
      </c>
      <c r="F35" s="16">
        <f t="shared" si="8"/>
        <v>0</v>
      </c>
      <c r="G35" s="16">
        <f t="shared" si="8"/>
        <v>0</v>
      </c>
      <c r="H35" s="16">
        <f t="shared" si="8"/>
        <v>0</v>
      </c>
      <c r="J35" s="16">
        <f t="shared" si="6"/>
        <v>5000</v>
      </c>
    </row>
    <row r="36" spans="2:10" x14ac:dyDescent="0.35">
      <c r="B36" s="23"/>
      <c r="C36" s="14" t="s">
        <v>41</v>
      </c>
      <c r="D36" s="13" t="s">
        <v>35</v>
      </c>
      <c r="E36" s="10"/>
      <c r="F36" s="10"/>
      <c r="G36" s="10"/>
      <c r="H36" s="10"/>
      <c r="J36" s="15"/>
    </row>
    <row r="37" spans="2:10" x14ac:dyDescent="0.35">
      <c r="B37" s="23"/>
      <c r="C37" s="13"/>
      <c r="D37" s="15"/>
      <c r="E37" s="15"/>
      <c r="F37" s="15"/>
      <c r="G37" s="15"/>
      <c r="H37" s="15"/>
      <c r="I37" s="35"/>
      <c r="J37" s="15"/>
    </row>
    <row r="38" spans="2:10" x14ac:dyDescent="0.35">
      <c r="B38" s="23"/>
      <c r="C38" s="13"/>
      <c r="D38" s="15"/>
      <c r="E38" s="15"/>
      <c r="F38" s="15"/>
      <c r="G38" s="15"/>
      <c r="H38" s="15"/>
      <c r="I38" s="35"/>
      <c r="J38" s="15"/>
    </row>
    <row r="39" spans="2:10" x14ac:dyDescent="0.35">
      <c r="B39" s="23"/>
      <c r="C39" s="13"/>
      <c r="D39" s="15"/>
      <c r="E39" s="15"/>
      <c r="F39" s="15"/>
      <c r="G39" s="15"/>
      <c r="H39" s="15"/>
      <c r="I39" s="35"/>
      <c r="J39" s="15"/>
    </row>
    <row r="40" spans="2:10" x14ac:dyDescent="0.35">
      <c r="B40" s="23"/>
      <c r="C40" s="61"/>
      <c r="D40" s="15"/>
      <c r="E40" s="15"/>
      <c r="F40" s="15"/>
      <c r="G40" s="15"/>
      <c r="H40" s="15"/>
      <c r="I40" s="35"/>
      <c r="J40" s="15"/>
    </row>
    <row r="41" spans="2:10" x14ac:dyDescent="0.35">
      <c r="B41" s="23"/>
      <c r="C41" s="25"/>
      <c r="D41" s="15"/>
      <c r="E41" s="11"/>
      <c r="F41" s="11"/>
      <c r="G41" s="11"/>
      <c r="H41" s="11"/>
      <c r="J41" s="15">
        <f t="shared" si="6"/>
        <v>0</v>
      </c>
    </row>
    <row r="42" spans="2:10" x14ac:dyDescent="0.35">
      <c r="B42" s="23"/>
      <c r="C42" s="9" t="s">
        <v>17</v>
      </c>
      <c r="D42" s="16">
        <f>SUM(D37:D41)</f>
        <v>0</v>
      </c>
      <c r="E42" s="16">
        <f t="shared" ref="E42:H42" si="9">SUM(E37:E41)</f>
        <v>0</v>
      </c>
      <c r="F42" s="16">
        <f t="shared" si="9"/>
        <v>0</v>
      </c>
      <c r="G42" s="16">
        <f t="shared" si="9"/>
        <v>0</v>
      </c>
      <c r="H42" s="16">
        <f t="shared" si="9"/>
        <v>0</v>
      </c>
      <c r="J42" s="16">
        <f t="shared" si="6"/>
        <v>0</v>
      </c>
    </row>
    <row r="43" spans="2:10" x14ac:dyDescent="0.35">
      <c r="B43" s="23"/>
      <c r="C43" s="14" t="s">
        <v>42</v>
      </c>
      <c r="D43" s="13" t="s">
        <v>35</v>
      </c>
      <c r="E43" s="10"/>
      <c r="F43" s="10"/>
      <c r="G43" s="10"/>
      <c r="H43" s="10"/>
      <c r="J43" s="15"/>
    </row>
    <row r="44" spans="2:10" ht="43.5" x14ac:dyDescent="0.35">
      <c r="B44" s="23"/>
      <c r="C44" s="25" t="s">
        <v>66</v>
      </c>
      <c r="D44" s="15">
        <v>75000</v>
      </c>
      <c r="E44" s="15">
        <v>75000</v>
      </c>
      <c r="F44" s="15">
        <v>75000</v>
      </c>
      <c r="G44" s="15">
        <v>75000</v>
      </c>
      <c r="H44" s="15">
        <v>75000</v>
      </c>
      <c r="I44" s="35">
        <v>375000</v>
      </c>
      <c r="J44" s="15">
        <f t="shared" si="6"/>
        <v>375000</v>
      </c>
    </row>
    <row r="45" spans="2:10" ht="58" x14ac:dyDescent="0.35">
      <c r="B45" s="23"/>
      <c r="C45" s="25" t="s">
        <v>67</v>
      </c>
      <c r="D45" s="15">
        <v>125000</v>
      </c>
      <c r="E45" s="15">
        <v>156250</v>
      </c>
      <c r="F45" s="15">
        <v>156250</v>
      </c>
      <c r="G45" s="15">
        <v>156250</v>
      </c>
      <c r="H45" s="15">
        <v>156250</v>
      </c>
      <c r="I45" s="35">
        <v>781250</v>
      </c>
      <c r="J45" s="15">
        <f t="shared" si="6"/>
        <v>750000</v>
      </c>
    </row>
    <row r="46" spans="2:10" ht="87" x14ac:dyDescent="0.35">
      <c r="B46" s="23"/>
      <c r="C46" s="25" t="s">
        <v>68</v>
      </c>
      <c r="D46" s="15">
        <v>333332</v>
      </c>
      <c r="E46" s="15">
        <v>416667</v>
      </c>
      <c r="F46" s="15">
        <v>416667</v>
      </c>
      <c r="G46" s="15">
        <v>416667</v>
      </c>
      <c r="H46" s="15">
        <v>416667</v>
      </c>
      <c r="I46" s="35">
        <v>2083335</v>
      </c>
      <c r="J46" s="15">
        <f t="shared" si="6"/>
        <v>2000000</v>
      </c>
    </row>
    <row r="47" spans="2:10" x14ac:dyDescent="0.35">
      <c r="B47" s="23"/>
      <c r="C47" s="25"/>
      <c r="D47" s="15"/>
      <c r="E47" s="11"/>
      <c r="F47" s="11"/>
      <c r="G47" s="11"/>
      <c r="H47" s="11"/>
      <c r="J47" s="15">
        <f t="shared" si="6"/>
        <v>0</v>
      </c>
    </row>
    <row r="48" spans="2:10" x14ac:dyDescent="0.35">
      <c r="B48" s="23"/>
      <c r="C48" s="25"/>
      <c r="D48" s="15"/>
      <c r="E48" s="11"/>
      <c r="F48" s="11"/>
      <c r="G48" s="11"/>
      <c r="H48" s="11"/>
      <c r="J48" s="15">
        <f t="shared" si="6"/>
        <v>0</v>
      </c>
    </row>
    <row r="49" spans="2:10" x14ac:dyDescent="0.35">
      <c r="B49" s="23"/>
      <c r="C49" s="10"/>
      <c r="D49" s="15"/>
      <c r="E49" s="11"/>
      <c r="F49" s="11"/>
      <c r="G49" s="11"/>
      <c r="H49" s="11"/>
      <c r="J49" s="15">
        <f t="shared" si="6"/>
        <v>0</v>
      </c>
    </row>
    <row r="50" spans="2:10" x14ac:dyDescent="0.35">
      <c r="B50" s="24"/>
      <c r="C50" s="9" t="s">
        <v>18</v>
      </c>
      <c r="D50" s="16">
        <f>SUM(D44:D49)</f>
        <v>533332</v>
      </c>
      <c r="E50" s="16">
        <f t="shared" ref="E50:H50" si="10">SUM(E44:E49)</f>
        <v>647917</v>
      </c>
      <c r="F50" s="16">
        <f t="shared" si="10"/>
        <v>647917</v>
      </c>
      <c r="G50" s="16">
        <f t="shared" si="10"/>
        <v>647917</v>
      </c>
      <c r="H50" s="16">
        <f t="shared" si="10"/>
        <v>647917</v>
      </c>
      <c r="J50" s="16">
        <f t="shared" si="6"/>
        <v>3125000</v>
      </c>
    </row>
    <row r="51" spans="2:10" x14ac:dyDescent="0.35">
      <c r="B51" s="24"/>
      <c r="C51" s="9" t="s">
        <v>19</v>
      </c>
      <c r="D51" s="16">
        <f>SUM(D50,D42,D35,D31,D27,D16,D11)</f>
        <v>586733</v>
      </c>
      <c r="E51" s="16">
        <f t="shared" ref="E51:H51" si="11">SUM(E50,E42,E35,E31,E27,E16,E11)</f>
        <v>699243</v>
      </c>
      <c r="F51" s="16">
        <f t="shared" si="11"/>
        <v>702168</v>
      </c>
      <c r="G51" s="16">
        <f t="shared" si="11"/>
        <v>705093</v>
      </c>
      <c r="H51" s="16">
        <f t="shared" si="11"/>
        <v>708018</v>
      </c>
      <c r="J51" s="16">
        <f t="shared" si="6"/>
        <v>3401255</v>
      </c>
    </row>
    <row r="52" spans="2:10" x14ac:dyDescent="0.35">
      <c r="B52" s="6"/>
      <c r="D52"/>
      <c r="E52"/>
      <c r="H52"/>
      <c r="I52"/>
      <c r="J52" t="s">
        <v>20</v>
      </c>
    </row>
    <row r="53" spans="2:10" x14ac:dyDescent="0.35">
      <c r="B53" s="22" t="s">
        <v>43</v>
      </c>
      <c r="C53" s="17" t="s">
        <v>43</v>
      </c>
      <c r="D53" s="18"/>
      <c r="E53" s="18"/>
      <c r="F53" s="18"/>
      <c r="G53" s="18"/>
      <c r="H53" s="18"/>
      <c r="I53"/>
      <c r="J53" s="18" t="s">
        <v>20</v>
      </c>
    </row>
    <row r="54" spans="2:10" x14ac:dyDescent="0.35">
      <c r="B54" s="23"/>
      <c r="C54" s="25"/>
      <c r="D54" s="13"/>
      <c r="E54" s="10"/>
      <c r="F54" s="10"/>
      <c r="G54" s="10"/>
      <c r="H54" s="10"/>
      <c r="J54" s="15">
        <f>SUM(D54:H54)</f>
        <v>0</v>
      </c>
    </row>
    <row r="55" spans="2:10" x14ac:dyDescent="0.35">
      <c r="B55" s="23"/>
      <c r="C55" s="25"/>
      <c r="D55" s="13"/>
      <c r="E55" s="10"/>
      <c r="F55" s="10"/>
      <c r="G55" s="10"/>
      <c r="H55" s="10"/>
      <c r="J55" s="15">
        <f t="shared" ref="J55:J56" si="12">SUM(D55:H55)</f>
        <v>0</v>
      </c>
    </row>
    <row r="56" spans="2:10" x14ac:dyDescent="0.35">
      <c r="B56" s="24"/>
      <c r="C56" s="9" t="s">
        <v>21</v>
      </c>
      <c r="D56" s="16">
        <f>SUM(D54:D55)</f>
        <v>0</v>
      </c>
      <c r="E56" s="16">
        <f t="shared" ref="E56:H56" si="13">SUM(E54:E55)</f>
        <v>0</v>
      </c>
      <c r="F56" s="16">
        <f t="shared" si="13"/>
        <v>0</v>
      </c>
      <c r="G56" s="16">
        <f t="shared" si="13"/>
        <v>0</v>
      </c>
      <c r="H56" s="16">
        <f t="shared" si="13"/>
        <v>0</v>
      </c>
      <c r="J56" s="16">
        <f t="shared" si="12"/>
        <v>0</v>
      </c>
    </row>
    <row r="57" spans="2:10" ht="15" thickBot="1" x14ac:dyDescent="0.4">
      <c r="B57" s="6"/>
      <c r="D57"/>
      <c r="E57"/>
      <c r="H57"/>
      <c r="I57"/>
      <c r="J57" t="s">
        <v>20</v>
      </c>
    </row>
    <row r="58" spans="2:10" s="1" customFormat="1" ht="29.5" thickBot="1" x14ac:dyDescent="0.4">
      <c r="B58" s="19" t="s">
        <v>22</v>
      </c>
      <c r="C58" s="19"/>
      <c r="D58" s="20">
        <f>SUM(D56,D51)</f>
        <v>586733</v>
      </c>
      <c r="E58" s="20">
        <f t="shared" ref="E58:J58" si="14">SUM(E56,E51)</f>
        <v>699243</v>
      </c>
      <c r="F58" s="20">
        <f t="shared" si="14"/>
        <v>702168</v>
      </c>
      <c r="G58" s="20">
        <f t="shared" si="14"/>
        <v>705093</v>
      </c>
      <c r="H58" s="20">
        <f t="shared" si="14"/>
        <v>708018</v>
      </c>
      <c r="I58" s="7">
        <f>SUM(I56,I51)</f>
        <v>0</v>
      </c>
      <c r="J58" s="20">
        <f t="shared" si="14"/>
        <v>3401255</v>
      </c>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row r="73" spans="2:2" x14ac:dyDescent="0.35">
      <c r="B73" s="6"/>
    </row>
  </sheetData>
  <pageMargins left="0.7" right="0.7" top="0.75" bottom="0.75" header="0.3" footer="0.3"/>
  <pageSetup orientation="portrait" r:id="rId1"/>
  <ignoredErrors>
    <ignoredError sqref="J44:J46 J20:J26 J33 J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3.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4.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2.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2755580c-7c5f-43cf-bd85-5c868b718937"/>
    <ds:schemaRef ds:uri="3d00cabe-74f9-499f-ba26-1e0076cbc6cc"/>
  </ds:schemaRefs>
</ds:datastoreItem>
</file>

<file path=customXml/itemProps3.xml><?xml version="1.0" encoding="utf-8"?>
<ds:datastoreItem xmlns:ds="http://schemas.openxmlformats.org/officeDocument/2006/customXml" ds:itemID="{5A2572C9-94E8-4C6B-8BD4-9D0B9DF7E5AC}">
  <ds:schemaRefs>
    <ds:schemaRef ds:uri="http://schemas.microsoft.com/DataMashup"/>
  </ds:schemaRefs>
</ds:datastoreItem>
</file>

<file path=customXml/itemProps4.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3E962A3E-8547-4A07-881C-EB4E7EE4CB9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Overview</vt:lpstr>
      <vt:lpstr>Consolidated Budget</vt:lpstr>
      <vt:lpstr>Measure 1 Budget</vt:lpstr>
      <vt:lpstr>Measure 2 Budget</vt:lpstr>
      <vt:lpstr>Measure 3 Budget</vt:lpstr>
      <vt:lpstr>Measure 4 Budget</vt:lpstr>
      <vt:lpstr>Measure 5 Budget</vt:lpstr>
      <vt:lpstr>Sample Budget 1</vt:lpstr>
      <vt:lpstr>Sample Budget 2</vt:lpstr>
      <vt:lpstr>Sample Budget 3</vt:lpstr>
      <vt:lpstr>TOD Internal Bud 3-1-24</vt:lpstr>
      <vt:lpstr>SF-424A</vt:lpstr>
      <vt:lpstr>'TOD Internal Bud 3-1-24'!Fringe_leave</vt:lpstr>
      <vt:lpstr>'TOD Internal Bud 3-1-24'!Overhead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2024-03-27T20:41:03Z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