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oregonmetro-my.sharepoint.com/personal/andrea_pastor_oregonmetro_gov/Documents/CPRG/"/>
    </mc:Choice>
  </mc:AlternateContent>
  <xr:revisionPtr revIDLastSave="0" documentId="8_{FC5597D7-E9DD-4F51-97AF-8AD3184665E2}" xr6:coauthVersionLast="47" xr6:coauthVersionMax="47" xr10:uidLastSave="{00000000-0000-0000-0000-000000000000}"/>
  <bookViews>
    <workbookView xWindow="-120" yWindow="-120" windowWidth="29040" windowHeight="15840" tabRatio="767" firstSheet="1" activeTab="1" xr2:uid="{A482A57F-160F-445A-88BB-791F7C216402}"/>
  </bookViews>
  <sheets>
    <sheet name="Strategies" sheetId="1" state="hidden" r:id="rId1"/>
    <sheet name="Main calculations sheet" sheetId="28" r:id="rId2"/>
    <sheet name="RECS CE4.5" sheetId="25" r:id="rId3"/>
    <sheet name="GHG emissions per housing unit" sheetId="27" r:id="rId4"/>
    <sheet name="Emissions factors" sheetId="30" r:id="rId5"/>
  </sheets>
  <definedNames>
    <definedName name="_2014_BA_File" localSheetId="3">#REF!</definedName>
    <definedName name="_2014_BA_File">#REF!</definedName>
    <definedName name="_2014_eGRID_Subregion_File">#REF!</definedName>
    <definedName name="_2014_gen_file">#REF!</definedName>
    <definedName name="_2014_NERC_File">#REF!</definedName>
    <definedName name="_2014_Plant_FINAL">#REF!</definedName>
    <definedName name="_2014_State_File">#REF!</definedName>
    <definedName name="_2014_Unit_File">#REF!</definedName>
    <definedName name="_2014_US_File">#REF!</definedName>
    <definedName name="BTU2J">#REF!</definedName>
    <definedName name="CalculatedInventory">#REF!</definedName>
    <definedName name="_xlnm.Print_Titles" localSheetId="2">'RECS CE4.5'!$11:$16</definedName>
    <definedName name="Summary_Table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28" l="1"/>
  <c r="C30" i="28" s="1"/>
  <c r="C3" i="27"/>
  <c r="D3" i="27" s="1"/>
  <c r="C4" i="27"/>
  <c r="D4" i="27" s="1"/>
  <c r="C5" i="27"/>
  <c r="D5" i="27" s="1"/>
  <c r="C2" i="27"/>
  <c r="C7" i="28"/>
  <c r="B3" i="25"/>
  <c r="C3" i="25"/>
  <c r="C7" i="25" s="1"/>
  <c r="B4" i="25"/>
  <c r="C4" i="25"/>
  <c r="D4" i="25" s="1"/>
  <c r="B5" i="25"/>
  <c r="C5" i="25"/>
  <c r="B6" i="25"/>
  <c r="C6" i="25"/>
  <c r="D6" i="25" s="1"/>
  <c r="C2" i="25"/>
  <c r="B2" i="25"/>
  <c r="B7" i="25" s="1"/>
  <c r="D5" i="25"/>
  <c r="D2" i="25"/>
  <c r="F6" i="30"/>
  <c r="F5" i="30"/>
  <c r="E7" i="30"/>
  <c r="D7" i="30"/>
  <c r="C7" i="30"/>
  <c r="F3" i="30"/>
  <c r="C18" i="28"/>
  <c r="C19" i="28" s="1"/>
  <c r="C20" i="28" s="1"/>
  <c r="C21" i="28" s="1"/>
  <c r="C22" i="28" s="1"/>
  <c r="C17" i="28"/>
  <c r="C16" i="28"/>
  <c r="C15" i="28"/>
  <c r="C14" i="28"/>
  <c r="C13" i="28"/>
  <c r="F4" i="27" l="1"/>
  <c r="F5" i="27"/>
  <c r="F3" i="27"/>
  <c r="D3" i="25"/>
  <c r="D7" i="25"/>
  <c r="D8" i="25" s="1"/>
  <c r="D11" i="30"/>
  <c r="D12" i="30" l="1"/>
  <c r="D13" i="30"/>
  <c r="D14" i="30" l="1"/>
  <c r="D2" i="27" l="1"/>
  <c r="D7" i="27" s="1"/>
  <c r="C5" i="28" s="1"/>
  <c r="F2" i="27" l="1"/>
  <c r="F7" i="27"/>
  <c r="C6" i="28" s="1"/>
  <c r="C8" i="28" s="1"/>
  <c r="C10" i="28" s="1"/>
  <c r="C24" i="28" s="1"/>
  <c r="C25" i="28" l="1"/>
  <c r="C32" i="28" s="1"/>
  <c r="C35" i="28" s="1"/>
  <c r="C31" i="28"/>
  <c r="C34" i="2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tc={4309A832-F12D-41BC-A7EC-8F7718F1C10A}</author>
  </authors>
  <commentList>
    <comment ref="E8" authorId="0" shapeId="0" xr:uid="{4309A832-F12D-41BC-A7EC-8F7718F1C10A}">
      <text>
        <t>[Threaded comment]
Your version of Excel allows you to read this threaded comment; however, any edits to it will get removed if the file is opened in a newer version of Excel. Learn more: https://go.microsoft.com/fwlink/?linkid=870924
Comment:
    Better bus n/a</t>
      </text>
    </comment>
  </commentList>
</comments>
</file>

<file path=xl/sharedStrings.xml><?xml version="1.0" encoding="utf-8"?>
<sst xmlns="http://schemas.openxmlformats.org/spreadsheetml/2006/main" count="1172" uniqueCount="353">
  <si>
    <t>Washington</t>
  </si>
  <si>
    <t>Clackamas</t>
  </si>
  <si>
    <t>Multnomah</t>
  </si>
  <si>
    <t>Total</t>
  </si>
  <si>
    <t>RTP</t>
  </si>
  <si>
    <t>Total cost</t>
  </si>
  <si>
    <t>Expand transit signal priority</t>
  </si>
  <si>
    <t>This doc may be outdated - see CPRG data needs</t>
  </si>
  <si>
    <t>GHG reduction estimates</t>
  </si>
  <si>
    <t>Category</t>
  </si>
  <si>
    <t>Strategy</t>
  </si>
  <si>
    <t>Total score</t>
  </si>
  <si>
    <t>General notes</t>
  </si>
  <si>
    <t>Extent of implementation</t>
  </si>
  <si>
    <t>Methodology</t>
  </si>
  <si>
    <t>Regional inputs</t>
  </si>
  <si>
    <t>Source</t>
  </si>
  <si>
    <t>Notes</t>
  </si>
  <si>
    <t>Thaya notes</t>
  </si>
  <si>
    <t>PMX Notes</t>
  </si>
  <si>
    <t>PMX data ask</t>
  </si>
  <si>
    <t>3. Make transit convenient, frequent, accessible, and affordable</t>
  </si>
  <si>
    <r>
      <t>3a.</t>
    </r>
    <r>
      <rPr>
        <sz val="9"/>
        <color rgb="FF000000"/>
        <rFont val="Calibri"/>
        <family val="2"/>
        <scheme val="minor"/>
      </rPr>
      <t xml:space="preserve"> </t>
    </r>
    <r>
      <rPr>
        <b/>
        <sz val="9"/>
        <color rgb="FF000000"/>
        <rFont val="Calibri"/>
        <family val="2"/>
        <scheme val="minor"/>
      </rPr>
      <t xml:space="preserve">Implement high-capacity transit across the metro area, </t>
    </r>
    <r>
      <rPr>
        <sz val="9"/>
        <color rgb="FF000000"/>
        <rFont val="Calibri"/>
        <family val="2"/>
        <scheme val="minor"/>
      </rPr>
      <t>including the Metro High Capacity Transit Strategy, C-Tran High Capacity Transit Routes, and other high-priority regional transit expansions</t>
    </r>
  </si>
  <si>
    <t xml:space="preserve">High priority. RTC has informed us of two high-frequency transit corridors that are in adopted plans and in need of funding. I think those two corridors fall under this strategy (as opposed to the other more limited transit strategies listed below) but I am confirming that with RTC. </t>
  </si>
  <si>
    <t xml:space="preserve">Tier 1 HCT corridors (Metro region; 5 routes); 2 additional corridors (Highway 99 and Fourth Plain Extension) in the RTC region. </t>
  </si>
  <si>
    <t>Plan A - Sam Erickson at PMX for Draft HCT VMT analysis (also ask for other strategies - 3s). How to apply to WA? C-Tran?</t>
  </si>
  <si>
    <t>Reduction in VMT</t>
  </si>
  <si>
    <t>Sam Erickson,  PMX</t>
  </si>
  <si>
    <t xml:space="preserve">C-Tran appears to not be ready to include anything in PCAP - Eliot confirming 1/10 - possibility to prorate for PCAP based on service area - would need to consider other elements of PCAP if extending.
Consistent methodology for Transit strategies. </t>
  </si>
  <si>
    <t>Eliot will send spreadsheet with HCT lines
n/a unless needed from C-Tran (unlikely but can make estimates for WA) - assumed we get this internally</t>
  </si>
  <si>
    <t>Plan B - CAPCOA T-28 (HCT corridors effectively have all the same service characteristics as BRT)</t>
  </si>
  <si>
    <t>Percent increase in transit frequency due to BRT</t>
  </si>
  <si>
    <t>HCT Strategy / Ally Holmqvist</t>
  </si>
  <si>
    <t xml:space="preserve">Data source for WA routes? </t>
  </si>
  <si>
    <t xml:space="preserve"> </t>
  </si>
  <si>
    <t>Level of implementation</t>
  </si>
  <si>
    <t>Research staff / transit agency data</t>
  </si>
  <si>
    <t xml:space="preserve">This input is defined as the percentage of transit routes receiving improvements. The numerator comes from the routes described in Column E - there are 5 tier 1 HCT routes in the Metro region and an add'l 2 in the RTC region. All we need is the denominator (total # of fixed transit routes), both for the MPA and the Metro+RTC region. </t>
  </si>
  <si>
    <t>Transit mode share in plan/community</t>
  </si>
  <si>
    <t>RTP model outputs</t>
  </si>
  <si>
    <t>RTP model outputs cover the MPA (metro region) and the MPA+Clark County.</t>
  </si>
  <si>
    <t>Vehicle mode share in plan/community</t>
  </si>
  <si>
    <r>
      <t xml:space="preserve">3b. Redesign streets and infrastructure to reduce delays for transit vehicles </t>
    </r>
    <r>
      <rPr>
        <sz val="9"/>
        <color rgb="FF000000"/>
        <rFont val="Calibri"/>
        <family val="2"/>
        <scheme val="minor"/>
      </rPr>
      <t>(e.g., on regional Enhanced Transit and Transit Priority corridors)</t>
    </r>
  </si>
  <si>
    <t xml:space="preserve"> High priority</t>
  </si>
  <si>
    <t xml:space="preserve">Tier 3 HCT corridors (9) and non-HCT Better Bus corridors (2) in the Metro region (11 total). </t>
  </si>
  <si>
    <t xml:space="preserve">Reduction in VMT
</t>
  </si>
  <si>
    <t>From Draft HCT (Oregon)
How to apply to WA? C-Tran?</t>
  </si>
  <si>
    <t xml:space="preserve">Need to know if WA side has plans and data - would this be Adam Fiss, RTC? Have Clark County's HCT and 20 year transit development plan been updated or do they have background info? </t>
  </si>
  <si>
    <t>Plan B - CAPCOA T-27</t>
  </si>
  <si>
    <t>Percent of plan/community transit routes that receive treatments</t>
  </si>
  <si>
    <t xml:space="preserve">This input is defined as the percentage of transit routes receiving improvements. The numerator comes from the routes described in Column E. All we need is the denominator (total # of fixed transit routes), both for the MPA and the Metro+RTC region. </t>
  </si>
  <si>
    <t>Percent change in transit travel time due to treatments</t>
  </si>
  <si>
    <t xml:space="preserve">High priority. This is how I suggest reframing the ITS-related strategy. TSP is the type of ITS investment that best reduces GHG emissions. Other ITS strategies have GHG benefits too, and the region does have a program to fund these stratgies, but quantifying them is really complex (see https://www.fhwa.dot.gov/environment/air_quality/cmaq/toolkit/ for some federally-approved methodologies) and the results are typically small. </t>
  </si>
  <si>
    <t xml:space="preserve">Tier 2 HCT corridors (7), Tier 3 HCT corridors (9) and non-HCT Better Bus corridors (2) in the Metro region (18 total). </t>
  </si>
  <si>
    <t xml:space="preserve">Need to know if WA side has data - would this be Adam Fiss, RTC? Have Clark County's HCT and 20 year transit development plan been updated or do they have background info? </t>
  </si>
  <si>
    <t xml:space="preserve">Plan B - CAPCOA T-27 (same as for the strategy above, but the extent and time savings are different) </t>
  </si>
  <si>
    <t xml:space="preserve">TriMet NextGen TSP evaluation. This is currently under development, but TM has shared preliminary results that show 5.9% time savings on selected routes due to TSP. </t>
  </si>
  <si>
    <t>4. Make biking, walking and active transportation safe and convenient</t>
  </si>
  <si>
    <t>Expand bike /ped network</t>
  </si>
  <si>
    <t xml:space="preserve">Medium priority (in demand, but not competitive enough on a GHG basis to stand alone as an application - only Vancouver seems to be considering applying for this, and I'm poking at that). This strategy combines the general bike/ped investment strategy in the draft PCAP with the multimodal access to transit strategy. We may want to quantify those two separately if the model produces the data we need to support that. I'm checking. </t>
  </si>
  <si>
    <t xml:space="preserve">Constrained RTP bike/ped projects that are within 2040 centers and/or near transit (Metro region); constrained RTP bike/ped projects that are within regional centers (RTC region) </t>
  </si>
  <si>
    <t>CAPCOA T-18 (ped; we will sum ped and bike results)</t>
  </si>
  <si>
    <t xml:space="preserve">Existing sidewalk length in study area (i.e., RTP base year total regional sidewalk length) </t>
  </si>
  <si>
    <t xml:space="preserve">Research staff / RTP GIS outputs (Metro and RTC region) </t>
  </si>
  <si>
    <t xml:space="preserve">Thaya, does the model estimate transit access times? In that case we may be able to quantify access to transit improvements based on the reduction in access times, which to me reflects the intent of access improvements better - they're about reducing the total time involved in a transit trip and boosting ridership, not about increasing bike/ped mode share. </t>
  </si>
  <si>
    <t>RTP looks like it has the info needed - start with page 233.
Eliot will forward the underlying data for the table that is helpful</t>
  </si>
  <si>
    <t>n/a - in RTP</t>
  </si>
  <si>
    <t xml:space="preserve">Sidewalk length in study area with measure (total length of new facilities, as defined in column E) </t>
  </si>
  <si>
    <t>https://parametrix.sharepoint.com/:b:/r/sites/1919-859Metro-EPAClimatePollutionReductionGrant-PMXInternal/Shared%20Documents/PMX%20Internal/Resources/2023-RTP-public-review-draft-20230710_0.pdf?csf=1&amp;web=1&amp;e=n0R1oX</t>
  </si>
  <si>
    <t xml:space="preserve">CAPCOA T-20 (bike; we will sum ped and bike results) </t>
  </si>
  <si>
    <t xml:space="preserve">Existing bikeway miles in plan/community (i.e., RTP base year total regional bike network length) </t>
  </si>
  <si>
    <t xml:space="preserve">Bikeway miles in plan/community with measure (total length of new facilities, as defined in column E) </t>
  </si>
  <si>
    <t>Bicycle mode share in plan/community</t>
  </si>
  <si>
    <t>Average one-way bicycle trip length in plan/community</t>
  </si>
  <si>
    <t>Average one-way vehicle trip length in plan/community</t>
  </si>
  <si>
    <t>5. Use technology to actively manage the transportation system</t>
  </si>
  <si>
    <r>
      <t xml:space="preserve">5b. Expand use of parking pricing </t>
    </r>
    <r>
      <rPr>
        <sz val="9"/>
        <color rgb="FF000000"/>
        <rFont val="Calibri"/>
        <family val="2"/>
        <scheme val="minor"/>
      </rPr>
      <t>(including implementation of Oregon CFEC requirements)</t>
    </r>
  </si>
  <si>
    <t xml:space="preserve">Medium priority - this scores well but doesn't have a champion. Metro already quantified the VMT impacts of this one, so most of the work is done - it's really just a question of whether or not we have the capacity to write it up. Leaning toward including it This is a non-CAPCOA strategy because (a) Metro has done a more detailed analysis and (b) we can use Metro's analysis to represent the whole MSA since parking pricing is only a viable strategy within the Metro portions of the MSA. </t>
  </si>
  <si>
    <t xml:space="preserve">Areas that are assumed to have priced parking in the RTP 2045 constrained scenario. </t>
  </si>
  <si>
    <t xml:space="preserve">Use results from past VisionEval analyses, which have included sensitivity tests that isolate the VMT/GHG impact of RTP parking pricing. </t>
  </si>
  <si>
    <t>VMT reductions due to parking pricing</t>
  </si>
  <si>
    <t>Research staff</t>
  </si>
  <si>
    <t xml:space="preserve">We are debating whether to include a regional pricing action. It's a nice-to-have; pricing is a key part of the region's GHG reduction strategy but doesn't have enough clarity for us to be able to quantify / assume 5-year implementation. If it's as easy to isolate regional pricing impacts from VisionEval as it is for parking pricing we can put it in. If not we can skip it and focus on more shovel-ready strategies. </t>
  </si>
  <si>
    <t>Can we get the VE info? 
Eliot will forward information from Thaya.</t>
  </si>
  <si>
    <t>RTP VisionEval analyses/isolated parking pricing sensitivity testing. No need to apply expansion to WA.</t>
  </si>
  <si>
    <r>
      <t xml:space="preserve">4d. Expand regional transportation demand management programs </t>
    </r>
    <r>
      <rPr>
        <sz val="9"/>
        <color theme="1" tint="0.499984740745262"/>
        <rFont val="Calibri"/>
        <family val="2"/>
        <scheme val="minor"/>
      </rPr>
      <t>(e.g., Metro Regional Travel Options program, Get There SW WA)</t>
    </r>
  </si>
  <si>
    <t xml:space="preserve">Low priority - implementation conversations have highlighted that this is a non-starter because TDM programs always involve ongoing costs that can't be funded with a limited-term grant. That said, Metro already quantified the VMT impacts of this one, so most of the work is done if we have the capacity to write it up. </t>
  </si>
  <si>
    <t>Metro and RTC regions</t>
  </si>
  <si>
    <t xml:space="preserve">Use evaluations of current TDM programs to scale up impacts of these programs based on an assumed doubling of TDM funds. </t>
  </si>
  <si>
    <t>Cost per VMT reduced for current TDM programs</t>
  </si>
  <si>
    <t>Metro RTO evaluation and program data</t>
  </si>
  <si>
    <t xml:space="preserve">Can we get the TDM study info from Metro and Get There WA?
Thaya ran in VE. Eliot will forward
</t>
  </si>
  <si>
    <t>Metro/RTC, and Get There SW WA TDM evaluations - Thaya has run this in VisionEval - Eliot will forward</t>
  </si>
  <si>
    <t>Current regional TDM budget</t>
  </si>
  <si>
    <t>Future regional TDM budget</t>
  </si>
  <si>
    <t>Assumption - 2x current TDM budgets</t>
  </si>
  <si>
    <t>2. Fuel switching for agency operational use</t>
  </si>
  <si>
    <t xml:space="preserve">Expand the use of clean fuels in the region's transit and school bus fleets </t>
  </si>
  <si>
    <t xml:space="preserve">High priority. This is a strategy I could use the team's help with quantifying, especially for school buses. CAPCOA has a methodology for this, but we may want to focus on a more custom approach, especially for public transit given the depth of TriMet's planning. </t>
  </si>
  <si>
    <t>Regional school and transit bus fleets - transit for entire MSA region</t>
  </si>
  <si>
    <t>CAPCOA T-30 (adapted) or custom calculations</t>
  </si>
  <si>
    <t>Percent of vehicle fleet being converted to cleaner fuels</t>
  </si>
  <si>
    <t>NTD (public transit fleet) and school bus data (shared with Metro). Assumed conversion rates are based on clean vehicle plans (public transit) and assumptions (school buses)</t>
  </si>
  <si>
    <t xml:space="preserve">Technically GHG impacts of this measure can be calculated w/o knowing the size of the fleet that's converted, but that info is important to estimating costs. </t>
  </si>
  <si>
    <t xml:space="preserve">PMX has emissions data for TriMet, need to secure permission to use for this project. Need TriMet plans guidance.
What is the "clean fuel"? Is it electrification? Conversion to renewable diesel? 
How many school districts? - Maybe use number of students? Population?
Technical potential for region vs plans - what do we have for plans? Can/should we scale up PPS (propane)? CD idea to take PPS data to create an MSA diesel baseline. Set to EF per mile. Opportunity is as % of fleet and % EF reduction. Request SR2S data.
Two technology possibilities are BEV and hydrogen fuel cell. BEV may be the only PCAP ready option. 
Assume rest of region goes electric. (Use NTD data for MSA)
</t>
  </si>
  <si>
    <t>Discuss. TriMet guidance, C-Tran guidance, and SRTS or public school guidance</t>
  </si>
  <si>
    <t>Emission factor for existing (conventional fuel) vehicle</t>
  </si>
  <si>
    <t xml:space="preserve">EPA HUB or MOVES (does MOVES have transit vehicle emission factors?) </t>
  </si>
  <si>
    <t>BEV efficiency</t>
  </si>
  <si>
    <t>Source local data from TM/PPS; fall back on CAPCOA Table T-30.1 if not available</t>
  </si>
  <si>
    <t>6. Improve existing building energy efficiency</t>
  </si>
  <si>
    <r>
      <t>6a. Support weatherization and efficiency upgrades in existing residential buildings</t>
    </r>
    <r>
      <rPr>
        <sz val="9"/>
        <color rgb="FF000000"/>
        <rFont val="Calibri"/>
        <family val="2"/>
        <scheme val="minor"/>
      </rPr>
      <t xml:space="preserve">, providing incentives for common energy efficiency measures. Consider retrofits of other publicly-owned buildings in cases where emissions reductions are significant and well-documented. </t>
    </r>
  </si>
  <si>
    <t xml:space="preserve">Medium priority. I am confirming whether MultCo is applying for this one. CAPCOA contains a number of relevant strategies (E-2, E-12 through E-14). I need consultant and stakeholder help to identify which combo of these strategies best represents the likely implementation of this strategy. </t>
  </si>
  <si>
    <t>Assumed % (TBD)  of residences in the MSA</t>
  </si>
  <si>
    <t>CAPCOA or custom (TBD)</t>
  </si>
  <si>
    <t>Number of homes in the MSA</t>
  </si>
  <si>
    <t xml:space="preserve">Research (land use model?) </t>
  </si>
  <si>
    <t xml:space="preserve">CAPCOA's approach allows for GHG impacts to be calcuated based entirely on info that the consultant team will collect, but Metro needs to supply the total # of housing units in the region for the purpose of estimating costs. </t>
  </si>
  <si>
    <t>(E-2, E-12 through E-14)</t>
  </si>
  <si>
    <t>ETO or suggested resources</t>
  </si>
  <si>
    <t>Fund additional energy efficiency measures in publicly-funded affordable housing units</t>
  </si>
  <si>
    <t xml:space="preserve">High priority. This strategy is necessary to capture a likely implementation application from Metro. Let's discuss quantification methods - Metro has good data on the number of units in the region and ETO likely has data on the potential GHG reductions. 
Audited to Earth Advantage Gold standard - calculate efficiency over standard construction. </t>
  </si>
  <si>
    <t>Earth Advantage - Energy Code Cost Analysis
20,000 multi-family homes certified - data</t>
  </si>
  <si>
    <t>Preview Earth Advantage report, reach out to EA for more info if needed</t>
  </si>
  <si>
    <t>ETO audits from previous work with # of publicly funded AH units (about 900 for smaller bond), or suggested resources</t>
  </si>
  <si>
    <t>9. Expansion of anaerobic digestion and composting</t>
  </si>
  <si>
    <r>
      <t xml:space="preserve">9a. Expand the availability of residential composting programs </t>
    </r>
    <r>
      <rPr>
        <sz val="9"/>
        <color rgb="FF000000"/>
        <rFont val="Calibri"/>
        <family val="2"/>
        <scheme val="minor"/>
      </rPr>
      <t>by</t>
    </r>
    <r>
      <rPr>
        <b/>
        <sz val="9"/>
        <color rgb="FF000000"/>
        <rFont val="Calibri"/>
        <family val="2"/>
        <scheme val="minor"/>
      </rPr>
      <t xml:space="preserve"> </t>
    </r>
    <r>
      <rPr>
        <sz val="9"/>
        <color rgb="FF000000"/>
        <rFont val="Calibri"/>
        <family val="2"/>
        <scheme val="minor"/>
      </rPr>
      <t>expanding requirements to offer these programs in the Metro region and expanding digester capacity.</t>
    </r>
  </si>
  <si>
    <t xml:space="preserve">High priority for now - I will let you know ASAP if Metro solid waste has bandwidth to pursue this, and if not we can de-prioritize it. We previously had the requirements and the expanded capacity as two separate strategies. I believe they're a single one bc we would need to add capacity to handle the increase in waste due to requirements. </t>
  </si>
  <si>
    <t xml:space="preserve">PMX suggests WARM if we can get tons of waste
</t>
  </si>
  <si>
    <t>Weight of additional waste diverted</t>
  </si>
  <si>
    <t>Metro</t>
  </si>
  <si>
    <t>Can we get additional tons of waste diverted? What about WA?</t>
  </si>
  <si>
    <t>Tons of compost waste or households/residents</t>
  </si>
  <si>
    <t>CAPCOA (S-2) or custom (TBD) only if we can only get number of households or population.</t>
  </si>
  <si>
    <t>Additional population served</t>
  </si>
  <si>
    <t>CAPCOA does not account for AD - What about WA?</t>
  </si>
  <si>
    <t>7. Support community-wide adoption of renewable electricity</t>
  </si>
  <si>
    <r>
      <t xml:space="preserve">7a. Implement green tariffs to fund community-wide renewable electricity usage </t>
    </r>
    <r>
      <rPr>
        <sz val="9"/>
        <color rgb="FF000000"/>
        <rFont val="Calibri"/>
        <family val="2"/>
        <scheme val="minor"/>
      </rPr>
      <t>with options to opt-out and assistance for low-income residents.</t>
    </r>
  </si>
  <si>
    <t xml:space="preserve">Medium priority - this scores well but doesn't have a champion. Collecting further feedback from partners on this strategy. We got feedback in support of increasing community renewable generation from several partners who have initiatives underway. I’m reaching out to see what these current programs involve and how they’re working. </t>
  </si>
  <si>
    <t>TBD, but CAPCOA strategies seem potentially relevant</t>
  </si>
  <si>
    <t>Total number of buildings x type (residential, commercial industrial) in the MSA.</t>
  </si>
  <si>
    <t xml:space="preserve">Building data is necessary to estimate costs and extent of implementation in detail - but there are workarounds for calculating GHGs. </t>
  </si>
  <si>
    <t xml:space="preserve">What is full implementation? Can we say 100% of community energy is renewable? </t>
  </si>
  <si>
    <t>None</t>
  </si>
  <si>
    <t>8. Expand food waste reduction </t>
  </si>
  <si>
    <r>
      <t>8a. Expand food recovery and distribution programs</t>
    </r>
    <r>
      <rPr>
        <sz val="9"/>
        <color theme="0" tint="-0.499984740745262"/>
        <rFont val="Calibri"/>
        <family val="2"/>
        <scheme val="minor"/>
      </rPr>
      <t>, particularly food waste reduction education programs for residential, commercial and food production sectors.</t>
    </r>
  </si>
  <si>
    <t xml:space="preserve">I think this should fall out of the PCAP. We didn’t get a lot of upvotes for it, and it seems hard to show big GHG reductions for education programs. </t>
  </si>
  <si>
    <r>
      <t xml:space="preserve">6b. Implement building energy scoring for commercial and residential buildings, </t>
    </r>
    <r>
      <rPr>
        <sz val="9"/>
        <color theme="0" tint="-0.499984740745262"/>
        <rFont val="Calibri"/>
        <family val="2"/>
        <scheme val="minor"/>
      </rPr>
      <t>with performance targets for new construction and major renovations</t>
    </r>
  </si>
  <si>
    <t xml:space="preserve">I think this should probably fall out – I’m following up with CoP. This idea didn’t get a lot of upvotes and many of the CAPs where it’s included seem to be assuming it’s a good idea because Portland did it. I think that Portland doesn’t feel like it’s been super-effective based on their program evaluations. </t>
  </si>
  <si>
    <t>Electricity</t>
  </si>
  <si>
    <t>kWh</t>
  </si>
  <si>
    <t>Natural gas</t>
  </si>
  <si>
    <t>Propane</t>
  </si>
  <si>
    <t/>
  </si>
  <si>
    <t>Marine</t>
  </si>
  <si>
    <t>Fuel oil</t>
  </si>
  <si>
    <t>Other</t>
  </si>
  <si>
    <t>MT CO2e/unit</t>
  </si>
  <si>
    <t>MT CO2/unit</t>
  </si>
  <si>
    <t>MT CH4/unit</t>
  </si>
  <si>
    <t>MT N2O/unit</t>
  </si>
  <si>
    <t>therm</t>
  </si>
  <si>
    <t>gallon</t>
  </si>
  <si>
    <t>AR5 IPCC GWP</t>
  </si>
  <si>
    <t>carbon dioxide</t>
  </si>
  <si>
    <t>methane</t>
  </si>
  <si>
    <t>nitrous oxide</t>
  </si>
  <si>
    <t>Source:</t>
  </si>
  <si>
    <t>EPA Emissions Factors for GHG Inventories</t>
  </si>
  <si>
    <t>Website:</t>
  </si>
  <si>
    <t>https://www.epa.gov/climateleadership/center-corporate-climate-leadership-ghg-emission-factors-hub</t>
  </si>
  <si>
    <t>Apartments in buildings with 2-4 units</t>
  </si>
  <si>
    <t>Apartments in buildings with 5 or more units</t>
  </si>
  <si>
    <t>Mobile homes</t>
  </si>
  <si>
    <t>Electricity (kWh)</t>
  </si>
  <si>
    <t>NG (therms)</t>
  </si>
  <si>
    <t xml:space="preserve">Fuel oil (gal) </t>
  </si>
  <si>
    <t xml:space="preserve">Propane (gal) </t>
  </si>
  <si>
    <t>Release date: May 2018</t>
  </si>
  <si>
    <t>Table CE4.5  Annual household site end-use consumption by fuel in the West—totals, 2015</t>
  </si>
  <si>
    <t>Number of housing units (million)</t>
  </si>
  <si>
    <r>
      <t>Total site energy consumption</t>
    </r>
    <r>
      <rPr>
        <b/>
        <vertAlign val="superscript"/>
        <sz val="10"/>
        <color theme="1"/>
        <rFont val="Calibri"/>
        <family val="2"/>
        <scheme val="minor"/>
      </rPr>
      <t xml:space="preserve">1
</t>
    </r>
    <r>
      <rPr>
        <b/>
        <sz val="10"/>
        <color theme="1"/>
        <rFont val="Calibri"/>
        <family val="2"/>
        <scheme val="minor"/>
      </rPr>
      <t>(trillion Btu)</t>
    </r>
  </si>
  <si>
    <t>Fuel oil/kerosene</t>
  </si>
  <si>
    <r>
      <t>Total West</t>
    </r>
    <r>
      <rPr>
        <b/>
        <vertAlign val="superscript"/>
        <sz val="10"/>
        <color theme="1"/>
        <rFont val="Calibri"/>
        <family val="2"/>
        <scheme val="minor"/>
      </rPr>
      <t>2</t>
    </r>
  </si>
  <si>
    <r>
      <t>Space heating</t>
    </r>
    <r>
      <rPr>
        <b/>
        <vertAlign val="superscript"/>
        <sz val="10"/>
        <color theme="1"/>
        <rFont val="Calibri"/>
        <family val="2"/>
        <scheme val="minor"/>
      </rPr>
      <t>3</t>
    </r>
  </si>
  <si>
    <t>Water heating</t>
  </si>
  <si>
    <t>Air condi-tioning</t>
  </si>
  <si>
    <t>Refrig-erators</t>
  </si>
  <si>
    <r>
      <t>Other</t>
    </r>
    <r>
      <rPr>
        <b/>
        <vertAlign val="superscript"/>
        <sz val="10"/>
        <color theme="1"/>
        <rFont val="Calibri"/>
        <family val="2"/>
        <scheme val="minor"/>
      </rPr>
      <t>4</t>
    </r>
  </si>
  <si>
    <t>All homes</t>
  </si>
  <si>
    <t>Q</t>
  </si>
  <si>
    <t>Census division</t>
  </si>
  <si>
    <t>Mountain</t>
  </si>
  <si>
    <t>N</t>
  </si>
  <si>
    <t>Mountain North</t>
  </si>
  <si>
    <t>Mountain South</t>
  </si>
  <si>
    <t>Pacific</t>
  </si>
  <si>
    <r>
      <t>Census urban/rural classification</t>
    </r>
    <r>
      <rPr>
        <b/>
        <vertAlign val="superscript"/>
        <sz val="10"/>
        <color theme="1"/>
        <rFont val="Calibri"/>
        <family val="2"/>
        <scheme val="minor"/>
      </rPr>
      <t>5</t>
    </r>
  </si>
  <si>
    <t>Urban</t>
  </si>
  <si>
    <t>Urbanized area</t>
  </si>
  <si>
    <t>Urban cluster</t>
  </si>
  <si>
    <t>Rural</t>
  </si>
  <si>
    <t>Metropolitan or micropolitan statistical area</t>
  </si>
  <si>
    <t>In metropolitan statistical area</t>
  </si>
  <si>
    <t>In micropolitan statistical area</t>
  </si>
  <si>
    <t>Not in metropolitan or micropolitan statistical area</t>
  </si>
  <si>
    <r>
      <t>Climate region</t>
    </r>
    <r>
      <rPr>
        <b/>
        <vertAlign val="superscript"/>
        <sz val="10"/>
        <color theme="1"/>
        <rFont val="Calibri"/>
        <family val="2"/>
        <scheme val="minor"/>
      </rPr>
      <t>6</t>
    </r>
  </si>
  <si>
    <t>Very cold/Cold</t>
  </si>
  <si>
    <t>Mixed-humid</t>
  </si>
  <si>
    <t>Mixed-dry/Hot-dry</t>
  </si>
  <si>
    <t>Hot-humid</t>
  </si>
  <si>
    <t>Housing unit type</t>
  </si>
  <si>
    <t>Single-family detached</t>
  </si>
  <si>
    <t>Single-family attached</t>
  </si>
  <si>
    <t>Ownership of housing unit</t>
  </si>
  <si>
    <t>Owned</t>
  </si>
  <si>
    <t>Single-family</t>
  </si>
  <si>
    <t>Apartments</t>
  </si>
  <si>
    <r>
      <t>Rented</t>
    </r>
    <r>
      <rPr>
        <vertAlign val="superscript"/>
        <sz val="10"/>
        <color theme="1"/>
        <rFont val="Calibri"/>
        <family val="2"/>
        <scheme val="minor"/>
      </rPr>
      <t>7</t>
    </r>
  </si>
  <si>
    <t>Year of construction</t>
  </si>
  <si>
    <t>Before 1950</t>
  </si>
  <si>
    <t>1950 to 1959</t>
  </si>
  <si>
    <t>1960 to 1969</t>
  </si>
  <si>
    <t>1970 to 1979</t>
  </si>
  <si>
    <t>1980 to 1989</t>
  </si>
  <si>
    <t>1990 to 1999</t>
  </si>
  <si>
    <t>2000 to 2009</t>
  </si>
  <si>
    <t>2010 to 2015</t>
  </si>
  <si>
    <r>
      <t>Total square footage</t>
    </r>
    <r>
      <rPr>
        <b/>
        <vertAlign val="superscript"/>
        <sz val="10"/>
        <color theme="1"/>
        <rFont val="Calibri"/>
        <family val="2"/>
        <scheme val="minor"/>
      </rPr>
      <t>8</t>
    </r>
  </si>
  <si>
    <t>Fewer than 1,000</t>
  </si>
  <si>
    <t>1,000 to 1,499</t>
  </si>
  <si>
    <t>1,500 to 1,999</t>
  </si>
  <si>
    <t>2,000 to 2,499</t>
  </si>
  <si>
    <t>2,500 to 2,999</t>
  </si>
  <si>
    <t>3,000 or greater</t>
  </si>
  <si>
    <t>Number of household members</t>
  </si>
  <si>
    <t>1 member</t>
  </si>
  <si>
    <t>2 members</t>
  </si>
  <si>
    <t>3 members</t>
  </si>
  <si>
    <t>4 members</t>
  </si>
  <si>
    <t>5 members</t>
  </si>
  <si>
    <t>6 or more members</t>
  </si>
  <si>
    <t>2015 annual household income</t>
  </si>
  <si>
    <t>Less than $20,000</t>
  </si>
  <si>
    <t>$20,000 to $39,999</t>
  </si>
  <si>
    <t>$40,000 to $59,999</t>
  </si>
  <si>
    <t>$60,000 to $79,999</t>
  </si>
  <si>
    <t>$80,000 to $99,999</t>
  </si>
  <si>
    <t>$100,000 to $119,999</t>
  </si>
  <si>
    <t>$120,000 to $139,999</t>
  </si>
  <si>
    <t>$140,000 or more</t>
  </si>
  <si>
    <t>Payment method for energy bills</t>
  </si>
  <si>
    <t>All paid by household</t>
  </si>
  <si>
    <t>Some paid by household, some included in rent or condo fee</t>
  </si>
  <si>
    <t>All included in rent or condo fee</t>
  </si>
  <si>
    <t>Some other method</t>
  </si>
  <si>
    <t>(*)</t>
  </si>
  <si>
    <t>Main heating fuel</t>
  </si>
  <si>
    <r>
      <t xml:space="preserve">     </t>
    </r>
    <r>
      <rPr>
        <vertAlign val="superscript"/>
        <sz val="9"/>
        <color theme="1"/>
        <rFont val="Calibri"/>
        <family val="2"/>
        <scheme val="minor"/>
      </rPr>
      <t>1</t>
    </r>
    <r>
      <rPr>
        <sz val="9"/>
        <color theme="1"/>
        <rFont val="Calibri"/>
        <family val="2"/>
        <scheme val="minor"/>
      </rPr>
      <t>Consumption and expenditures for biomass (wood), coal, district steam, and solar thermal are excluded. Electricity consumption from on-site solar photovoltaic generation (i.e., solar panels) is included.</t>
    </r>
    <r>
      <rPr>
        <vertAlign val="superscript"/>
        <sz val="9"/>
        <color theme="1"/>
        <rFont val="Calibri"/>
        <family val="2"/>
        <scheme val="minor"/>
      </rPr>
      <t xml:space="preserve">
</t>
    </r>
    <r>
      <rPr>
        <sz val="9"/>
        <color theme="1"/>
        <rFont val="Calibri"/>
        <family val="2"/>
        <scheme val="minor"/>
      </rPr>
      <t xml:space="preserve">     </t>
    </r>
    <r>
      <rPr>
        <vertAlign val="superscript"/>
        <sz val="9"/>
        <color theme="1"/>
        <rFont val="Calibri"/>
        <family val="2"/>
        <scheme val="minor"/>
      </rPr>
      <t>2</t>
    </r>
    <r>
      <rPr>
        <sz val="9"/>
        <color theme="1"/>
        <rFont val="Calibri"/>
        <family val="2"/>
        <scheme val="minor"/>
      </rPr>
      <t xml:space="preserve">Total West includes all primary occupied housing units in the West Census Region. Vacant housing units, seasonal units, second homes, military houses, and group quarters are excluded.
     </t>
    </r>
    <r>
      <rPr>
        <vertAlign val="superscript"/>
        <sz val="9"/>
        <color theme="1"/>
        <rFont val="Calibri"/>
        <family val="2"/>
        <scheme val="minor"/>
      </rPr>
      <t>3</t>
    </r>
    <r>
      <rPr>
        <sz val="9"/>
        <color theme="1"/>
        <rFont val="Calibri"/>
        <family val="2"/>
        <scheme val="minor"/>
      </rPr>
      <t xml:space="preserve">Includes main (primary) and secondary space heating.      
     </t>
    </r>
    <r>
      <rPr>
        <vertAlign val="superscript"/>
        <sz val="9"/>
        <color theme="1"/>
        <rFont val="Calibri"/>
        <family val="2"/>
        <scheme val="minor"/>
      </rPr>
      <t>4</t>
    </r>
    <r>
      <rPr>
        <sz val="9"/>
        <color theme="1"/>
        <rFont val="Calibri"/>
        <family val="2"/>
        <scheme val="minor"/>
      </rPr>
      <t xml:space="preserve">Includes end uses not shown in this table. A more detailed breakout of end uses is shown in the Series 5 tables.
     </t>
    </r>
    <r>
      <rPr>
        <vertAlign val="superscript"/>
        <sz val="9"/>
        <color theme="1"/>
        <rFont val="Calibri"/>
        <family val="2"/>
        <scheme val="minor"/>
      </rPr>
      <t>5</t>
    </r>
    <r>
      <rPr>
        <sz val="9"/>
        <color theme="1"/>
        <rFont val="Calibri"/>
        <family val="2"/>
        <scheme val="minor"/>
      </rPr>
      <t xml:space="preserve">Housing units are classified using criteria created by the U.S. Census Bureau based on 2010 Census data. Urbanized areas are densely settled groupings of blocks or tracts with 50,000 or more people. Urban clusters have at least 2,500 but less than 50,000 people. All other areas are rural.
     </t>
    </r>
    <r>
      <rPr>
        <vertAlign val="superscript"/>
        <sz val="9"/>
        <color theme="1"/>
        <rFont val="Calibri"/>
        <family val="2"/>
        <scheme val="minor"/>
      </rPr>
      <t>6</t>
    </r>
    <r>
      <rPr>
        <sz val="9"/>
        <color theme="1"/>
        <rFont val="Calibri"/>
        <family val="2"/>
        <scheme val="minor"/>
      </rPr>
      <t xml:space="preserve">These climate regions were created by the Building America program, sponsored by the U.S. Department of Energy’s Office of Energy Efficiency and Renewable Energy (EERE).     
     </t>
    </r>
    <r>
      <rPr>
        <vertAlign val="superscript"/>
        <sz val="9"/>
        <color theme="1"/>
        <rFont val="Calibri"/>
        <family val="2"/>
        <scheme val="minor"/>
      </rPr>
      <t>7</t>
    </r>
    <r>
      <rPr>
        <sz val="9"/>
        <color theme="1"/>
        <rFont val="Calibri"/>
        <family val="2"/>
        <scheme val="minor"/>
      </rPr>
      <t xml:space="preserve">Rented includes households that occupy their primary housing units without paying rent.    
     </t>
    </r>
    <r>
      <rPr>
        <vertAlign val="superscript"/>
        <sz val="9"/>
        <color theme="1"/>
        <rFont val="Calibri"/>
        <family val="2"/>
        <scheme val="minor"/>
      </rPr>
      <t>8</t>
    </r>
    <r>
      <rPr>
        <sz val="9"/>
        <color theme="1"/>
        <rFont val="Calibri"/>
        <family val="2"/>
        <scheme val="minor"/>
      </rPr>
      <t>Total square footage includes all basements, finished or conditioned (heated or cooled) areas of attics, and conditioned garage space that is attached to the home. Unconditioned and unfinished areas in attics and attached garages are excluded. The square footage for some housing units was calculated based on measurements taken by the interviewer. For households responding without the presence of an interviewer, square footage was imputed based on characteristics of the housing unit. See 2015 RECS Square Footage Methodology for full details about data collection and processing.
     Q = Data withheld because either the Relative Standard Error (RSE) was greater than 50% or fewer than 10 cases responded.
     N = No cases responded.
     (*) Number rounds to zero.
     Notes:  Because of rounding, data may not sum to totals.  See RECS Terminology for definition of terms used in these tables.
     Source: U.S. Energy Information Administration, Office of Energy Consumption and Efficiency Statistics, Forms EIA-457A, C, D, E, F, G of the 2015 Residential Energy Consumption Survey.</t>
    </r>
  </si>
  <si>
    <t>County</t>
  </si>
  <si>
    <t>Definition</t>
  </si>
  <si>
    <t>Value</t>
  </si>
  <si>
    <t>Inputs and per-unit calculations</t>
  </si>
  <si>
    <t>Total MSA housing units</t>
  </si>
  <si>
    <t>2022 ACS 1-year estimates, Table B25002</t>
  </si>
  <si>
    <t>Number of housing units impacted</t>
  </si>
  <si>
    <t>Metro TOD program data</t>
  </si>
  <si>
    <t>Ratio of energy use in the average multifamily unit vs. the average unit</t>
  </si>
  <si>
    <t>Calculation (line 4*line 1)</t>
  </si>
  <si>
    <t>Calculation (line 6*line 7)</t>
  </si>
  <si>
    <t>Implementation assumptions</t>
  </si>
  <si>
    <t>TOD program data</t>
  </si>
  <si>
    <t xml:space="preserve">Number of housing units impacted in 2025 </t>
  </si>
  <si>
    <t>Number of housing units impacted in 2026</t>
  </si>
  <si>
    <t>Number of housing units impacted in 2027</t>
  </si>
  <si>
    <t>Number of housing units impacted in 2028</t>
  </si>
  <si>
    <t>Number of housing units impacted in 2029</t>
  </si>
  <si>
    <t>Years of pre-2030 impact for units constructed in 2025</t>
  </si>
  <si>
    <t>Years of pre-2030 impact for units constructed in 2026</t>
  </si>
  <si>
    <t>Years of pre-2030 impact for units constructed in 2027</t>
  </si>
  <si>
    <t>Years of pre-2030 impact for units constructed in 2028</t>
  </si>
  <si>
    <t>Years of pre-2030 impact for units constructed in 2029</t>
  </si>
  <si>
    <t>Cumulative GHG reductions</t>
  </si>
  <si>
    <t>Calculation (sum of products of 10a:e * 11a:e)</t>
  </si>
  <si>
    <t>Leverage amount</t>
  </si>
  <si>
    <t>Grant request</t>
  </si>
  <si>
    <t>Remaining unfunded project costs</t>
  </si>
  <si>
    <t xml:space="preserve">Calculation (line 14 + line 15) </t>
  </si>
  <si>
    <t>Quantified GHG reductions from CPRG funding</t>
  </si>
  <si>
    <t>% of total project costs covered by CPRG funding</t>
  </si>
  <si>
    <t>Calculation (line 15 / line 16)</t>
  </si>
  <si>
    <t>Calculation (line 17 * line 12)</t>
  </si>
  <si>
    <t>Calculation (line 17 * line 13)</t>
  </si>
  <si>
    <t>Calculation (line 15 / line 18)</t>
  </si>
  <si>
    <t>Calculation (line 15 / line 19)</t>
  </si>
  <si>
    <t>Total housing units (million)</t>
  </si>
  <si>
    <t xml:space="preserve">Total BTUs consumed (trillion) </t>
  </si>
  <si>
    <t>Average BTUs consumed per unit (million)</t>
  </si>
  <si>
    <t>Total / average for all units</t>
  </si>
  <si>
    <t>Residential electricity usage</t>
  </si>
  <si>
    <t>Emissions factor (MTCO2e/MWh)</t>
  </si>
  <si>
    <t>Emissions factor weighting</t>
  </si>
  <si>
    <t xml:space="preserve">Energy type (units) </t>
  </si>
  <si>
    <t>Total MSA annual residential GHG emissions (MT CO2e)</t>
  </si>
  <si>
    <t>Total MSA number of housing units</t>
  </si>
  <si>
    <t>Average GHG emissions per housing unit (MT CO2e)</t>
  </si>
  <si>
    <t>Total annual MSA residential CO2 emissions (MT CO2e)</t>
  </si>
  <si>
    <t>PCAP GHG inventory</t>
  </si>
  <si>
    <t>Metro-area utility data combined with AR5 IPCC GWP</t>
  </si>
  <si>
    <t>Calculation</t>
  </si>
  <si>
    <t>Electricity emissions factor calculations</t>
  </si>
  <si>
    <t>Emissions factors</t>
  </si>
  <si>
    <t>Global warming potentials</t>
  </si>
  <si>
    <t>Greenhouse gas</t>
  </si>
  <si>
    <r>
      <t>CO</t>
    </r>
    <r>
      <rPr>
        <vertAlign val="subscript"/>
        <sz val="11"/>
        <color theme="1"/>
        <rFont val="Calibri"/>
        <family val="2"/>
        <scheme val="minor"/>
      </rPr>
      <t>2</t>
    </r>
  </si>
  <si>
    <r>
      <t>CH</t>
    </r>
    <r>
      <rPr>
        <vertAlign val="subscript"/>
        <sz val="11"/>
        <color theme="1"/>
        <rFont val="Calibri"/>
        <family val="2"/>
        <scheme val="minor"/>
      </rPr>
      <t>4</t>
    </r>
  </si>
  <si>
    <r>
      <t>N</t>
    </r>
    <r>
      <rPr>
        <vertAlign val="subscript"/>
        <sz val="11"/>
        <color theme="1"/>
        <rFont val="Calibri"/>
        <family val="2"/>
        <scheme val="minor"/>
      </rPr>
      <t>2</t>
    </r>
    <r>
      <rPr>
        <sz val="11"/>
        <color theme="1"/>
        <rFont val="Calibri"/>
        <family val="2"/>
        <scheme val="minor"/>
      </rPr>
      <t>O</t>
    </r>
  </si>
  <si>
    <t>Chemical formula</t>
  </si>
  <si>
    <t>Residential electricity (3-county weighted average)</t>
  </si>
  <si>
    <t>Unit</t>
  </si>
  <si>
    <t>Ratio of multifamily (5+) usage to average usage</t>
  </si>
  <si>
    <t>MT CO2e per unit of energy (see emissions factors sheet)</t>
  </si>
  <si>
    <t>Total MSA annual units of residential energy consumed (source: PCAP GHG inventory)</t>
  </si>
  <si>
    <t>EIA RECS Table CE4.5 (2015, released May 2018) - see RECS CE4.5 sheet</t>
  </si>
  <si>
    <t>See measure implementation assumptions</t>
  </si>
  <si>
    <t xml:space="preserve">Calculation; prorates benefits for housing units based on an assumed 2-year construction timeline. </t>
  </si>
  <si>
    <t>Average annual CO2 emissions per housing unit (MT CO2e)</t>
  </si>
  <si>
    <t>Average annual CO2 emissions per multifamily housing unit  (MT CO2e)</t>
  </si>
  <si>
    <t>Time from engagement to construction (years)</t>
  </si>
  <si>
    <t>Cumulative 2025-2030 CO2 reductions (MT CO2e)</t>
  </si>
  <si>
    <t>Cumulative 2025-2050 CO2 reductions (MT CO2e)</t>
  </si>
  <si>
    <t>Cumulative 2025-2030 CO2 reductions from CPRG funding (MT CO2e)</t>
  </si>
  <si>
    <t>Cumulative 2025-2050 CO2 reductions from CPRG funding (MT CO2e)</t>
  </si>
  <si>
    <t>Cost-effectiveness of 2025-2030 CO2 reductions from CPRG funding ($/MT CO2e)</t>
  </si>
  <si>
    <t>Cost-effectiveness of 2025-2050 CO2 reductions from CPRG funding ($/MT CO2e)</t>
  </si>
  <si>
    <t xml:space="preserve">Other (fugitive natural gas_ </t>
  </si>
  <si>
    <t>See GHG emissions per housing unit sheet</t>
  </si>
  <si>
    <t>Metro TOD program investment in energy efficienct MF housing</t>
  </si>
  <si>
    <t>Line ID</t>
  </si>
  <si>
    <t>10a</t>
  </si>
  <si>
    <t>10b</t>
  </si>
  <si>
    <t>10c</t>
  </si>
  <si>
    <t>10d</t>
  </si>
  <si>
    <t>10e</t>
  </si>
  <si>
    <t>11a</t>
  </si>
  <si>
    <t>11b</t>
  </si>
  <si>
    <t>11c</t>
  </si>
  <si>
    <t>11d</t>
  </si>
  <si>
    <t>11e</t>
  </si>
  <si>
    <t>Cost-effectiveness of quantified GHG reductions from CPRG funding</t>
  </si>
  <si>
    <t>Minimum required change in energy use / CO2 emissions to qualify for funding</t>
  </si>
  <si>
    <t>Based on EUI reductions compared to code in required building energy models</t>
  </si>
  <si>
    <t>Minimum expected annual CO2 reductions per unit eligible for CPRG funds (MT CO2e)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</si>
</sst>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0.0"/>
    <numFmt numFmtId="167" formatCode="0.000"/>
    <numFmt numFmtId="168" formatCode="0.0000"/>
    <numFmt numFmtId="169" formatCode="_(* #,##0.000_);_(* \(#,##0.000\);_(* &quot;-&quot;??_);_(@_)"/>
    <numFmt numFmtId="170" formatCode="0.00000"/>
    <numFmt numFmtId="171" formatCode="0.00000000"/>
    <numFmt numFmtId="172" formatCode="0.0E+00"/>
  </numFmts>
  <fonts count="33" x14ac:knownFonts="1">
    <font>
      <sz val="11"/>
      <color theme="1"/>
      <name val="Calibri"/>
      <family val="2"/>
      <scheme val="minor"/>
    </font>
    <font>
      <sz val="9"/>
      <color rgb="FF000000"/>
      <name val="Franklin Gothic Book"/>
      <family val="2"/>
    </font>
    <font>
      <b/>
      <sz val="9"/>
      <color rgb="FFFFFFFF"/>
      <name val="Calibri"/>
      <family val="2"/>
      <scheme val="minor"/>
    </font>
    <font>
      <sz val="9"/>
      <color rgb="FF000000"/>
      <name val="Calibri"/>
      <family val="2"/>
      <scheme val="minor"/>
    </font>
    <font>
      <b/>
      <sz val="9"/>
      <color rgb="FF000000"/>
      <name val="Calibri"/>
      <family val="2"/>
      <scheme val="minor"/>
    </font>
    <font>
      <sz val="9"/>
      <color theme="1"/>
      <name val="Calibri"/>
      <family val="2"/>
      <scheme val="minor"/>
    </font>
    <font>
      <sz val="9"/>
      <color theme="0" tint="-0.499984740745262"/>
      <name val="Calibri"/>
      <family val="2"/>
      <scheme val="minor"/>
    </font>
    <font>
      <b/>
      <sz val="9"/>
      <color theme="0" tint="-0.499984740745262"/>
      <name val="Calibri"/>
      <family val="2"/>
      <scheme val="minor"/>
    </font>
    <font>
      <sz val="11"/>
      <color theme="1"/>
      <name val="Calibri"/>
      <family val="2"/>
      <scheme val="minor"/>
    </font>
    <font>
      <u/>
      <sz val="12.5"/>
      <color rgb="FF0000D4"/>
      <name val="Verdana"/>
      <family val="2"/>
    </font>
    <font>
      <b/>
      <sz val="11"/>
      <color theme="1"/>
      <name val="Calibri"/>
      <family val="2"/>
      <scheme val="minor"/>
    </font>
    <font>
      <b/>
      <sz val="9"/>
      <color theme="1" tint="0.499984740745262"/>
      <name val="Calibri"/>
      <family val="2"/>
      <scheme val="minor"/>
    </font>
    <font>
      <sz val="9"/>
      <color theme="1" tint="0.499984740745262"/>
      <name val="Calibri"/>
      <family val="2"/>
      <scheme val="minor"/>
    </font>
    <font>
      <i/>
      <sz val="11"/>
      <color theme="1"/>
      <name val="Calibri"/>
      <family val="2"/>
      <scheme val="minor"/>
    </font>
    <font>
      <sz val="11"/>
      <color theme="0" tint="-0.499984740745262"/>
      <name val="Calibri"/>
      <family val="2"/>
      <scheme val="minor"/>
    </font>
    <font>
      <sz val="10"/>
      <color theme="1"/>
      <name val="Arial Narrow"/>
      <family val="2"/>
    </font>
    <font>
      <u/>
      <sz val="11"/>
      <color theme="10"/>
      <name val="Calibri"/>
      <family val="2"/>
      <scheme val="minor"/>
    </font>
    <font>
      <sz val="10"/>
      <name val="Verdana"/>
      <family val="2"/>
    </font>
    <font>
      <u/>
      <sz val="12.5"/>
      <color indexed="12"/>
      <name val="Verdana"/>
      <family val="2"/>
    </font>
    <font>
      <sz val="10"/>
      <color rgb="FF000000"/>
      <name val="Times New Roman"/>
      <charset val="204"/>
    </font>
    <font>
      <b/>
      <sz val="9"/>
      <color theme="1"/>
      <name val="Calibri"/>
      <family val="2"/>
      <scheme val="minor"/>
    </font>
    <font>
      <b/>
      <sz val="12"/>
      <color theme="4"/>
      <name val="Calibri"/>
      <family val="2"/>
      <scheme val="minor"/>
    </font>
    <font>
      <b/>
      <sz val="10"/>
      <color theme="4"/>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sz val="12"/>
      <color theme="1"/>
      <name val="Calibri"/>
      <family val="2"/>
      <scheme val="minor"/>
    </font>
    <font>
      <vertAlign val="superscript"/>
      <sz val="10"/>
      <color theme="1"/>
      <name val="Calibri"/>
      <family val="2"/>
      <scheme val="minor"/>
    </font>
    <font>
      <vertAlign val="superscript"/>
      <sz val="9"/>
      <color theme="1"/>
      <name val="Calibri"/>
      <family val="2"/>
      <scheme val="minor"/>
    </font>
    <font>
      <i/>
      <sz val="10"/>
      <color theme="1"/>
      <name val="Calibri"/>
      <family val="2"/>
      <scheme val="minor"/>
    </font>
    <font>
      <vertAlign val="subscript"/>
      <sz val="11"/>
      <color theme="1"/>
      <name val="Calibri"/>
      <family val="2"/>
      <scheme val="minor"/>
    </font>
    <font>
      <i/>
      <sz val="11"/>
      <name val="Calibri"/>
      <family val="2"/>
      <scheme val="minor"/>
    </font>
    <font>
      <i/>
      <u/>
      <sz val="11"/>
      <color indexed="12"/>
      <name val="Calibri"/>
      <family val="2"/>
      <scheme val="minor"/>
    </font>
  </fonts>
  <fills count="10">
    <fill>
      <patternFill patternType="none"/>
    </fill>
    <fill>
      <patternFill patternType="gray125"/>
    </fill>
    <fill>
      <patternFill patternType="solid">
        <fgColor rgb="FF0073BB"/>
        <bgColor indexed="64"/>
      </patternFill>
    </fill>
    <fill>
      <patternFill patternType="solid">
        <fgColor rgb="FF6B716E"/>
        <bgColor indexed="64"/>
      </patternFill>
    </fill>
    <fill>
      <patternFill patternType="solid">
        <fgColor theme="9" tint="-0.499984740745262"/>
        <bgColor indexed="64"/>
      </patternFill>
    </fill>
    <fill>
      <patternFill patternType="solid">
        <fgColor rgb="FFFF00FF"/>
        <bgColor indexed="64"/>
      </patternFill>
    </fill>
    <fill>
      <patternFill patternType="solid">
        <fgColor rgb="FFFFFF00"/>
        <bgColor indexed="64"/>
      </patternFill>
    </fill>
    <fill>
      <patternFill patternType="solid">
        <fgColor rgb="FF92D050"/>
        <bgColor indexed="64"/>
      </patternFill>
    </fill>
    <fill>
      <patternFill patternType="solid">
        <fgColor theme="2" tint="-9.9978637043366805E-2"/>
        <bgColor indexed="64"/>
      </patternFill>
    </fill>
    <fill>
      <patternFill patternType="solid">
        <fgColor theme="0" tint="-0.14999847407452621"/>
        <bgColor indexed="64"/>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right/>
      <top/>
      <bottom style="thick">
        <color theme="4"/>
      </bottom>
      <diagonal/>
    </border>
    <border>
      <left style="thick">
        <color theme="0"/>
      </left>
      <right style="thick">
        <color theme="0"/>
      </right>
      <top/>
      <bottom style="thin">
        <color theme="0" tint="-0.24994659260841701"/>
      </bottom>
      <diagonal/>
    </border>
    <border>
      <left style="thick">
        <color theme="0"/>
      </left>
      <right/>
      <top/>
      <bottom style="thin">
        <color theme="0" tint="-0.24994659260841701"/>
      </bottom>
      <diagonal/>
    </border>
    <border>
      <left/>
      <right/>
      <top/>
      <bottom style="thin">
        <color theme="0" tint="-0.24994659260841701"/>
      </bottom>
      <diagonal/>
    </border>
    <border>
      <left/>
      <right style="thick">
        <color theme="0"/>
      </right>
      <top/>
      <bottom style="thin">
        <color theme="0" tint="-0.24994659260841701"/>
      </bottom>
      <diagonal/>
    </border>
    <border>
      <left style="thick">
        <color theme="0"/>
      </left>
      <right style="thick">
        <color theme="0"/>
      </right>
      <top/>
      <bottom/>
      <diagonal/>
    </border>
    <border>
      <left/>
      <right/>
      <top/>
      <bottom style="thin">
        <color theme="0" tint="-0.249977111117893"/>
      </bottom>
      <diagonal/>
    </border>
    <border>
      <left/>
      <right/>
      <top/>
      <bottom style="dashed">
        <color theme="0" tint="-0.24994659260841701"/>
      </bottom>
      <diagonal/>
    </border>
    <border>
      <left/>
      <right/>
      <top style="thick">
        <color theme="4"/>
      </top>
      <bottom/>
      <diagonal/>
    </border>
    <border>
      <left/>
      <right/>
      <top style="thin">
        <color theme="0" tint="-0.24994659260841701"/>
      </top>
      <bottom style="thin">
        <color theme="0" tint="-0.249977111117893"/>
      </bottom>
      <diagonal/>
    </border>
    <border>
      <left/>
      <right/>
      <top style="medium">
        <color theme="4"/>
      </top>
      <bottom/>
      <diagonal/>
    </border>
  </borders>
  <cellStyleXfs count="25">
    <xf numFmtId="0" fontId="0" fillId="0" borderId="0"/>
    <xf numFmtId="9" fontId="8" fillId="0" borderId="0" applyFont="0" applyFill="0" applyBorder="0" applyAlignment="0" applyProtection="0"/>
    <xf numFmtId="0" fontId="9" fillId="0" borderId="0" applyNumberFormat="0" applyFill="0" applyBorder="0" applyAlignment="0" applyProtection="0">
      <alignment vertical="top"/>
      <protection locked="0"/>
    </xf>
    <xf numFmtId="43" fontId="8" fillId="0" borderId="0" applyFont="0" applyFill="0" applyBorder="0" applyAlignment="0" applyProtection="0"/>
    <xf numFmtId="44" fontId="8" fillId="0" borderId="0" applyFont="0" applyFill="0" applyBorder="0" applyAlignment="0" applyProtection="0"/>
    <xf numFmtId="43" fontId="15" fillId="0" borderId="0" applyFont="0" applyFill="0" applyBorder="0" applyAlignment="0" applyProtection="0"/>
    <xf numFmtId="44" fontId="15" fillId="0" borderId="0" applyFont="0" applyFill="0" applyBorder="0" applyAlignment="0" applyProtection="0"/>
    <xf numFmtId="0" fontId="16" fillId="0" borderId="0" applyNumberFormat="0" applyFill="0" applyBorder="0" applyAlignment="0" applyProtection="0"/>
    <xf numFmtId="0" fontId="15" fillId="0" borderId="0"/>
    <xf numFmtId="0" fontId="17" fillId="0" borderId="0"/>
    <xf numFmtId="0" fontId="18" fillId="0" borderId="0" applyNumberFormat="0" applyFill="0" applyBorder="0" applyAlignment="0" applyProtection="0">
      <alignment vertical="top"/>
      <protection locked="0"/>
    </xf>
    <xf numFmtId="43" fontId="1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8" fillId="0" borderId="0"/>
    <xf numFmtId="0" fontId="8" fillId="0" borderId="0"/>
    <xf numFmtId="0" fontId="8" fillId="0" borderId="0"/>
    <xf numFmtId="0" fontId="19" fillId="0" borderId="0"/>
    <xf numFmtId="0" fontId="21" fillId="0" borderId="0" applyNumberFormat="0" applyProtection="0">
      <alignment horizontal="left"/>
    </xf>
    <xf numFmtId="0" fontId="20" fillId="0" borderId="4" applyNumberFormat="0" applyProtection="0">
      <alignment horizontal="left" wrapText="1"/>
    </xf>
    <xf numFmtId="0" fontId="20" fillId="0" borderId="3" applyNumberFormat="0" applyProtection="0">
      <alignment wrapText="1"/>
    </xf>
    <xf numFmtId="0" fontId="20" fillId="0" borderId="9" applyNumberFormat="0" applyProtection="0">
      <alignment wrapText="1"/>
    </xf>
    <xf numFmtId="0" fontId="5" fillId="0" borderId="10" applyNumberFormat="0" applyFont="0" applyProtection="0">
      <alignment wrapText="1"/>
    </xf>
    <xf numFmtId="9" fontId="26" fillId="0" borderId="0" applyFont="0" applyFill="0" applyBorder="0" applyAlignment="0" applyProtection="0"/>
    <xf numFmtId="0" fontId="5" fillId="0" borderId="13" applyNumberFormat="0" applyProtection="0">
      <alignment vertical="top" wrapText="1"/>
    </xf>
  </cellStyleXfs>
  <cellXfs count="140">
    <xf numFmtId="0" fontId="0" fillId="0" borderId="0" xfId="0"/>
    <xf numFmtId="0" fontId="1" fillId="0" borderId="0" xfId="0" applyFont="1" applyAlignment="1">
      <alignment vertical="center" wrapText="1"/>
    </xf>
    <xf numFmtId="0" fontId="3" fillId="0" borderId="0" xfId="0" applyFont="1" applyAlignment="1">
      <alignment horizontal="left" vertical="top" wrapText="1"/>
    </xf>
    <xf numFmtId="0" fontId="2" fillId="2" borderId="0" xfId="0" applyFont="1" applyFill="1" applyAlignment="1">
      <alignment horizontal="center" vertical="top" wrapText="1"/>
    </xf>
    <xf numFmtId="0" fontId="2" fillId="3" borderId="0" xfId="0" applyFont="1" applyFill="1" applyAlignment="1">
      <alignment horizontal="center" vertical="top" wrapText="1"/>
    </xf>
    <xf numFmtId="0" fontId="4" fillId="0" borderId="0" xfId="0" applyFont="1" applyAlignment="1">
      <alignment horizontal="left"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0" fontId="5" fillId="0" borderId="0" xfId="0" applyFont="1" applyAlignment="1">
      <alignment horizontal="left" vertical="top"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0" xfId="0" applyFont="1" applyAlignment="1">
      <alignment horizontal="left" vertical="top"/>
    </xf>
    <xf numFmtId="0" fontId="5" fillId="0" borderId="1" xfId="0" applyFont="1" applyBorder="1" applyAlignment="1">
      <alignment horizontal="left" vertical="top"/>
    </xf>
    <xf numFmtId="0" fontId="5" fillId="0" borderId="2" xfId="0" applyFont="1" applyBorder="1" applyAlignment="1">
      <alignment horizontal="left" vertical="top"/>
    </xf>
    <xf numFmtId="0" fontId="6" fillId="0" borderId="0" xfId="0" applyFont="1" applyAlignment="1">
      <alignment horizontal="left" vertical="top" wrapText="1"/>
    </xf>
    <xf numFmtId="0" fontId="7" fillId="0" borderId="0" xfId="0" applyFont="1" applyAlignment="1">
      <alignment horizontal="left" vertical="top" wrapText="1"/>
    </xf>
    <xf numFmtId="0" fontId="2" fillId="4" borderId="0" xfId="0" applyFont="1" applyFill="1" applyAlignment="1">
      <alignment horizontal="center" vertical="top" wrapText="1"/>
    </xf>
    <xf numFmtId="0" fontId="2" fillId="5" borderId="0" xfId="0" applyFont="1" applyFill="1" applyAlignment="1">
      <alignment horizontal="center" vertical="top" wrapText="1"/>
    </xf>
    <xf numFmtId="0" fontId="0" fillId="0" borderId="0" xfId="0" applyAlignment="1">
      <alignment wrapText="1"/>
    </xf>
    <xf numFmtId="0" fontId="4" fillId="6" borderId="0" xfId="0" applyFont="1" applyFill="1" applyAlignment="1">
      <alignment horizontal="left" vertical="top" wrapText="1"/>
    </xf>
    <xf numFmtId="0" fontId="3" fillId="7" borderId="0" xfId="0" applyFont="1" applyFill="1" applyAlignment="1">
      <alignment horizontal="left" vertical="top" wrapText="1"/>
    </xf>
    <xf numFmtId="0" fontId="11" fillId="0" borderId="0" xfId="0" applyFont="1" applyAlignment="1">
      <alignment horizontal="left" vertical="top" wrapText="1"/>
    </xf>
    <xf numFmtId="0" fontId="12" fillId="0" borderId="0" xfId="0" applyFont="1" applyAlignment="1">
      <alignment horizontal="left" vertical="top" wrapText="1"/>
    </xf>
    <xf numFmtId="0" fontId="9" fillId="0" borderId="0" xfId="2" applyFill="1" applyBorder="1" applyAlignment="1" applyProtection="1">
      <alignment horizontal="left" vertical="top" wrapText="1"/>
    </xf>
    <xf numFmtId="0" fontId="0" fillId="6" borderId="0" xfId="0" applyFill="1"/>
    <xf numFmtId="164" fontId="0" fillId="0" borderId="0" xfId="3" applyNumberFormat="1" applyFont="1"/>
    <xf numFmtId="43" fontId="0" fillId="0" borderId="0" xfId="3" applyFont="1"/>
    <xf numFmtId="0" fontId="0" fillId="0" borderId="0" xfId="0" applyAlignment="1">
      <alignment horizontal="right"/>
    </xf>
    <xf numFmtId="0" fontId="10" fillId="0" borderId="0" xfId="0" applyFont="1"/>
    <xf numFmtId="3" fontId="0" fillId="0" borderId="0" xfId="0" applyNumberFormat="1"/>
    <xf numFmtId="164" fontId="0" fillId="0" borderId="0" xfId="0" applyNumberFormat="1"/>
    <xf numFmtId="9" fontId="0" fillId="0" borderId="0" xfId="1" applyFont="1"/>
    <xf numFmtId="6" fontId="0" fillId="0" borderId="0" xfId="0" applyNumberFormat="1"/>
    <xf numFmtId="0" fontId="14" fillId="0" borderId="0" xfId="16" applyFont="1" applyAlignment="1">
      <alignment wrapText="1"/>
    </xf>
    <xf numFmtId="0" fontId="8" fillId="0" borderId="0" xfId="16"/>
    <xf numFmtId="3" fontId="8" fillId="0" borderId="0" xfId="16" applyNumberFormat="1"/>
    <xf numFmtId="0" fontId="22" fillId="0" borderId="0" xfId="18" applyFont="1" applyAlignment="1">
      <alignment horizontal="left" wrapText="1"/>
    </xf>
    <xf numFmtId="3" fontId="23" fillId="0" borderId="4" xfId="19" applyNumberFormat="1" applyFont="1">
      <alignment horizontal="left" wrapText="1"/>
    </xf>
    <xf numFmtId="0" fontId="25" fillId="0" borderId="0" xfId="16" applyFont="1"/>
    <xf numFmtId="3" fontId="23" fillId="0" borderId="8" xfId="19" applyNumberFormat="1" applyFont="1" applyBorder="1">
      <alignment horizontal="left" wrapText="1"/>
    </xf>
    <xf numFmtId="3" fontId="23" fillId="0" borderId="0" xfId="19" applyNumberFormat="1" applyFont="1" applyBorder="1">
      <alignment horizontal="left" wrapText="1"/>
    </xf>
    <xf numFmtId="3" fontId="23" fillId="0" borderId="0" xfId="20" applyNumberFormat="1" applyFont="1" applyBorder="1">
      <alignment wrapText="1"/>
    </xf>
    <xf numFmtId="0" fontId="23" fillId="0" borderId="3" xfId="20" applyFont="1">
      <alignment wrapText="1"/>
    </xf>
    <xf numFmtId="3" fontId="23" fillId="0" borderId="3" xfId="20" applyNumberFormat="1" applyFont="1" applyAlignment="1">
      <alignment horizontal="right" wrapText="1"/>
    </xf>
    <xf numFmtId="0" fontId="23" fillId="0" borderId="11" xfId="22" applyFont="1" applyBorder="1">
      <alignment wrapText="1"/>
    </xf>
    <xf numFmtId="166" fontId="25" fillId="0" borderId="11" xfId="22" applyNumberFormat="1" applyFont="1" applyBorder="1" applyAlignment="1">
      <alignment horizontal="right" wrapText="1"/>
    </xf>
    <xf numFmtId="3" fontId="25" fillId="0" borderId="11" xfId="22" applyNumberFormat="1" applyFont="1" applyBorder="1" applyAlignment="1">
      <alignment horizontal="right" wrapText="1"/>
    </xf>
    <xf numFmtId="0" fontId="23" fillId="0" borderId="12" xfId="21" applyFont="1" applyBorder="1">
      <alignment wrapText="1"/>
    </xf>
    <xf numFmtId="166" fontId="23" fillId="0" borderId="12" xfId="21" applyNumberFormat="1" applyFont="1" applyBorder="1" applyAlignment="1">
      <alignment horizontal="right" wrapText="1"/>
    </xf>
    <xf numFmtId="3" fontId="23" fillId="0" borderId="12" xfId="21" applyNumberFormat="1" applyFont="1" applyBorder="1" applyAlignment="1">
      <alignment horizontal="right" wrapText="1"/>
    </xf>
    <xf numFmtId="0" fontId="25" fillId="0" borderId="10" xfId="22" applyFont="1" applyAlignment="1">
      <alignment horizontal="left" wrapText="1"/>
    </xf>
    <xf numFmtId="166" fontId="25" fillId="0" borderId="10" xfId="22" applyNumberFormat="1" applyFont="1" applyAlignment="1">
      <alignment horizontal="right" wrapText="1"/>
    </xf>
    <xf numFmtId="3" fontId="25" fillId="0" borderId="10" xfId="22" applyNumberFormat="1" applyFont="1" applyAlignment="1">
      <alignment horizontal="right" wrapText="1"/>
    </xf>
    <xf numFmtId="0" fontId="25" fillId="0" borderId="10" xfId="22" applyFont="1" applyAlignment="1">
      <alignment horizontal="left" wrapText="1" indent="1"/>
    </xf>
    <xf numFmtId="0" fontId="23" fillId="0" borderId="9" xfId="21" applyFont="1">
      <alignment wrapText="1"/>
    </xf>
    <xf numFmtId="166" fontId="23" fillId="0" borderId="9" xfId="21" applyNumberFormat="1" applyFont="1" applyAlignment="1">
      <alignment horizontal="right" wrapText="1"/>
    </xf>
    <xf numFmtId="3" fontId="23" fillId="0" borderId="9" xfId="21" applyNumberFormat="1" applyFont="1" applyAlignment="1">
      <alignment horizontal="right" wrapText="1"/>
    </xf>
    <xf numFmtId="0" fontId="25" fillId="0" borderId="10" xfId="22" applyFont="1">
      <alignment wrapText="1"/>
    </xf>
    <xf numFmtId="0" fontId="8" fillId="0" borderId="0" xfId="16" applyAlignment="1">
      <alignment horizontal="left" indent="1"/>
    </xf>
    <xf numFmtId="0" fontId="23" fillId="0" borderId="9" xfId="21" applyFont="1" applyAlignment="1">
      <alignment horizontal="left" wrapText="1"/>
    </xf>
    <xf numFmtId="3" fontId="25" fillId="0" borderId="0" xfId="16" applyNumberFormat="1" applyFont="1" applyAlignment="1">
      <alignment horizontal="right"/>
    </xf>
    <xf numFmtId="3" fontId="25" fillId="7" borderId="10" xfId="22" applyNumberFormat="1" applyFont="1" applyFill="1" applyAlignment="1">
      <alignment horizontal="right" wrapText="1"/>
    </xf>
    <xf numFmtId="0" fontId="25" fillId="7" borderId="10" xfId="22" applyFont="1" applyFill="1">
      <alignment wrapText="1"/>
    </xf>
    <xf numFmtId="166" fontId="25" fillId="7" borderId="10" xfId="22" applyNumberFormat="1" applyFont="1" applyFill="1" applyAlignment="1">
      <alignment horizontal="right" wrapText="1"/>
    </xf>
    <xf numFmtId="167" fontId="0" fillId="0" borderId="0" xfId="0" applyNumberFormat="1"/>
    <xf numFmtId="9" fontId="8" fillId="0" borderId="0" xfId="23" applyFont="1" applyFill="1"/>
    <xf numFmtId="166" fontId="25" fillId="0" borderId="0" xfId="16" applyNumberFormat="1" applyFont="1"/>
    <xf numFmtId="0" fontId="23" fillId="0" borderId="0" xfId="16" applyFont="1"/>
    <xf numFmtId="166" fontId="23" fillId="0" borderId="0" xfId="16" applyNumberFormat="1" applyFont="1"/>
    <xf numFmtId="3" fontId="23" fillId="0" borderId="10" xfId="22" applyNumberFormat="1" applyFont="1" applyAlignment="1">
      <alignment horizontal="right" wrapText="1"/>
    </xf>
    <xf numFmtId="0" fontId="25" fillId="0" borderId="0" xfId="22" applyFont="1" applyBorder="1">
      <alignment wrapText="1"/>
    </xf>
    <xf numFmtId="2" fontId="25" fillId="0" borderId="0" xfId="16" applyNumberFormat="1" applyFont="1"/>
    <xf numFmtId="0" fontId="23" fillId="0" borderId="1" xfId="0" applyFont="1" applyBorder="1" applyAlignment="1">
      <alignment horizontal="center"/>
    </xf>
    <xf numFmtId="0" fontId="23" fillId="0" borderId="1" xfId="0" applyFont="1" applyBorder="1" applyAlignment="1">
      <alignment wrapText="1"/>
    </xf>
    <xf numFmtId="0" fontId="25" fillId="0" borderId="0" xfId="0" applyFont="1"/>
    <xf numFmtId="164" fontId="25" fillId="0" borderId="0" xfId="0" applyNumberFormat="1" applyFont="1"/>
    <xf numFmtId="168" fontId="25" fillId="0" borderId="0" xfId="0" applyNumberFormat="1" applyFont="1"/>
    <xf numFmtId="164" fontId="25" fillId="0" borderId="0" xfId="3" applyNumberFormat="1" applyFont="1"/>
    <xf numFmtId="0" fontId="25" fillId="0" borderId="1" xfId="0" applyFont="1" applyBorder="1"/>
    <xf numFmtId="164" fontId="25" fillId="0" borderId="1" xfId="0" applyNumberFormat="1" applyFont="1" applyBorder="1"/>
    <xf numFmtId="164" fontId="25" fillId="0" borderId="1" xfId="3" applyNumberFormat="1" applyFont="1" applyBorder="1"/>
    <xf numFmtId="0" fontId="0" fillId="0" borderId="1" xfId="0" applyBorder="1"/>
    <xf numFmtId="0" fontId="29" fillId="0" borderId="0" xfId="0" applyFont="1"/>
    <xf numFmtId="164" fontId="29" fillId="0" borderId="0" xfId="0" applyNumberFormat="1" applyFont="1"/>
    <xf numFmtId="164" fontId="29" fillId="0" borderId="0" xfId="3" applyNumberFormat="1" applyFont="1"/>
    <xf numFmtId="168" fontId="25" fillId="0" borderId="1" xfId="0" applyNumberFormat="1" applyFont="1" applyBorder="1"/>
    <xf numFmtId="0" fontId="13" fillId="0" borderId="0" xfId="0" applyFont="1"/>
    <xf numFmtId="0" fontId="10" fillId="0" borderId="1" xfId="0" applyFont="1" applyBorder="1" applyAlignment="1">
      <alignment horizontal="center"/>
    </xf>
    <xf numFmtId="169" fontId="10" fillId="0" borderId="1" xfId="0" applyNumberFormat="1" applyFont="1" applyBorder="1" applyAlignment="1">
      <alignment horizontal="center"/>
    </xf>
    <xf numFmtId="0" fontId="10" fillId="0" borderId="1" xfId="0" applyFont="1" applyBorder="1"/>
    <xf numFmtId="3" fontId="0" fillId="0" borderId="1" xfId="0" applyNumberFormat="1" applyBorder="1"/>
    <xf numFmtId="167" fontId="0" fillId="0" borderId="1" xfId="0" applyNumberFormat="1" applyBorder="1"/>
    <xf numFmtId="0" fontId="13" fillId="0" borderId="0" xfId="0" applyFont="1" applyAlignment="1">
      <alignment vertical="top" wrapText="1"/>
    </xf>
    <xf numFmtId="3" fontId="13" fillId="0" borderId="0" xfId="0" applyNumberFormat="1" applyFont="1" applyAlignment="1">
      <alignment vertical="top" wrapText="1"/>
    </xf>
    <xf numFmtId="167" fontId="13" fillId="0" borderId="0" xfId="0" applyNumberFormat="1" applyFont="1" applyAlignment="1">
      <alignment vertical="top" wrapText="1"/>
    </xf>
    <xf numFmtId="0" fontId="0" fillId="0" borderId="0" xfId="0" applyAlignment="1">
      <alignment horizontal="center" vertical="center"/>
    </xf>
    <xf numFmtId="0" fontId="31" fillId="0" borderId="0" xfId="0" applyFont="1" applyAlignment="1">
      <alignment horizontal="right" vertical="center"/>
    </xf>
    <xf numFmtId="0" fontId="31" fillId="0" borderId="0" xfId="0" applyFont="1" applyAlignment="1">
      <alignment horizontal="left" vertical="center"/>
    </xf>
    <xf numFmtId="0" fontId="32" fillId="0" borderId="0" xfId="10" applyFont="1" applyAlignment="1" applyProtection="1">
      <alignment horizontal="left" vertical="center"/>
    </xf>
    <xf numFmtId="0" fontId="0" fillId="0" borderId="0" xfId="0" applyAlignment="1">
      <alignment vertical="top" wrapText="1"/>
    </xf>
    <xf numFmtId="0" fontId="0" fillId="0" borderId="0" xfId="0" applyAlignment="1">
      <alignment vertical="top"/>
    </xf>
    <xf numFmtId="0" fontId="10" fillId="0" borderId="1" xfId="0" applyFont="1" applyBorder="1" applyAlignment="1">
      <alignment horizontal="center" vertical="center"/>
    </xf>
    <xf numFmtId="172" fontId="0" fillId="0" borderId="0" xfId="0" applyNumberFormat="1" applyAlignment="1">
      <alignment vertical="top"/>
    </xf>
    <xf numFmtId="170" fontId="0" fillId="0" borderId="0" xfId="0" applyNumberFormat="1" applyAlignment="1">
      <alignment vertical="top"/>
    </xf>
    <xf numFmtId="171" fontId="0" fillId="0" borderId="0" xfId="0" applyNumberFormat="1" applyAlignment="1">
      <alignment vertical="top"/>
    </xf>
    <xf numFmtId="0" fontId="0" fillId="0" borderId="0" xfId="0" applyAlignment="1">
      <alignment horizontal="right" vertical="center"/>
    </xf>
    <xf numFmtId="0" fontId="10" fillId="8" borderId="1" xfId="0" applyFont="1" applyFill="1" applyBorder="1" applyAlignment="1">
      <alignment horizontal="center"/>
    </xf>
    <xf numFmtId="170" fontId="0" fillId="8" borderId="0" xfId="0" applyNumberFormat="1" applyFill="1" applyAlignment="1">
      <alignment vertical="top"/>
    </xf>
    <xf numFmtId="0" fontId="0" fillId="8" borderId="0" xfId="0" applyFill="1"/>
    <xf numFmtId="1" fontId="25" fillId="0" borderId="10" xfId="22" applyNumberFormat="1" applyFont="1" applyAlignment="1">
      <alignment horizontal="right" wrapText="1"/>
    </xf>
    <xf numFmtId="0" fontId="0" fillId="0" borderId="1" xfId="0" applyBorder="1" applyAlignment="1">
      <alignment vertical="top"/>
    </xf>
    <xf numFmtId="170" fontId="0" fillId="0" borderId="1" xfId="0" applyNumberFormat="1" applyBorder="1" applyAlignment="1">
      <alignment vertical="top"/>
    </xf>
    <xf numFmtId="171" fontId="0" fillId="0" borderId="1" xfId="0" applyNumberFormat="1" applyBorder="1" applyAlignment="1">
      <alignment vertical="top"/>
    </xf>
    <xf numFmtId="170" fontId="0" fillId="8" borderId="1" xfId="0" applyNumberFormat="1" applyFill="1" applyBorder="1" applyAlignment="1">
      <alignment vertical="top"/>
    </xf>
    <xf numFmtId="0" fontId="23" fillId="0" borderId="1" xfId="21" applyFont="1" applyBorder="1" applyAlignment="1">
      <alignment horizontal="center" wrapText="1"/>
    </xf>
    <xf numFmtId="3" fontId="23" fillId="0" borderId="1" xfId="20" applyNumberFormat="1" applyFont="1" applyBorder="1" applyAlignment="1">
      <alignment horizontal="center" wrapText="1"/>
    </xf>
    <xf numFmtId="0" fontId="25" fillId="0" borderId="1" xfId="22" applyFont="1" applyBorder="1">
      <alignment wrapText="1"/>
    </xf>
    <xf numFmtId="166" fontId="25" fillId="0" borderId="1" xfId="22" applyNumberFormat="1" applyFont="1" applyBorder="1" applyAlignment="1">
      <alignment horizontal="right" wrapText="1"/>
    </xf>
    <xf numFmtId="1" fontId="25" fillId="0" borderId="1" xfId="22" applyNumberFormat="1" applyFont="1" applyBorder="1" applyAlignment="1">
      <alignment horizontal="right" wrapText="1"/>
    </xf>
    <xf numFmtId="166" fontId="25" fillId="0" borderId="1" xfId="16" applyNumberFormat="1" applyFont="1" applyBorder="1"/>
    <xf numFmtId="164" fontId="25" fillId="0" borderId="0" xfId="3" applyNumberFormat="1" applyFont="1" applyBorder="1"/>
    <xf numFmtId="165" fontId="0" fillId="0" borderId="0" xfId="4" applyNumberFormat="1" applyFont="1"/>
    <xf numFmtId="2" fontId="25" fillId="0" borderId="0" xfId="0" applyNumberFormat="1" applyFont="1"/>
    <xf numFmtId="2" fontId="25" fillId="0" borderId="1" xfId="0" applyNumberFormat="1" applyFont="1" applyBorder="1"/>
    <xf numFmtId="2" fontId="29" fillId="0" borderId="0" xfId="0" applyNumberFormat="1" applyFont="1"/>
    <xf numFmtId="0" fontId="0" fillId="9" borderId="0" xfId="0" applyFill="1"/>
    <xf numFmtId="0" fontId="10" fillId="9" borderId="0" xfId="0" applyFont="1" applyFill="1"/>
    <xf numFmtId="43" fontId="0" fillId="9" borderId="0" xfId="0" applyNumberFormat="1" applyFill="1"/>
    <xf numFmtId="164" fontId="0" fillId="9" borderId="0" xfId="0" applyNumberFormat="1" applyFill="1"/>
    <xf numFmtId="0" fontId="2" fillId="4" borderId="0" xfId="0" applyFont="1" applyFill="1" applyAlignment="1">
      <alignment horizontal="center" vertical="top" wrapText="1"/>
    </xf>
    <xf numFmtId="3" fontId="23" fillId="0" borderId="9" xfId="21" applyNumberFormat="1" applyFont="1">
      <alignment wrapText="1"/>
    </xf>
    <xf numFmtId="0" fontId="5" fillId="0" borderId="13" xfId="24" applyAlignment="1">
      <alignment wrapText="1"/>
    </xf>
    <xf numFmtId="0" fontId="21" fillId="0" borderId="0" xfId="18" applyAlignment="1">
      <alignment horizontal="left" wrapText="1"/>
    </xf>
    <xf numFmtId="0" fontId="8" fillId="0" borderId="0" xfId="16" applyAlignment="1">
      <alignment wrapText="1"/>
    </xf>
    <xf numFmtId="3" fontId="23" fillId="0" borderId="5" xfId="19" applyNumberFormat="1" applyFont="1" applyBorder="1">
      <alignment horizontal="left" wrapText="1"/>
    </xf>
    <xf numFmtId="3" fontId="23" fillId="0" borderId="6" xfId="19" applyNumberFormat="1" applyFont="1" applyBorder="1">
      <alignment horizontal="left" wrapText="1"/>
    </xf>
    <xf numFmtId="3" fontId="23" fillId="0" borderId="7" xfId="19" applyNumberFormat="1" applyFont="1" applyBorder="1">
      <alignment horizontal="left" wrapText="1"/>
    </xf>
    <xf numFmtId="3" fontId="23" fillId="0" borderId="4" xfId="19" applyNumberFormat="1" applyFont="1">
      <alignment horizontal="left" wrapText="1"/>
    </xf>
  </cellXfs>
  <cellStyles count="25">
    <cellStyle name="Body: normal cell" xfId="22" xr:uid="{596E2C04-7836-4440-B442-DD53BF8C3CD7}"/>
    <cellStyle name="Comma" xfId="3" builtinId="3"/>
    <cellStyle name="Comma 2" xfId="5" xr:uid="{AC6DD3FE-4EEF-4782-A48D-5E828718435A}"/>
    <cellStyle name="Comma 3" xfId="11" xr:uid="{051E2519-801B-447F-8E3D-D0DD40FF0EFB}"/>
    <cellStyle name="Comma 3 2" xfId="12" xr:uid="{C1B20C98-66E9-476C-9051-AB6B79D35896}"/>
    <cellStyle name="Comma 3 2 2" xfId="13" xr:uid="{57CE0A3C-4651-448C-8487-8936A9D9763B}"/>
    <cellStyle name="Currency" xfId="4" builtinId="4"/>
    <cellStyle name="Currency 2" xfId="6" xr:uid="{4C0BD257-08F2-438B-A294-7B069F805742}"/>
    <cellStyle name="Footnotes: top row" xfId="24" xr:uid="{928504BC-F9E2-493C-8799-6D6129DD50A9}"/>
    <cellStyle name="Header: bottom row" xfId="20" xr:uid="{CE82A025-00CB-4413-A42F-086CE8B5B901}"/>
    <cellStyle name="Header: top rows" xfId="19" xr:uid="{F2C6009B-8D98-4BD0-BF71-BC8BBAC5F173}"/>
    <cellStyle name="Hyperlink" xfId="2" builtinId="8"/>
    <cellStyle name="Hyperlink 2" xfId="7" xr:uid="{98B4BCF4-7811-428E-8370-73AA6DA74154}"/>
    <cellStyle name="Hyperlink 3" xfId="10" xr:uid="{BBE7498E-274A-4185-98F3-08E1969ED6A4}"/>
    <cellStyle name="Normal" xfId="0" builtinId="0"/>
    <cellStyle name="Normal 2" xfId="8" xr:uid="{48050011-07D8-42F4-A6F2-0D5C29E80245}"/>
    <cellStyle name="Normal 2 2" xfId="16" xr:uid="{B0BB269B-A714-45CE-A7AD-9069D053BCA3}"/>
    <cellStyle name="Normal 3" xfId="9" xr:uid="{F9B6BC08-AA6C-42D8-AF16-9F76CBBA8D5B}"/>
    <cellStyle name="Normal 3 2 2" xfId="15" xr:uid="{AA62F029-919A-48C7-A10B-97288EDD4B92}"/>
    <cellStyle name="Normal 4" xfId="17" xr:uid="{697230FC-FAD6-4686-A046-60517E5EC3C2}"/>
    <cellStyle name="Normal 7" xfId="14" xr:uid="{A8B9C458-BECC-483E-981A-D7711EE70F3A}"/>
    <cellStyle name="Parent row" xfId="21" xr:uid="{983A4110-83B6-443E-9504-5DF23DA2D36E}"/>
    <cellStyle name="Percent" xfId="1" builtinId="5"/>
    <cellStyle name="Percent 2" xfId="23" xr:uid="{ED856138-DED5-4BA1-991D-74CF5E05FF4C}"/>
    <cellStyle name="Table title" xfId="18" xr:uid="{35274118-C84B-431B-B3FD-52B378479D8A}"/>
  </cellStyles>
  <dxfs count="0"/>
  <tableStyles count="0" defaultTableStyle="TableStyleMedium2" defaultPivotStyle="PivotStyleLight16"/>
  <colors>
    <mruColors>
      <color rgb="FF99CC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Claudia Denton" id="{6E7B17EE-C27A-49E4-8947-EF06CCEEEB9F}" userId="S::CDenton@parametrix.com::ebe89c54-f344-4039-8f2e-df813bdc6d67"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8" dT="2024-01-18T20:22:59.43" personId="{6E7B17EE-C27A-49E4-8947-EF06CCEEEB9F}" id="{4309A832-F12D-41BC-A7EC-8F7718F1C10A}">
    <text>Better bus n/a</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file:///C:\Users\pastora\AppData\Local\pastora\:b:\r\sites\1919-859Metro-EPAClimatePollutionReductionGrant-PMXInternal\Shared%20Documents\PMX%20Internal\Resources\2023-RTP-public-review-draft-20230710_0.pdf%3fcsf=1&amp;web=1&amp;e=n0R1oX" TargetMode="External"/><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hyperlink" Target="http://www.theclimateregistry.org/protocols.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A9E21-646C-4D88-BAA9-D42F3F55B8B8}">
  <dimension ref="A1:S39"/>
  <sheetViews>
    <sheetView topLeftCell="B33" zoomScale="130" zoomScaleNormal="130" workbookViewId="0">
      <selection activeCell="F36" sqref="F36"/>
    </sheetView>
  </sheetViews>
  <sheetFormatPr defaultColWidth="8.7265625" defaultRowHeight="14.5" x14ac:dyDescent="0.35"/>
  <cols>
    <col min="1" max="1" width="32.7265625" hidden="1" customWidth="1"/>
    <col min="2" max="2" width="29.26953125" customWidth="1"/>
    <col min="3" max="3" width="6.81640625" hidden="1" customWidth="1"/>
    <col min="4" max="4" width="39.453125" customWidth="1"/>
    <col min="5" max="5" width="30.26953125" customWidth="1"/>
    <col min="6" max="6" width="18.26953125" customWidth="1"/>
    <col min="7" max="7" width="26.1796875" customWidth="1"/>
    <col min="8" max="8" width="19.7265625" customWidth="1"/>
    <col min="9" max="9" width="45.7265625" customWidth="1"/>
    <col min="10" max="10" width="44.7265625" hidden="1" customWidth="1"/>
    <col min="11" max="11" width="41.453125" style="20" customWidth="1"/>
    <col min="12" max="12" width="20.453125" style="20" customWidth="1"/>
  </cols>
  <sheetData>
    <row r="1" spans="1:12" ht="84" customHeight="1" x14ac:dyDescent="0.35">
      <c r="A1" s="26"/>
      <c r="B1" s="26" t="s">
        <v>7</v>
      </c>
      <c r="C1" s="26"/>
      <c r="D1" s="26"/>
      <c r="E1" s="26"/>
      <c r="F1" s="131" t="s">
        <v>8</v>
      </c>
      <c r="G1" s="131"/>
      <c r="H1" s="131"/>
      <c r="I1" s="131"/>
    </row>
    <row r="2" spans="1:12" ht="28.9" customHeight="1" x14ac:dyDescent="0.35">
      <c r="A2" s="3" t="s">
        <v>9</v>
      </c>
      <c r="B2" s="3" t="s">
        <v>10</v>
      </c>
      <c r="C2" s="4" t="s">
        <v>11</v>
      </c>
      <c r="D2" s="4" t="s">
        <v>12</v>
      </c>
      <c r="E2" s="4" t="s">
        <v>13</v>
      </c>
      <c r="F2" s="18" t="s">
        <v>14</v>
      </c>
      <c r="G2" s="18" t="s">
        <v>15</v>
      </c>
      <c r="H2" s="18" t="s">
        <v>16</v>
      </c>
      <c r="I2" s="18" t="s">
        <v>17</v>
      </c>
      <c r="J2" s="19" t="s">
        <v>18</v>
      </c>
      <c r="K2" s="18" t="s">
        <v>19</v>
      </c>
      <c r="L2" s="18" t="s">
        <v>20</v>
      </c>
    </row>
    <row r="3" spans="1:12" ht="145" x14ac:dyDescent="0.35">
      <c r="A3" s="2" t="s">
        <v>21</v>
      </c>
      <c r="B3" s="5" t="s">
        <v>22</v>
      </c>
      <c r="C3" s="2">
        <v>15</v>
      </c>
      <c r="D3" s="2" t="s">
        <v>23</v>
      </c>
      <c r="E3" s="2" t="s">
        <v>24</v>
      </c>
      <c r="F3" s="22" t="s">
        <v>25</v>
      </c>
      <c r="G3" s="10" t="s">
        <v>26</v>
      </c>
      <c r="H3" s="2" t="s">
        <v>27</v>
      </c>
      <c r="I3" s="10"/>
      <c r="K3" s="20" t="s">
        <v>28</v>
      </c>
      <c r="L3" s="20" t="s">
        <v>29</v>
      </c>
    </row>
    <row r="4" spans="1:12" ht="48" x14ac:dyDescent="0.35">
      <c r="A4" s="2"/>
      <c r="B4" s="5"/>
      <c r="C4" s="2"/>
      <c r="D4" s="2"/>
      <c r="E4" s="2"/>
      <c r="F4" s="2" t="s">
        <v>30</v>
      </c>
      <c r="G4" s="10" t="s">
        <v>31</v>
      </c>
      <c r="H4" s="2" t="s">
        <v>32</v>
      </c>
      <c r="I4" s="10"/>
      <c r="K4" s="20" t="s">
        <v>33</v>
      </c>
    </row>
    <row r="5" spans="1:12" ht="72" x14ac:dyDescent="0.35">
      <c r="A5" s="2"/>
      <c r="B5" s="5"/>
      <c r="C5" s="2"/>
      <c r="D5" s="2" t="s">
        <v>34</v>
      </c>
      <c r="E5" s="10"/>
      <c r="F5" s="10"/>
      <c r="G5" s="10" t="s">
        <v>35</v>
      </c>
      <c r="H5" s="10" t="s">
        <v>36</v>
      </c>
      <c r="I5" s="10" t="s">
        <v>37</v>
      </c>
    </row>
    <row r="6" spans="1:12" ht="24" x14ac:dyDescent="0.35">
      <c r="A6" s="2"/>
      <c r="B6" s="5"/>
      <c r="C6" s="2"/>
      <c r="D6" s="2"/>
      <c r="E6" s="10"/>
      <c r="F6" s="10"/>
      <c r="G6" s="10" t="s">
        <v>38</v>
      </c>
      <c r="H6" s="10" t="s">
        <v>39</v>
      </c>
      <c r="I6" s="10" t="s">
        <v>40</v>
      </c>
    </row>
    <row r="7" spans="1:12" ht="24" x14ac:dyDescent="0.35">
      <c r="A7" s="6"/>
      <c r="B7" s="7"/>
      <c r="C7" s="6"/>
      <c r="D7" s="6"/>
      <c r="E7" s="11"/>
      <c r="F7" s="11"/>
      <c r="G7" s="11" t="s">
        <v>41</v>
      </c>
      <c r="H7" s="11" t="s">
        <v>39</v>
      </c>
      <c r="I7" s="11" t="s">
        <v>40</v>
      </c>
    </row>
    <row r="8" spans="1:12" ht="145" x14ac:dyDescent="0.35">
      <c r="A8" s="2" t="s">
        <v>21</v>
      </c>
      <c r="B8" s="5" t="s">
        <v>42</v>
      </c>
      <c r="C8" s="2">
        <v>15</v>
      </c>
      <c r="D8" s="2" t="s">
        <v>43</v>
      </c>
      <c r="E8" s="2" t="s">
        <v>44</v>
      </c>
      <c r="F8" s="22" t="s">
        <v>25</v>
      </c>
      <c r="G8" s="10" t="s">
        <v>45</v>
      </c>
      <c r="H8" s="10" t="s">
        <v>27</v>
      </c>
      <c r="I8" s="10" t="s">
        <v>46</v>
      </c>
      <c r="K8" s="20" t="s">
        <v>47</v>
      </c>
      <c r="L8" s="20" t="s">
        <v>29</v>
      </c>
    </row>
    <row r="9" spans="1:12" ht="72.5" x14ac:dyDescent="0.35">
      <c r="A9" s="2"/>
      <c r="B9" s="5"/>
      <c r="C9" s="2"/>
      <c r="D9" s="2"/>
      <c r="E9" s="2"/>
      <c r="F9" s="2" t="s">
        <v>48</v>
      </c>
      <c r="G9" s="10" t="s">
        <v>49</v>
      </c>
      <c r="H9" s="10" t="s">
        <v>36</v>
      </c>
      <c r="I9" s="10" t="s">
        <v>50</v>
      </c>
      <c r="K9" s="20" t="s">
        <v>47</v>
      </c>
    </row>
    <row r="10" spans="1:12" ht="24" x14ac:dyDescent="0.35">
      <c r="A10" s="2"/>
      <c r="B10" s="5"/>
      <c r="C10" s="2"/>
      <c r="D10" s="2"/>
      <c r="E10" s="2"/>
      <c r="F10" s="2"/>
      <c r="G10" s="10" t="s">
        <v>51</v>
      </c>
      <c r="H10" s="10" t="s">
        <v>32</v>
      </c>
      <c r="I10" s="10"/>
    </row>
    <row r="11" spans="1:12" ht="24" x14ac:dyDescent="0.35">
      <c r="A11" s="2"/>
      <c r="B11" s="5"/>
      <c r="C11" s="2"/>
      <c r="D11" s="2"/>
      <c r="E11" s="2"/>
      <c r="F11" s="2"/>
      <c r="G11" s="10" t="s">
        <v>38</v>
      </c>
      <c r="H11" s="10" t="s">
        <v>39</v>
      </c>
      <c r="I11" s="10" t="s">
        <v>40</v>
      </c>
    </row>
    <row r="12" spans="1:12" ht="24" x14ac:dyDescent="0.35">
      <c r="A12" s="6"/>
      <c r="B12" s="7"/>
      <c r="C12" s="6"/>
      <c r="D12" s="6"/>
      <c r="E12" s="6"/>
      <c r="F12" s="6"/>
      <c r="G12" s="11" t="s">
        <v>41</v>
      </c>
      <c r="H12" s="11" t="s">
        <v>39</v>
      </c>
      <c r="I12" s="11" t="s">
        <v>40</v>
      </c>
    </row>
    <row r="13" spans="1:12" s="1" customFormat="1" ht="145" x14ac:dyDescent="0.35">
      <c r="A13" s="2" t="s">
        <v>21</v>
      </c>
      <c r="B13" s="5" t="s">
        <v>6</v>
      </c>
      <c r="C13" s="2"/>
      <c r="D13" s="2" t="s">
        <v>52</v>
      </c>
      <c r="E13" s="2" t="s">
        <v>53</v>
      </c>
      <c r="F13" s="22" t="s">
        <v>25</v>
      </c>
      <c r="G13" s="10" t="s">
        <v>45</v>
      </c>
      <c r="H13" s="10" t="s">
        <v>27</v>
      </c>
      <c r="I13" s="10" t="s">
        <v>46</v>
      </c>
      <c r="K13" s="20" t="s">
        <v>54</v>
      </c>
      <c r="L13" s="20" t="s">
        <v>29</v>
      </c>
    </row>
    <row r="14" spans="1:12" s="1" customFormat="1" ht="48" x14ac:dyDescent="0.35">
      <c r="A14" s="2"/>
      <c r="B14" s="5"/>
      <c r="C14" s="2"/>
      <c r="D14" s="2"/>
      <c r="E14" s="2"/>
      <c r="F14" s="2" t="s">
        <v>55</v>
      </c>
      <c r="G14" s="10" t="s">
        <v>49</v>
      </c>
      <c r="H14" s="10" t="s">
        <v>36</v>
      </c>
      <c r="I14" s="10" t="s">
        <v>50</v>
      </c>
      <c r="K14" s="20"/>
    </row>
    <row r="15" spans="1:12" ht="84" x14ac:dyDescent="0.35">
      <c r="A15" s="2"/>
      <c r="B15" s="5"/>
      <c r="C15" s="2"/>
      <c r="D15" s="2"/>
      <c r="E15" s="10"/>
      <c r="F15" s="10"/>
      <c r="G15" s="10" t="s">
        <v>51</v>
      </c>
      <c r="H15" s="10" t="s">
        <v>56</v>
      </c>
      <c r="I15" s="10"/>
    </row>
    <row r="16" spans="1:12" ht="24" x14ac:dyDescent="0.35">
      <c r="A16" s="2"/>
      <c r="B16" s="5"/>
      <c r="C16" s="2"/>
      <c r="D16" s="2"/>
      <c r="E16" s="10"/>
      <c r="F16" s="10"/>
      <c r="G16" s="10" t="s">
        <v>38</v>
      </c>
      <c r="H16" s="10" t="s">
        <v>39</v>
      </c>
      <c r="I16" s="10" t="s">
        <v>40</v>
      </c>
    </row>
    <row r="17" spans="1:19" ht="24" x14ac:dyDescent="0.35">
      <c r="A17" s="6"/>
      <c r="B17" s="7"/>
      <c r="C17" s="6"/>
      <c r="D17" s="6"/>
      <c r="E17" s="11"/>
      <c r="F17" s="11"/>
      <c r="G17" s="11" t="s">
        <v>41</v>
      </c>
      <c r="H17" s="11" t="s">
        <v>39</v>
      </c>
      <c r="I17" s="11" t="s">
        <v>40</v>
      </c>
      <c r="S17" t="s">
        <v>34</v>
      </c>
    </row>
    <row r="18" spans="1:19" ht="96" x14ac:dyDescent="0.35">
      <c r="A18" s="2" t="s">
        <v>57</v>
      </c>
      <c r="B18" s="5" t="s">
        <v>58</v>
      </c>
      <c r="C18" s="2">
        <v>15</v>
      </c>
      <c r="D18" s="2" t="s">
        <v>59</v>
      </c>
      <c r="E18" s="2" t="s">
        <v>60</v>
      </c>
      <c r="F18" s="2" t="s">
        <v>61</v>
      </c>
      <c r="G18" s="10" t="s">
        <v>62</v>
      </c>
      <c r="H18" s="2" t="s">
        <v>63</v>
      </c>
      <c r="I18" s="10" t="s">
        <v>64</v>
      </c>
      <c r="K18" s="20" t="s">
        <v>65</v>
      </c>
      <c r="L18" s="20" t="s">
        <v>66</v>
      </c>
    </row>
    <row r="19" spans="1:19" ht="36" x14ac:dyDescent="0.35">
      <c r="A19" s="2"/>
      <c r="B19" s="5"/>
      <c r="C19" s="2"/>
      <c r="D19" s="2"/>
      <c r="E19" s="2"/>
      <c r="F19" s="2"/>
      <c r="G19" s="10" t="s">
        <v>67</v>
      </c>
      <c r="H19" s="2" t="s">
        <v>63</v>
      </c>
      <c r="I19" s="10"/>
    </row>
    <row r="20" spans="1:19" ht="181.5" x14ac:dyDescent="0.35">
      <c r="A20" s="2"/>
      <c r="B20" s="5"/>
      <c r="C20" s="2"/>
      <c r="D20" s="2"/>
      <c r="E20" s="25" t="s">
        <v>68</v>
      </c>
      <c r="F20" s="2" t="s">
        <v>69</v>
      </c>
      <c r="G20" s="10" t="s">
        <v>70</v>
      </c>
      <c r="H20" s="2" t="s">
        <v>63</v>
      </c>
      <c r="I20" s="10"/>
    </row>
    <row r="21" spans="1:19" ht="36" x14ac:dyDescent="0.35">
      <c r="A21" s="2"/>
      <c r="B21" s="5"/>
      <c r="C21" s="2"/>
      <c r="D21" s="2"/>
      <c r="E21" s="2"/>
      <c r="F21" s="2"/>
      <c r="G21" s="10" t="s">
        <v>71</v>
      </c>
      <c r="H21" s="2" t="s">
        <v>63</v>
      </c>
      <c r="I21" s="10"/>
    </row>
    <row r="22" spans="1:19" ht="24" x14ac:dyDescent="0.35">
      <c r="A22" s="2"/>
      <c r="B22" s="5"/>
      <c r="C22" s="2"/>
      <c r="D22" s="2"/>
      <c r="E22" s="2"/>
      <c r="F22" s="2"/>
      <c r="G22" s="10" t="s">
        <v>72</v>
      </c>
      <c r="H22" s="10" t="s">
        <v>39</v>
      </c>
      <c r="I22" s="10" t="s">
        <v>40</v>
      </c>
    </row>
    <row r="23" spans="1:19" ht="24" x14ac:dyDescent="0.35">
      <c r="A23" s="2"/>
      <c r="B23" s="5"/>
      <c r="C23" s="2"/>
      <c r="D23" s="2"/>
      <c r="E23" s="2"/>
      <c r="F23" s="2"/>
      <c r="G23" s="10" t="s">
        <v>41</v>
      </c>
      <c r="H23" s="10" t="s">
        <v>39</v>
      </c>
      <c r="I23" s="10" t="s">
        <v>40</v>
      </c>
    </row>
    <row r="24" spans="1:19" ht="24" x14ac:dyDescent="0.35">
      <c r="A24" s="2"/>
      <c r="B24" s="5"/>
      <c r="C24" s="2"/>
      <c r="D24" s="2"/>
      <c r="E24" s="2"/>
      <c r="F24" s="2"/>
      <c r="G24" s="10" t="s">
        <v>73</v>
      </c>
      <c r="H24" s="10" t="s">
        <v>39</v>
      </c>
      <c r="I24" s="10" t="s">
        <v>40</v>
      </c>
    </row>
    <row r="25" spans="1:19" ht="24" x14ac:dyDescent="0.35">
      <c r="A25" s="6"/>
      <c r="B25" s="7"/>
      <c r="C25" s="6"/>
      <c r="D25" s="6" t="s">
        <v>34</v>
      </c>
      <c r="E25" s="11"/>
      <c r="F25" s="11"/>
      <c r="G25" s="11" t="s">
        <v>74</v>
      </c>
      <c r="H25" s="11" t="s">
        <v>39</v>
      </c>
      <c r="I25" s="11" t="s">
        <v>40</v>
      </c>
    </row>
    <row r="26" spans="1:19" ht="108" x14ac:dyDescent="0.35">
      <c r="A26" s="8" t="s">
        <v>75</v>
      </c>
      <c r="B26" s="9" t="s">
        <v>76</v>
      </c>
      <c r="C26" s="8">
        <v>11</v>
      </c>
      <c r="D26" s="8" t="s">
        <v>77</v>
      </c>
      <c r="E26" s="12" t="s">
        <v>78</v>
      </c>
      <c r="F26" s="12" t="s">
        <v>79</v>
      </c>
      <c r="G26" s="12" t="s">
        <v>80</v>
      </c>
      <c r="H26" s="12" t="s">
        <v>81</v>
      </c>
      <c r="I26" s="12" t="s">
        <v>82</v>
      </c>
      <c r="K26" s="20" t="s">
        <v>83</v>
      </c>
      <c r="L26" s="20" t="s">
        <v>84</v>
      </c>
    </row>
    <row r="27" spans="1:19" ht="72.5" x14ac:dyDescent="0.35">
      <c r="A27" s="2" t="s">
        <v>57</v>
      </c>
      <c r="B27" s="23" t="s">
        <v>85</v>
      </c>
      <c r="C27" s="24">
        <v>9</v>
      </c>
      <c r="D27" s="24" t="s">
        <v>86</v>
      </c>
      <c r="E27" s="10" t="s">
        <v>87</v>
      </c>
      <c r="F27" s="10" t="s">
        <v>88</v>
      </c>
      <c r="G27" s="10" t="s">
        <v>89</v>
      </c>
      <c r="H27" s="10" t="s">
        <v>90</v>
      </c>
      <c r="I27" s="10"/>
      <c r="K27" s="20" t="s">
        <v>91</v>
      </c>
      <c r="L27" s="20" t="s">
        <v>92</v>
      </c>
    </row>
    <row r="28" spans="1:19" x14ac:dyDescent="0.35">
      <c r="A28" s="2"/>
      <c r="B28" s="5"/>
      <c r="C28" s="2"/>
      <c r="D28" s="2" t="s">
        <v>34</v>
      </c>
      <c r="E28" s="10"/>
      <c r="F28" s="13"/>
      <c r="G28" s="10" t="s">
        <v>93</v>
      </c>
      <c r="H28" s="10" t="s">
        <v>4</v>
      </c>
      <c r="I28" s="10"/>
    </row>
    <row r="29" spans="1:19" ht="24" x14ac:dyDescent="0.35">
      <c r="A29" s="6"/>
      <c r="B29" s="7"/>
      <c r="C29" s="6"/>
      <c r="D29" s="6"/>
      <c r="E29" s="11"/>
      <c r="F29" s="14"/>
      <c r="G29" s="11" t="s">
        <v>94</v>
      </c>
      <c r="H29" s="11" t="s">
        <v>95</v>
      </c>
      <c r="I29" s="11"/>
    </row>
    <row r="30" spans="1:19" ht="304.5" x14ac:dyDescent="0.35">
      <c r="A30" s="2" t="s">
        <v>96</v>
      </c>
      <c r="B30" s="21" t="s">
        <v>97</v>
      </c>
      <c r="C30" s="2">
        <v>10</v>
      </c>
      <c r="D30" s="2" t="s">
        <v>98</v>
      </c>
      <c r="E30" s="10" t="s">
        <v>99</v>
      </c>
      <c r="F30" s="10" t="s">
        <v>100</v>
      </c>
      <c r="G30" s="10" t="s">
        <v>101</v>
      </c>
      <c r="H30" s="10" t="s">
        <v>102</v>
      </c>
      <c r="I30" s="10" t="s">
        <v>103</v>
      </c>
      <c r="K30" s="20" t="s">
        <v>104</v>
      </c>
      <c r="L30" s="20" t="s">
        <v>105</v>
      </c>
    </row>
    <row r="31" spans="1:19" ht="36" x14ac:dyDescent="0.35">
      <c r="A31" s="2"/>
      <c r="B31" s="5"/>
      <c r="C31" s="2"/>
      <c r="D31" s="2" t="s">
        <v>34</v>
      </c>
      <c r="E31" s="10"/>
      <c r="F31" s="10"/>
      <c r="G31" s="10" t="s">
        <v>106</v>
      </c>
      <c r="H31" s="10" t="s">
        <v>107</v>
      </c>
      <c r="I31" s="10"/>
    </row>
    <row r="32" spans="1:19" ht="48" x14ac:dyDescent="0.35">
      <c r="A32" s="6"/>
      <c r="B32" s="11"/>
      <c r="C32" s="6"/>
      <c r="D32" s="6" t="s">
        <v>34</v>
      </c>
      <c r="E32" s="11"/>
      <c r="F32" s="11"/>
      <c r="G32" s="11" t="s">
        <v>108</v>
      </c>
      <c r="H32" s="11" t="s">
        <v>109</v>
      </c>
      <c r="I32" s="11"/>
    </row>
    <row r="33" spans="1:12" ht="96" x14ac:dyDescent="0.35">
      <c r="A33" s="8" t="s">
        <v>110</v>
      </c>
      <c r="B33" s="9" t="s">
        <v>111</v>
      </c>
      <c r="C33" s="8">
        <v>15</v>
      </c>
      <c r="D33" s="12" t="s">
        <v>112</v>
      </c>
      <c r="E33" s="12" t="s">
        <v>113</v>
      </c>
      <c r="F33" s="15" t="s">
        <v>114</v>
      </c>
      <c r="G33" s="12" t="s">
        <v>115</v>
      </c>
      <c r="H33" s="12" t="s">
        <v>116</v>
      </c>
      <c r="I33" s="12" t="s">
        <v>117</v>
      </c>
      <c r="K33" s="10" t="s">
        <v>118</v>
      </c>
      <c r="L33" s="20" t="s">
        <v>119</v>
      </c>
    </row>
    <row r="34" spans="1:12" ht="87" x14ac:dyDescent="0.35">
      <c r="A34" s="8" t="s">
        <v>110</v>
      </c>
      <c r="B34" s="9" t="s">
        <v>120</v>
      </c>
      <c r="C34" s="8"/>
      <c r="D34" s="12" t="s">
        <v>121</v>
      </c>
      <c r="E34" s="12"/>
      <c r="F34" s="12" t="s">
        <v>122</v>
      </c>
      <c r="G34" s="12"/>
      <c r="H34" s="12"/>
      <c r="I34" s="12"/>
      <c r="K34" s="20" t="s">
        <v>123</v>
      </c>
      <c r="L34" s="20" t="s">
        <v>124</v>
      </c>
    </row>
    <row r="35" spans="1:12" ht="84" x14ac:dyDescent="0.35">
      <c r="A35" s="8" t="s">
        <v>125</v>
      </c>
      <c r="B35" s="9" t="s">
        <v>126</v>
      </c>
      <c r="C35" s="8">
        <v>12</v>
      </c>
      <c r="D35" s="8" t="s">
        <v>127</v>
      </c>
      <c r="E35" s="12"/>
      <c r="F35" s="12" t="s">
        <v>128</v>
      </c>
      <c r="G35" s="12" t="s">
        <v>129</v>
      </c>
      <c r="H35" s="12" t="s">
        <v>130</v>
      </c>
      <c r="I35" s="12"/>
      <c r="K35" s="20" t="s">
        <v>131</v>
      </c>
      <c r="L35" s="20" t="s">
        <v>132</v>
      </c>
    </row>
    <row r="36" spans="1:12" ht="48" x14ac:dyDescent="0.35">
      <c r="A36" s="6"/>
      <c r="B36" s="7"/>
      <c r="C36" s="6"/>
      <c r="D36" s="6"/>
      <c r="E36" s="11"/>
      <c r="F36" s="11" t="s">
        <v>133</v>
      </c>
      <c r="G36" s="11" t="s">
        <v>134</v>
      </c>
      <c r="H36" s="11" t="s">
        <v>130</v>
      </c>
      <c r="I36" s="11"/>
      <c r="K36" s="20" t="s">
        <v>135</v>
      </c>
    </row>
    <row r="37" spans="1:12" ht="84" x14ac:dyDescent="0.35">
      <c r="A37" s="6" t="s">
        <v>136</v>
      </c>
      <c r="B37" s="7" t="s">
        <v>137</v>
      </c>
      <c r="C37" s="6">
        <v>11</v>
      </c>
      <c r="D37" s="6" t="s">
        <v>138</v>
      </c>
      <c r="E37" s="11"/>
      <c r="F37" s="11" t="s">
        <v>139</v>
      </c>
      <c r="G37" s="11" t="s">
        <v>140</v>
      </c>
      <c r="H37" s="11" t="s">
        <v>116</v>
      </c>
      <c r="I37" s="11" t="s">
        <v>141</v>
      </c>
      <c r="K37" s="20" t="s">
        <v>142</v>
      </c>
      <c r="L37" s="20" t="s">
        <v>143</v>
      </c>
    </row>
    <row r="38" spans="1:12" ht="60" x14ac:dyDescent="0.35">
      <c r="A38" s="16" t="s">
        <v>144</v>
      </c>
      <c r="B38" s="17" t="s">
        <v>145</v>
      </c>
      <c r="C38" s="16">
        <v>10</v>
      </c>
      <c r="D38" s="16" t="s">
        <v>146</v>
      </c>
      <c r="E38" s="16"/>
      <c r="F38" s="16"/>
      <c r="G38" s="16"/>
      <c r="H38" s="16"/>
      <c r="I38" s="16"/>
    </row>
    <row r="39" spans="1:12" ht="72" x14ac:dyDescent="0.35">
      <c r="A39" s="16" t="s">
        <v>110</v>
      </c>
      <c r="B39" s="17" t="s">
        <v>147</v>
      </c>
      <c r="C39" s="16">
        <v>9</v>
      </c>
      <c r="D39" s="16" t="s">
        <v>148</v>
      </c>
      <c r="E39" s="16"/>
      <c r="F39" s="16"/>
      <c r="G39" s="16"/>
      <c r="H39" s="16"/>
      <c r="I39" s="16"/>
    </row>
  </sheetData>
  <mergeCells count="1">
    <mergeCell ref="F1:I1"/>
  </mergeCells>
  <hyperlinks>
    <hyperlink ref="E20" r:id="rId1" xr:uid="{203E4FFE-48C6-4D09-B0D0-FAABF91EC5AA}"/>
  </hyperlinks>
  <pageMargins left="0.7" right="0.7" top="0.75" bottom="0.75" header="0.3" footer="0.3"/>
  <pageSetup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65CA4-6B7C-4686-A7EE-441C22C21594}">
  <dimension ref="A1:D40"/>
  <sheetViews>
    <sheetView tabSelected="1" topLeftCell="A4" zoomScale="85" zoomScaleNormal="85" workbookViewId="0">
      <selection activeCell="D7" sqref="D7"/>
    </sheetView>
  </sheetViews>
  <sheetFormatPr defaultRowHeight="14.5" x14ac:dyDescent="0.35"/>
  <cols>
    <col min="1" max="1" width="10.81640625" customWidth="1"/>
    <col min="2" max="2" width="71" customWidth="1"/>
    <col min="3" max="3" width="16.26953125" customWidth="1"/>
    <col min="4" max="4" width="86.7265625" bestFit="1" customWidth="1"/>
    <col min="5" max="5" width="12.81640625" bestFit="1" customWidth="1"/>
    <col min="6" max="7" width="14.26953125" customWidth="1"/>
    <col min="8" max="10" width="11.453125" customWidth="1"/>
    <col min="14" max="14" width="17.81640625" customWidth="1"/>
    <col min="15" max="15" width="19.1796875" customWidth="1"/>
  </cols>
  <sheetData>
    <row r="1" spans="1:4" x14ac:dyDescent="0.35">
      <c r="A1" s="89" t="s">
        <v>338</v>
      </c>
      <c r="B1" s="89" t="s">
        <v>260</v>
      </c>
      <c r="C1" s="89" t="s">
        <v>261</v>
      </c>
      <c r="D1" s="89" t="s">
        <v>16</v>
      </c>
    </row>
    <row r="2" spans="1:4" x14ac:dyDescent="0.35">
      <c r="A2" s="127"/>
      <c r="B2" s="128" t="s">
        <v>262</v>
      </c>
      <c r="C2" s="127"/>
      <c r="D2" s="127"/>
    </row>
    <row r="3" spans="1:4" x14ac:dyDescent="0.35">
      <c r="A3">
        <v>1</v>
      </c>
      <c r="B3" t="s">
        <v>263</v>
      </c>
      <c r="C3" s="27">
        <v>1065476</v>
      </c>
      <c r="D3" t="s">
        <v>264</v>
      </c>
    </row>
    <row r="4" spans="1:4" x14ac:dyDescent="0.35">
      <c r="A4">
        <v>2</v>
      </c>
      <c r="B4" t="s">
        <v>265</v>
      </c>
      <c r="C4" s="27">
        <v>3700</v>
      </c>
      <c r="D4" t="s">
        <v>266</v>
      </c>
    </row>
    <row r="5" spans="1:4" x14ac:dyDescent="0.35">
      <c r="A5">
        <v>3</v>
      </c>
      <c r="B5" t="s">
        <v>306</v>
      </c>
      <c r="C5" s="27">
        <f>'GHG emissions per housing unit'!D7</f>
        <v>4702852.7949181478</v>
      </c>
      <c r="D5" t="s">
        <v>307</v>
      </c>
    </row>
    <row r="6" spans="1:4" x14ac:dyDescent="0.35">
      <c r="A6">
        <v>4</v>
      </c>
      <c r="B6" t="s">
        <v>326</v>
      </c>
      <c r="C6" s="28">
        <f>'GHG emissions per housing unit'!F7</f>
        <v>4.4138514569245553</v>
      </c>
      <c r="D6" t="s">
        <v>336</v>
      </c>
    </row>
    <row r="7" spans="1:4" x14ac:dyDescent="0.35">
      <c r="A7">
        <v>5</v>
      </c>
      <c r="B7" t="s">
        <v>267</v>
      </c>
      <c r="C7" s="28">
        <f>'RECS CE4.5'!D8</f>
        <v>0.44451874850728446</v>
      </c>
      <c r="D7" t="s">
        <v>323</v>
      </c>
    </row>
    <row r="8" spans="1:4" x14ac:dyDescent="0.35">
      <c r="A8">
        <v>6</v>
      </c>
      <c r="B8" t="s">
        <v>327</v>
      </c>
      <c r="C8" s="28">
        <f>C7*C6</f>
        <v>1.9620397257291575</v>
      </c>
      <c r="D8" t="s">
        <v>268</v>
      </c>
    </row>
    <row r="9" spans="1:4" x14ac:dyDescent="0.35">
      <c r="A9">
        <v>7</v>
      </c>
      <c r="B9" t="s">
        <v>350</v>
      </c>
      <c r="C9" s="33">
        <v>-0.15</v>
      </c>
      <c r="D9" t="s">
        <v>351</v>
      </c>
    </row>
    <row r="10" spans="1:4" x14ac:dyDescent="0.35">
      <c r="A10">
        <v>8</v>
      </c>
      <c r="B10" t="s">
        <v>352</v>
      </c>
      <c r="C10" s="28">
        <f>C8*C9</f>
        <v>-0.29430595885937361</v>
      </c>
      <c r="D10" t="s">
        <v>269</v>
      </c>
    </row>
    <row r="11" spans="1:4" x14ac:dyDescent="0.35">
      <c r="A11" s="127"/>
      <c r="B11" s="128" t="s">
        <v>270</v>
      </c>
      <c r="C11" s="129"/>
      <c r="D11" s="127"/>
    </row>
    <row r="12" spans="1:4" x14ac:dyDescent="0.35">
      <c r="A12">
        <v>9</v>
      </c>
      <c r="B12" t="s">
        <v>328</v>
      </c>
      <c r="C12">
        <v>2</v>
      </c>
      <c r="D12" t="s">
        <v>271</v>
      </c>
    </row>
    <row r="13" spans="1:4" x14ac:dyDescent="0.35">
      <c r="A13" s="29" t="s">
        <v>339</v>
      </c>
      <c r="B13" t="s">
        <v>272</v>
      </c>
      <c r="C13">
        <f>0.2*C$4</f>
        <v>740</v>
      </c>
      <c r="D13" t="s">
        <v>324</v>
      </c>
    </row>
    <row r="14" spans="1:4" x14ac:dyDescent="0.35">
      <c r="A14" s="29" t="s">
        <v>340</v>
      </c>
      <c r="B14" t="s">
        <v>273</v>
      </c>
      <c r="C14">
        <f t="shared" ref="C14:C17" si="0">0.2*C$4</f>
        <v>740</v>
      </c>
      <c r="D14" t="s">
        <v>324</v>
      </c>
    </row>
    <row r="15" spans="1:4" x14ac:dyDescent="0.35">
      <c r="A15" s="29" t="s">
        <v>341</v>
      </c>
      <c r="B15" t="s">
        <v>274</v>
      </c>
      <c r="C15">
        <f t="shared" si="0"/>
        <v>740</v>
      </c>
      <c r="D15" t="s">
        <v>324</v>
      </c>
    </row>
    <row r="16" spans="1:4" x14ac:dyDescent="0.35">
      <c r="A16" s="29" t="s">
        <v>342</v>
      </c>
      <c r="B16" t="s">
        <v>275</v>
      </c>
      <c r="C16">
        <f t="shared" si="0"/>
        <v>740</v>
      </c>
      <c r="D16" t="s">
        <v>324</v>
      </c>
    </row>
    <row r="17" spans="1:4" x14ac:dyDescent="0.35">
      <c r="A17" s="29" t="s">
        <v>343</v>
      </c>
      <c r="B17" t="s">
        <v>276</v>
      </c>
      <c r="C17">
        <f t="shared" si="0"/>
        <v>740</v>
      </c>
      <c r="D17" t="s">
        <v>324</v>
      </c>
    </row>
    <row r="18" spans="1:4" x14ac:dyDescent="0.35">
      <c r="A18" s="29" t="s">
        <v>344</v>
      </c>
      <c r="B18" t="s">
        <v>277</v>
      </c>
      <c r="C18">
        <f>5-C12</f>
        <v>3</v>
      </c>
    </row>
    <row r="19" spans="1:4" x14ac:dyDescent="0.35">
      <c r="A19" s="29" t="s">
        <v>345</v>
      </c>
      <c r="B19" t="s">
        <v>278</v>
      </c>
      <c r="C19">
        <f>IF((C18-1)&gt;0,C18-1,0)</f>
        <v>2</v>
      </c>
    </row>
    <row r="20" spans="1:4" x14ac:dyDescent="0.35">
      <c r="A20" s="29" t="s">
        <v>346</v>
      </c>
      <c r="B20" t="s">
        <v>279</v>
      </c>
      <c r="C20">
        <f t="shared" ref="C20:C22" si="1">IF((C19-1)&gt;0,C19-1,0)</f>
        <v>1</v>
      </c>
    </row>
    <row r="21" spans="1:4" x14ac:dyDescent="0.35">
      <c r="A21" s="29" t="s">
        <v>347</v>
      </c>
      <c r="B21" t="s">
        <v>280</v>
      </c>
      <c r="C21">
        <f t="shared" si="1"/>
        <v>0</v>
      </c>
    </row>
    <row r="22" spans="1:4" x14ac:dyDescent="0.35">
      <c r="A22" s="29" t="s">
        <v>348</v>
      </c>
      <c r="B22" t="s">
        <v>281</v>
      </c>
      <c r="C22">
        <f t="shared" si="1"/>
        <v>0</v>
      </c>
    </row>
    <row r="23" spans="1:4" x14ac:dyDescent="0.35">
      <c r="A23" s="127"/>
      <c r="B23" s="128" t="s">
        <v>282</v>
      </c>
      <c r="C23" s="127"/>
      <c r="D23" s="127"/>
    </row>
    <row r="24" spans="1:4" x14ac:dyDescent="0.35">
      <c r="A24">
        <v>12</v>
      </c>
      <c r="B24" t="s">
        <v>329</v>
      </c>
      <c r="C24" s="32">
        <f>SUMPRODUCT(C13:C17,C18:C22)*C10</f>
        <v>-1306.7184573356187</v>
      </c>
      <c r="D24" t="s">
        <v>283</v>
      </c>
    </row>
    <row r="25" spans="1:4" x14ac:dyDescent="0.35">
      <c r="A25">
        <v>13</v>
      </c>
      <c r="B25" t="s">
        <v>330</v>
      </c>
      <c r="C25" s="32">
        <f>C24+(SUM(C13:C15)*20+C16*19+C17*18)*C10</f>
        <v>-22432.000184261455</v>
      </c>
      <c r="D25" t="s">
        <v>325</v>
      </c>
    </row>
    <row r="26" spans="1:4" x14ac:dyDescent="0.35">
      <c r="A26">
        <v>14</v>
      </c>
      <c r="B26" t="s">
        <v>284</v>
      </c>
      <c r="C26" s="34">
        <v>17500000</v>
      </c>
      <c r="D26" t="s">
        <v>337</v>
      </c>
    </row>
    <row r="27" spans="1:4" x14ac:dyDescent="0.35">
      <c r="A27">
        <v>15</v>
      </c>
      <c r="B27" t="s">
        <v>285</v>
      </c>
      <c r="C27" s="34">
        <v>5000000</v>
      </c>
      <c r="D27" t="s">
        <v>286</v>
      </c>
    </row>
    <row r="28" spans="1:4" x14ac:dyDescent="0.35">
      <c r="A28">
        <v>16</v>
      </c>
      <c r="B28" t="s">
        <v>5</v>
      </c>
      <c r="C28" s="34">
        <f>C26+C27</f>
        <v>22500000</v>
      </c>
      <c r="D28" t="s">
        <v>287</v>
      </c>
    </row>
    <row r="29" spans="1:4" x14ac:dyDescent="0.35">
      <c r="A29" s="127"/>
      <c r="B29" s="128" t="s">
        <v>288</v>
      </c>
      <c r="C29" s="129"/>
      <c r="D29" s="127"/>
    </row>
    <row r="30" spans="1:4" x14ac:dyDescent="0.35">
      <c r="A30">
        <v>17</v>
      </c>
      <c r="B30" t="s">
        <v>289</v>
      </c>
      <c r="C30" s="33">
        <f>C27/C28</f>
        <v>0.22222222222222221</v>
      </c>
      <c r="D30" t="s">
        <v>290</v>
      </c>
    </row>
    <row r="31" spans="1:4" x14ac:dyDescent="0.35">
      <c r="A31">
        <v>18</v>
      </c>
      <c r="B31" t="s">
        <v>331</v>
      </c>
      <c r="C31" s="32">
        <f>C$30*C24</f>
        <v>-290.38187940791528</v>
      </c>
      <c r="D31" t="s">
        <v>291</v>
      </c>
    </row>
    <row r="32" spans="1:4" x14ac:dyDescent="0.35">
      <c r="A32">
        <v>19</v>
      </c>
      <c r="B32" t="s">
        <v>332</v>
      </c>
      <c r="C32" s="32">
        <f>C$30*C25</f>
        <v>-4984.8889298358781</v>
      </c>
      <c r="D32" t="s">
        <v>292</v>
      </c>
    </row>
    <row r="33" spans="1:4" x14ac:dyDescent="0.35">
      <c r="A33" s="127"/>
      <c r="B33" s="128" t="s">
        <v>349</v>
      </c>
      <c r="C33" s="130"/>
      <c r="D33" s="127"/>
    </row>
    <row r="34" spans="1:4" x14ac:dyDescent="0.35">
      <c r="A34">
        <v>20</v>
      </c>
      <c r="B34" t="s">
        <v>333</v>
      </c>
      <c r="C34" s="123">
        <f>C$27/C31</f>
        <v>-17218.705279389102</v>
      </c>
      <c r="D34" t="s">
        <v>293</v>
      </c>
    </row>
    <row r="35" spans="1:4" x14ac:dyDescent="0.35">
      <c r="A35">
        <v>21</v>
      </c>
      <c r="B35" t="s">
        <v>334</v>
      </c>
      <c r="C35" s="123">
        <f>C$27/C32</f>
        <v>-1003.0313754983944</v>
      </c>
      <c r="D35" t="s">
        <v>294</v>
      </c>
    </row>
    <row r="40" spans="1:4" x14ac:dyDescent="0.35">
      <c r="C40" t="s">
        <v>34</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3CB235-D187-4DAC-8270-96E5B4B88EEF}">
  <sheetPr>
    <pageSetUpPr fitToPage="1"/>
  </sheetPr>
  <dimension ref="A1:AP95"/>
  <sheetViews>
    <sheetView topLeftCell="A72" zoomScaleNormal="100" workbookViewId="0">
      <selection activeCell="B28" sqref="B28"/>
    </sheetView>
  </sheetViews>
  <sheetFormatPr defaultColWidth="10.453125" defaultRowHeight="14.5" x14ac:dyDescent="0.35"/>
  <cols>
    <col min="1" max="1" width="32.7265625" style="36" customWidth="1"/>
    <col min="2" max="2" width="8.453125" style="36" customWidth="1"/>
    <col min="3" max="21" width="8.453125" style="37" customWidth="1"/>
    <col min="22" max="16384" width="10.453125" style="36"/>
  </cols>
  <sheetData>
    <row r="1" spans="1:42" ht="65.5" x14ac:dyDescent="0.35">
      <c r="A1" s="116" t="s">
        <v>211</v>
      </c>
      <c r="B1" s="117" t="s">
        <v>295</v>
      </c>
      <c r="C1" s="117" t="s">
        <v>296</v>
      </c>
      <c r="D1" s="117" t="s">
        <v>297</v>
      </c>
    </row>
    <row r="2" spans="1:42" x14ac:dyDescent="0.35">
      <c r="A2" s="59" t="s">
        <v>212</v>
      </c>
      <c r="B2" s="53">
        <f>B38</f>
        <v>16.2</v>
      </c>
      <c r="C2" s="111">
        <f>C38</f>
        <v>1213</v>
      </c>
      <c r="D2" s="68">
        <f>C2/B2</f>
        <v>74.876543209876544</v>
      </c>
    </row>
    <row r="3" spans="1:42" x14ac:dyDescent="0.35">
      <c r="A3" s="59" t="s">
        <v>213</v>
      </c>
      <c r="B3" s="53">
        <f t="shared" ref="B3:C3" si="0">B39</f>
        <v>1.6</v>
      </c>
      <c r="C3" s="111">
        <f t="shared" si="0"/>
        <v>78</v>
      </c>
      <c r="D3" s="68">
        <f t="shared" ref="D3:D6" si="1">C3/B3</f>
        <v>48.75</v>
      </c>
    </row>
    <row r="4" spans="1:42" x14ac:dyDescent="0.35">
      <c r="A4" s="59" t="s">
        <v>171</v>
      </c>
      <c r="B4" s="53">
        <f t="shared" ref="B4:C4" si="2">B40</f>
        <v>1.9</v>
      </c>
      <c r="C4" s="111">
        <f t="shared" si="2"/>
        <v>70</v>
      </c>
      <c r="D4" s="68">
        <f t="shared" si="1"/>
        <v>36.842105263157897</v>
      </c>
    </row>
    <row r="5" spans="1:42" ht="26.5" x14ac:dyDescent="0.35">
      <c r="A5" s="59" t="s">
        <v>172</v>
      </c>
      <c r="B5" s="53">
        <f t="shared" ref="B5:C5" si="3">B41</f>
        <v>5.3</v>
      </c>
      <c r="C5" s="111">
        <f t="shared" si="3"/>
        <v>141</v>
      </c>
      <c r="D5" s="68">
        <f t="shared" si="1"/>
        <v>26.60377358490566</v>
      </c>
    </row>
    <row r="6" spans="1:42" x14ac:dyDescent="0.35">
      <c r="A6" s="118" t="s">
        <v>173</v>
      </c>
      <c r="B6" s="119">
        <f t="shared" ref="B6:C6" si="4">B42</f>
        <v>1.4</v>
      </c>
      <c r="C6" s="120">
        <f t="shared" si="4"/>
        <v>78</v>
      </c>
      <c r="D6" s="121">
        <f t="shared" si="1"/>
        <v>55.714285714285715</v>
      </c>
    </row>
    <row r="7" spans="1:42" x14ac:dyDescent="0.35">
      <c r="A7" s="69" t="s">
        <v>298</v>
      </c>
      <c r="B7" s="70">
        <f>SUM(B2:B6)</f>
        <v>26.4</v>
      </c>
      <c r="C7" s="71">
        <f>SUM(C2:C6)</f>
        <v>1580</v>
      </c>
      <c r="D7" s="70">
        <f>C7/B7</f>
        <v>59.848484848484851</v>
      </c>
    </row>
    <row r="8" spans="1:42" ht="26.5" x14ac:dyDescent="0.35">
      <c r="A8" s="72" t="s">
        <v>320</v>
      </c>
      <c r="B8"/>
      <c r="C8"/>
      <c r="D8" s="73">
        <f>D5/D7</f>
        <v>0.44451874850728446</v>
      </c>
    </row>
    <row r="10" spans="1:42" x14ac:dyDescent="0.35">
      <c r="A10" s="35" t="s">
        <v>178</v>
      </c>
    </row>
    <row r="11" spans="1:42" ht="24" customHeight="1" x14ac:dyDescent="0.35">
      <c r="A11" s="134" t="s">
        <v>179</v>
      </c>
      <c r="B11" s="135"/>
      <c r="C11" s="135"/>
      <c r="D11" s="135"/>
      <c r="E11" s="135"/>
      <c r="F11" s="135"/>
      <c r="G11" s="135"/>
      <c r="H11" s="135"/>
      <c r="I11" s="135"/>
      <c r="J11" s="135"/>
      <c r="K11" s="135"/>
      <c r="L11" s="135"/>
      <c r="M11" s="135"/>
      <c r="N11" s="135"/>
      <c r="O11" s="135"/>
      <c r="P11" s="135"/>
      <c r="Q11" s="135"/>
      <c r="R11" s="135"/>
      <c r="S11" s="135"/>
      <c r="T11" s="135"/>
      <c r="U11" s="135"/>
    </row>
    <row r="12" spans="1:42" s="40" customFormat="1" ht="65" x14ac:dyDescent="0.3">
      <c r="A12" s="38"/>
      <c r="B12" s="39" t="s">
        <v>180</v>
      </c>
      <c r="C12" s="136" t="s">
        <v>181</v>
      </c>
      <c r="D12" s="137"/>
      <c r="E12" s="137"/>
      <c r="F12" s="137"/>
      <c r="G12" s="137"/>
      <c r="H12" s="137"/>
      <c r="I12" s="137"/>
      <c r="J12" s="137"/>
      <c r="K12" s="137"/>
      <c r="L12" s="137"/>
      <c r="M12" s="137"/>
      <c r="N12" s="137"/>
      <c r="O12" s="137"/>
      <c r="P12" s="137"/>
      <c r="Q12" s="137"/>
      <c r="R12" s="137"/>
      <c r="S12" s="137"/>
      <c r="T12" s="137"/>
      <c r="U12" s="138"/>
      <c r="W12" s="39" t="s">
        <v>180</v>
      </c>
      <c r="X12" s="136" t="s">
        <v>181</v>
      </c>
      <c r="Y12" s="137"/>
      <c r="Z12" s="137"/>
      <c r="AA12" s="137"/>
      <c r="AB12" s="137"/>
      <c r="AC12" s="137"/>
      <c r="AD12" s="137"/>
      <c r="AE12" s="137"/>
      <c r="AF12" s="137"/>
      <c r="AG12" s="137"/>
      <c r="AH12" s="137"/>
      <c r="AI12" s="137"/>
      <c r="AJ12" s="137"/>
      <c r="AK12" s="137"/>
      <c r="AL12" s="137"/>
      <c r="AM12" s="137"/>
      <c r="AN12" s="137"/>
      <c r="AO12" s="137"/>
      <c r="AP12" s="138"/>
    </row>
    <row r="13" spans="1:42" s="40" customFormat="1" ht="13" x14ac:dyDescent="0.3">
      <c r="A13" s="38"/>
      <c r="B13" s="41"/>
      <c r="C13" s="42"/>
      <c r="D13" s="42"/>
      <c r="E13" s="42"/>
      <c r="F13" s="42"/>
      <c r="G13" s="42"/>
      <c r="H13" s="42"/>
      <c r="I13" s="42"/>
      <c r="J13" s="42"/>
      <c r="K13" s="42"/>
      <c r="L13" s="42"/>
      <c r="M13" s="42"/>
      <c r="N13" s="42"/>
      <c r="O13" s="42"/>
      <c r="P13" s="42"/>
      <c r="Q13" s="42"/>
      <c r="R13" s="42"/>
      <c r="S13" s="42"/>
      <c r="T13" s="42"/>
      <c r="U13" s="42"/>
      <c r="W13" s="41"/>
      <c r="X13" s="42"/>
      <c r="Y13" s="42"/>
      <c r="Z13" s="42"/>
      <c r="AA13" s="42"/>
      <c r="AB13" s="42"/>
      <c r="AC13" s="42"/>
      <c r="AD13" s="42"/>
      <c r="AE13" s="42"/>
      <c r="AF13" s="42"/>
      <c r="AG13" s="42"/>
      <c r="AH13" s="42"/>
      <c r="AI13" s="42"/>
      <c r="AJ13" s="42"/>
      <c r="AK13" s="42"/>
      <c r="AL13" s="42"/>
      <c r="AM13" s="42"/>
      <c r="AN13" s="42"/>
      <c r="AO13" s="42"/>
      <c r="AP13" s="42"/>
    </row>
    <row r="14" spans="1:42" s="40" customFormat="1" ht="13" x14ac:dyDescent="0.3">
      <c r="A14" s="38"/>
      <c r="B14" s="43"/>
      <c r="C14" s="43"/>
      <c r="D14" s="132" t="s">
        <v>149</v>
      </c>
      <c r="E14" s="132"/>
      <c r="F14" s="132"/>
      <c r="G14" s="132"/>
      <c r="H14" s="132"/>
      <c r="I14" s="132"/>
      <c r="J14" s="139" t="s">
        <v>151</v>
      </c>
      <c r="K14" s="139"/>
      <c r="L14" s="139"/>
      <c r="M14" s="139"/>
      <c r="N14" s="132" t="s">
        <v>152</v>
      </c>
      <c r="O14" s="132"/>
      <c r="P14" s="132"/>
      <c r="Q14" s="132"/>
      <c r="R14" s="132" t="s">
        <v>182</v>
      </c>
      <c r="S14" s="132"/>
      <c r="T14" s="132"/>
      <c r="U14" s="132"/>
      <c r="W14" s="43"/>
      <c r="X14" s="43"/>
      <c r="Y14" s="132" t="s">
        <v>149</v>
      </c>
      <c r="Z14" s="132"/>
      <c r="AA14" s="132"/>
      <c r="AB14" s="132"/>
      <c r="AC14" s="132"/>
      <c r="AD14" s="132"/>
      <c r="AE14" s="139" t="s">
        <v>151</v>
      </c>
      <c r="AF14" s="139"/>
      <c r="AG14" s="139"/>
      <c r="AH14" s="139"/>
      <c r="AI14" s="132" t="s">
        <v>152</v>
      </c>
      <c r="AJ14" s="132"/>
      <c r="AK14" s="132"/>
      <c r="AL14" s="132"/>
      <c r="AM14" s="132" t="s">
        <v>182</v>
      </c>
      <c r="AN14" s="132"/>
      <c r="AO14" s="132"/>
      <c r="AP14" s="132"/>
    </row>
    <row r="15" spans="1:42" ht="28.5" thickBot="1" x14ac:dyDescent="0.4">
      <c r="A15" s="44"/>
      <c r="B15" s="43" t="s">
        <v>183</v>
      </c>
      <c r="C15" s="43" t="s">
        <v>3</v>
      </c>
      <c r="D15" s="45" t="s">
        <v>3</v>
      </c>
      <c r="E15" s="45" t="s">
        <v>184</v>
      </c>
      <c r="F15" s="45" t="s">
        <v>185</v>
      </c>
      <c r="G15" s="45" t="s">
        <v>186</v>
      </c>
      <c r="H15" s="45" t="s">
        <v>187</v>
      </c>
      <c r="I15" s="45" t="s">
        <v>188</v>
      </c>
      <c r="J15" s="45" t="s">
        <v>3</v>
      </c>
      <c r="K15" s="45" t="s">
        <v>184</v>
      </c>
      <c r="L15" s="45" t="s">
        <v>185</v>
      </c>
      <c r="M15" s="45" t="s">
        <v>188</v>
      </c>
      <c r="N15" s="45" t="s">
        <v>3</v>
      </c>
      <c r="O15" s="45" t="s">
        <v>184</v>
      </c>
      <c r="P15" s="45" t="s">
        <v>185</v>
      </c>
      <c r="Q15" s="45" t="s">
        <v>188</v>
      </c>
      <c r="R15" s="45" t="s">
        <v>3</v>
      </c>
      <c r="S15" s="45" t="s">
        <v>184</v>
      </c>
      <c r="T15" s="45" t="s">
        <v>185</v>
      </c>
      <c r="U15" s="45" t="s">
        <v>156</v>
      </c>
      <c r="W15" s="43" t="s">
        <v>183</v>
      </c>
      <c r="X15" s="43" t="s">
        <v>3</v>
      </c>
      <c r="Y15" s="45" t="s">
        <v>3</v>
      </c>
      <c r="Z15" s="45" t="s">
        <v>184</v>
      </c>
      <c r="AA15" s="45" t="s">
        <v>185</v>
      </c>
      <c r="AB15" s="45" t="s">
        <v>186</v>
      </c>
      <c r="AC15" s="45" t="s">
        <v>187</v>
      </c>
      <c r="AD15" s="45" t="s">
        <v>188</v>
      </c>
      <c r="AE15" s="45" t="s">
        <v>3</v>
      </c>
      <c r="AF15" s="45" t="s">
        <v>184</v>
      </c>
      <c r="AG15" s="45" t="s">
        <v>185</v>
      </c>
      <c r="AH15" s="45" t="s">
        <v>188</v>
      </c>
      <c r="AI15" s="45" t="s">
        <v>3</v>
      </c>
      <c r="AJ15" s="45" t="s">
        <v>184</v>
      </c>
      <c r="AK15" s="45" t="s">
        <v>185</v>
      </c>
      <c r="AL15" s="45" t="s">
        <v>188</v>
      </c>
      <c r="AM15" s="45" t="s">
        <v>3</v>
      </c>
      <c r="AN15" s="45" t="s">
        <v>184</v>
      </c>
      <c r="AO15" s="45" t="s">
        <v>185</v>
      </c>
      <c r="AP15" s="45" t="s">
        <v>156</v>
      </c>
    </row>
    <row r="16" spans="1:42" ht="15" thickTop="1" x14ac:dyDescent="0.35">
      <c r="A16" s="46" t="s">
        <v>189</v>
      </c>
      <c r="B16" s="47">
        <v>26.4</v>
      </c>
      <c r="C16" s="48">
        <v>1581</v>
      </c>
      <c r="D16" s="48">
        <v>768</v>
      </c>
      <c r="E16" s="48">
        <v>103</v>
      </c>
      <c r="F16" s="48">
        <v>92</v>
      </c>
      <c r="G16" s="48">
        <v>95</v>
      </c>
      <c r="H16" s="48">
        <v>69</v>
      </c>
      <c r="I16" s="48">
        <v>408</v>
      </c>
      <c r="J16" s="48">
        <v>749</v>
      </c>
      <c r="K16" s="48">
        <v>380</v>
      </c>
      <c r="L16" s="48">
        <v>296</v>
      </c>
      <c r="M16" s="48">
        <v>72</v>
      </c>
      <c r="N16" s="48">
        <v>54</v>
      </c>
      <c r="O16" s="48">
        <v>24</v>
      </c>
      <c r="P16" s="48">
        <v>20</v>
      </c>
      <c r="Q16" s="48">
        <v>10</v>
      </c>
      <c r="R16" s="48">
        <v>10</v>
      </c>
      <c r="S16" s="48">
        <v>7</v>
      </c>
      <c r="T16" s="48" t="s">
        <v>190</v>
      </c>
      <c r="U16" s="48" t="s">
        <v>190</v>
      </c>
    </row>
    <row r="17" spans="1:21" x14ac:dyDescent="0.35">
      <c r="A17" s="49" t="s">
        <v>191</v>
      </c>
      <c r="B17" s="50" t="s">
        <v>153</v>
      </c>
      <c r="C17" s="51" t="s">
        <v>153</v>
      </c>
      <c r="D17" s="51" t="s">
        <v>153</v>
      </c>
      <c r="E17" s="51" t="s">
        <v>153</v>
      </c>
      <c r="F17" s="51" t="s">
        <v>153</v>
      </c>
      <c r="G17" s="51" t="s">
        <v>153</v>
      </c>
      <c r="H17" s="51" t="s">
        <v>153</v>
      </c>
      <c r="I17" s="51" t="s">
        <v>153</v>
      </c>
      <c r="J17" s="51" t="s">
        <v>153</v>
      </c>
      <c r="K17" s="51" t="s">
        <v>153</v>
      </c>
      <c r="L17" s="51" t="s">
        <v>153</v>
      </c>
      <c r="M17" s="51" t="s">
        <v>153</v>
      </c>
      <c r="N17" s="51" t="s">
        <v>153</v>
      </c>
      <c r="O17" s="51" t="s">
        <v>153</v>
      </c>
      <c r="P17" s="51" t="s">
        <v>153</v>
      </c>
      <c r="Q17" s="51" t="s">
        <v>153</v>
      </c>
      <c r="R17" s="51" t="s">
        <v>153</v>
      </c>
      <c r="S17" s="51" t="s">
        <v>153</v>
      </c>
      <c r="T17" s="51" t="s">
        <v>153</v>
      </c>
      <c r="U17" s="51" t="s">
        <v>153</v>
      </c>
    </row>
    <row r="18" spans="1:21" x14ac:dyDescent="0.35">
      <c r="A18" s="52" t="s">
        <v>192</v>
      </c>
      <c r="B18" s="53">
        <v>8.5</v>
      </c>
      <c r="C18" s="54">
        <v>631</v>
      </c>
      <c r="D18" s="54">
        <v>274</v>
      </c>
      <c r="E18" s="54">
        <v>27</v>
      </c>
      <c r="F18" s="54">
        <v>26</v>
      </c>
      <c r="G18" s="54">
        <v>50</v>
      </c>
      <c r="H18" s="54">
        <v>23</v>
      </c>
      <c r="I18" s="54">
        <v>148</v>
      </c>
      <c r="J18" s="54">
        <v>332</v>
      </c>
      <c r="K18" s="54">
        <v>212</v>
      </c>
      <c r="L18" s="54">
        <v>103</v>
      </c>
      <c r="M18" s="54">
        <v>17</v>
      </c>
      <c r="N18" s="54">
        <v>25</v>
      </c>
      <c r="O18" s="54">
        <v>11</v>
      </c>
      <c r="P18" s="54">
        <v>9</v>
      </c>
      <c r="Q18" s="54" t="s">
        <v>190</v>
      </c>
      <c r="R18" s="54" t="s">
        <v>193</v>
      </c>
      <c r="S18" s="54" t="s">
        <v>193</v>
      </c>
      <c r="T18" s="54" t="s">
        <v>193</v>
      </c>
      <c r="U18" s="54" t="s">
        <v>193</v>
      </c>
    </row>
    <row r="19" spans="1:21" x14ac:dyDescent="0.35">
      <c r="A19" s="55" t="s">
        <v>194</v>
      </c>
      <c r="B19" s="53">
        <v>4.2</v>
      </c>
      <c r="C19" s="54">
        <v>357</v>
      </c>
      <c r="D19" s="54">
        <v>121</v>
      </c>
      <c r="E19" s="54">
        <v>14</v>
      </c>
      <c r="F19" s="54">
        <v>11</v>
      </c>
      <c r="G19" s="54">
        <v>9</v>
      </c>
      <c r="H19" s="54">
        <v>12</v>
      </c>
      <c r="I19" s="54">
        <v>75</v>
      </c>
      <c r="J19" s="54">
        <v>224</v>
      </c>
      <c r="K19" s="54">
        <v>150</v>
      </c>
      <c r="L19" s="54">
        <v>67</v>
      </c>
      <c r="M19" s="54">
        <v>7</v>
      </c>
      <c r="N19" s="54">
        <v>11</v>
      </c>
      <c r="O19" s="54" t="s">
        <v>190</v>
      </c>
      <c r="P19" s="54" t="s">
        <v>190</v>
      </c>
      <c r="Q19" s="54" t="s">
        <v>190</v>
      </c>
      <c r="R19" s="54" t="s">
        <v>193</v>
      </c>
      <c r="S19" s="54" t="s">
        <v>193</v>
      </c>
      <c r="T19" s="54" t="s">
        <v>193</v>
      </c>
      <c r="U19" s="54" t="s">
        <v>193</v>
      </c>
    </row>
    <row r="20" spans="1:21" x14ac:dyDescent="0.35">
      <c r="A20" s="55" t="s">
        <v>195</v>
      </c>
      <c r="B20" s="53">
        <v>4.3</v>
      </c>
      <c r="C20" s="54">
        <v>274</v>
      </c>
      <c r="D20" s="54">
        <v>152</v>
      </c>
      <c r="E20" s="54">
        <v>13</v>
      </c>
      <c r="F20" s="54">
        <v>14</v>
      </c>
      <c r="G20" s="54">
        <v>41</v>
      </c>
      <c r="H20" s="54">
        <v>11</v>
      </c>
      <c r="I20" s="54">
        <v>73</v>
      </c>
      <c r="J20" s="54">
        <v>108</v>
      </c>
      <c r="K20" s="54">
        <v>62</v>
      </c>
      <c r="L20" s="54">
        <v>37</v>
      </c>
      <c r="M20" s="54">
        <v>9</v>
      </c>
      <c r="N20" s="54">
        <v>14</v>
      </c>
      <c r="O20" s="54" t="s">
        <v>190</v>
      </c>
      <c r="P20" s="54">
        <v>7</v>
      </c>
      <c r="Q20" s="54">
        <v>3</v>
      </c>
      <c r="R20" s="54" t="s">
        <v>193</v>
      </c>
      <c r="S20" s="54" t="s">
        <v>193</v>
      </c>
      <c r="T20" s="54" t="s">
        <v>193</v>
      </c>
      <c r="U20" s="54" t="s">
        <v>193</v>
      </c>
    </row>
    <row r="21" spans="1:21" x14ac:dyDescent="0.35">
      <c r="A21" s="52" t="s">
        <v>196</v>
      </c>
      <c r="B21" s="53">
        <v>17.899999999999999</v>
      </c>
      <c r="C21" s="54">
        <v>949</v>
      </c>
      <c r="D21" s="54">
        <v>494</v>
      </c>
      <c r="E21" s="54">
        <v>76</v>
      </c>
      <c r="F21" s="54">
        <v>67</v>
      </c>
      <c r="G21" s="54">
        <v>45</v>
      </c>
      <c r="H21" s="54">
        <v>46</v>
      </c>
      <c r="I21" s="54">
        <v>260</v>
      </c>
      <c r="J21" s="54">
        <v>416</v>
      </c>
      <c r="K21" s="54">
        <v>168</v>
      </c>
      <c r="L21" s="54">
        <v>193</v>
      </c>
      <c r="M21" s="54">
        <v>55</v>
      </c>
      <c r="N21" s="63">
        <v>29</v>
      </c>
      <c r="O21" s="63">
        <v>13</v>
      </c>
      <c r="P21" s="63">
        <v>11</v>
      </c>
      <c r="Q21" s="63">
        <v>6</v>
      </c>
      <c r="R21" s="63">
        <v>10</v>
      </c>
      <c r="S21" s="63">
        <v>7</v>
      </c>
      <c r="T21" s="54" t="s">
        <v>190</v>
      </c>
      <c r="U21" s="54" t="s">
        <v>190</v>
      </c>
    </row>
    <row r="22" spans="1:21" ht="15" x14ac:dyDescent="0.35">
      <c r="A22" s="56" t="s">
        <v>197</v>
      </c>
      <c r="B22" s="57" t="s">
        <v>153</v>
      </c>
      <c r="C22" s="58" t="s">
        <v>153</v>
      </c>
      <c r="D22" s="58" t="s">
        <v>153</v>
      </c>
      <c r="E22" s="58" t="s">
        <v>153</v>
      </c>
      <c r="F22" s="58" t="s">
        <v>153</v>
      </c>
      <c r="G22" s="58" t="s">
        <v>153</v>
      </c>
      <c r="H22" s="58" t="s">
        <v>153</v>
      </c>
      <c r="I22" s="58" t="s">
        <v>153</v>
      </c>
      <c r="J22" s="58" t="s">
        <v>153</v>
      </c>
      <c r="K22" s="58" t="s">
        <v>153</v>
      </c>
      <c r="L22" s="58" t="s">
        <v>153</v>
      </c>
      <c r="M22" s="58" t="s">
        <v>153</v>
      </c>
      <c r="N22" s="58" t="s">
        <v>153</v>
      </c>
      <c r="O22" s="58" t="s">
        <v>153</v>
      </c>
      <c r="P22" s="58" t="s">
        <v>153</v>
      </c>
      <c r="Q22" s="58" t="s">
        <v>153</v>
      </c>
      <c r="R22" s="58" t="s">
        <v>153</v>
      </c>
      <c r="S22" s="58" t="s">
        <v>153</v>
      </c>
      <c r="T22" s="58" t="s">
        <v>153</v>
      </c>
      <c r="U22" s="58" t="s">
        <v>153</v>
      </c>
    </row>
    <row r="23" spans="1:21" x14ac:dyDescent="0.35">
      <c r="A23" s="59" t="s">
        <v>198</v>
      </c>
      <c r="B23" s="53">
        <v>22.8</v>
      </c>
      <c r="C23" s="54">
        <v>1317</v>
      </c>
      <c r="D23" s="54">
        <v>623</v>
      </c>
      <c r="E23" s="54">
        <v>70</v>
      </c>
      <c r="F23" s="54">
        <v>67</v>
      </c>
      <c r="G23" s="54">
        <v>89</v>
      </c>
      <c r="H23" s="54">
        <v>59</v>
      </c>
      <c r="I23" s="54">
        <v>338</v>
      </c>
      <c r="J23" s="54">
        <v>684</v>
      </c>
      <c r="K23" s="54">
        <v>337</v>
      </c>
      <c r="L23" s="54">
        <v>280</v>
      </c>
      <c r="M23" s="54">
        <v>67</v>
      </c>
      <c r="N23" s="54">
        <v>7</v>
      </c>
      <c r="O23" s="54" t="s">
        <v>190</v>
      </c>
      <c r="P23" s="54">
        <v>4</v>
      </c>
      <c r="Q23" s="54">
        <v>2</v>
      </c>
      <c r="R23" s="54" t="s">
        <v>190</v>
      </c>
      <c r="S23" s="54" t="s">
        <v>190</v>
      </c>
      <c r="T23" s="54" t="s">
        <v>193</v>
      </c>
      <c r="U23" s="54" t="s">
        <v>190</v>
      </c>
    </row>
    <row r="24" spans="1:21" s="60" customFormat="1" x14ac:dyDescent="0.35">
      <c r="A24" s="55" t="s">
        <v>199</v>
      </c>
      <c r="B24" s="53">
        <v>21.4</v>
      </c>
      <c r="C24" s="54">
        <v>1213</v>
      </c>
      <c r="D24" s="54">
        <v>570</v>
      </c>
      <c r="E24" s="54">
        <v>58</v>
      </c>
      <c r="F24" s="54">
        <v>57</v>
      </c>
      <c r="G24" s="54">
        <v>86</v>
      </c>
      <c r="H24" s="54">
        <v>55</v>
      </c>
      <c r="I24" s="54">
        <v>314</v>
      </c>
      <c r="J24" s="54">
        <v>634</v>
      </c>
      <c r="K24" s="54">
        <v>308</v>
      </c>
      <c r="L24" s="54">
        <v>264</v>
      </c>
      <c r="M24" s="54">
        <v>62</v>
      </c>
      <c r="N24" s="54">
        <v>7</v>
      </c>
      <c r="O24" s="54" t="s">
        <v>190</v>
      </c>
      <c r="P24" s="54">
        <v>4</v>
      </c>
      <c r="Q24" s="54">
        <v>2</v>
      </c>
      <c r="R24" s="54" t="s">
        <v>190</v>
      </c>
      <c r="S24" s="54" t="s">
        <v>190</v>
      </c>
      <c r="T24" s="54" t="s">
        <v>193</v>
      </c>
      <c r="U24" s="54" t="s">
        <v>190</v>
      </c>
    </row>
    <row r="25" spans="1:21" s="60" customFormat="1" x14ac:dyDescent="0.35">
      <c r="A25" s="55" t="s">
        <v>200</v>
      </c>
      <c r="B25" s="53">
        <v>1.5</v>
      </c>
      <c r="C25" s="54">
        <v>104</v>
      </c>
      <c r="D25" s="54">
        <v>54</v>
      </c>
      <c r="E25" s="54">
        <v>12</v>
      </c>
      <c r="F25" s="54">
        <v>10</v>
      </c>
      <c r="G25" s="54">
        <v>4</v>
      </c>
      <c r="H25" s="54">
        <v>4</v>
      </c>
      <c r="I25" s="54">
        <v>24</v>
      </c>
      <c r="J25" s="54">
        <v>50</v>
      </c>
      <c r="K25" s="54">
        <v>29</v>
      </c>
      <c r="L25" s="54">
        <v>16</v>
      </c>
      <c r="M25" s="54">
        <v>4</v>
      </c>
      <c r="N25" s="54" t="s">
        <v>190</v>
      </c>
      <c r="O25" s="54" t="s">
        <v>190</v>
      </c>
      <c r="P25" s="54" t="s">
        <v>193</v>
      </c>
      <c r="Q25" s="54" t="s">
        <v>190</v>
      </c>
      <c r="R25" s="54" t="s">
        <v>190</v>
      </c>
      <c r="S25" s="54" t="s">
        <v>190</v>
      </c>
      <c r="T25" s="54" t="s">
        <v>193</v>
      </c>
      <c r="U25" s="54" t="s">
        <v>193</v>
      </c>
    </row>
    <row r="26" spans="1:21" x14ac:dyDescent="0.35">
      <c r="A26" s="59" t="s">
        <v>201</v>
      </c>
      <c r="B26" s="53">
        <v>3500000</v>
      </c>
      <c r="C26" s="54">
        <v>264</v>
      </c>
      <c r="D26" s="54">
        <v>144</v>
      </c>
      <c r="E26" s="54">
        <v>33</v>
      </c>
      <c r="F26" s="54">
        <v>25</v>
      </c>
      <c r="G26" s="54">
        <v>5</v>
      </c>
      <c r="H26" s="54">
        <v>10</v>
      </c>
      <c r="I26" s="54">
        <v>70</v>
      </c>
      <c r="J26" s="54">
        <v>65</v>
      </c>
      <c r="K26" s="54">
        <v>43</v>
      </c>
      <c r="L26" s="54">
        <v>16</v>
      </c>
      <c r="M26" s="54">
        <v>5</v>
      </c>
      <c r="N26" s="54">
        <v>47</v>
      </c>
      <c r="O26" s="54">
        <v>23</v>
      </c>
      <c r="P26" s="54">
        <v>16</v>
      </c>
      <c r="Q26" s="54">
        <v>9</v>
      </c>
      <c r="R26" s="54" t="s">
        <v>190</v>
      </c>
      <c r="S26" s="54" t="s">
        <v>190</v>
      </c>
      <c r="T26" s="54" t="s">
        <v>190</v>
      </c>
      <c r="U26" s="54" t="s">
        <v>193</v>
      </c>
    </row>
    <row r="27" spans="1:21" ht="26.5" x14ac:dyDescent="0.35">
      <c r="A27" s="56" t="s">
        <v>202</v>
      </c>
      <c r="B27" s="57">
        <v>5000000</v>
      </c>
      <c r="C27" s="58" t="s">
        <v>153</v>
      </c>
      <c r="D27" s="58" t="s">
        <v>153</v>
      </c>
      <c r="E27" s="58" t="s">
        <v>153</v>
      </c>
      <c r="F27" s="58" t="s">
        <v>153</v>
      </c>
      <c r="G27" s="58" t="s">
        <v>153</v>
      </c>
      <c r="H27" s="58" t="s">
        <v>153</v>
      </c>
      <c r="I27" s="58" t="s">
        <v>153</v>
      </c>
      <c r="J27" s="58" t="s">
        <v>153</v>
      </c>
      <c r="K27" s="58" t="s">
        <v>153</v>
      </c>
      <c r="L27" s="58" t="s">
        <v>153</v>
      </c>
      <c r="M27" s="58" t="s">
        <v>153</v>
      </c>
      <c r="N27" s="58" t="s">
        <v>153</v>
      </c>
      <c r="O27" s="58" t="s">
        <v>153</v>
      </c>
      <c r="P27" s="58" t="s">
        <v>153</v>
      </c>
      <c r="Q27" s="58" t="s">
        <v>153</v>
      </c>
      <c r="R27" s="58" t="s">
        <v>153</v>
      </c>
      <c r="S27" s="58" t="s">
        <v>153</v>
      </c>
      <c r="T27" s="58" t="s">
        <v>153</v>
      </c>
      <c r="U27" s="58" t="s">
        <v>153</v>
      </c>
    </row>
    <row r="28" spans="1:21" x14ac:dyDescent="0.35">
      <c r="A28" s="59" t="s">
        <v>203</v>
      </c>
      <c r="B28" s="53">
        <v>24.1</v>
      </c>
      <c r="C28" s="54">
        <v>1403</v>
      </c>
      <c r="D28" s="54">
        <v>676</v>
      </c>
      <c r="E28" s="54">
        <v>77</v>
      </c>
      <c r="F28" s="54">
        <v>75</v>
      </c>
      <c r="G28" s="54">
        <v>92</v>
      </c>
      <c r="H28" s="54">
        <v>63</v>
      </c>
      <c r="I28" s="54">
        <v>369</v>
      </c>
      <c r="J28" s="54">
        <v>682</v>
      </c>
      <c r="K28" s="54">
        <v>334</v>
      </c>
      <c r="L28" s="54">
        <v>279</v>
      </c>
      <c r="M28" s="54">
        <v>69</v>
      </c>
      <c r="N28" s="54">
        <v>43</v>
      </c>
      <c r="O28" s="54">
        <v>16</v>
      </c>
      <c r="P28" s="54">
        <v>18</v>
      </c>
      <c r="Q28" s="54">
        <v>9</v>
      </c>
      <c r="R28" s="54" t="s">
        <v>190</v>
      </c>
      <c r="S28" s="54" t="s">
        <v>190</v>
      </c>
      <c r="T28" s="54" t="s">
        <v>193</v>
      </c>
      <c r="U28" s="54" t="s">
        <v>190</v>
      </c>
    </row>
    <row r="29" spans="1:21" x14ac:dyDescent="0.35">
      <c r="A29" s="59" t="s">
        <v>204</v>
      </c>
      <c r="B29" s="53">
        <v>1.1000000000000001</v>
      </c>
      <c r="C29" s="54">
        <v>78</v>
      </c>
      <c r="D29" s="54">
        <v>60</v>
      </c>
      <c r="E29" s="54">
        <v>22</v>
      </c>
      <c r="F29" s="54">
        <v>13</v>
      </c>
      <c r="G29" s="54">
        <v>2</v>
      </c>
      <c r="H29" s="54">
        <v>3</v>
      </c>
      <c r="I29" s="54">
        <v>21</v>
      </c>
      <c r="J29" s="54">
        <v>13</v>
      </c>
      <c r="K29" s="54" t="s">
        <v>190</v>
      </c>
      <c r="L29" s="54">
        <v>3</v>
      </c>
      <c r="M29" s="54" t="s">
        <v>190</v>
      </c>
      <c r="N29" s="54" t="s">
        <v>190</v>
      </c>
      <c r="O29" s="54" t="s">
        <v>190</v>
      </c>
      <c r="P29" s="54" t="s">
        <v>190</v>
      </c>
      <c r="Q29" s="54" t="s">
        <v>190</v>
      </c>
      <c r="R29" s="54" t="s">
        <v>193</v>
      </c>
      <c r="S29" s="54" t="s">
        <v>193</v>
      </c>
      <c r="T29" s="54" t="s">
        <v>193</v>
      </c>
      <c r="U29" s="54" t="s">
        <v>193</v>
      </c>
    </row>
    <row r="30" spans="1:21" ht="26.5" x14ac:dyDescent="0.35">
      <c r="A30" s="59" t="s">
        <v>205</v>
      </c>
      <c r="B30" s="53">
        <v>1.1000000000000001</v>
      </c>
      <c r="C30" s="54">
        <v>100</v>
      </c>
      <c r="D30" s="54">
        <v>31</v>
      </c>
      <c r="E30" s="54" t="s">
        <v>190</v>
      </c>
      <c r="F30" s="54">
        <v>5</v>
      </c>
      <c r="G30" s="54" t="s">
        <v>190</v>
      </c>
      <c r="H30" s="54" t="s">
        <v>190</v>
      </c>
      <c r="I30" s="54">
        <v>18</v>
      </c>
      <c r="J30" s="54" t="s">
        <v>190</v>
      </c>
      <c r="K30" s="54" t="s">
        <v>190</v>
      </c>
      <c r="L30" s="54" t="s">
        <v>190</v>
      </c>
      <c r="M30" s="54">
        <v>3</v>
      </c>
      <c r="N30" s="54" t="s">
        <v>190</v>
      </c>
      <c r="O30" s="54" t="s">
        <v>190</v>
      </c>
      <c r="P30" s="54" t="s">
        <v>190</v>
      </c>
      <c r="Q30" s="54" t="s">
        <v>190</v>
      </c>
      <c r="R30" s="54" t="s">
        <v>190</v>
      </c>
      <c r="S30" s="54" t="s">
        <v>190</v>
      </c>
      <c r="T30" s="54" t="s">
        <v>190</v>
      </c>
      <c r="U30" s="54" t="s">
        <v>193</v>
      </c>
    </row>
    <row r="31" spans="1:21" ht="15" x14ac:dyDescent="0.35">
      <c r="A31" s="56" t="s">
        <v>206</v>
      </c>
      <c r="B31" s="57" t="s">
        <v>153</v>
      </c>
      <c r="C31" s="58" t="s">
        <v>153</v>
      </c>
      <c r="D31" s="58" t="s">
        <v>153</v>
      </c>
      <c r="E31" s="58" t="s">
        <v>153</v>
      </c>
      <c r="F31" s="58" t="s">
        <v>153</v>
      </c>
      <c r="G31" s="58" t="s">
        <v>153</v>
      </c>
      <c r="H31" s="58" t="s">
        <v>153</v>
      </c>
      <c r="I31" s="58" t="s">
        <v>153</v>
      </c>
      <c r="J31" s="58" t="s">
        <v>153</v>
      </c>
      <c r="K31" s="58" t="s">
        <v>153</v>
      </c>
      <c r="L31" s="58" t="s">
        <v>153</v>
      </c>
      <c r="M31" s="58" t="s">
        <v>153</v>
      </c>
      <c r="N31" s="58" t="s">
        <v>153</v>
      </c>
      <c r="O31" s="58" t="s">
        <v>153</v>
      </c>
      <c r="P31" s="58" t="s">
        <v>153</v>
      </c>
      <c r="Q31" s="58" t="s">
        <v>153</v>
      </c>
      <c r="R31" s="58" t="s">
        <v>153</v>
      </c>
      <c r="S31" s="58" t="s">
        <v>153</v>
      </c>
      <c r="T31" s="58" t="s">
        <v>153</v>
      </c>
      <c r="U31" s="58" t="s">
        <v>153</v>
      </c>
    </row>
    <row r="32" spans="1:21" x14ac:dyDescent="0.35">
      <c r="A32" s="59" t="s">
        <v>207</v>
      </c>
      <c r="B32" s="53">
        <v>6.5</v>
      </c>
      <c r="C32" s="54">
        <v>528</v>
      </c>
      <c r="D32" s="54">
        <v>208</v>
      </c>
      <c r="E32" s="54">
        <v>38</v>
      </c>
      <c r="F32" s="54">
        <v>25</v>
      </c>
      <c r="G32" s="54">
        <v>12</v>
      </c>
      <c r="H32" s="54">
        <v>17</v>
      </c>
      <c r="I32" s="54">
        <v>116</v>
      </c>
      <c r="J32" s="54">
        <v>288</v>
      </c>
      <c r="K32" s="54">
        <v>195</v>
      </c>
      <c r="L32" s="54">
        <v>81</v>
      </c>
      <c r="M32" s="54">
        <v>12</v>
      </c>
      <c r="N32" s="54">
        <v>25</v>
      </c>
      <c r="O32" s="54">
        <v>11</v>
      </c>
      <c r="P32" s="54">
        <v>8</v>
      </c>
      <c r="Q32" s="54" t="s">
        <v>190</v>
      </c>
      <c r="R32" s="54" t="s">
        <v>190</v>
      </c>
      <c r="S32" s="54" t="s">
        <v>190</v>
      </c>
      <c r="T32" s="54" t="s">
        <v>190</v>
      </c>
      <c r="U32" s="54" t="s">
        <v>193</v>
      </c>
    </row>
    <row r="33" spans="1:42" x14ac:dyDescent="0.35">
      <c r="A33" s="59" t="s">
        <v>208</v>
      </c>
      <c r="B33" s="53" t="s">
        <v>193</v>
      </c>
      <c r="C33" s="54" t="s">
        <v>193</v>
      </c>
      <c r="D33" s="54" t="s">
        <v>193</v>
      </c>
      <c r="E33" s="54" t="s">
        <v>193</v>
      </c>
      <c r="F33" s="54" t="s">
        <v>193</v>
      </c>
      <c r="G33" s="54" t="s">
        <v>193</v>
      </c>
      <c r="H33" s="54" t="s">
        <v>193</v>
      </c>
      <c r="I33" s="54" t="s">
        <v>193</v>
      </c>
      <c r="J33" s="54" t="s">
        <v>193</v>
      </c>
      <c r="K33" s="54" t="s">
        <v>193</v>
      </c>
      <c r="L33" s="54" t="s">
        <v>193</v>
      </c>
      <c r="M33" s="54" t="s">
        <v>193</v>
      </c>
      <c r="N33" s="54" t="s">
        <v>193</v>
      </c>
      <c r="O33" s="54" t="s">
        <v>193</v>
      </c>
      <c r="P33" s="54" t="s">
        <v>193</v>
      </c>
      <c r="Q33" s="54" t="s">
        <v>193</v>
      </c>
      <c r="R33" s="54" t="s">
        <v>193</v>
      </c>
      <c r="S33" s="54" t="s">
        <v>193</v>
      </c>
      <c r="T33" s="54" t="s">
        <v>193</v>
      </c>
      <c r="U33" s="54" t="s">
        <v>193</v>
      </c>
    </row>
    <row r="34" spans="1:42" x14ac:dyDescent="0.35">
      <c r="A34" s="59" t="s">
        <v>209</v>
      </c>
      <c r="B34" s="53">
        <v>12.7</v>
      </c>
      <c r="C34" s="54">
        <v>660</v>
      </c>
      <c r="D34" s="54">
        <v>332</v>
      </c>
      <c r="E34" s="54">
        <v>21</v>
      </c>
      <c r="F34" s="54">
        <v>23</v>
      </c>
      <c r="G34" s="54">
        <v>75</v>
      </c>
      <c r="H34" s="54">
        <v>33</v>
      </c>
      <c r="I34" s="54">
        <v>181</v>
      </c>
      <c r="J34" s="54">
        <v>313</v>
      </c>
      <c r="K34" s="54">
        <v>112</v>
      </c>
      <c r="L34" s="54">
        <v>153</v>
      </c>
      <c r="M34" s="54">
        <v>47</v>
      </c>
      <c r="N34" s="54">
        <v>15</v>
      </c>
      <c r="O34" s="54">
        <v>4</v>
      </c>
      <c r="P34" s="54">
        <v>8</v>
      </c>
      <c r="Q34" s="54">
        <v>3</v>
      </c>
      <c r="R34" s="54" t="s">
        <v>190</v>
      </c>
      <c r="S34" s="54" t="s">
        <v>190</v>
      </c>
      <c r="T34" s="54" t="s">
        <v>193</v>
      </c>
      <c r="U34" s="54" t="s">
        <v>193</v>
      </c>
    </row>
    <row r="35" spans="1:42" x14ac:dyDescent="0.35">
      <c r="A35" s="59" t="s">
        <v>210</v>
      </c>
      <c r="B35" s="53">
        <v>0.4</v>
      </c>
      <c r="C35" s="54">
        <v>11</v>
      </c>
      <c r="D35" s="54">
        <v>9</v>
      </c>
      <c r="E35" s="54" t="s">
        <v>190</v>
      </c>
      <c r="F35" s="54">
        <v>2</v>
      </c>
      <c r="G35" s="54">
        <v>3</v>
      </c>
      <c r="H35" s="54">
        <v>1</v>
      </c>
      <c r="I35" s="54">
        <v>4</v>
      </c>
      <c r="J35" s="54" t="s">
        <v>190</v>
      </c>
      <c r="K35" s="54" t="s">
        <v>193</v>
      </c>
      <c r="L35" s="54" t="s">
        <v>190</v>
      </c>
      <c r="M35" s="54" t="s">
        <v>190</v>
      </c>
      <c r="N35" s="54" t="s">
        <v>193</v>
      </c>
      <c r="O35" s="54" t="s">
        <v>193</v>
      </c>
      <c r="P35" s="54" t="s">
        <v>193</v>
      </c>
      <c r="Q35" s="54" t="s">
        <v>193</v>
      </c>
      <c r="R35" s="54" t="s">
        <v>193</v>
      </c>
      <c r="S35" s="54" t="s">
        <v>193</v>
      </c>
      <c r="T35" s="54" t="s">
        <v>193</v>
      </c>
      <c r="U35" s="54" t="s">
        <v>193</v>
      </c>
    </row>
    <row r="36" spans="1:42" x14ac:dyDescent="0.35">
      <c r="A36" s="64" t="s">
        <v>154</v>
      </c>
      <c r="B36" s="65">
        <v>6.7</v>
      </c>
      <c r="C36" s="63">
        <v>382</v>
      </c>
      <c r="D36" s="63">
        <v>218</v>
      </c>
      <c r="E36" s="63">
        <v>44</v>
      </c>
      <c r="F36" s="63">
        <v>42</v>
      </c>
      <c r="G36" s="63">
        <v>5</v>
      </c>
      <c r="H36" s="63">
        <v>18</v>
      </c>
      <c r="I36" s="63">
        <v>108</v>
      </c>
      <c r="J36" s="63">
        <v>146</v>
      </c>
      <c r="K36" s="63">
        <v>73</v>
      </c>
      <c r="L36" s="63">
        <v>61</v>
      </c>
      <c r="M36" s="63">
        <v>12</v>
      </c>
      <c r="N36" s="54" t="s">
        <v>190</v>
      </c>
      <c r="O36" s="54" t="s">
        <v>190</v>
      </c>
      <c r="P36" s="54" t="s">
        <v>190</v>
      </c>
      <c r="Q36" s="54">
        <v>3</v>
      </c>
      <c r="R36" s="54" t="s">
        <v>190</v>
      </c>
      <c r="S36" s="54" t="s">
        <v>190</v>
      </c>
      <c r="T36" s="54" t="s">
        <v>193</v>
      </c>
      <c r="U36" s="54" t="s">
        <v>190</v>
      </c>
    </row>
    <row r="37" spans="1:42" x14ac:dyDescent="0.35">
      <c r="A37" s="56" t="s">
        <v>211</v>
      </c>
      <c r="B37" s="57" t="s">
        <v>153</v>
      </c>
      <c r="C37" s="58" t="s">
        <v>153</v>
      </c>
      <c r="D37" s="58" t="s">
        <v>153</v>
      </c>
      <c r="E37" s="58" t="s">
        <v>153</v>
      </c>
      <c r="F37" s="58" t="s">
        <v>153</v>
      </c>
      <c r="G37" s="58" t="s">
        <v>153</v>
      </c>
      <c r="H37" s="58" t="s">
        <v>153</v>
      </c>
      <c r="I37" s="58" t="s">
        <v>153</v>
      </c>
      <c r="J37" s="58" t="s">
        <v>153</v>
      </c>
      <c r="K37" s="58" t="s">
        <v>153</v>
      </c>
      <c r="L37" s="58" t="s">
        <v>153</v>
      </c>
      <c r="M37" s="58" t="s">
        <v>153</v>
      </c>
      <c r="N37" s="58" t="s">
        <v>153</v>
      </c>
      <c r="O37" s="58" t="s">
        <v>153</v>
      </c>
      <c r="P37" s="58" t="s">
        <v>153</v>
      </c>
      <c r="Q37" s="58" t="s">
        <v>153</v>
      </c>
      <c r="R37" s="58" t="s">
        <v>153</v>
      </c>
      <c r="S37" s="58" t="s">
        <v>153</v>
      </c>
      <c r="T37" s="58" t="s">
        <v>153</v>
      </c>
      <c r="U37" s="58" t="s">
        <v>153</v>
      </c>
    </row>
    <row r="38" spans="1:42" x14ac:dyDescent="0.35">
      <c r="A38" s="59" t="s">
        <v>212</v>
      </c>
      <c r="B38" s="53">
        <v>16.2</v>
      </c>
      <c r="C38" s="54">
        <v>1213</v>
      </c>
      <c r="D38" s="54">
        <v>571</v>
      </c>
      <c r="E38" s="54">
        <v>80</v>
      </c>
      <c r="F38" s="54">
        <v>63</v>
      </c>
      <c r="G38" s="54">
        <v>76</v>
      </c>
      <c r="H38" s="54">
        <v>50</v>
      </c>
      <c r="I38" s="54">
        <v>303</v>
      </c>
      <c r="J38" s="54">
        <v>594</v>
      </c>
      <c r="K38" s="54">
        <v>335</v>
      </c>
      <c r="L38" s="54">
        <v>203</v>
      </c>
      <c r="M38" s="54">
        <v>56</v>
      </c>
      <c r="N38" s="54">
        <v>40</v>
      </c>
      <c r="O38" s="54">
        <v>20</v>
      </c>
      <c r="P38" s="54">
        <v>12</v>
      </c>
      <c r="Q38" s="54">
        <v>8</v>
      </c>
      <c r="R38" s="54" t="s">
        <v>190</v>
      </c>
      <c r="S38" s="54" t="s">
        <v>190</v>
      </c>
      <c r="T38" s="54" t="s">
        <v>190</v>
      </c>
      <c r="U38" s="54" t="s">
        <v>190</v>
      </c>
      <c r="W38" s="67"/>
      <c r="X38" s="67"/>
      <c r="Y38" s="67"/>
      <c r="Z38" s="67"/>
      <c r="AA38" s="67"/>
      <c r="AB38" s="67"/>
      <c r="AC38" s="67"/>
      <c r="AD38" s="67"/>
      <c r="AE38" s="67"/>
      <c r="AF38" s="67"/>
      <c r="AG38" s="67"/>
      <c r="AH38" s="67"/>
      <c r="AI38" s="67"/>
      <c r="AJ38" s="67"/>
      <c r="AK38" s="67"/>
      <c r="AL38" s="67"/>
      <c r="AM38" s="67"/>
      <c r="AN38" s="67"/>
      <c r="AO38" s="67"/>
      <c r="AP38" s="67"/>
    </row>
    <row r="39" spans="1:42" x14ac:dyDescent="0.35">
      <c r="A39" s="59" t="s">
        <v>213</v>
      </c>
      <c r="B39" s="53">
        <v>1.6</v>
      </c>
      <c r="C39" s="54">
        <v>78</v>
      </c>
      <c r="D39" s="54">
        <v>37</v>
      </c>
      <c r="E39" s="54">
        <v>4</v>
      </c>
      <c r="F39" s="54">
        <v>4</v>
      </c>
      <c r="G39" s="54">
        <v>5</v>
      </c>
      <c r="H39" s="54">
        <v>4</v>
      </c>
      <c r="I39" s="54">
        <v>20</v>
      </c>
      <c r="J39" s="54">
        <v>41</v>
      </c>
      <c r="K39" s="54">
        <v>18</v>
      </c>
      <c r="L39" s="54">
        <v>19</v>
      </c>
      <c r="M39" s="54">
        <v>4</v>
      </c>
      <c r="N39" s="54" t="s">
        <v>190</v>
      </c>
      <c r="O39" s="54" t="s">
        <v>190</v>
      </c>
      <c r="P39" s="54" t="s">
        <v>190</v>
      </c>
      <c r="Q39" s="54" t="s">
        <v>190</v>
      </c>
      <c r="R39" s="54" t="s">
        <v>193</v>
      </c>
      <c r="S39" s="54" t="s">
        <v>193</v>
      </c>
      <c r="T39" s="54" t="s">
        <v>193</v>
      </c>
      <c r="U39" s="54" t="s">
        <v>193</v>
      </c>
      <c r="W39" s="67"/>
      <c r="X39" s="67"/>
      <c r="Y39" s="67"/>
      <c r="Z39" s="67"/>
      <c r="AA39" s="67"/>
      <c r="AB39" s="67"/>
      <c r="AC39" s="67"/>
      <c r="AD39" s="67"/>
      <c r="AE39" s="67"/>
      <c r="AF39" s="67"/>
      <c r="AG39" s="67"/>
      <c r="AH39" s="67"/>
      <c r="AI39" s="67"/>
      <c r="AJ39" s="67"/>
      <c r="AK39" s="67"/>
      <c r="AL39" s="67"/>
      <c r="AM39" s="67"/>
      <c r="AN39" s="67"/>
      <c r="AO39" s="67"/>
      <c r="AP39" s="67"/>
    </row>
    <row r="40" spans="1:42" x14ac:dyDescent="0.35">
      <c r="A40" s="59" t="s">
        <v>171</v>
      </c>
      <c r="B40" s="53">
        <v>1.9</v>
      </c>
      <c r="C40" s="54">
        <v>70</v>
      </c>
      <c r="D40" s="54">
        <v>33</v>
      </c>
      <c r="E40" s="54">
        <v>4</v>
      </c>
      <c r="F40" s="54">
        <v>5</v>
      </c>
      <c r="G40" s="54">
        <v>3</v>
      </c>
      <c r="H40" s="54">
        <v>4</v>
      </c>
      <c r="I40" s="54">
        <v>18</v>
      </c>
      <c r="J40" s="54">
        <v>35</v>
      </c>
      <c r="K40" s="54">
        <v>8</v>
      </c>
      <c r="L40" s="54">
        <v>23</v>
      </c>
      <c r="M40" s="54">
        <v>4</v>
      </c>
      <c r="N40" s="54" t="s">
        <v>190</v>
      </c>
      <c r="O40" s="54" t="s">
        <v>193</v>
      </c>
      <c r="P40" s="54" t="s">
        <v>193</v>
      </c>
      <c r="Q40" s="54" t="s">
        <v>190</v>
      </c>
      <c r="R40" s="54" t="s">
        <v>190</v>
      </c>
      <c r="S40" s="54" t="s">
        <v>190</v>
      </c>
      <c r="T40" s="54" t="s">
        <v>190</v>
      </c>
      <c r="U40" s="54" t="s">
        <v>193</v>
      </c>
      <c r="W40" s="67"/>
      <c r="X40" s="67"/>
      <c r="Y40" s="67"/>
      <c r="Z40" s="67"/>
      <c r="AA40" s="67"/>
      <c r="AB40" s="67"/>
      <c r="AC40" s="67"/>
      <c r="AD40" s="67"/>
      <c r="AE40" s="67"/>
      <c r="AF40" s="67"/>
      <c r="AG40" s="67"/>
      <c r="AH40" s="67"/>
      <c r="AI40" s="67"/>
      <c r="AJ40" s="67"/>
      <c r="AK40" s="67"/>
      <c r="AL40" s="67"/>
      <c r="AM40" s="67"/>
      <c r="AN40" s="67"/>
      <c r="AO40" s="67"/>
      <c r="AP40" s="67"/>
    </row>
    <row r="41" spans="1:42" ht="26.5" x14ac:dyDescent="0.35">
      <c r="A41" s="59" t="s">
        <v>172</v>
      </c>
      <c r="B41" s="53">
        <v>5.3</v>
      </c>
      <c r="C41" s="54">
        <v>141</v>
      </c>
      <c r="D41" s="54">
        <v>83</v>
      </c>
      <c r="E41" s="54">
        <v>7</v>
      </c>
      <c r="F41" s="54">
        <v>13</v>
      </c>
      <c r="G41" s="54">
        <v>9</v>
      </c>
      <c r="H41" s="54">
        <v>9</v>
      </c>
      <c r="I41" s="54">
        <v>45</v>
      </c>
      <c r="J41" s="54">
        <v>56</v>
      </c>
      <c r="K41" s="54">
        <v>9</v>
      </c>
      <c r="L41" s="54">
        <v>41</v>
      </c>
      <c r="M41" s="54">
        <v>6</v>
      </c>
      <c r="N41" s="54" t="s">
        <v>190</v>
      </c>
      <c r="O41" s="54" t="s">
        <v>190</v>
      </c>
      <c r="P41" s="54" t="s">
        <v>190</v>
      </c>
      <c r="Q41" s="54" t="s">
        <v>190</v>
      </c>
      <c r="R41" s="54" t="s">
        <v>193</v>
      </c>
      <c r="S41" s="54" t="s">
        <v>193</v>
      </c>
      <c r="T41" s="54" t="s">
        <v>193</v>
      </c>
      <c r="U41" s="54" t="s">
        <v>193</v>
      </c>
      <c r="W41" s="67"/>
      <c r="X41" s="67"/>
      <c r="Y41" s="67"/>
      <c r="Z41" s="67"/>
      <c r="AA41" s="67"/>
      <c r="AB41" s="67"/>
      <c r="AC41" s="67"/>
      <c r="AD41" s="67"/>
      <c r="AE41" s="67"/>
      <c r="AF41" s="67"/>
      <c r="AG41" s="67"/>
      <c r="AH41" s="67"/>
      <c r="AI41" s="67"/>
      <c r="AJ41" s="67"/>
      <c r="AK41" s="67"/>
      <c r="AL41" s="67"/>
      <c r="AM41" s="67"/>
      <c r="AN41" s="67"/>
      <c r="AO41" s="67"/>
      <c r="AP41" s="67"/>
    </row>
    <row r="42" spans="1:42" x14ac:dyDescent="0.35">
      <c r="A42" s="59" t="s">
        <v>173</v>
      </c>
      <c r="B42" s="53">
        <v>1.4</v>
      </c>
      <c r="C42" s="54">
        <v>78</v>
      </c>
      <c r="D42" s="54">
        <v>44</v>
      </c>
      <c r="E42" s="54">
        <v>8</v>
      </c>
      <c r="F42" s="54">
        <v>8</v>
      </c>
      <c r="G42" s="54" t="s">
        <v>190</v>
      </c>
      <c r="H42" s="54">
        <v>3</v>
      </c>
      <c r="I42" s="54">
        <v>23</v>
      </c>
      <c r="J42" s="54">
        <v>23</v>
      </c>
      <c r="K42" s="54">
        <v>10</v>
      </c>
      <c r="L42" s="54">
        <v>11</v>
      </c>
      <c r="M42" s="54">
        <v>1</v>
      </c>
      <c r="N42" s="54">
        <v>12</v>
      </c>
      <c r="O42" s="54" t="s">
        <v>190</v>
      </c>
      <c r="P42" s="54">
        <v>6</v>
      </c>
      <c r="Q42" s="54">
        <v>2</v>
      </c>
      <c r="R42" s="54" t="s">
        <v>190</v>
      </c>
      <c r="S42" s="54" t="s">
        <v>190</v>
      </c>
      <c r="T42" s="54" t="s">
        <v>193</v>
      </c>
      <c r="U42" s="54" t="s">
        <v>193</v>
      </c>
      <c r="W42" s="67"/>
      <c r="X42" s="67"/>
      <c r="Y42" s="67"/>
      <c r="Z42" s="67"/>
      <c r="AA42" s="67"/>
      <c r="AB42" s="67"/>
      <c r="AC42" s="67"/>
      <c r="AD42" s="67"/>
      <c r="AE42" s="67"/>
      <c r="AF42" s="67"/>
      <c r="AG42" s="67"/>
      <c r="AH42" s="67"/>
      <c r="AI42" s="67"/>
      <c r="AJ42" s="67"/>
      <c r="AK42" s="67"/>
      <c r="AL42" s="67"/>
      <c r="AM42" s="67"/>
      <c r="AN42" s="67"/>
      <c r="AO42" s="67"/>
      <c r="AP42" s="67"/>
    </row>
    <row r="43" spans="1:42" x14ac:dyDescent="0.35">
      <c r="A43" s="56" t="s">
        <v>214</v>
      </c>
      <c r="B43" s="57" t="s">
        <v>153</v>
      </c>
      <c r="C43" s="58" t="s">
        <v>153</v>
      </c>
      <c r="D43" s="58" t="s">
        <v>153</v>
      </c>
      <c r="E43" s="58" t="s">
        <v>153</v>
      </c>
      <c r="F43" s="58" t="s">
        <v>153</v>
      </c>
      <c r="G43" s="58" t="s">
        <v>153</v>
      </c>
      <c r="H43" s="58" t="s">
        <v>153</v>
      </c>
      <c r="I43" s="58" t="s">
        <v>153</v>
      </c>
      <c r="J43" s="58" t="s">
        <v>153</v>
      </c>
      <c r="K43" s="58" t="s">
        <v>153</v>
      </c>
      <c r="L43" s="58" t="s">
        <v>153</v>
      </c>
      <c r="M43" s="58" t="s">
        <v>153</v>
      </c>
      <c r="N43" s="58" t="s">
        <v>153</v>
      </c>
      <c r="O43" s="58" t="s">
        <v>153</v>
      </c>
      <c r="P43" s="58" t="s">
        <v>153</v>
      </c>
      <c r="Q43" s="58" t="s">
        <v>153</v>
      </c>
      <c r="R43" s="58" t="s">
        <v>153</v>
      </c>
      <c r="S43" s="58" t="s">
        <v>153</v>
      </c>
      <c r="T43" s="58" t="s">
        <v>153</v>
      </c>
      <c r="U43" s="58" t="s">
        <v>153</v>
      </c>
    </row>
    <row r="44" spans="1:42" x14ac:dyDescent="0.35">
      <c r="A44" s="59" t="s">
        <v>215</v>
      </c>
      <c r="B44" s="53">
        <v>15.4</v>
      </c>
      <c r="C44" s="54">
        <v>1108</v>
      </c>
      <c r="D44" s="54">
        <v>520</v>
      </c>
      <c r="E44" s="54">
        <v>69</v>
      </c>
      <c r="F44" s="54">
        <v>55</v>
      </c>
      <c r="G44" s="54">
        <v>70</v>
      </c>
      <c r="H44" s="54">
        <v>47</v>
      </c>
      <c r="I44" s="54">
        <v>278</v>
      </c>
      <c r="J44" s="54">
        <v>537</v>
      </c>
      <c r="K44" s="54">
        <v>304</v>
      </c>
      <c r="L44" s="54">
        <v>180</v>
      </c>
      <c r="M44" s="54">
        <v>53</v>
      </c>
      <c r="N44" s="54">
        <v>43</v>
      </c>
      <c r="O44" s="54">
        <v>20</v>
      </c>
      <c r="P44" s="54">
        <v>14</v>
      </c>
      <c r="Q44" s="54">
        <v>9</v>
      </c>
      <c r="R44" s="54">
        <v>8</v>
      </c>
      <c r="S44" s="54">
        <v>6</v>
      </c>
      <c r="T44" s="54" t="s">
        <v>190</v>
      </c>
      <c r="U44" s="54" t="s">
        <v>190</v>
      </c>
    </row>
    <row r="45" spans="1:42" x14ac:dyDescent="0.35">
      <c r="A45" s="55" t="s">
        <v>216</v>
      </c>
      <c r="B45" s="53">
        <v>13.9</v>
      </c>
      <c r="C45" s="54">
        <v>1041</v>
      </c>
      <c r="D45" s="54">
        <v>483</v>
      </c>
      <c r="E45" s="54">
        <v>65</v>
      </c>
      <c r="F45" s="54">
        <v>50</v>
      </c>
      <c r="G45" s="54">
        <v>66</v>
      </c>
      <c r="H45" s="54">
        <v>44</v>
      </c>
      <c r="I45" s="54">
        <v>259</v>
      </c>
      <c r="J45" s="54">
        <v>513</v>
      </c>
      <c r="K45" s="54">
        <v>294</v>
      </c>
      <c r="L45" s="54">
        <v>169</v>
      </c>
      <c r="M45" s="54">
        <v>50</v>
      </c>
      <c r="N45" s="54">
        <v>36</v>
      </c>
      <c r="O45" s="54">
        <v>19</v>
      </c>
      <c r="P45" s="54">
        <v>10</v>
      </c>
      <c r="Q45" s="54">
        <v>7</v>
      </c>
      <c r="R45" s="54" t="s">
        <v>190</v>
      </c>
      <c r="S45" s="54" t="s">
        <v>190</v>
      </c>
      <c r="T45" s="54" t="s">
        <v>190</v>
      </c>
      <c r="U45" s="54" t="s">
        <v>190</v>
      </c>
    </row>
    <row r="46" spans="1:42" x14ac:dyDescent="0.35">
      <c r="A46" s="55" t="s">
        <v>217</v>
      </c>
      <c r="B46" s="53">
        <v>0.6</v>
      </c>
      <c r="C46" s="54">
        <v>16</v>
      </c>
      <c r="D46" s="54">
        <v>10</v>
      </c>
      <c r="E46" s="54" t="s">
        <v>190</v>
      </c>
      <c r="F46" s="54">
        <v>1</v>
      </c>
      <c r="G46" s="54">
        <v>2</v>
      </c>
      <c r="H46" s="54">
        <v>1</v>
      </c>
      <c r="I46" s="54">
        <v>5</v>
      </c>
      <c r="J46" s="54">
        <v>6</v>
      </c>
      <c r="K46" s="54">
        <v>1</v>
      </c>
      <c r="L46" s="54">
        <v>3</v>
      </c>
      <c r="M46" s="54">
        <v>1</v>
      </c>
      <c r="N46" s="54" t="s">
        <v>193</v>
      </c>
      <c r="O46" s="54" t="s">
        <v>193</v>
      </c>
      <c r="P46" s="54" t="s">
        <v>193</v>
      </c>
      <c r="Q46" s="54" t="s">
        <v>193</v>
      </c>
      <c r="R46" s="54" t="s">
        <v>193</v>
      </c>
      <c r="S46" s="54" t="s">
        <v>193</v>
      </c>
      <c r="T46" s="54" t="s">
        <v>193</v>
      </c>
      <c r="U46" s="54" t="s">
        <v>193</v>
      </c>
    </row>
    <row r="47" spans="1:42" x14ac:dyDescent="0.35">
      <c r="A47" s="55" t="s">
        <v>173</v>
      </c>
      <c r="B47" s="53">
        <v>0.9</v>
      </c>
      <c r="C47" s="54">
        <v>50</v>
      </c>
      <c r="D47" s="54">
        <v>26</v>
      </c>
      <c r="E47" s="54">
        <v>4</v>
      </c>
      <c r="F47" s="54">
        <v>4</v>
      </c>
      <c r="G47" s="54" t="s">
        <v>190</v>
      </c>
      <c r="H47" s="54">
        <v>2</v>
      </c>
      <c r="I47" s="54">
        <v>14</v>
      </c>
      <c r="J47" s="54">
        <v>18</v>
      </c>
      <c r="K47" s="54">
        <v>9</v>
      </c>
      <c r="L47" s="54">
        <v>7</v>
      </c>
      <c r="M47" s="54">
        <v>1</v>
      </c>
      <c r="N47" s="54">
        <v>7</v>
      </c>
      <c r="O47" s="54" t="s">
        <v>190</v>
      </c>
      <c r="P47" s="54" t="s">
        <v>190</v>
      </c>
      <c r="Q47" s="54">
        <v>2</v>
      </c>
      <c r="R47" s="54" t="s">
        <v>190</v>
      </c>
      <c r="S47" s="54" t="s">
        <v>190</v>
      </c>
      <c r="T47" s="54" t="s">
        <v>193</v>
      </c>
      <c r="U47" s="54" t="s">
        <v>193</v>
      </c>
    </row>
    <row r="48" spans="1:42" ht="15" x14ac:dyDescent="0.35">
      <c r="A48" s="59" t="s">
        <v>218</v>
      </c>
      <c r="B48" s="53">
        <v>11</v>
      </c>
      <c r="C48" s="54">
        <v>473</v>
      </c>
      <c r="D48" s="54">
        <v>248</v>
      </c>
      <c r="E48" s="54">
        <v>34</v>
      </c>
      <c r="F48" s="54">
        <v>37</v>
      </c>
      <c r="G48" s="54">
        <v>25</v>
      </c>
      <c r="H48" s="54">
        <v>22</v>
      </c>
      <c r="I48" s="54">
        <v>130</v>
      </c>
      <c r="J48" s="54">
        <v>212</v>
      </c>
      <c r="K48" s="54">
        <v>76</v>
      </c>
      <c r="L48" s="54">
        <v>116</v>
      </c>
      <c r="M48" s="54">
        <v>19</v>
      </c>
      <c r="N48" s="54">
        <v>11</v>
      </c>
      <c r="O48" s="54" t="s">
        <v>190</v>
      </c>
      <c r="P48" s="54">
        <v>6</v>
      </c>
      <c r="Q48" s="54">
        <v>1</v>
      </c>
      <c r="R48" s="54" t="s">
        <v>190</v>
      </c>
      <c r="S48" s="54" t="s">
        <v>190</v>
      </c>
      <c r="T48" s="54" t="s">
        <v>190</v>
      </c>
      <c r="U48" s="54" t="s">
        <v>193</v>
      </c>
    </row>
    <row r="49" spans="1:21" x14ac:dyDescent="0.35">
      <c r="A49" s="55" t="s">
        <v>216</v>
      </c>
      <c r="B49" s="53">
        <v>3.9</v>
      </c>
      <c r="C49" s="54">
        <v>250</v>
      </c>
      <c r="D49" s="54">
        <v>125</v>
      </c>
      <c r="E49" s="54">
        <v>20</v>
      </c>
      <c r="F49" s="54">
        <v>17</v>
      </c>
      <c r="G49" s="54">
        <v>15</v>
      </c>
      <c r="H49" s="54">
        <v>10</v>
      </c>
      <c r="I49" s="54">
        <v>64</v>
      </c>
      <c r="J49" s="54">
        <v>121</v>
      </c>
      <c r="K49" s="54">
        <v>59</v>
      </c>
      <c r="L49" s="54">
        <v>52</v>
      </c>
      <c r="M49" s="54">
        <v>10</v>
      </c>
      <c r="N49" s="54" t="s">
        <v>190</v>
      </c>
      <c r="O49" s="54" t="s">
        <v>190</v>
      </c>
      <c r="P49" s="54" t="s">
        <v>190</v>
      </c>
      <c r="Q49" s="54" t="s">
        <v>190</v>
      </c>
      <c r="R49" s="54" t="s">
        <v>193</v>
      </c>
      <c r="S49" s="54" t="s">
        <v>193</v>
      </c>
      <c r="T49" s="54" t="s">
        <v>193</v>
      </c>
      <c r="U49" s="54" t="s">
        <v>193</v>
      </c>
    </row>
    <row r="50" spans="1:21" x14ac:dyDescent="0.35">
      <c r="A50" s="55" t="s">
        <v>217</v>
      </c>
      <c r="B50" s="53">
        <v>6.6</v>
      </c>
      <c r="C50" s="54">
        <v>194</v>
      </c>
      <c r="D50" s="54">
        <v>105</v>
      </c>
      <c r="E50" s="54">
        <v>10</v>
      </c>
      <c r="F50" s="54">
        <v>17</v>
      </c>
      <c r="G50" s="54">
        <v>9</v>
      </c>
      <c r="H50" s="54">
        <v>11</v>
      </c>
      <c r="I50" s="54">
        <v>58</v>
      </c>
      <c r="J50" s="54">
        <v>85</v>
      </c>
      <c r="K50" s="54">
        <v>16</v>
      </c>
      <c r="L50" s="54">
        <v>61</v>
      </c>
      <c r="M50" s="54">
        <v>9</v>
      </c>
      <c r="N50" s="54" t="s">
        <v>190</v>
      </c>
      <c r="O50" s="54" t="s">
        <v>190</v>
      </c>
      <c r="P50" s="54" t="s">
        <v>190</v>
      </c>
      <c r="Q50" s="54" t="s">
        <v>190</v>
      </c>
      <c r="R50" s="54" t="s">
        <v>190</v>
      </c>
      <c r="S50" s="54" t="s">
        <v>190</v>
      </c>
      <c r="T50" s="54" t="s">
        <v>190</v>
      </c>
      <c r="U50" s="54" t="s">
        <v>193</v>
      </c>
    </row>
    <row r="51" spans="1:21" x14ac:dyDescent="0.35">
      <c r="A51" s="55" t="s">
        <v>173</v>
      </c>
      <c r="B51" s="53">
        <v>0.5</v>
      </c>
      <c r="C51" s="54">
        <v>28</v>
      </c>
      <c r="D51" s="54">
        <v>18</v>
      </c>
      <c r="E51" s="54" t="s">
        <v>190</v>
      </c>
      <c r="F51" s="54">
        <v>4</v>
      </c>
      <c r="G51" s="54" t="s">
        <v>190</v>
      </c>
      <c r="H51" s="54">
        <v>1</v>
      </c>
      <c r="I51" s="54">
        <v>8</v>
      </c>
      <c r="J51" s="54" t="s">
        <v>190</v>
      </c>
      <c r="K51" s="54" t="s">
        <v>190</v>
      </c>
      <c r="L51" s="54" t="s">
        <v>190</v>
      </c>
      <c r="M51" s="54" t="s">
        <v>190</v>
      </c>
      <c r="N51" s="54" t="s">
        <v>190</v>
      </c>
      <c r="O51" s="54" t="s">
        <v>190</v>
      </c>
      <c r="P51" s="54" t="s">
        <v>190</v>
      </c>
      <c r="Q51" s="54" t="s">
        <v>190</v>
      </c>
      <c r="R51" s="54" t="s">
        <v>193</v>
      </c>
      <c r="S51" s="54" t="s">
        <v>193</v>
      </c>
      <c r="T51" s="54" t="s">
        <v>193</v>
      </c>
      <c r="U51" s="54" t="s">
        <v>193</v>
      </c>
    </row>
    <row r="52" spans="1:21" x14ac:dyDescent="0.35">
      <c r="A52" s="56" t="s">
        <v>219</v>
      </c>
      <c r="B52" s="57" t="s">
        <v>153</v>
      </c>
      <c r="C52" s="58" t="s">
        <v>153</v>
      </c>
      <c r="D52" s="58" t="s">
        <v>153</v>
      </c>
      <c r="E52" s="58" t="s">
        <v>153</v>
      </c>
      <c r="F52" s="58" t="s">
        <v>153</v>
      </c>
      <c r="G52" s="58" t="s">
        <v>153</v>
      </c>
      <c r="H52" s="58" t="s">
        <v>153</v>
      </c>
      <c r="I52" s="58" t="s">
        <v>153</v>
      </c>
      <c r="J52" s="58" t="s">
        <v>153</v>
      </c>
      <c r="K52" s="58" t="s">
        <v>153</v>
      </c>
      <c r="L52" s="58" t="s">
        <v>153</v>
      </c>
      <c r="M52" s="58" t="s">
        <v>153</v>
      </c>
      <c r="N52" s="58" t="s">
        <v>153</v>
      </c>
      <c r="O52" s="58" t="s">
        <v>153</v>
      </c>
      <c r="P52" s="58" t="s">
        <v>153</v>
      </c>
      <c r="Q52" s="58" t="s">
        <v>153</v>
      </c>
      <c r="R52" s="58" t="s">
        <v>153</v>
      </c>
      <c r="S52" s="58" t="s">
        <v>153</v>
      </c>
      <c r="T52" s="58" t="s">
        <v>153</v>
      </c>
      <c r="U52" s="58" t="s">
        <v>153</v>
      </c>
    </row>
    <row r="53" spans="1:21" x14ac:dyDescent="0.35">
      <c r="A53" s="59" t="s">
        <v>220</v>
      </c>
      <c r="B53" s="53">
        <v>3.4</v>
      </c>
      <c r="C53" s="54">
        <v>211</v>
      </c>
      <c r="D53" s="54">
        <v>104</v>
      </c>
      <c r="E53" s="54">
        <v>18</v>
      </c>
      <c r="F53" s="54">
        <v>17</v>
      </c>
      <c r="G53" s="54">
        <v>7</v>
      </c>
      <c r="H53" s="54">
        <v>9</v>
      </c>
      <c r="I53" s="54">
        <v>52</v>
      </c>
      <c r="J53" s="54">
        <v>96</v>
      </c>
      <c r="K53" s="54">
        <v>57</v>
      </c>
      <c r="L53" s="54">
        <v>30</v>
      </c>
      <c r="M53" s="54">
        <v>9</v>
      </c>
      <c r="N53" s="54" t="s">
        <v>190</v>
      </c>
      <c r="O53" s="54" t="s">
        <v>190</v>
      </c>
      <c r="P53" s="54" t="s">
        <v>190</v>
      </c>
      <c r="Q53" s="54" t="s">
        <v>190</v>
      </c>
      <c r="R53" s="54" t="s">
        <v>190</v>
      </c>
      <c r="S53" s="54" t="s">
        <v>190</v>
      </c>
      <c r="T53" s="54" t="s">
        <v>193</v>
      </c>
      <c r="U53" s="54" t="s">
        <v>193</v>
      </c>
    </row>
    <row r="54" spans="1:21" x14ac:dyDescent="0.35">
      <c r="A54" s="59" t="s">
        <v>221</v>
      </c>
      <c r="B54" s="53">
        <v>2.8</v>
      </c>
      <c r="C54" s="54">
        <v>160</v>
      </c>
      <c r="D54" s="54">
        <v>70</v>
      </c>
      <c r="E54" s="54">
        <v>11</v>
      </c>
      <c r="F54" s="54">
        <v>7</v>
      </c>
      <c r="G54" s="54">
        <v>7</v>
      </c>
      <c r="H54" s="54">
        <v>6</v>
      </c>
      <c r="I54" s="54">
        <v>40</v>
      </c>
      <c r="J54" s="54">
        <v>87</v>
      </c>
      <c r="K54" s="54">
        <v>47</v>
      </c>
      <c r="L54" s="54">
        <v>33</v>
      </c>
      <c r="M54" s="54">
        <v>7</v>
      </c>
      <c r="N54" s="54" t="s">
        <v>190</v>
      </c>
      <c r="O54" s="54" t="s">
        <v>193</v>
      </c>
      <c r="P54" s="54" t="s">
        <v>190</v>
      </c>
      <c r="Q54" s="54" t="s">
        <v>190</v>
      </c>
      <c r="R54" s="54" t="s">
        <v>190</v>
      </c>
      <c r="S54" s="54" t="s">
        <v>190</v>
      </c>
      <c r="T54" s="54" t="s">
        <v>193</v>
      </c>
      <c r="U54" s="54" t="s">
        <v>190</v>
      </c>
    </row>
    <row r="55" spans="1:21" x14ac:dyDescent="0.35">
      <c r="A55" s="59" t="s">
        <v>222</v>
      </c>
      <c r="B55" s="53">
        <v>2.9</v>
      </c>
      <c r="C55" s="54">
        <v>149</v>
      </c>
      <c r="D55" s="54">
        <v>78</v>
      </c>
      <c r="E55" s="54">
        <v>13</v>
      </c>
      <c r="F55" s="54">
        <v>11</v>
      </c>
      <c r="G55" s="54">
        <v>8</v>
      </c>
      <c r="H55" s="54">
        <v>7</v>
      </c>
      <c r="I55" s="54">
        <v>39</v>
      </c>
      <c r="J55" s="54">
        <v>65</v>
      </c>
      <c r="K55" s="54">
        <v>32</v>
      </c>
      <c r="L55" s="54">
        <v>28</v>
      </c>
      <c r="M55" s="54">
        <v>5</v>
      </c>
      <c r="N55" s="54">
        <v>6</v>
      </c>
      <c r="O55" s="54" t="s">
        <v>190</v>
      </c>
      <c r="P55" s="54" t="s">
        <v>190</v>
      </c>
      <c r="Q55" s="54" t="s">
        <v>190</v>
      </c>
      <c r="R55" s="54" t="s">
        <v>193</v>
      </c>
      <c r="S55" s="54" t="s">
        <v>193</v>
      </c>
      <c r="T55" s="54" t="s">
        <v>193</v>
      </c>
      <c r="U55" s="54" t="s">
        <v>193</v>
      </c>
    </row>
    <row r="56" spans="1:21" x14ac:dyDescent="0.35">
      <c r="A56" s="59" t="s">
        <v>223</v>
      </c>
      <c r="B56" s="53">
        <v>4.7</v>
      </c>
      <c r="C56" s="54">
        <v>257</v>
      </c>
      <c r="D56" s="54">
        <v>134</v>
      </c>
      <c r="E56" s="54">
        <v>20</v>
      </c>
      <c r="F56" s="54">
        <v>19</v>
      </c>
      <c r="G56" s="54">
        <v>16</v>
      </c>
      <c r="H56" s="54">
        <v>12</v>
      </c>
      <c r="I56" s="54">
        <v>67</v>
      </c>
      <c r="J56" s="54">
        <v>117</v>
      </c>
      <c r="K56" s="54">
        <v>57</v>
      </c>
      <c r="L56" s="54">
        <v>49</v>
      </c>
      <c r="M56" s="54">
        <v>11</v>
      </c>
      <c r="N56" s="54">
        <v>6</v>
      </c>
      <c r="O56" s="54">
        <v>4</v>
      </c>
      <c r="P56" s="54" t="s">
        <v>190</v>
      </c>
      <c r="Q56" s="54" t="s">
        <v>190</v>
      </c>
      <c r="R56" s="54" t="s">
        <v>190</v>
      </c>
      <c r="S56" s="54" t="s">
        <v>190</v>
      </c>
      <c r="T56" s="54" t="s">
        <v>193</v>
      </c>
      <c r="U56" s="54" t="s">
        <v>193</v>
      </c>
    </row>
    <row r="57" spans="1:21" x14ac:dyDescent="0.35">
      <c r="A57" s="59" t="s">
        <v>224</v>
      </c>
      <c r="B57" s="53">
        <v>3.9</v>
      </c>
      <c r="C57" s="54">
        <v>189</v>
      </c>
      <c r="D57" s="54">
        <v>95</v>
      </c>
      <c r="E57" s="54">
        <v>10</v>
      </c>
      <c r="F57" s="54">
        <v>11</v>
      </c>
      <c r="G57" s="54">
        <v>12</v>
      </c>
      <c r="H57" s="54">
        <v>9</v>
      </c>
      <c r="I57" s="54">
        <v>53</v>
      </c>
      <c r="J57" s="54">
        <v>87</v>
      </c>
      <c r="K57" s="54">
        <v>34</v>
      </c>
      <c r="L57" s="54">
        <v>45</v>
      </c>
      <c r="M57" s="54">
        <v>8</v>
      </c>
      <c r="N57" s="54">
        <v>7</v>
      </c>
      <c r="O57" s="54" t="s">
        <v>190</v>
      </c>
      <c r="P57" s="54" t="s">
        <v>190</v>
      </c>
      <c r="Q57" s="54">
        <v>3</v>
      </c>
      <c r="R57" s="54" t="s">
        <v>190</v>
      </c>
      <c r="S57" s="54" t="s">
        <v>190</v>
      </c>
      <c r="T57" s="54" t="s">
        <v>193</v>
      </c>
      <c r="U57" s="54" t="s">
        <v>193</v>
      </c>
    </row>
    <row r="58" spans="1:21" x14ac:dyDescent="0.35">
      <c r="A58" s="59" t="s">
        <v>225</v>
      </c>
      <c r="B58" s="53">
        <v>3.9</v>
      </c>
      <c r="C58" s="54">
        <v>267</v>
      </c>
      <c r="D58" s="54">
        <v>126</v>
      </c>
      <c r="E58" s="54">
        <v>13</v>
      </c>
      <c r="F58" s="54">
        <v>13</v>
      </c>
      <c r="G58" s="54">
        <v>21</v>
      </c>
      <c r="H58" s="54">
        <v>12</v>
      </c>
      <c r="I58" s="54">
        <v>67</v>
      </c>
      <c r="J58" s="54">
        <v>128</v>
      </c>
      <c r="K58" s="54">
        <v>66</v>
      </c>
      <c r="L58" s="54">
        <v>50</v>
      </c>
      <c r="M58" s="54">
        <v>13</v>
      </c>
      <c r="N58" s="54">
        <v>13</v>
      </c>
      <c r="O58" s="54">
        <v>5</v>
      </c>
      <c r="P58" s="54">
        <v>6</v>
      </c>
      <c r="Q58" s="54">
        <v>2</v>
      </c>
      <c r="R58" s="54" t="s">
        <v>190</v>
      </c>
      <c r="S58" s="54" t="s">
        <v>190</v>
      </c>
      <c r="T58" s="54" t="s">
        <v>190</v>
      </c>
      <c r="U58" s="54" t="s">
        <v>193</v>
      </c>
    </row>
    <row r="59" spans="1:21" x14ac:dyDescent="0.35">
      <c r="A59" s="59" t="s">
        <v>226</v>
      </c>
      <c r="B59" s="53">
        <v>4.0999999999999996</v>
      </c>
      <c r="C59" s="54">
        <v>295</v>
      </c>
      <c r="D59" s="54">
        <v>137</v>
      </c>
      <c r="E59" s="54">
        <v>15</v>
      </c>
      <c r="F59" s="54">
        <v>11</v>
      </c>
      <c r="G59" s="54">
        <v>22</v>
      </c>
      <c r="H59" s="54">
        <v>12</v>
      </c>
      <c r="I59" s="54">
        <v>77</v>
      </c>
      <c r="J59" s="54">
        <v>143</v>
      </c>
      <c r="K59" s="54">
        <v>74</v>
      </c>
      <c r="L59" s="54">
        <v>53</v>
      </c>
      <c r="M59" s="54">
        <v>16</v>
      </c>
      <c r="N59" s="54">
        <v>12</v>
      </c>
      <c r="O59" s="54">
        <v>6</v>
      </c>
      <c r="P59" s="54">
        <v>5</v>
      </c>
      <c r="Q59" s="54">
        <v>1</v>
      </c>
      <c r="R59" s="54" t="s">
        <v>190</v>
      </c>
      <c r="S59" s="54" t="s">
        <v>190</v>
      </c>
      <c r="T59" s="54" t="s">
        <v>190</v>
      </c>
      <c r="U59" s="54" t="s">
        <v>193</v>
      </c>
    </row>
    <row r="60" spans="1:21" x14ac:dyDescent="0.35">
      <c r="A60" s="59" t="s">
        <v>227</v>
      </c>
      <c r="B60" s="53">
        <v>0.8</v>
      </c>
      <c r="C60" s="54">
        <v>51</v>
      </c>
      <c r="D60" s="54">
        <v>23</v>
      </c>
      <c r="E60" s="54">
        <v>3</v>
      </c>
      <c r="F60" s="54">
        <v>3</v>
      </c>
      <c r="G60" s="54">
        <v>2</v>
      </c>
      <c r="H60" s="54">
        <v>2</v>
      </c>
      <c r="I60" s="54">
        <v>13</v>
      </c>
      <c r="J60" s="54">
        <v>26</v>
      </c>
      <c r="K60" s="54">
        <v>14</v>
      </c>
      <c r="L60" s="54">
        <v>10</v>
      </c>
      <c r="M60" s="54" t="s">
        <v>190</v>
      </c>
      <c r="N60" s="54" t="s">
        <v>190</v>
      </c>
      <c r="O60" s="54" t="s">
        <v>190</v>
      </c>
      <c r="P60" s="54" t="s">
        <v>193</v>
      </c>
      <c r="Q60" s="54" t="s">
        <v>190</v>
      </c>
      <c r="R60" s="54" t="s">
        <v>190</v>
      </c>
      <c r="S60" s="54" t="s">
        <v>190</v>
      </c>
      <c r="T60" s="54" t="s">
        <v>190</v>
      </c>
      <c r="U60" s="54" t="s">
        <v>193</v>
      </c>
    </row>
    <row r="61" spans="1:21" ht="15" x14ac:dyDescent="0.35">
      <c r="A61" s="56" t="s">
        <v>228</v>
      </c>
      <c r="B61" s="57" t="s">
        <v>153</v>
      </c>
      <c r="C61" s="58" t="s">
        <v>153</v>
      </c>
      <c r="D61" s="58" t="s">
        <v>153</v>
      </c>
      <c r="E61" s="58" t="s">
        <v>153</v>
      </c>
      <c r="F61" s="58" t="s">
        <v>153</v>
      </c>
      <c r="G61" s="58" t="s">
        <v>153</v>
      </c>
      <c r="H61" s="58" t="s">
        <v>153</v>
      </c>
      <c r="I61" s="58" t="s">
        <v>153</v>
      </c>
      <c r="J61" s="58" t="s">
        <v>153</v>
      </c>
      <c r="K61" s="58" t="s">
        <v>153</v>
      </c>
      <c r="L61" s="58" t="s">
        <v>153</v>
      </c>
      <c r="M61" s="58" t="s">
        <v>153</v>
      </c>
      <c r="N61" s="58" t="s">
        <v>153</v>
      </c>
      <c r="O61" s="58" t="s">
        <v>153</v>
      </c>
      <c r="P61" s="58" t="s">
        <v>153</v>
      </c>
      <c r="Q61" s="58" t="s">
        <v>153</v>
      </c>
      <c r="R61" s="58" t="s">
        <v>153</v>
      </c>
      <c r="S61" s="58" t="s">
        <v>153</v>
      </c>
      <c r="T61" s="58" t="s">
        <v>153</v>
      </c>
      <c r="U61" s="58" t="s">
        <v>153</v>
      </c>
    </row>
    <row r="62" spans="1:21" x14ac:dyDescent="0.35">
      <c r="A62" s="59" t="s">
        <v>229</v>
      </c>
      <c r="B62" s="53">
        <v>7.4</v>
      </c>
      <c r="C62" s="54">
        <v>251</v>
      </c>
      <c r="D62" s="54">
        <v>137</v>
      </c>
      <c r="E62" s="54">
        <v>19</v>
      </c>
      <c r="F62" s="54">
        <v>22</v>
      </c>
      <c r="G62" s="54">
        <v>11</v>
      </c>
      <c r="H62" s="54">
        <v>14</v>
      </c>
      <c r="I62" s="54">
        <v>73</v>
      </c>
      <c r="J62" s="54">
        <v>104</v>
      </c>
      <c r="K62" s="54">
        <v>29</v>
      </c>
      <c r="L62" s="54">
        <v>65</v>
      </c>
      <c r="M62" s="54">
        <v>10</v>
      </c>
      <c r="N62" s="54">
        <v>7</v>
      </c>
      <c r="O62" s="54" t="s">
        <v>190</v>
      </c>
      <c r="P62" s="54">
        <v>4</v>
      </c>
      <c r="Q62" s="54">
        <v>2</v>
      </c>
      <c r="R62" s="54" t="s">
        <v>190</v>
      </c>
      <c r="S62" s="54" t="s">
        <v>190</v>
      </c>
      <c r="T62" s="54" t="s">
        <v>190</v>
      </c>
      <c r="U62" s="54" t="s">
        <v>190</v>
      </c>
    </row>
    <row r="63" spans="1:21" x14ac:dyDescent="0.35">
      <c r="A63" s="52" t="s">
        <v>230</v>
      </c>
      <c r="B63" s="53">
        <v>6.2</v>
      </c>
      <c r="C63" s="54">
        <v>329</v>
      </c>
      <c r="D63" s="54">
        <v>165</v>
      </c>
      <c r="E63" s="54">
        <v>19</v>
      </c>
      <c r="F63" s="54">
        <v>24</v>
      </c>
      <c r="G63" s="54">
        <v>19</v>
      </c>
      <c r="H63" s="54">
        <v>15</v>
      </c>
      <c r="I63" s="54">
        <v>88</v>
      </c>
      <c r="J63" s="54">
        <v>152</v>
      </c>
      <c r="K63" s="54">
        <v>71</v>
      </c>
      <c r="L63" s="54">
        <v>67</v>
      </c>
      <c r="M63" s="54">
        <v>14</v>
      </c>
      <c r="N63" s="54">
        <v>12</v>
      </c>
      <c r="O63" s="54" t="s">
        <v>190</v>
      </c>
      <c r="P63" s="54" t="s">
        <v>190</v>
      </c>
      <c r="Q63" s="54" t="s">
        <v>190</v>
      </c>
      <c r="R63" s="54" t="s">
        <v>190</v>
      </c>
      <c r="S63" s="54" t="s">
        <v>190</v>
      </c>
      <c r="T63" s="54" t="s">
        <v>193</v>
      </c>
      <c r="U63" s="54" t="s">
        <v>193</v>
      </c>
    </row>
    <row r="64" spans="1:21" x14ac:dyDescent="0.35">
      <c r="A64" s="52" t="s">
        <v>231</v>
      </c>
      <c r="B64" s="53">
        <v>3.9</v>
      </c>
      <c r="C64" s="54">
        <v>256</v>
      </c>
      <c r="D64" s="54">
        <v>130</v>
      </c>
      <c r="E64" s="54">
        <v>20</v>
      </c>
      <c r="F64" s="54">
        <v>18</v>
      </c>
      <c r="G64" s="54">
        <v>15</v>
      </c>
      <c r="H64" s="54">
        <v>11</v>
      </c>
      <c r="I64" s="54">
        <v>66</v>
      </c>
      <c r="J64" s="54">
        <v>118</v>
      </c>
      <c r="K64" s="54">
        <v>58</v>
      </c>
      <c r="L64" s="54">
        <v>44</v>
      </c>
      <c r="M64" s="54">
        <v>15</v>
      </c>
      <c r="N64" s="54">
        <v>8</v>
      </c>
      <c r="O64" s="54">
        <v>4</v>
      </c>
      <c r="P64" s="54">
        <v>2</v>
      </c>
      <c r="Q64" s="54">
        <v>1</v>
      </c>
      <c r="R64" s="54" t="s">
        <v>190</v>
      </c>
      <c r="S64" s="54" t="s">
        <v>190</v>
      </c>
      <c r="T64" s="54" t="s">
        <v>193</v>
      </c>
      <c r="U64" s="54" t="s">
        <v>193</v>
      </c>
    </row>
    <row r="65" spans="1:21" x14ac:dyDescent="0.35">
      <c r="A65" s="59" t="s">
        <v>232</v>
      </c>
      <c r="B65" s="53">
        <v>3.1</v>
      </c>
      <c r="C65" s="54">
        <v>229</v>
      </c>
      <c r="D65" s="54">
        <v>110</v>
      </c>
      <c r="E65" s="54">
        <v>15</v>
      </c>
      <c r="F65" s="54">
        <v>10</v>
      </c>
      <c r="G65" s="54">
        <v>16</v>
      </c>
      <c r="H65" s="54">
        <v>10</v>
      </c>
      <c r="I65" s="54">
        <v>58</v>
      </c>
      <c r="J65" s="54">
        <v>108</v>
      </c>
      <c r="K65" s="54">
        <v>59</v>
      </c>
      <c r="L65" s="54">
        <v>39</v>
      </c>
      <c r="M65" s="54">
        <v>10</v>
      </c>
      <c r="N65" s="54">
        <v>9</v>
      </c>
      <c r="O65" s="54">
        <v>5</v>
      </c>
      <c r="P65" s="54" t="s">
        <v>190</v>
      </c>
      <c r="Q65" s="54" t="s">
        <v>190</v>
      </c>
      <c r="R65" s="54" t="s">
        <v>190</v>
      </c>
      <c r="S65" s="54" t="s">
        <v>190</v>
      </c>
      <c r="T65" s="54" t="s">
        <v>190</v>
      </c>
      <c r="U65" s="54" t="s">
        <v>193</v>
      </c>
    </row>
    <row r="66" spans="1:21" x14ac:dyDescent="0.35">
      <c r="A66" s="59" t="s">
        <v>233</v>
      </c>
      <c r="B66" s="53">
        <v>1.9</v>
      </c>
      <c r="C66" s="54">
        <v>162</v>
      </c>
      <c r="D66" s="54">
        <v>71</v>
      </c>
      <c r="E66" s="54">
        <v>11</v>
      </c>
      <c r="F66" s="54">
        <v>6</v>
      </c>
      <c r="G66" s="54">
        <v>10</v>
      </c>
      <c r="H66" s="54">
        <v>6</v>
      </c>
      <c r="I66" s="54">
        <v>37</v>
      </c>
      <c r="J66" s="54">
        <v>87</v>
      </c>
      <c r="K66" s="54">
        <v>56</v>
      </c>
      <c r="L66" s="54">
        <v>25</v>
      </c>
      <c r="M66" s="54">
        <v>5</v>
      </c>
      <c r="N66" s="54" t="s">
        <v>190</v>
      </c>
      <c r="O66" s="54" t="s">
        <v>190</v>
      </c>
      <c r="P66" s="54" t="s">
        <v>190</v>
      </c>
      <c r="Q66" s="54" t="s">
        <v>190</v>
      </c>
      <c r="R66" s="54" t="s">
        <v>193</v>
      </c>
      <c r="S66" s="54" t="s">
        <v>193</v>
      </c>
      <c r="T66" s="54" t="s">
        <v>193</v>
      </c>
      <c r="U66" s="54" t="s">
        <v>193</v>
      </c>
    </row>
    <row r="67" spans="1:21" x14ac:dyDescent="0.35">
      <c r="A67" s="52" t="s">
        <v>234</v>
      </c>
      <c r="B67" s="53">
        <v>3.8</v>
      </c>
      <c r="C67" s="54">
        <v>354</v>
      </c>
      <c r="D67" s="54">
        <v>155</v>
      </c>
      <c r="E67" s="54">
        <v>18</v>
      </c>
      <c r="F67" s="54">
        <v>12</v>
      </c>
      <c r="G67" s="54">
        <v>25</v>
      </c>
      <c r="H67" s="54">
        <v>13</v>
      </c>
      <c r="I67" s="54">
        <v>87</v>
      </c>
      <c r="J67" s="54">
        <v>181</v>
      </c>
      <c r="K67" s="54">
        <v>107</v>
      </c>
      <c r="L67" s="54">
        <v>56</v>
      </c>
      <c r="M67" s="54">
        <v>18</v>
      </c>
      <c r="N67" s="54">
        <v>14</v>
      </c>
      <c r="O67" s="54">
        <v>7</v>
      </c>
      <c r="P67" s="54">
        <v>4</v>
      </c>
      <c r="Q67" s="54">
        <v>3</v>
      </c>
      <c r="R67" s="54" t="s">
        <v>190</v>
      </c>
      <c r="S67" s="54" t="s">
        <v>190</v>
      </c>
      <c r="T67" s="54" t="s">
        <v>190</v>
      </c>
      <c r="U67" s="54" t="s">
        <v>193</v>
      </c>
    </row>
    <row r="68" spans="1:21" x14ac:dyDescent="0.35">
      <c r="A68" s="56" t="s">
        <v>235</v>
      </c>
      <c r="B68" s="57" t="s">
        <v>153</v>
      </c>
      <c r="C68" s="58" t="s">
        <v>153</v>
      </c>
      <c r="D68" s="58" t="s">
        <v>153</v>
      </c>
      <c r="E68" s="58" t="s">
        <v>153</v>
      </c>
      <c r="F68" s="58" t="s">
        <v>153</v>
      </c>
      <c r="G68" s="58" t="s">
        <v>153</v>
      </c>
      <c r="H68" s="58" t="s">
        <v>153</v>
      </c>
      <c r="I68" s="58" t="s">
        <v>153</v>
      </c>
      <c r="J68" s="58" t="s">
        <v>153</v>
      </c>
      <c r="K68" s="58" t="s">
        <v>153</v>
      </c>
      <c r="L68" s="58" t="s">
        <v>153</v>
      </c>
      <c r="M68" s="58" t="s">
        <v>153</v>
      </c>
      <c r="N68" s="58" t="s">
        <v>153</v>
      </c>
      <c r="O68" s="58" t="s">
        <v>153</v>
      </c>
      <c r="P68" s="58" t="s">
        <v>153</v>
      </c>
      <c r="Q68" s="58" t="s">
        <v>153</v>
      </c>
      <c r="R68" s="58" t="s">
        <v>153</v>
      </c>
      <c r="S68" s="58" t="s">
        <v>153</v>
      </c>
      <c r="T68" s="58" t="s">
        <v>153</v>
      </c>
      <c r="U68" s="58" t="s">
        <v>153</v>
      </c>
    </row>
    <row r="69" spans="1:21" x14ac:dyDescent="0.35">
      <c r="A69" s="59" t="s">
        <v>236</v>
      </c>
      <c r="B69" s="53">
        <v>5.5</v>
      </c>
      <c r="C69" s="54">
        <v>251</v>
      </c>
      <c r="D69" s="54">
        <v>114</v>
      </c>
      <c r="E69" s="54">
        <v>18</v>
      </c>
      <c r="F69" s="54">
        <v>11</v>
      </c>
      <c r="G69" s="54">
        <v>13</v>
      </c>
      <c r="H69" s="54">
        <v>12</v>
      </c>
      <c r="I69" s="54">
        <v>59</v>
      </c>
      <c r="J69" s="54">
        <v>125</v>
      </c>
      <c r="K69" s="54">
        <v>84</v>
      </c>
      <c r="L69" s="54">
        <v>31</v>
      </c>
      <c r="M69" s="54">
        <v>10</v>
      </c>
      <c r="N69" s="54">
        <v>9</v>
      </c>
      <c r="O69" s="54">
        <v>6</v>
      </c>
      <c r="P69" s="54">
        <v>2</v>
      </c>
      <c r="Q69" s="54">
        <v>2</v>
      </c>
      <c r="R69" s="54" t="s">
        <v>190</v>
      </c>
      <c r="S69" s="54" t="s">
        <v>190</v>
      </c>
      <c r="T69" s="54" t="s">
        <v>193</v>
      </c>
      <c r="U69" s="54" t="s">
        <v>190</v>
      </c>
    </row>
    <row r="70" spans="1:21" x14ac:dyDescent="0.35">
      <c r="A70" s="52" t="s">
        <v>237</v>
      </c>
      <c r="B70" s="53">
        <v>9.6999999999999993</v>
      </c>
      <c r="C70" s="54">
        <v>567</v>
      </c>
      <c r="D70" s="54">
        <v>285</v>
      </c>
      <c r="E70" s="54">
        <v>41</v>
      </c>
      <c r="F70" s="54">
        <v>30</v>
      </c>
      <c r="G70" s="54">
        <v>38</v>
      </c>
      <c r="H70" s="54">
        <v>26</v>
      </c>
      <c r="I70" s="54">
        <v>150</v>
      </c>
      <c r="J70" s="54">
        <v>247</v>
      </c>
      <c r="K70" s="54">
        <v>139</v>
      </c>
      <c r="L70" s="54">
        <v>83</v>
      </c>
      <c r="M70" s="54">
        <v>24</v>
      </c>
      <c r="N70" s="54">
        <v>33</v>
      </c>
      <c r="O70" s="54">
        <v>16</v>
      </c>
      <c r="P70" s="54">
        <v>11</v>
      </c>
      <c r="Q70" s="54">
        <v>6</v>
      </c>
      <c r="R70" s="54" t="s">
        <v>190</v>
      </c>
      <c r="S70" s="54" t="s">
        <v>190</v>
      </c>
      <c r="T70" s="54" t="s">
        <v>193</v>
      </c>
      <c r="U70" s="54" t="s">
        <v>193</v>
      </c>
    </row>
    <row r="71" spans="1:21" x14ac:dyDescent="0.35">
      <c r="A71" s="52" t="s">
        <v>238</v>
      </c>
      <c r="B71" s="53">
        <v>4.3</v>
      </c>
      <c r="C71" s="54">
        <v>255</v>
      </c>
      <c r="D71" s="54">
        <v>124</v>
      </c>
      <c r="E71" s="54">
        <v>16</v>
      </c>
      <c r="F71" s="54">
        <v>16</v>
      </c>
      <c r="G71" s="54">
        <v>13</v>
      </c>
      <c r="H71" s="54">
        <v>11</v>
      </c>
      <c r="I71" s="54">
        <v>68</v>
      </c>
      <c r="J71" s="54">
        <v>126</v>
      </c>
      <c r="K71" s="54">
        <v>56</v>
      </c>
      <c r="L71" s="54">
        <v>57</v>
      </c>
      <c r="M71" s="54">
        <v>12</v>
      </c>
      <c r="N71" s="54">
        <v>3</v>
      </c>
      <c r="O71" s="54" t="s">
        <v>190</v>
      </c>
      <c r="P71" s="54" t="s">
        <v>190</v>
      </c>
      <c r="Q71" s="54">
        <v>1</v>
      </c>
      <c r="R71" s="54" t="s">
        <v>190</v>
      </c>
      <c r="S71" s="54" t="s">
        <v>190</v>
      </c>
      <c r="T71" s="54" t="s">
        <v>190</v>
      </c>
      <c r="U71" s="54" t="s">
        <v>193</v>
      </c>
    </row>
    <row r="72" spans="1:21" x14ac:dyDescent="0.35">
      <c r="A72" s="59" t="s">
        <v>239</v>
      </c>
      <c r="B72" s="53">
        <v>3.6</v>
      </c>
      <c r="C72" s="54">
        <v>244</v>
      </c>
      <c r="D72" s="54">
        <v>118</v>
      </c>
      <c r="E72" s="54">
        <v>13</v>
      </c>
      <c r="F72" s="54">
        <v>16</v>
      </c>
      <c r="G72" s="54">
        <v>15</v>
      </c>
      <c r="H72" s="54">
        <v>10</v>
      </c>
      <c r="I72" s="54">
        <v>63</v>
      </c>
      <c r="J72" s="54">
        <v>117</v>
      </c>
      <c r="K72" s="54">
        <v>46</v>
      </c>
      <c r="L72" s="54">
        <v>59</v>
      </c>
      <c r="M72" s="54">
        <v>13</v>
      </c>
      <c r="N72" s="54">
        <v>6</v>
      </c>
      <c r="O72" s="54" t="s">
        <v>190</v>
      </c>
      <c r="P72" s="54" t="s">
        <v>190</v>
      </c>
      <c r="Q72" s="54" t="s">
        <v>190</v>
      </c>
      <c r="R72" s="54" t="s">
        <v>190</v>
      </c>
      <c r="S72" s="54" t="s">
        <v>190</v>
      </c>
      <c r="T72" s="54" t="s">
        <v>190</v>
      </c>
      <c r="U72" s="54" t="s">
        <v>193</v>
      </c>
    </row>
    <row r="73" spans="1:21" x14ac:dyDescent="0.35">
      <c r="A73" s="52" t="s">
        <v>240</v>
      </c>
      <c r="B73" s="53">
        <v>1.8</v>
      </c>
      <c r="C73" s="54">
        <v>134</v>
      </c>
      <c r="D73" s="54">
        <v>69</v>
      </c>
      <c r="E73" s="54">
        <v>9</v>
      </c>
      <c r="F73" s="54">
        <v>12</v>
      </c>
      <c r="G73" s="54">
        <v>8</v>
      </c>
      <c r="H73" s="54">
        <v>5</v>
      </c>
      <c r="I73" s="54">
        <v>35</v>
      </c>
      <c r="J73" s="54">
        <v>64</v>
      </c>
      <c r="K73" s="54">
        <v>27</v>
      </c>
      <c r="L73" s="54">
        <v>31</v>
      </c>
      <c r="M73" s="54">
        <v>7</v>
      </c>
      <c r="N73" s="54" t="s">
        <v>190</v>
      </c>
      <c r="O73" s="54" t="s">
        <v>190</v>
      </c>
      <c r="P73" s="54" t="s">
        <v>190</v>
      </c>
      <c r="Q73" s="54" t="s">
        <v>190</v>
      </c>
      <c r="R73" s="54" t="s">
        <v>190</v>
      </c>
      <c r="S73" s="54" t="s">
        <v>190</v>
      </c>
      <c r="T73" s="54" t="s">
        <v>193</v>
      </c>
      <c r="U73" s="54" t="s">
        <v>193</v>
      </c>
    </row>
    <row r="74" spans="1:21" x14ac:dyDescent="0.35">
      <c r="A74" s="52" t="s">
        <v>241</v>
      </c>
      <c r="B74" s="53">
        <v>1.5</v>
      </c>
      <c r="C74" s="54">
        <v>129</v>
      </c>
      <c r="D74" s="54">
        <v>57</v>
      </c>
      <c r="E74" s="54">
        <v>5</v>
      </c>
      <c r="F74" s="54">
        <v>7</v>
      </c>
      <c r="G74" s="54">
        <v>7</v>
      </c>
      <c r="H74" s="54">
        <v>4</v>
      </c>
      <c r="I74" s="54">
        <v>34</v>
      </c>
      <c r="J74" s="54">
        <v>69</v>
      </c>
      <c r="K74" s="54">
        <v>27</v>
      </c>
      <c r="L74" s="54">
        <v>36</v>
      </c>
      <c r="M74" s="54">
        <v>6</v>
      </c>
      <c r="N74" s="54" t="s">
        <v>190</v>
      </c>
      <c r="O74" s="54" t="s">
        <v>190</v>
      </c>
      <c r="P74" s="54" t="s">
        <v>190</v>
      </c>
      <c r="Q74" s="54" t="s">
        <v>190</v>
      </c>
      <c r="R74" s="54" t="s">
        <v>190</v>
      </c>
      <c r="S74" s="54" t="s">
        <v>190</v>
      </c>
      <c r="T74" s="54" t="s">
        <v>190</v>
      </c>
      <c r="U74" s="54" t="s">
        <v>193</v>
      </c>
    </row>
    <row r="75" spans="1:21" x14ac:dyDescent="0.35">
      <c r="A75" s="56" t="s">
        <v>242</v>
      </c>
      <c r="B75" s="57" t="s">
        <v>153</v>
      </c>
      <c r="C75" s="58" t="s">
        <v>153</v>
      </c>
      <c r="D75" s="58" t="s">
        <v>153</v>
      </c>
      <c r="E75" s="58" t="s">
        <v>153</v>
      </c>
      <c r="F75" s="58" t="s">
        <v>153</v>
      </c>
      <c r="G75" s="58" t="s">
        <v>153</v>
      </c>
      <c r="H75" s="58" t="s">
        <v>153</v>
      </c>
      <c r="I75" s="58" t="s">
        <v>153</v>
      </c>
      <c r="J75" s="58" t="s">
        <v>153</v>
      </c>
      <c r="K75" s="58" t="s">
        <v>153</v>
      </c>
      <c r="L75" s="58" t="s">
        <v>153</v>
      </c>
      <c r="M75" s="58" t="s">
        <v>153</v>
      </c>
      <c r="N75" s="58" t="s">
        <v>153</v>
      </c>
      <c r="O75" s="58" t="s">
        <v>153</v>
      </c>
      <c r="P75" s="58" t="s">
        <v>153</v>
      </c>
      <c r="Q75" s="58" t="s">
        <v>153</v>
      </c>
      <c r="R75" s="58" t="s">
        <v>153</v>
      </c>
      <c r="S75" s="58" t="s">
        <v>153</v>
      </c>
      <c r="T75" s="58" t="s">
        <v>153</v>
      </c>
      <c r="U75" s="58" t="s">
        <v>153</v>
      </c>
    </row>
    <row r="76" spans="1:21" x14ac:dyDescent="0.35">
      <c r="A76" s="59" t="s">
        <v>243</v>
      </c>
      <c r="B76" s="53">
        <v>5</v>
      </c>
      <c r="C76" s="54">
        <v>222</v>
      </c>
      <c r="D76" s="54">
        <v>129</v>
      </c>
      <c r="E76" s="54">
        <v>28</v>
      </c>
      <c r="F76" s="54">
        <v>20</v>
      </c>
      <c r="G76" s="54">
        <v>13</v>
      </c>
      <c r="H76" s="54">
        <v>10</v>
      </c>
      <c r="I76" s="54">
        <v>59</v>
      </c>
      <c r="J76" s="54">
        <v>81</v>
      </c>
      <c r="K76" s="54">
        <v>32</v>
      </c>
      <c r="L76" s="54">
        <v>41</v>
      </c>
      <c r="M76" s="54">
        <v>7</v>
      </c>
      <c r="N76" s="54">
        <v>13</v>
      </c>
      <c r="O76" s="54" t="s">
        <v>190</v>
      </c>
      <c r="P76" s="54" t="s">
        <v>190</v>
      </c>
      <c r="Q76" s="54">
        <v>2</v>
      </c>
      <c r="R76" s="54" t="s">
        <v>193</v>
      </c>
      <c r="S76" s="54" t="s">
        <v>193</v>
      </c>
      <c r="T76" s="54" t="s">
        <v>193</v>
      </c>
      <c r="U76" s="54" t="s">
        <v>193</v>
      </c>
    </row>
    <row r="77" spans="1:21" x14ac:dyDescent="0.35">
      <c r="A77" s="59" t="s">
        <v>244</v>
      </c>
      <c r="B77" s="53">
        <v>5.3</v>
      </c>
      <c r="C77" s="54">
        <v>295</v>
      </c>
      <c r="D77" s="54">
        <v>145</v>
      </c>
      <c r="E77" s="54">
        <v>25</v>
      </c>
      <c r="F77" s="54">
        <v>22</v>
      </c>
      <c r="G77" s="54">
        <v>15</v>
      </c>
      <c r="H77" s="54">
        <v>13</v>
      </c>
      <c r="I77" s="54">
        <v>71</v>
      </c>
      <c r="J77" s="54">
        <v>133</v>
      </c>
      <c r="K77" s="54">
        <v>72</v>
      </c>
      <c r="L77" s="54">
        <v>52</v>
      </c>
      <c r="M77" s="54">
        <v>8</v>
      </c>
      <c r="N77" s="54">
        <v>10</v>
      </c>
      <c r="O77" s="54">
        <v>3</v>
      </c>
      <c r="P77" s="54" t="s">
        <v>190</v>
      </c>
      <c r="Q77" s="54" t="s">
        <v>190</v>
      </c>
      <c r="R77" s="54" t="s">
        <v>190</v>
      </c>
      <c r="S77" s="54" t="s">
        <v>190</v>
      </c>
      <c r="T77" s="54" t="s">
        <v>190</v>
      </c>
      <c r="U77" s="54" t="s">
        <v>190</v>
      </c>
    </row>
    <row r="78" spans="1:21" x14ac:dyDescent="0.35">
      <c r="A78" s="59" t="s">
        <v>245</v>
      </c>
      <c r="B78" s="53">
        <v>3.6</v>
      </c>
      <c r="C78" s="54">
        <v>201</v>
      </c>
      <c r="D78" s="54">
        <v>102</v>
      </c>
      <c r="E78" s="54">
        <v>11</v>
      </c>
      <c r="F78" s="54">
        <v>13</v>
      </c>
      <c r="G78" s="54">
        <v>13</v>
      </c>
      <c r="H78" s="54">
        <v>9</v>
      </c>
      <c r="I78" s="54">
        <v>55</v>
      </c>
      <c r="J78" s="54">
        <v>94</v>
      </c>
      <c r="K78" s="54">
        <v>47</v>
      </c>
      <c r="L78" s="54">
        <v>40</v>
      </c>
      <c r="M78" s="54">
        <v>7</v>
      </c>
      <c r="N78" s="54" t="s">
        <v>190</v>
      </c>
      <c r="O78" s="54" t="s">
        <v>190</v>
      </c>
      <c r="P78" s="54" t="s">
        <v>190</v>
      </c>
      <c r="Q78" s="54" t="s">
        <v>190</v>
      </c>
      <c r="R78" s="54" t="s">
        <v>190</v>
      </c>
      <c r="S78" s="54" t="s">
        <v>190</v>
      </c>
      <c r="T78" s="54" t="s">
        <v>193</v>
      </c>
      <c r="U78" s="54" t="s">
        <v>193</v>
      </c>
    </row>
    <row r="79" spans="1:21" x14ac:dyDescent="0.35">
      <c r="A79" s="59" t="s">
        <v>246</v>
      </c>
      <c r="B79" s="53">
        <v>3.5</v>
      </c>
      <c r="C79" s="54">
        <v>229</v>
      </c>
      <c r="D79" s="54">
        <v>111</v>
      </c>
      <c r="E79" s="54">
        <v>13</v>
      </c>
      <c r="F79" s="54">
        <v>13</v>
      </c>
      <c r="G79" s="54">
        <v>15</v>
      </c>
      <c r="H79" s="54">
        <v>11</v>
      </c>
      <c r="I79" s="54">
        <v>60</v>
      </c>
      <c r="J79" s="54">
        <v>111</v>
      </c>
      <c r="K79" s="54">
        <v>59</v>
      </c>
      <c r="L79" s="54">
        <v>40</v>
      </c>
      <c r="M79" s="54">
        <v>12</v>
      </c>
      <c r="N79" s="54">
        <v>6</v>
      </c>
      <c r="O79" s="54">
        <v>4</v>
      </c>
      <c r="P79" s="54" t="s">
        <v>190</v>
      </c>
      <c r="Q79" s="54" t="s">
        <v>190</v>
      </c>
      <c r="R79" s="54" t="s">
        <v>190</v>
      </c>
      <c r="S79" s="54" t="s">
        <v>190</v>
      </c>
      <c r="T79" s="54" t="s">
        <v>193</v>
      </c>
      <c r="U79" s="54" t="s">
        <v>193</v>
      </c>
    </row>
    <row r="80" spans="1:21" x14ac:dyDescent="0.35">
      <c r="A80" s="59" t="s">
        <v>247</v>
      </c>
      <c r="B80" s="53">
        <v>2.4</v>
      </c>
      <c r="C80" s="54">
        <v>158</v>
      </c>
      <c r="D80" s="54">
        <v>69</v>
      </c>
      <c r="E80" s="54">
        <v>8</v>
      </c>
      <c r="F80" s="54">
        <v>7</v>
      </c>
      <c r="G80" s="54">
        <v>7</v>
      </c>
      <c r="H80" s="54">
        <v>7</v>
      </c>
      <c r="I80" s="54">
        <v>39</v>
      </c>
      <c r="J80" s="54">
        <v>84</v>
      </c>
      <c r="K80" s="54">
        <v>45</v>
      </c>
      <c r="L80" s="54">
        <v>32</v>
      </c>
      <c r="M80" s="54">
        <v>7</v>
      </c>
      <c r="N80" s="54" t="s">
        <v>190</v>
      </c>
      <c r="O80" s="54" t="s">
        <v>190</v>
      </c>
      <c r="P80" s="54" t="s">
        <v>190</v>
      </c>
      <c r="Q80" s="54" t="s">
        <v>190</v>
      </c>
      <c r="R80" s="54" t="s">
        <v>190</v>
      </c>
      <c r="S80" s="54" t="s">
        <v>190</v>
      </c>
      <c r="T80" s="54" t="s">
        <v>190</v>
      </c>
      <c r="U80" s="54" t="s">
        <v>193</v>
      </c>
    </row>
    <row r="81" spans="1:21" x14ac:dyDescent="0.35">
      <c r="A81" s="59" t="s">
        <v>248</v>
      </c>
      <c r="B81" s="53">
        <v>2.2999999999999998</v>
      </c>
      <c r="C81" s="54">
        <v>156</v>
      </c>
      <c r="D81" s="54">
        <v>71</v>
      </c>
      <c r="E81" s="54">
        <v>8</v>
      </c>
      <c r="F81" s="54">
        <v>7</v>
      </c>
      <c r="G81" s="54">
        <v>10</v>
      </c>
      <c r="H81" s="54">
        <v>6</v>
      </c>
      <c r="I81" s="54">
        <v>41</v>
      </c>
      <c r="J81" s="54">
        <v>80</v>
      </c>
      <c r="K81" s="54">
        <v>42</v>
      </c>
      <c r="L81" s="54">
        <v>30</v>
      </c>
      <c r="M81" s="54">
        <v>8</v>
      </c>
      <c r="N81" s="54">
        <v>4</v>
      </c>
      <c r="O81" s="54" t="s">
        <v>190</v>
      </c>
      <c r="P81" s="54" t="s">
        <v>190</v>
      </c>
      <c r="Q81" s="54" t="s">
        <v>190</v>
      </c>
      <c r="R81" s="54" t="s">
        <v>193</v>
      </c>
      <c r="S81" s="54" t="s">
        <v>193</v>
      </c>
      <c r="T81" s="54" t="s">
        <v>193</v>
      </c>
      <c r="U81" s="54" t="s">
        <v>193</v>
      </c>
    </row>
    <row r="82" spans="1:21" x14ac:dyDescent="0.35">
      <c r="A82" s="59" t="s">
        <v>249</v>
      </c>
      <c r="B82" s="53">
        <v>1.2</v>
      </c>
      <c r="C82" s="54">
        <v>95</v>
      </c>
      <c r="D82" s="54">
        <v>40</v>
      </c>
      <c r="E82" s="54">
        <v>2</v>
      </c>
      <c r="F82" s="54">
        <v>5</v>
      </c>
      <c r="G82" s="54">
        <v>6</v>
      </c>
      <c r="H82" s="54">
        <v>4</v>
      </c>
      <c r="I82" s="54">
        <v>23</v>
      </c>
      <c r="J82" s="54">
        <v>52</v>
      </c>
      <c r="K82" s="54">
        <v>28</v>
      </c>
      <c r="L82" s="54">
        <v>18</v>
      </c>
      <c r="M82" s="54">
        <v>6</v>
      </c>
      <c r="N82" s="54" t="s">
        <v>190</v>
      </c>
      <c r="O82" s="54" t="s">
        <v>190</v>
      </c>
      <c r="P82" s="54" t="s">
        <v>190</v>
      </c>
      <c r="Q82" s="54" t="s">
        <v>190</v>
      </c>
      <c r="R82" s="54" t="s">
        <v>193</v>
      </c>
      <c r="S82" s="54" t="s">
        <v>193</v>
      </c>
      <c r="T82" s="54" t="s">
        <v>193</v>
      </c>
      <c r="U82" s="54" t="s">
        <v>193</v>
      </c>
    </row>
    <row r="83" spans="1:21" x14ac:dyDescent="0.35">
      <c r="A83" s="59" t="s">
        <v>250</v>
      </c>
      <c r="B83" s="53">
        <v>3.1</v>
      </c>
      <c r="C83" s="54">
        <v>225</v>
      </c>
      <c r="D83" s="54">
        <v>101</v>
      </c>
      <c r="E83" s="54">
        <v>7</v>
      </c>
      <c r="F83" s="54">
        <v>6</v>
      </c>
      <c r="G83" s="54">
        <v>17</v>
      </c>
      <c r="H83" s="54">
        <v>9</v>
      </c>
      <c r="I83" s="54">
        <v>61</v>
      </c>
      <c r="J83" s="54">
        <v>114</v>
      </c>
      <c r="K83" s="54">
        <v>54</v>
      </c>
      <c r="L83" s="54">
        <v>43</v>
      </c>
      <c r="M83" s="54">
        <v>17</v>
      </c>
      <c r="N83" s="54">
        <v>10</v>
      </c>
      <c r="O83" s="54">
        <v>5</v>
      </c>
      <c r="P83" s="54">
        <v>4</v>
      </c>
      <c r="Q83" s="54">
        <v>1</v>
      </c>
      <c r="R83" s="54" t="s">
        <v>190</v>
      </c>
      <c r="S83" s="54" t="s">
        <v>190</v>
      </c>
      <c r="T83" s="54" t="s">
        <v>193</v>
      </c>
      <c r="U83" s="54" t="s">
        <v>193</v>
      </c>
    </row>
    <row r="84" spans="1:21" x14ac:dyDescent="0.35">
      <c r="A84" s="56" t="s">
        <v>251</v>
      </c>
      <c r="B84" s="57" t="s">
        <v>153</v>
      </c>
      <c r="C84" s="58" t="s">
        <v>153</v>
      </c>
      <c r="D84" s="58" t="s">
        <v>153</v>
      </c>
      <c r="E84" s="58" t="s">
        <v>153</v>
      </c>
      <c r="F84" s="58" t="s">
        <v>153</v>
      </c>
      <c r="G84" s="58" t="s">
        <v>153</v>
      </c>
      <c r="H84" s="58" t="s">
        <v>153</v>
      </c>
      <c r="I84" s="58" t="s">
        <v>153</v>
      </c>
      <c r="J84" s="58" t="s">
        <v>153</v>
      </c>
      <c r="K84" s="58" t="s">
        <v>153</v>
      </c>
      <c r="L84" s="58" t="s">
        <v>153</v>
      </c>
      <c r="M84" s="58" t="s">
        <v>153</v>
      </c>
      <c r="N84" s="58" t="s">
        <v>153</v>
      </c>
      <c r="O84" s="58" t="s">
        <v>153</v>
      </c>
      <c r="P84" s="58" t="s">
        <v>153</v>
      </c>
      <c r="Q84" s="58" t="s">
        <v>153</v>
      </c>
      <c r="R84" s="58" t="s">
        <v>153</v>
      </c>
      <c r="S84" s="58" t="s">
        <v>153</v>
      </c>
      <c r="T84" s="58" t="s">
        <v>153</v>
      </c>
      <c r="U84" s="58" t="s">
        <v>153</v>
      </c>
    </row>
    <row r="85" spans="1:21" x14ac:dyDescent="0.35">
      <c r="A85" s="59" t="s">
        <v>252</v>
      </c>
      <c r="B85" s="53">
        <v>23.7</v>
      </c>
      <c r="C85" s="54">
        <v>1482</v>
      </c>
      <c r="D85" s="54">
        <v>717</v>
      </c>
      <c r="E85" s="54">
        <v>98</v>
      </c>
      <c r="F85" s="54">
        <v>85</v>
      </c>
      <c r="G85" s="54">
        <v>88</v>
      </c>
      <c r="H85" s="54">
        <v>64</v>
      </c>
      <c r="I85" s="54">
        <v>381</v>
      </c>
      <c r="J85" s="54">
        <v>705</v>
      </c>
      <c r="K85" s="54">
        <v>364</v>
      </c>
      <c r="L85" s="54">
        <v>273</v>
      </c>
      <c r="M85" s="54">
        <v>68</v>
      </c>
      <c r="N85" s="54">
        <v>52</v>
      </c>
      <c r="O85" s="54">
        <v>24</v>
      </c>
      <c r="P85" s="54">
        <v>18</v>
      </c>
      <c r="Q85" s="54">
        <v>10</v>
      </c>
      <c r="R85" s="54">
        <v>8</v>
      </c>
      <c r="S85" s="54">
        <v>6</v>
      </c>
      <c r="T85" s="54" t="s">
        <v>190</v>
      </c>
      <c r="U85" s="54" t="s">
        <v>190</v>
      </c>
    </row>
    <row r="86" spans="1:21" ht="26.5" x14ac:dyDescent="0.35">
      <c r="A86" s="59" t="s">
        <v>253</v>
      </c>
      <c r="B86" s="53">
        <v>1.1000000000000001</v>
      </c>
      <c r="C86" s="54">
        <v>35</v>
      </c>
      <c r="D86" s="54">
        <v>16</v>
      </c>
      <c r="E86" s="54">
        <v>1</v>
      </c>
      <c r="F86" s="54">
        <v>1</v>
      </c>
      <c r="G86" s="54">
        <v>2</v>
      </c>
      <c r="H86" s="54">
        <v>2</v>
      </c>
      <c r="I86" s="54">
        <v>10</v>
      </c>
      <c r="J86" s="54">
        <v>19</v>
      </c>
      <c r="K86" s="54">
        <v>5</v>
      </c>
      <c r="L86" s="54">
        <v>12</v>
      </c>
      <c r="M86" s="54">
        <v>1</v>
      </c>
      <c r="N86" s="54" t="s">
        <v>190</v>
      </c>
      <c r="O86" s="54" t="s">
        <v>193</v>
      </c>
      <c r="P86" s="54" t="s">
        <v>193</v>
      </c>
      <c r="Q86" s="54" t="s">
        <v>190</v>
      </c>
      <c r="R86" s="54" t="s">
        <v>193</v>
      </c>
      <c r="S86" s="54" t="s">
        <v>193</v>
      </c>
      <c r="T86" s="54" t="s">
        <v>193</v>
      </c>
      <c r="U86" s="54" t="s">
        <v>193</v>
      </c>
    </row>
    <row r="87" spans="1:21" x14ac:dyDescent="0.35">
      <c r="A87" s="59" t="s">
        <v>254</v>
      </c>
      <c r="B87" s="53">
        <v>1.4</v>
      </c>
      <c r="C87" s="54">
        <v>54</v>
      </c>
      <c r="D87" s="54">
        <v>30</v>
      </c>
      <c r="E87" s="54">
        <v>3</v>
      </c>
      <c r="F87" s="54">
        <v>5</v>
      </c>
      <c r="G87" s="54">
        <v>5</v>
      </c>
      <c r="H87" s="54">
        <v>3</v>
      </c>
      <c r="I87" s="54">
        <v>15</v>
      </c>
      <c r="J87" s="54">
        <v>21</v>
      </c>
      <c r="K87" s="54">
        <v>9</v>
      </c>
      <c r="L87" s="54">
        <v>10</v>
      </c>
      <c r="M87" s="54">
        <v>1</v>
      </c>
      <c r="N87" s="54" t="s">
        <v>190</v>
      </c>
      <c r="O87" s="54" t="s">
        <v>193</v>
      </c>
      <c r="P87" s="54" t="s">
        <v>190</v>
      </c>
      <c r="Q87" s="54" t="s">
        <v>190</v>
      </c>
      <c r="R87" s="54" t="s">
        <v>190</v>
      </c>
      <c r="S87" s="54" t="s">
        <v>190</v>
      </c>
      <c r="T87" s="54" t="s">
        <v>190</v>
      </c>
      <c r="U87" s="54" t="s">
        <v>193</v>
      </c>
    </row>
    <row r="88" spans="1:21" x14ac:dyDescent="0.35">
      <c r="A88" s="59" t="s">
        <v>255</v>
      </c>
      <c r="B88" s="53">
        <v>0.2</v>
      </c>
      <c r="C88" s="54">
        <v>10</v>
      </c>
      <c r="D88" s="54">
        <v>4</v>
      </c>
      <c r="E88" s="54" t="s">
        <v>190</v>
      </c>
      <c r="F88" s="54" t="s">
        <v>190</v>
      </c>
      <c r="G88" s="54" t="s">
        <v>190</v>
      </c>
      <c r="H88" s="54" t="s">
        <v>256</v>
      </c>
      <c r="I88" s="54">
        <v>3</v>
      </c>
      <c r="J88" s="54" t="s">
        <v>190</v>
      </c>
      <c r="K88" s="54" t="s">
        <v>190</v>
      </c>
      <c r="L88" s="54" t="s">
        <v>190</v>
      </c>
      <c r="M88" s="54" t="s">
        <v>190</v>
      </c>
      <c r="N88" s="54" t="s">
        <v>190</v>
      </c>
      <c r="O88" s="54" t="s">
        <v>193</v>
      </c>
      <c r="P88" s="54" t="s">
        <v>190</v>
      </c>
      <c r="Q88" s="54" t="s">
        <v>190</v>
      </c>
      <c r="R88" s="54" t="s">
        <v>193</v>
      </c>
      <c r="S88" s="54" t="s">
        <v>193</v>
      </c>
      <c r="T88" s="54" t="s">
        <v>193</v>
      </c>
      <c r="U88" s="54" t="s">
        <v>193</v>
      </c>
    </row>
    <row r="89" spans="1:21" x14ac:dyDescent="0.35">
      <c r="A89" s="61" t="s">
        <v>257</v>
      </c>
      <c r="B89" s="57" t="s">
        <v>153</v>
      </c>
      <c r="C89" s="58" t="s">
        <v>153</v>
      </c>
      <c r="D89" s="58" t="s">
        <v>153</v>
      </c>
      <c r="E89" s="58" t="s">
        <v>153</v>
      </c>
      <c r="F89" s="58" t="s">
        <v>153</v>
      </c>
      <c r="G89" s="58" t="s">
        <v>153</v>
      </c>
      <c r="H89" s="58" t="s">
        <v>153</v>
      </c>
      <c r="I89" s="58" t="s">
        <v>153</v>
      </c>
      <c r="J89" s="58" t="s">
        <v>153</v>
      </c>
      <c r="K89" s="58" t="s">
        <v>153</v>
      </c>
      <c r="L89" s="58" t="s">
        <v>153</v>
      </c>
      <c r="M89" s="58" t="s">
        <v>153</v>
      </c>
      <c r="N89" s="58" t="s">
        <v>153</v>
      </c>
      <c r="O89" s="58" t="s">
        <v>153</v>
      </c>
      <c r="P89" s="58" t="s">
        <v>153</v>
      </c>
      <c r="Q89" s="58" t="s">
        <v>153</v>
      </c>
      <c r="R89" s="58" t="s">
        <v>153</v>
      </c>
      <c r="S89" s="58" t="s">
        <v>153</v>
      </c>
      <c r="T89" s="58" t="s">
        <v>153</v>
      </c>
      <c r="U89" s="58" t="s">
        <v>153</v>
      </c>
    </row>
    <row r="90" spans="1:21" x14ac:dyDescent="0.35">
      <c r="A90" s="52" t="s">
        <v>151</v>
      </c>
      <c r="B90" s="53">
        <v>13.9</v>
      </c>
      <c r="C90" s="54">
        <v>1010</v>
      </c>
      <c r="D90" s="54">
        <v>355</v>
      </c>
      <c r="E90" s="54">
        <v>10</v>
      </c>
      <c r="F90" s="54">
        <v>16</v>
      </c>
      <c r="G90" s="54">
        <v>58</v>
      </c>
      <c r="H90" s="54">
        <v>39</v>
      </c>
      <c r="I90" s="54">
        <v>232</v>
      </c>
      <c r="J90" s="54">
        <v>654</v>
      </c>
      <c r="K90" s="54">
        <v>377</v>
      </c>
      <c r="L90" s="54">
        <v>226</v>
      </c>
      <c r="M90" s="54">
        <v>50</v>
      </c>
      <c r="N90" s="54" t="s">
        <v>190</v>
      </c>
      <c r="O90" s="54" t="s">
        <v>193</v>
      </c>
      <c r="P90" s="54" t="s">
        <v>190</v>
      </c>
      <c r="Q90" s="54" t="s">
        <v>190</v>
      </c>
      <c r="R90" s="54" t="s">
        <v>190</v>
      </c>
      <c r="S90" s="54" t="s">
        <v>190</v>
      </c>
      <c r="T90" s="54" t="s">
        <v>193</v>
      </c>
      <c r="U90" s="54" t="s">
        <v>193</v>
      </c>
    </row>
    <row r="91" spans="1:21" x14ac:dyDescent="0.35">
      <c r="A91" s="52" t="s">
        <v>149</v>
      </c>
      <c r="B91" s="53">
        <v>7.8</v>
      </c>
      <c r="C91" s="54">
        <v>361</v>
      </c>
      <c r="D91" s="54">
        <v>298</v>
      </c>
      <c r="E91" s="54">
        <v>89</v>
      </c>
      <c r="F91" s="54">
        <v>59</v>
      </c>
      <c r="G91" s="54">
        <v>26</v>
      </c>
      <c r="H91" s="54">
        <v>19</v>
      </c>
      <c r="I91" s="54">
        <v>104</v>
      </c>
      <c r="J91" s="54">
        <v>57</v>
      </c>
      <c r="K91" s="54">
        <v>2</v>
      </c>
      <c r="L91" s="54">
        <v>39</v>
      </c>
      <c r="M91" s="54">
        <v>15</v>
      </c>
      <c r="N91" s="54">
        <v>6</v>
      </c>
      <c r="O91" s="54">
        <v>2</v>
      </c>
      <c r="P91" s="54" t="s">
        <v>190</v>
      </c>
      <c r="Q91" s="54">
        <v>3</v>
      </c>
      <c r="R91" s="54" t="s">
        <v>193</v>
      </c>
      <c r="S91" s="54" t="s">
        <v>193</v>
      </c>
      <c r="T91" s="54" t="s">
        <v>193</v>
      </c>
      <c r="U91" s="54" t="s">
        <v>193</v>
      </c>
    </row>
    <row r="92" spans="1:21" x14ac:dyDescent="0.35">
      <c r="A92" s="52" t="s">
        <v>182</v>
      </c>
      <c r="B92" s="53" t="s">
        <v>190</v>
      </c>
      <c r="C92" s="54" t="s">
        <v>190</v>
      </c>
      <c r="D92" s="54" t="s">
        <v>190</v>
      </c>
      <c r="E92" s="54" t="s">
        <v>190</v>
      </c>
      <c r="F92" s="54" t="s">
        <v>190</v>
      </c>
      <c r="G92" s="54" t="s">
        <v>190</v>
      </c>
      <c r="H92" s="54" t="s">
        <v>190</v>
      </c>
      <c r="I92" s="54" t="s">
        <v>190</v>
      </c>
      <c r="J92" s="54" t="s">
        <v>193</v>
      </c>
      <c r="K92" s="54" t="s">
        <v>193</v>
      </c>
      <c r="L92" s="54" t="s">
        <v>193</v>
      </c>
      <c r="M92" s="54" t="s">
        <v>193</v>
      </c>
      <c r="N92" s="54" t="s">
        <v>190</v>
      </c>
      <c r="O92" s="54" t="s">
        <v>193</v>
      </c>
      <c r="P92" s="54" t="s">
        <v>193</v>
      </c>
      <c r="Q92" s="54" t="s">
        <v>190</v>
      </c>
      <c r="R92" s="54" t="s">
        <v>190</v>
      </c>
      <c r="S92" s="54" t="s">
        <v>190</v>
      </c>
      <c r="T92" s="54" t="s">
        <v>190</v>
      </c>
      <c r="U92" s="54" t="s">
        <v>190</v>
      </c>
    </row>
    <row r="93" spans="1:21" x14ac:dyDescent="0.35">
      <c r="A93" s="52" t="s">
        <v>152</v>
      </c>
      <c r="B93" s="53">
        <v>0.8</v>
      </c>
      <c r="C93" s="54">
        <v>54</v>
      </c>
      <c r="D93" s="54">
        <v>22</v>
      </c>
      <c r="E93" s="54" t="s">
        <v>190</v>
      </c>
      <c r="F93" s="54" t="s">
        <v>190</v>
      </c>
      <c r="G93" s="54">
        <v>2</v>
      </c>
      <c r="H93" s="54">
        <v>2</v>
      </c>
      <c r="I93" s="54">
        <v>16</v>
      </c>
      <c r="J93" s="54" t="s">
        <v>190</v>
      </c>
      <c r="K93" s="54" t="s">
        <v>193</v>
      </c>
      <c r="L93" s="54" t="s">
        <v>190</v>
      </c>
      <c r="M93" s="54" t="s">
        <v>193</v>
      </c>
      <c r="N93" s="54">
        <v>31</v>
      </c>
      <c r="O93" s="54">
        <v>21</v>
      </c>
      <c r="P93" s="54">
        <v>9</v>
      </c>
      <c r="Q93" s="54">
        <v>2</v>
      </c>
      <c r="R93" s="54" t="s">
        <v>193</v>
      </c>
      <c r="S93" s="54" t="s">
        <v>193</v>
      </c>
      <c r="T93" s="54" t="s">
        <v>193</v>
      </c>
      <c r="U93" s="54" t="s">
        <v>193</v>
      </c>
    </row>
    <row r="94" spans="1:21" ht="15" thickBot="1" x14ac:dyDescent="0.4">
      <c r="A94" s="55"/>
      <c r="B94" s="62"/>
      <c r="C94" s="62"/>
      <c r="D94" s="62"/>
      <c r="E94" s="62"/>
      <c r="F94" s="62"/>
      <c r="G94" s="62"/>
      <c r="H94" s="62"/>
      <c r="I94" s="62"/>
      <c r="J94" s="62"/>
      <c r="K94" s="62"/>
      <c r="L94" s="62"/>
      <c r="M94" s="62"/>
      <c r="N94" s="62"/>
      <c r="O94" s="62"/>
      <c r="P94" s="62"/>
      <c r="Q94" s="62"/>
      <c r="R94" s="62"/>
      <c r="S94" s="62"/>
      <c r="T94" s="62"/>
      <c r="U94" s="62"/>
    </row>
    <row r="95" spans="1:21" x14ac:dyDescent="0.35">
      <c r="A95" s="133" t="s">
        <v>258</v>
      </c>
      <c r="B95" s="133"/>
      <c r="C95" s="133"/>
      <c r="D95" s="133"/>
      <c r="E95" s="133"/>
      <c r="F95" s="133"/>
      <c r="G95" s="133"/>
      <c r="H95" s="133"/>
      <c r="I95" s="133"/>
      <c r="J95" s="133"/>
      <c r="K95" s="133"/>
      <c r="L95" s="133"/>
      <c r="M95" s="133"/>
      <c r="N95" s="133"/>
      <c r="O95" s="133"/>
      <c r="P95" s="133"/>
      <c r="Q95" s="133"/>
      <c r="R95" s="133"/>
      <c r="S95" s="133"/>
      <c r="T95" s="133"/>
      <c r="U95" s="133"/>
    </row>
  </sheetData>
  <mergeCells count="12">
    <mergeCell ref="AM14:AP14"/>
    <mergeCell ref="A95:U95"/>
    <mergeCell ref="A11:U11"/>
    <mergeCell ref="C12:U12"/>
    <mergeCell ref="X12:AP12"/>
    <mergeCell ref="D14:I14"/>
    <mergeCell ref="J14:M14"/>
    <mergeCell ref="N14:Q14"/>
    <mergeCell ref="R14:U14"/>
    <mergeCell ref="Y14:AD14"/>
    <mergeCell ref="AE14:AH14"/>
    <mergeCell ref="AI14:AL14"/>
  </mergeCells>
  <pageMargins left="0.7" right="0.7" top="0.6" bottom="0.6" header="0.3" footer="0.3"/>
  <pageSetup scale="70" fitToHeight="0" orientation="landscape" r:id="rId1"/>
  <headerFooter>
    <oddFooter>&amp;C&amp;10U.S. Energy Information Administration
2015 Residential Energy Consumption Survey:  Energy Consumption and Expenditures Tables</oddFooter>
  </headerFooter>
  <rowBreaks count="2" manualBreakCount="2">
    <brk id="42" max="16383" man="1"/>
    <brk id="7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C5562-AA9E-4F2C-AD96-A7665CA95A11}">
  <dimension ref="A1:F13"/>
  <sheetViews>
    <sheetView zoomScaleNormal="100" workbookViewId="0">
      <selection activeCell="B26" sqref="B26:B27"/>
    </sheetView>
  </sheetViews>
  <sheetFormatPr defaultRowHeight="14.5" x14ac:dyDescent="0.35"/>
  <cols>
    <col min="1" max="1" width="32.26953125" customWidth="1"/>
    <col min="2" max="2" width="22.7265625" bestFit="1" customWidth="1"/>
    <col min="3" max="3" width="15" customWidth="1"/>
    <col min="4" max="4" width="19.1796875" customWidth="1"/>
    <col min="5" max="5" width="14.6328125" customWidth="1"/>
    <col min="6" max="6" width="15.36328125" customWidth="1"/>
  </cols>
  <sheetData>
    <row r="1" spans="1:6" ht="52.5" x14ac:dyDescent="0.35">
      <c r="A1" s="74" t="s">
        <v>302</v>
      </c>
      <c r="B1" s="75" t="s">
        <v>322</v>
      </c>
      <c r="C1" s="75" t="s">
        <v>321</v>
      </c>
      <c r="D1" s="75" t="s">
        <v>303</v>
      </c>
      <c r="E1" s="75" t="s">
        <v>304</v>
      </c>
      <c r="F1" s="75" t="s">
        <v>305</v>
      </c>
    </row>
    <row r="2" spans="1:6" x14ac:dyDescent="0.35">
      <c r="A2" s="76" t="s">
        <v>174</v>
      </c>
      <c r="B2" s="77">
        <v>9959988262.2217865</v>
      </c>
      <c r="C2" s="78">
        <f>'Emissions factors'!F3</f>
        <v>2.1599999999999999E-4</v>
      </c>
      <c r="D2" s="77">
        <f>B2*C2</f>
        <v>2151357.4646399058</v>
      </c>
      <c r="E2" s="79">
        <v>1065476</v>
      </c>
      <c r="F2" s="124">
        <f>D2/E2</f>
        <v>2.0191515009628613</v>
      </c>
    </row>
    <row r="3" spans="1:6" x14ac:dyDescent="0.35">
      <c r="A3" s="76" t="s">
        <v>175</v>
      </c>
      <c r="B3" s="77">
        <v>382638269.76363057</v>
      </c>
      <c r="C3" s="78">
        <f>'Emissions factors'!F4</f>
        <v>5.3323700000000012E-3</v>
      </c>
      <c r="D3" s="77">
        <f t="shared" ref="D3:D5" si="0">B3*C3</f>
        <v>2040368.8305394913</v>
      </c>
      <c r="E3" s="79">
        <v>1065476</v>
      </c>
      <c r="F3" s="124">
        <f t="shared" ref="F3:F7" si="1">D3/E3</f>
        <v>1.9149833788273891</v>
      </c>
    </row>
    <row r="4" spans="1:6" x14ac:dyDescent="0.35">
      <c r="A4" s="76" t="s">
        <v>177</v>
      </c>
      <c r="B4" s="77">
        <v>21740419.775574792</v>
      </c>
      <c r="C4" s="78">
        <f>'Emissions factors'!F5</f>
        <v>5.6999489999999993E-3</v>
      </c>
      <c r="D4" s="77">
        <f>B4*C4</f>
        <v>123919.28395936775</v>
      </c>
      <c r="E4" s="122">
        <v>1065476</v>
      </c>
      <c r="F4" s="124">
        <f>D4/E4</f>
        <v>0.11630415322294238</v>
      </c>
    </row>
    <row r="5" spans="1:6" x14ac:dyDescent="0.35">
      <c r="A5" s="76" t="s">
        <v>176</v>
      </c>
      <c r="B5" s="77">
        <v>31173105.841095161</v>
      </c>
      <c r="C5" s="78">
        <f>'Emissions factors'!F6</f>
        <v>1.1306449999999999E-2</v>
      </c>
      <c r="D5" s="77">
        <f t="shared" si="0"/>
        <v>352457.16253705038</v>
      </c>
      <c r="E5" s="122">
        <v>1065476</v>
      </c>
      <c r="F5" s="124">
        <f t="shared" si="1"/>
        <v>0.33079784297070075</v>
      </c>
    </row>
    <row r="6" spans="1:6" x14ac:dyDescent="0.35">
      <c r="A6" s="80" t="s">
        <v>335</v>
      </c>
      <c r="B6" s="81"/>
      <c r="C6" s="87"/>
      <c r="D6" s="81">
        <v>34750.053242333233</v>
      </c>
      <c r="E6" s="82"/>
      <c r="F6" s="125"/>
    </row>
    <row r="7" spans="1:6" x14ac:dyDescent="0.35">
      <c r="A7" s="84" t="s">
        <v>3</v>
      </c>
      <c r="B7" s="84"/>
      <c r="C7" s="84"/>
      <c r="D7" s="85">
        <f>SUM(D2:D6)</f>
        <v>4702852.7949181478</v>
      </c>
      <c r="E7" s="86">
        <v>1065476</v>
      </c>
      <c r="F7" s="126">
        <f t="shared" si="1"/>
        <v>4.4138514569245553</v>
      </c>
    </row>
    <row r="10" spans="1:6" x14ac:dyDescent="0.35">
      <c r="B10" s="27"/>
      <c r="D10" s="27"/>
    </row>
    <row r="11" spans="1:6" x14ac:dyDescent="0.35">
      <c r="B11" s="27"/>
      <c r="D11" s="27"/>
    </row>
    <row r="12" spans="1:6" x14ac:dyDescent="0.35">
      <c r="B12" s="27"/>
      <c r="D12" s="27"/>
    </row>
    <row r="13" spans="1:6" x14ac:dyDescent="0.35">
      <c r="B13" s="27"/>
      <c r="D13" s="27"/>
    </row>
  </sheetData>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192871-8D0C-475C-9CA1-18671545B5D4}">
  <dimension ref="A1:F23"/>
  <sheetViews>
    <sheetView zoomScaleNormal="100" workbookViewId="0">
      <selection activeCell="B26" sqref="B26:B27"/>
    </sheetView>
  </sheetViews>
  <sheetFormatPr defaultRowHeight="14.5" x14ac:dyDescent="0.35"/>
  <cols>
    <col min="1" max="6" width="29.7265625" customWidth="1"/>
    <col min="7" max="7" width="27.26953125" customWidth="1"/>
  </cols>
  <sheetData>
    <row r="1" spans="1:6" x14ac:dyDescent="0.35">
      <c r="A1" s="30" t="s">
        <v>311</v>
      </c>
    </row>
    <row r="2" spans="1:6" x14ac:dyDescent="0.35">
      <c r="A2" s="89" t="s">
        <v>16</v>
      </c>
      <c r="B2" s="89" t="s">
        <v>319</v>
      </c>
      <c r="C2" s="89" t="s">
        <v>158</v>
      </c>
      <c r="D2" s="89" t="s">
        <v>159</v>
      </c>
      <c r="E2" s="89" t="s">
        <v>160</v>
      </c>
      <c r="F2" s="108" t="s">
        <v>157</v>
      </c>
    </row>
    <row r="3" spans="1:6" ht="29" x14ac:dyDescent="0.35">
      <c r="A3" s="101" t="s">
        <v>318</v>
      </c>
      <c r="B3" s="102" t="s">
        <v>150</v>
      </c>
      <c r="C3" s="102"/>
      <c r="D3" s="102"/>
      <c r="E3" s="102"/>
      <c r="F3" s="109">
        <f>C11/1000</f>
        <v>2.1599999999999999E-4</v>
      </c>
    </row>
    <row r="4" spans="1:6" x14ac:dyDescent="0.35">
      <c r="A4" s="102" t="s">
        <v>151</v>
      </c>
      <c r="B4" s="102" t="s">
        <v>161</v>
      </c>
      <c r="C4" s="102"/>
      <c r="D4" s="102"/>
      <c r="E4" s="102"/>
      <c r="F4" s="109">
        <v>5.3323700000000012E-3</v>
      </c>
    </row>
    <row r="5" spans="1:6" x14ac:dyDescent="0.35">
      <c r="A5" s="102" t="s">
        <v>152</v>
      </c>
      <c r="B5" s="102" t="s">
        <v>162</v>
      </c>
      <c r="C5" s="105">
        <v>5.6600000000000001E-3</v>
      </c>
      <c r="D5" s="106">
        <v>9.0999999999999986E-7</v>
      </c>
      <c r="E5" s="104">
        <v>5.4599999999999993E-8</v>
      </c>
      <c r="F5" s="109">
        <f>C5*C$7+D5*D$7+E5*E$7</f>
        <v>5.6999489999999993E-3</v>
      </c>
    </row>
    <row r="6" spans="1:6" x14ac:dyDescent="0.35">
      <c r="A6" s="112" t="s">
        <v>155</v>
      </c>
      <c r="B6" s="112" t="s">
        <v>162</v>
      </c>
      <c r="C6" s="113">
        <v>1.1269999999999999E-2</v>
      </c>
      <c r="D6" s="114">
        <v>4.4999999999999998E-7</v>
      </c>
      <c r="E6" s="112">
        <v>8.9999999999999999E-8</v>
      </c>
      <c r="F6" s="115">
        <f>C6*C$7+D6*D$7+E6*E$7</f>
        <v>1.1306449999999999E-2</v>
      </c>
    </row>
    <row r="7" spans="1:6" x14ac:dyDescent="0.35">
      <c r="A7" s="102" t="s">
        <v>163</v>
      </c>
      <c r="C7">
        <f>C19</f>
        <v>1</v>
      </c>
      <c r="D7">
        <f>C20</f>
        <v>28</v>
      </c>
      <c r="E7">
        <f>C21</f>
        <v>265</v>
      </c>
      <c r="F7" s="110"/>
    </row>
    <row r="9" spans="1:6" x14ac:dyDescent="0.35">
      <c r="A9" s="30" t="s">
        <v>310</v>
      </c>
    </row>
    <row r="10" spans="1:6" x14ac:dyDescent="0.35">
      <c r="A10" s="89" t="s">
        <v>259</v>
      </c>
      <c r="B10" s="89" t="s">
        <v>299</v>
      </c>
      <c r="C10" s="90" t="s">
        <v>300</v>
      </c>
      <c r="D10" s="91" t="s">
        <v>301</v>
      </c>
    </row>
    <row r="11" spans="1:6" x14ac:dyDescent="0.35">
      <c r="A11" t="s">
        <v>0</v>
      </c>
      <c r="B11" s="31">
        <v>2291070762</v>
      </c>
      <c r="C11">
        <v>0.216</v>
      </c>
      <c r="D11" s="66">
        <f>B11/B$14*C11</f>
        <v>7.5016012807401139E-2</v>
      </c>
    </row>
    <row r="12" spans="1:6" x14ac:dyDescent="0.35">
      <c r="A12" t="s">
        <v>1</v>
      </c>
      <c r="B12" s="31">
        <v>1472167061</v>
      </c>
      <c r="C12">
        <v>0.315</v>
      </c>
      <c r="D12" s="66">
        <f t="shared" ref="D12:D13" si="0">B12/B$14*C12</f>
        <v>7.0295799252128491E-2</v>
      </c>
    </row>
    <row r="13" spans="1:6" x14ac:dyDescent="0.35">
      <c r="A13" s="83" t="s">
        <v>2</v>
      </c>
      <c r="B13" s="92">
        <v>2833637511.6375613</v>
      </c>
      <c r="C13" s="83">
        <v>0.315</v>
      </c>
      <c r="D13" s="93">
        <f t="shared" si="0"/>
        <v>0.13530584873707815</v>
      </c>
    </row>
    <row r="14" spans="1:6" x14ac:dyDescent="0.35">
      <c r="A14" t="s">
        <v>3</v>
      </c>
      <c r="B14" s="31">
        <v>6596875334.6375618</v>
      </c>
      <c r="D14" s="66">
        <f>SUM(D11:D13)</f>
        <v>0.28061766079660777</v>
      </c>
    </row>
    <row r="15" spans="1:6" s="88" customFormat="1" ht="29" x14ac:dyDescent="0.35">
      <c r="A15" s="94" t="s">
        <v>16</v>
      </c>
      <c r="B15" s="95" t="s">
        <v>307</v>
      </c>
      <c r="C15" s="94" t="s">
        <v>308</v>
      </c>
      <c r="D15" s="96" t="s">
        <v>309</v>
      </c>
    </row>
    <row r="17" spans="1:3" x14ac:dyDescent="0.35">
      <c r="A17" s="30" t="s">
        <v>312</v>
      </c>
    </row>
    <row r="18" spans="1:3" x14ac:dyDescent="0.35">
      <c r="A18" s="89" t="s">
        <v>313</v>
      </c>
      <c r="B18" s="103" t="s">
        <v>317</v>
      </c>
      <c r="C18" s="103" t="s">
        <v>163</v>
      </c>
    </row>
    <row r="19" spans="1:3" ht="16.5" x14ac:dyDescent="0.35">
      <c r="A19" t="s">
        <v>164</v>
      </c>
      <c r="B19" s="97" t="s">
        <v>314</v>
      </c>
      <c r="C19" s="107">
        <v>1</v>
      </c>
    </row>
    <row r="20" spans="1:3" ht="16.5" x14ac:dyDescent="0.35">
      <c r="A20" t="s">
        <v>165</v>
      </c>
      <c r="B20" s="97" t="s">
        <v>315</v>
      </c>
      <c r="C20" s="107">
        <v>28</v>
      </c>
    </row>
    <row r="21" spans="1:3" ht="16.5" x14ac:dyDescent="0.35">
      <c r="A21" t="s">
        <v>166</v>
      </c>
      <c r="B21" s="97" t="s">
        <v>316</v>
      </c>
      <c r="C21" s="107">
        <v>265</v>
      </c>
    </row>
    <row r="22" spans="1:3" x14ac:dyDescent="0.35">
      <c r="A22" s="98" t="s">
        <v>167</v>
      </c>
      <c r="B22" s="99" t="s">
        <v>168</v>
      </c>
    </row>
    <row r="23" spans="1:3" x14ac:dyDescent="0.35">
      <c r="A23" s="98" t="s">
        <v>169</v>
      </c>
      <c r="B23" s="100" t="s">
        <v>170</v>
      </c>
    </row>
  </sheetData>
  <hyperlinks>
    <hyperlink ref="B23" r:id="rId1" display="http://www.theclimateregistry.org/protocols.html" xr:uid="{8A14ACA3-21AF-411B-8211-3274F6CEDAE7}"/>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731db3d-c8b3-4d75-b415-8467c6d84770">
      <Terms xmlns="http://schemas.microsoft.com/office/infopath/2007/PartnerControls"/>
    </lcf76f155ced4ddcb4097134ff3c332f>
    <TaxCatchAll xmlns="34710d55-2aa5-4493-8ce4-0333b7fbd8e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BAA1CF3872A16478F780C89604EE42C" ma:contentTypeVersion="12" ma:contentTypeDescription="Create a new document." ma:contentTypeScope="" ma:versionID="68385abcf06ee5d87d347daeb9c37c7f">
  <xsd:schema xmlns:xsd="http://www.w3.org/2001/XMLSchema" xmlns:xs="http://www.w3.org/2001/XMLSchema" xmlns:p="http://schemas.microsoft.com/office/2006/metadata/properties" xmlns:ns2="e731db3d-c8b3-4d75-b415-8467c6d84770" xmlns:ns3="34710d55-2aa5-4493-8ce4-0333b7fbd8eb" targetNamespace="http://schemas.microsoft.com/office/2006/metadata/properties" ma:root="true" ma:fieldsID="6cc5c1943458d02b2ee8c57de74fc04f" ns2:_="" ns3:_="">
    <xsd:import namespace="e731db3d-c8b3-4d75-b415-8467c6d84770"/>
    <xsd:import namespace="34710d55-2aa5-4493-8ce4-0333b7fbd8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31db3d-c8b3-4d75-b415-8467c6d8477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d2c0095f-72ec-4034-b475-67bd0a78abb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710d55-2aa5-4493-8ce4-0333b7fbd8e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74900592-d3cd-4129-bcc6-114b92f172c0}" ma:internalName="TaxCatchAll" ma:showField="CatchAllData" ma:web="34710d55-2aa5-4493-8ce4-0333b7fbd8eb">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1D4C878-F767-457E-B675-41D6103BA5B9}">
  <ds:schemaRefs>
    <ds:schemaRef ds:uri="34710d55-2aa5-4493-8ce4-0333b7fbd8eb"/>
    <ds:schemaRef ds:uri="http://purl.org/dc/terms/"/>
    <ds:schemaRef ds:uri="http://schemas.microsoft.com/office/2006/documentManagement/types"/>
    <ds:schemaRef ds:uri="http://purl.org/dc/dcmitype/"/>
    <ds:schemaRef ds:uri="e731db3d-c8b3-4d75-b415-8467c6d84770"/>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00975C7B-17F1-4DB3-A5C3-E7E8B792A8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31db3d-c8b3-4d75-b415-8467c6d84770"/>
    <ds:schemaRef ds:uri="34710d55-2aa5-4493-8ce4-0333b7fbd8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E389AE5-4CB6-47D8-8EA0-359D80B728F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Strategies</vt:lpstr>
      <vt:lpstr>Main calculations sheet</vt:lpstr>
      <vt:lpstr>RECS CE4.5</vt:lpstr>
      <vt:lpstr>GHG emissions per housing unit</vt:lpstr>
      <vt:lpstr>Emissions factors</vt:lpstr>
      <vt:lpstr>'RECS CE4.5'!Print_Titles</vt:lpstr>
    </vt:vector>
  </TitlesOfParts>
  <Manager/>
  <Company>Oregon Metro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Eliot Rose</dc:creator>
  <cp:keywords/>
  <dc:description/>
  <cp:lastModifiedBy>Andrea Pastor</cp:lastModifiedBy>
  <cp:revision/>
  <dcterms:created xsi:type="dcterms:W3CDTF">2024-01-03T16:46:38Z</dcterms:created>
  <dcterms:modified xsi:type="dcterms:W3CDTF">2024-03-27T19:42:27Z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0x010100EA7E4E3C5C96B345B58390526E195AD2</vt:lpwstr>
  </property>
  <property fmtid="{D5CDD505-2E9C-101B-9397-08002B2CF9AE}" pid="3" name="MediaServiceImageTags">
    <vt:lpwstr/>
  </property>
</Properties>
</file>