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filterPrivacy="1" codeName="ThisWorkbook" defaultThemeVersion="166925"/>
  <xr:revisionPtr revIDLastSave="0" documentId="13_ncr:1_{C5A7984D-486E-48B7-A056-F8616D0D5696}" xr6:coauthVersionLast="47" xr6:coauthVersionMax="47" xr10:uidLastSave="{00000000-0000-0000-0000-000000000000}"/>
  <bookViews>
    <workbookView xWindow="-120" yWindow="-120" windowWidth="29040" windowHeight="15720" tabRatio="979" xr2:uid="{AAC398A2-E95D-4231-A920-55B8B1C73F3F}"/>
  </bookViews>
  <sheets>
    <sheet name="Consolidated Budget" sheetId="30" r:id="rId1"/>
    <sheet name="Project Admin Budget" sheetId="38" r:id="rId2"/>
    <sheet name="Measure 1 Budget" sheetId="16" r:id="rId3"/>
    <sheet name="Measure 2 Budget" sheetId="27" r:id="rId4"/>
    <sheet name="Measure 3 Budget" sheetId="28" r:id="rId5"/>
    <sheet name="Measure 4 Budget" sheetId="29" r:id="rId6"/>
    <sheet name="Measure 5 Budget" sheetId="31" r:id="rId7"/>
    <sheet name="Measure 6 Budget" sheetId="35" r:id="rId8"/>
    <sheet name="Measure 7 Budget" sheetId="36" r:id="rId9"/>
    <sheet name="Measure 8 Budget" sheetId="37" r:id="rId10"/>
  </sheets>
  <definedNames>
    <definedName name="_xlnm._FilterDatabase" localSheetId="0" hidden="1">'Consolidated Budget'!#REF!</definedName>
    <definedName name="_xlnm._FilterDatabase" localSheetId="2" hidden="1">'Measure 1 Budget'!#REF!</definedName>
    <definedName name="_xlnm._FilterDatabase" localSheetId="3" hidden="1">'Measure 2 Budget'!#REF!</definedName>
    <definedName name="_xlnm._FilterDatabase" localSheetId="4" hidden="1">'Measure 3 Budget'!#REF!</definedName>
    <definedName name="_xlnm._FilterDatabase" localSheetId="5" hidden="1">'Measure 4 Budget'!#REF!</definedName>
    <definedName name="_xlnm._FilterDatabase" localSheetId="6" hidden="1">'Measure 5 Budget'!#REF!</definedName>
    <definedName name="_xlnm._FilterDatabase" localSheetId="7" hidden="1">'Measure 6 Budget'!#REF!</definedName>
    <definedName name="_xlnm._FilterDatabase" localSheetId="8" hidden="1">'Measure 7 Budget'!#REF!</definedName>
    <definedName name="_xlnm._FilterDatabase" localSheetId="9" hidden="1">'Measure 8 Budget'!#REF!</definedName>
    <definedName name="_xlnm._FilterDatabase" localSheetId="1" hidden="1">'Project Admin Budget'!#REF!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49" i="16" l="1"/>
  <c r="E53" i="31"/>
  <c r="F57" i="29"/>
  <c r="H57" i="29"/>
  <c r="G57" i="29"/>
  <c r="E57" i="29"/>
  <c r="D57" i="29"/>
  <c r="D12" i="38"/>
  <c r="F53" i="31"/>
  <c r="E53" i="29"/>
  <c r="J53" i="29" s="1"/>
  <c r="F53" i="29"/>
  <c r="G53" i="29"/>
  <c r="H53" i="29"/>
  <c r="D53" i="29"/>
  <c r="E57" i="28"/>
  <c r="F57" i="28"/>
  <c r="G57" i="28"/>
  <c r="D57" i="28"/>
  <c r="D64" i="27"/>
  <c r="D13" i="27"/>
  <c r="J45" i="27"/>
  <c r="J44" i="27"/>
  <c r="J43" i="27"/>
  <c r="E10" i="27"/>
  <c r="E9" i="27"/>
  <c r="F10" i="27"/>
  <c r="J49" i="28"/>
  <c r="J48" i="28"/>
  <c r="J47" i="28"/>
  <c r="J46" i="28"/>
  <c r="J45" i="28"/>
  <c r="J44" i="28"/>
  <c r="D47" i="36"/>
  <c r="H47" i="36"/>
  <c r="G47" i="36"/>
  <c r="F47" i="36"/>
  <c r="E47" i="36"/>
  <c r="J48" i="27"/>
  <c r="J47" i="27"/>
  <c r="G10" i="27" l="1"/>
  <c r="J10" i="27" s="1"/>
  <c r="F9" i="27"/>
  <c r="G9" i="27" s="1"/>
  <c r="H9" i="38"/>
  <c r="G9" i="38"/>
  <c r="F9" i="38"/>
  <c r="E9" i="38"/>
  <c r="H9" i="35"/>
  <c r="E40" i="27" l="1"/>
  <c r="F40" i="27"/>
  <c r="G40" i="27"/>
  <c r="H40" i="27"/>
  <c r="D40" i="27"/>
  <c r="J37" i="27"/>
  <c r="E8" i="37"/>
  <c r="F8" i="37" s="1"/>
  <c r="F8" i="35"/>
  <c r="G8" i="35" s="1"/>
  <c r="E12" i="27"/>
  <c r="F12" i="27" s="1"/>
  <c r="E11" i="27"/>
  <c r="F11" i="27" s="1"/>
  <c r="G11" i="27" s="1"/>
  <c r="H11" i="27" s="1"/>
  <c r="E8" i="27"/>
  <c r="F8" i="27" s="1"/>
  <c r="G8" i="27" s="1"/>
  <c r="D40" i="16"/>
  <c r="J32" i="27"/>
  <c r="J33" i="27"/>
  <c r="D35" i="27"/>
  <c r="J9" i="27" l="1"/>
  <c r="E27" i="38"/>
  <c r="F27" i="38"/>
  <c r="G27" i="38"/>
  <c r="H27" i="38"/>
  <c r="D27" i="38"/>
  <c r="E38" i="38"/>
  <c r="F38" i="38"/>
  <c r="G38" i="38"/>
  <c r="H38" i="38"/>
  <c r="D38" i="38"/>
  <c r="J8" i="38" l="1"/>
  <c r="E10" i="38"/>
  <c r="F10" i="38" s="1"/>
  <c r="G10" i="38" s="1"/>
  <c r="H10" i="38" s="1"/>
  <c r="E12" i="38"/>
  <c r="J35" i="38"/>
  <c r="J36" i="38"/>
  <c r="J37" i="38"/>
  <c r="J54" i="38"/>
  <c r="H49" i="38"/>
  <c r="G49" i="38"/>
  <c r="F49" i="38"/>
  <c r="E49" i="38"/>
  <c r="D49" i="38"/>
  <c r="J48" i="38"/>
  <c r="J47" i="38"/>
  <c r="J46" i="38"/>
  <c r="H44" i="38"/>
  <c r="G44" i="38"/>
  <c r="F44" i="38"/>
  <c r="E44" i="38"/>
  <c r="D44" i="38"/>
  <c r="D53" i="38" s="1"/>
  <c r="J43" i="38"/>
  <c r="J42" i="38"/>
  <c r="J41" i="38"/>
  <c r="J40" i="38"/>
  <c r="J34" i="38"/>
  <c r="J33" i="38"/>
  <c r="H31" i="38"/>
  <c r="G31" i="38"/>
  <c r="F31" i="38"/>
  <c r="E31" i="38"/>
  <c r="D31" i="38"/>
  <c r="J30" i="38"/>
  <c r="J29" i="38"/>
  <c r="J31" i="38" s="1"/>
  <c r="J26" i="38"/>
  <c r="J25" i="38"/>
  <c r="J24" i="38"/>
  <c r="J23" i="38"/>
  <c r="J22" i="38"/>
  <c r="J21" i="38"/>
  <c r="J20" i="38"/>
  <c r="J19" i="38"/>
  <c r="J16" i="38"/>
  <c r="J15" i="38"/>
  <c r="J11" i="38"/>
  <c r="I57" i="37"/>
  <c r="J54" i="37"/>
  <c r="J49" i="37"/>
  <c r="H49" i="37"/>
  <c r="G49" i="37"/>
  <c r="F49" i="37"/>
  <c r="E49" i="37"/>
  <c r="D49" i="37"/>
  <c r="J48" i="37"/>
  <c r="J47" i="37"/>
  <c r="J46" i="37"/>
  <c r="J45" i="37"/>
  <c r="J44" i="37"/>
  <c r="J43" i="37"/>
  <c r="H41" i="37"/>
  <c r="G41" i="37"/>
  <c r="F41" i="37"/>
  <c r="E41" i="37"/>
  <c r="D41" i="37"/>
  <c r="J40" i="37"/>
  <c r="J39" i="37"/>
  <c r="J38" i="37"/>
  <c r="H35" i="37"/>
  <c r="G35" i="37"/>
  <c r="F35" i="37"/>
  <c r="E35" i="37"/>
  <c r="J35" i="37" s="1"/>
  <c r="D35" i="37"/>
  <c r="J34" i="37"/>
  <c r="J33" i="37"/>
  <c r="H31" i="37"/>
  <c r="G31" i="37"/>
  <c r="F31" i="37"/>
  <c r="E31" i="37"/>
  <c r="D31" i="37"/>
  <c r="J30" i="37"/>
  <c r="J29" i="37"/>
  <c r="J27" i="37"/>
  <c r="H27" i="37"/>
  <c r="G27" i="37"/>
  <c r="F27" i="37"/>
  <c r="E27" i="37"/>
  <c r="D27" i="37"/>
  <c r="J26" i="37"/>
  <c r="J25" i="37"/>
  <c r="J24" i="37"/>
  <c r="J23" i="37"/>
  <c r="J22" i="37"/>
  <c r="J21" i="37"/>
  <c r="J20" i="37"/>
  <c r="J19" i="37"/>
  <c r="J18" i="37"/>
  <c r="I16" i="37"/>
  <c r="J15" i="37"/>
  <c r="J14" i="37"/>
  <c r="I11" i="37"/>
  <c r="H11" i="37"/>
  <c r="H13" i="37" s="1"/>
  <c r="H16" i="37" s="1"/>
  <c r="G11" i="37"/>
  <c r="G13" i="37" s="1"/>
  <c r="G16" i="37" s="1"/>
  <c r="F11" i="37"/>
  <c r="F13" i="37" s="1"/>
  <c r="F16" i="37" s="1"/>
  <c r="E11" i="37"/>
  <c r="E13" i="37" s="1"/>
  <c r="E16" i="37" s="1"/>
  <c r="D11" i="37"/>
  <c r="D13" i="37" s="1"/>
  <c r="D16" i="37" s="1"/>
  <c r="D53" i="37" s="1"/>
  <c r="D55" i="37" s="1"/>
  <c r="J10" i="37"/>
  <c r="J9" i="37"/>
  <c r="J8" i="37"/>
  <c r="J11" i="37" s="1"/>
  <c r="I56" i="36"/>
  <c r="H54" i="36"/>
  <c r="J53" i="36"/>
  <c r="H48" i="36"/>
  <c r="G48" i="36"/>
  <c r="F48" i="36"/>
  <c r="E48" i="36"/>
  <c r="D48" i="36"/>
  <c r="J47" i="36"/>
  <c r="J46" i="36"/>
  <c r="J45" i="36"/>
  <c r="J44" i="36"/>
  <c r="J43" i="36"/>
  <c r="H41" i="36"/>
  <c r="G41" i="36"/>
  <c r="F41" i="36"/>
  <c r="E41" i="36"/>
  <c r="D41" i="36"/>
  <c r="J40" i="36"/>
  <c r="J39" i="36"/>
  <c r="J38" i="36"/>
  <c r="J37" i="36"/>
  <c r="H35" i="36"/>
  <c r="G35" i="36"/>
  <c r="F35" i="36"/>
  <c r="E35" i="36"/>
  <c r="D35" i="36"/>
  <c r="J34" i="36"/>
  <c r="J33" i="36"/>
  <c r="H31" i="36"/>
  <c r="G31" i="36"/>
  <c r="F31" i="36"/>
  <c r="E31" i="36"/>
  <c r="D31" i="36"/>
  <c r="J30" i="36"/>
  <c r="J29" i="36"/>
  <c r="H27" i="36"/>
  <c r="G27" i="36"/>
  <c r="F27" i="36"/>
  <c r="E27" i="36"/>
  <c r="D27" i="36"/>
  <c r="J27" i="36" s="1"/>
  <c r="J26" i="36"/>
  <c r="J25" i="36"/>
  <c r="J24" i="36"/>
  <c r="J23" i="36"/>
  <c r="J22" i="36"/>
  <c r="J21" i="36"/>
  <c r="J20" i="36"/>
  <c r="J19" i="36"/>
  <c r="J18" i="36"/>
  <c r="I16" i="36"/>
  <c r="H16" i="36"/>
  <c r="G16" i="36"/>
  <c r="F16" i="36"/>
  <c r="E16" i="36"/>
  <c r="D16" i="36"/>
  <c r="J15" i="36"/>
  <c r="J14" i="36"/>
  <c r="J13" i="36"/>
  <c r="J16" i="36" s="1"/>
  <c r="I11" i="36"/>
  <c r="H11" i="36"/>
  <c r="G11" i="36"/>
  <c r="F11" i="36"/>
  <c r="E11" i="36"/>
  <c r="D11" i="36"/>
  <c r="D52" i="36" s="1"/>
  <c r="D54" i="36" s="1"/>
  <c r="J10" i="36"/>
  <c r="J9" i="36"/>
  <c r="J8" i="36"/>
  <c r="I58" i="35"/>
  <c r="J55" i="35"/>
  <c r="H50" i="35"/>
  <c r="G50" i="35"/>
  <c r="F50" i="35"/>
  <c r="E50" i="35"/>
  <c r="D50" i="35"/>
  <c r="J49" i="35"/>
  <c r="J48" i="35"/>
  <c r="J47" i="35"/>
  <c r="J46" i="35"/>
  <c r="J45" i="35"/>
  <c r="J44" i="35"/>
  <c r="H42" i="35"/>
  <c r="G42" i="35"/>
  <c r="F42" i="35"/>
  <c r="E42" i="35"/>
  <c r="D42" i="35"/>
  <c r="J41" i="35"/>
  <c r="J40" i="35"/>
  <c r="J39" i="35"/>
  <c r="J38" i="35"/>
  <c r="H35" i="35"/>
  <c r="G35" i="35"/>
  <c r="F35" i="35"/>
  <c r="E35" i="35"/>
  <c r="D35" i="35"/>
  <c r="J35" i="35" s="1"/>
  <c r="J34" i="35"/>
  <c r="J33" i="35"/>
  <c r="H31" i="35"/>
  <c r="G31" i="35"/>
  <c r="F31" i="35"/>
  <c r="E31" i="35"/>
  <c r="D31" i="35"/>
  <c r="J31" i="35" s="1"/>
  <c r="J30" i="35"/>
  <c r="J29" i="35"/>
  <c r="H27" i="35"/>
  <c r="G27" i="35"/>
  <c r="F27" i="35"/>
  <c r="E27" i="35"/>
  <c r="D27" i="35"/>
  <c r="J27" i="35" s="1"/>
  <c r="J26" i="35"/>
  <c r="J25" i="35"/>
  <c r="J24" i="35"/>
  <c r="J23" i="35"/>
  <c r="J22" i="35"/>
  <c r="J21" i="35"/>
  <c r="J20" i="35"/>
  <c r="J19" i="35"/>
  <c r="J18" i="35"/>
  <c r="I16" i="35"/>
  <c r="G16" i="35"/>
  <c r="F16" i="35"/>
  <c r="J15" i="35"/>
  <c r="J14" i="35"/>
  <c r="I11" i="35"/>
  <c r="H11" i="35"/>
  <c r="G11" i="35"/>
  <c r="G13" i="35" s="1"/>
  <c r="F11" i="35"/>
  <c r="F13" i="35" s="1"/>
  <c r="E11" i="35"/>
  <c r="E13" i="35" s="1"/>
  <c r="E16" i="35" s="1"/>
  <c r="D11" i="35"/>
  <c r="D13" i="35" s="1"/>
  <c r="D16" i="35" s="1"/>
  <c r="D54" i="35" s="1"/>
  <c r="D56" i="35" s="1"/>
  <c r="J10" i="35"/>
  <c r="J9" i="35"/>
  <c r="J8" i="35"/>
  <c r="J18" i="31"/>
  <c r="J19" i="31"/>
  <c r="J18" i="29"/>
  <c r="J19" i="29"/>
  <c r="J18" i="28"/>
  <c r="J19" i="28"/>
  <c r="J42" i="27"/>
  <c r="J49" i="27"/>
  <c r="J50" i="27"/>
  <c r="J20" i="27"/>
  <c r="J21" i="27"/>
  <c r="J10" i="16"/>
  <c r="J18" i="16"/>
  <c r="J8" i="16"/>
  <c r="J9" i="16"/>
  <c r="J39" i="28"/>
  <c r="H16" i="28"/>
  <c r="J8" i="29"/>
  <c r="I57" i="31"/>
  <c r="H55" i="31"/>
  <c r="G55" i="31"/>
  <c r="F55" i="31"/>
  <c r="E55" i="31"/>
  <c r="D55" i="31"/>
  <c r="J55" i="31" s="1"/>
  <c r="J54" i="31"/>
  <c r="J53" i="31"/>
  <c r="H49" i="31"/>
  <c r="G49" i="31"/>
  <c r="F49" i="31"/>
  <c r="E49" i="31"/>
  <c r="D49" i="31"/>
  <c r="J48" i="31"/>
  <c r="J47" i="31"/>
  <c r="J46" i="31"/>
  <c r="J45" i="31"/>
  <c r="J44" i="31"/>
  <c r="H41" i="31"/>
  <c r="G41" i="31"/>
  <c r="F41" i="31"/>
  <c r="E41" i="31"/>
  <c r="D41" i="31"/>
  <c r="J40" i="31"/>
  <c r="J39" i="31"/>
  <c r="J38" i="31"/>
  <c r="J37" i="31"/>
  <c r="H35" i="31"/>
  <c r="G35" i="31"/>
  <c r="F35" i="31"/>
  <c r="E35" i="31"/>
  <c r="D35" i="31"/>
  <c r="J35" i="31" s="1"/>
  <c r="J34" i="31"/>
  <c r="J33" i="31"/>
  <c r="H31" i="31"/>
  <c r="G31" i="31"/>
  <c r="F31" i="31"/>
  <c r="E31" i="31"/>
  <c r="D31" i="31"/>
  <c r="J31" i="31" s="1"/>
  <c r="J30" i="31"/>
  <c r="J29" i="31"/>
  <c r="H27" i="31"/>
  <c r="G27" i="31"/>
  <c r="F27" i="31"/>
  <c r="E27" i="31"/>
  <c r="D27" i="31"/>
  <c r="J27" i="31" s="1"/>
  <c r="J26" i="31"/>
  <c r="J25" i="31"/>
  <c r="J24" i="31"/>
  <c r="J23" i="31"/>
  <c r="J22" i="31"/>
  <c r="J21" i="31"/>
  <c r="J20" i="31"/>
  <c r="I16" i="31"/>
  <c r="H16" i="31"/>
  <c r="G16" i="31"/>
  <c r="F16" i="31"/>
  <c r="E16" i="31"/>
  <c r="D16" i="31"/>
  <c r="J15" i="31"/>
  <c r="J14" i="31"/>
  <c r="J13" i="31"/>
  <c r="I11" i="31"/>
  <c r="H11" i="31"/>
  <c r="G11" i="31"/>
  <c r="F11" i="31"/>
  <c r="E11" i="31"/>
  <c r="D11" i="31"/>
  <c r="J10" i="31"/>
  <c r="J9" i="31"/>
  <c r="J8" i="31"/>
  <c r="J11" i="31" s="1"/>
  <c r="I61" i="29"/>
  <c r="J58" i="29"/>
  <c r="J43" i="29"/>
  <c r="H41" i="29"/>
  <c r="G41" i="29"/>
  <c r="F41" i="29"/>
  <c r="E41" i="29"/>
  <c r="D41" i="29"/>
  <c r="J40" i="29"/>
  <c r="J39" i="29"/>
  <c r="J38" i="29"/>
  <c r="J37" i="29"/>
  <c r="H35" i="29"/>
  <c r="G35" i="29"/>
  <c r="F35" i="29"/>
  <c r="E35" i="29"/>
  <c r="D35" i="29"/>
  <c r="J34" i="29"/>
  <c r="J33" i="29"/>
  <c r="H31" i="29"/>
  <c r="G31" i="29"/>
  <c r="F31" i="29"/>
  <c r="E31" i="29"/>
  <c r="D31" i="29"/>
  <c r="J30" i="29"/>
  <c r="J29" i="29"/>
  <c r="H27" i="29"/>
  <c r="G27" i="29"/>
  <c r="F27" i="29"/>
  <c r="E27" i="29"/>
  <c r="D27" i="29"/>
  <c r="J26" i="29"/>
  <c r="J25" i="29"/>
  <c r="J24" i="29"/>
  <c r="J23" i="29"/>
  <c r="J22" i="29"/>
  <c r="J21" i="29"/>
  <c r="J20" i="29"/>
  <c r="I16" i="29"/>
  <c r="H16" i="29"/>
  <c r="G16" i="29"/>
  <c r="F16" i="29"/>
  <c r="E16" i="29"/>
  <c r="D16" i="29"/>
  <c r="J15" i="29"/>
  <c r="J14" i="29"/>
  <c r="J13" i="29"/>
  <c r="I11" i="29"/>
  <c r="H11" i="29"/>
  <c r="G11" i="29"/>
  <c r="F11" i="29"/>
  <c r="E11" i="29"/>
  <c r="D11" i="29"/>
  <c r="J10" i="29"/>
  <c r="J9" i="29"/>
  <c r="I61" i="28"/>
  <c r="J58" i="28"/>
  <c r="H53" i="28"/>
  <c r="G53" i="28"/>
  <c r="F53" i="28"/>
  <c r="E53" i="28"/>
  <c r="D53" i="28"/>
  <c r="J52" i="28"/>
  <c r="J51" i="28"/>
  <c r="J50" i="28"/>
  <c r="J43" i="28"/>
  <c r="H41" i="28"/>
  <c r="G41" i="28"/>
  <c r="F41" i="28"/>
  <c r="E41" i="28"/>
  <c r="D41" i="28"/>
  <c r="J40" i="28"/>
  <c r="J38" i="28"/>
  <c r="J37" i="28"/>
  <c r="H35" i="28"/>
  <c r="G35" i="28"/>
  <c r="F35" i="28"/>
  <c r="E35" i="28"/>
  <c r="D35" i="28"/>
  <c r="J34" i="28"/>
  <c r="J33" i="28"/>
  <c r="H31" i="28"/>
  <c r="G31" i="28"/>
  <c r="F31" i="28"/>
  <c r="E31" i="28"/>
  <c r="D31" i="28"/>
  <c r="J30" i="28"/>
  <c r="J29" i="28"/>
  <c r="H27" i="28"/>
  <c r="G27" i="28"/>
  <c r="F27" i="28"/>
  <c r="E27" i="28"/>
  <c r="D27" i="28"/>
  <c r="J26" i="28"/>
  <c r="J25" i="28"/>
  <c r="J24" i="28"/>
  <c r="J23" i="28"/>
  <c r="J22" i="28"/>
  <c r="J21" i="28"/>
  <c r="J20" i="28"/>
  <c r="I16" i="28"/>
  <c r="J15" i="28"/>
  <c r="J14" i="28"/>
  <c r="I11" i="28"/>
  <c r="H11" i="28"/>
  <c r="G11" i="28"/>
  <c r="F11" i="28"/>
  <c r="E11" i="28"/>
  <c r="D11" i="28"/>
  <c r="J10" i="28"/>
  <c r="J9" i="28"/>
  <c r="J8" i="28"/>
  <c r="I68" i="27"/>
  <c r="J65" i="27"/>
  <c r="H60" i="27"/>
  <c r="G60" i="27"/>
  <c r="F60" i="27"/>
  <c r="E60" i="27"/>
  <c r="D60" i="27"/>
  <c r="J59" i="27"/>
  <c r="J58" i="27"/>
  <c r="J57" i="27"/>
  <c r="J56" i="27"/>
  <c r="J55" i="27"/>
  <c r="J54" i="27"/>
  <c r="H52" i="27"/>
  <c r="G52" i="27"/>
  <c r="F52" i="27"/>
  <c r="E52" i="27"/>
  <c r="D52" i="27"/>
  <c r="J51" i="27"/>
  <c r="J39" i="27"/>
  <c r="J38" i="27"/>
  <c r="H35" i="27"/>
  <c r="G35" i="27"/>
  <c r="F35" i="27"/>
  <c r="E35" i="27"/>
  <c r="J34" i="27"/>
  <c r="J31" i="27"/>
  <c r="H29" i="27"/>
  <c r="G29" i="27"/>
  <c r="F29" i="27"/>
  <c r="E29" i="27"/>
  <c r="D29" i="27"/>
  <c r="J28" i="27"/>
  <c r="J27" i="27"/>
  <c r="J26" i="27"/>
  <c r="J25" i="27"/>
  <c r="J24" i="27"/>
  <c r="J23" i="27"/>
  <c r="J22" i="27"/>
  <c r="I18" i="27"/>
  <c r="J17" i="27"/>
  <c r="J16" i="27"/>
  <c r="I13" i="27"/>
  <c r="H13" i="27"/>
  <c r="H15" i="27" s="1"/>
  <c r="G13" i="27"/>
  <c r="G15" i="27" s="1"/>
  <c r="F13" i="27"/>
  <c r="F15" i="27" s="1"/>
  <c r="E13" i="27"/>
  <c r="E15" i="27" s="1"/>
  <c r="J12" i="27"/>
  <c r="J11" i="27"/>
  <c r="J8" i="27"/>
  <c r="J50" i="16"/>
  <c r="E45" i="16"/>
  <c r="F45" i="16"/>
  <c r="G45" i="16"/>
  <c r="H45" i="16"/>
  <c r="D45" i="16"/>
  <c r="E40" i="16"/>
  <c r="F40" i="16"/>
  <c r="G40" i="16"/>
  <c r="H40" i="16"/>
  <c r="J39" i="16"/>
  <c r="E34" i="16"/>
  <c r="F34" i="16"/>
  <c r="G34" i="16"/>
  <c r="H34" i="16"/>
  <c r="D34" i="16"/>
  <c r="J32" i="16"/>
  <c r="J33" i="16"/>
  <c r="J36" i="16"/>
  <c r="J37" i="16"/>
  <c r="J38" i="16"/>
  <c r="J42" i="16"/>
  <c r="J43" i="16"/>
  <c r="J44" i="16"/>
  <c r="E30" i="16"/>
  <c r="F30" i="16"/>
  <c r="G30" i="16"/>
  <c r="H30" i="16"/>
  <c r="D30" i="16"/>
  <c r="J29" i="16"/>
  <c r="J28" i="16"/>
  <c r="E26" i="16"/>
  <c r="F26" i="16"/>
  <c r="G26" i="16"/>
  <c r="H26" i="16"/>
  <c r="D26" i="16"/>
  <c r="J20" i="16"/>
  <c r="J21" i="16"/>
  <c r="J22" i="16"/>
  <c r="J23" i="16"/>
  <c r="J24" i="16"/>
  <c r="J25" i="16"/>
  <c r="J19" i="16"/>
  <c r="E11" i="16"/>
  <c r="E16" i="16" s="1"/>
  <c r="F11" i="16"/>
  <c r="F16" i="16" s="1"/>
  <c r="G11" i="16"/>
  <c r="G16" i="16" s="1"/>
  <c r="H11" i="16"/>
  <c r="H16" i="16" s="1"/>
  <c r="D11" i="16"/>
  <c r="D16" i="16" s="1"/>
  <c r="D51" i="16" s="1"/>
  <c r="J14" i="16"/>
  <c r="J15" i="16"/>
  <c r="F51" i="35" l="1"/>
  <c r="J35" i="29"/>
  <c r="F59" i="29"/>
  <c r="G59" i="29"/>
  <c r="H59" i="29"/>
  <c r="E59" i="29"/>
  <c r="J34" i="16"/>
  <c r="D11" i="30"/>
  <c r="E52" i="36"/>
  <c r="E54" i="36" s="1"/>
  <c r="H49" i="36"/>
  <c r="G52" i="36"/>
  <c r="G54" i="36" s="1"/>
  <c r="J41" i="36"/>
  <c r="J31" i="36"/>
  <c r="F52" i="36"/>
  <c r="F54" i="36" s="1"/>
  <c r="J54" i="36" s="1"/>
  <c r="J11" i="36"/>
  <c r="F9" i="30"/>
  <c r="J40" i="27"/>
  <c r="J11" i="35"/>
  <c r="H13" i="35"/>
  <c r="H16" i="35" s="1"/>
  <c r="H51" i="35" s="1"/>
  <c r="J41" i="37"/>
  <c r="H53" i="37"/>
  <c r="H55" i="37" s="1"/>
  <c r="J13" i="37"/>
  <c r="J16" i="37" s="1"/>
  <c r="J49" i="38"/>
  <c r="F53" i="37"/>
  <c r="F55" i="37" s="1"/>
  <c r="E53" i="37"/>
  <c r="E55" i="37" s="1"/>
  <c r="H59" i="28"/>
  <c r="F16" i="28"/>
  <c r="F59" i="28" s="1"/>
  <c r="D16" i="28"/>
  <c r="D59" i="28" s="1"/>
  <c r="E16" i="28"/>
  <c r="E54" i="28" s="1"/>
  <c r="G16" i="28"/>
  <c r="G54" i="28" s="1"/>
  <c r="G61" i="28" s="1"/>
  <c r="G59" i="28"/>
  <c r="E49" i="36"/>
  <c r="E56" i="36" s="1"/>
  <c r="F49" i="36"/>
  <c r="D15" i="27"/>
  <c r="D18" i="27" s="1"/>
  <c r="D61" i="27" s="1"/>
  <c r="E14" i="38"/>
  <c r="E17" i="38" s="1"/>
  <c r="G53" i="37"/>
  <c r="G55" i="37" s="1"/>
  <c r="J50" i="35"/>
  <c r="G54" i="35"/>
  <c r="G56" i="35" s="1"/>
  <c r="J42" i="35"/>
  <c r="G50" i="37"/>
  <c r="E50" i="37"/>
  <c r="F50" i="37"/>
  <c r="H50" i="37"/>
  <c r="H57" i="37" s="1"/>
  <c r="D50" i="37"/>
  <c r="D57" i="37" s="1"/>
  <c r="E54" i="35"/>
  <c r="F54" i="35"/>
  <c r="F56" i="35" s="1"/>
  <c r="F58" i="35" s="1"/>
  <c r="G51" i="35"/>
  <c r="E51" i="35"/>
  <c r="H18" i="27"/>
  <c r="H61" i="27" s="1"/>
  <c r="F18" i="27"/>
  <c r="F61" i="27" s="1"/>
  <c r="G18" i="27"/>
  <c r="G61" i="27" s="1"/>
  <c r="E18" i="27"/>
  <c r="E64" i="27" s="1"/>
  <c r="G49" i="16"/>
  <c r="G51" i="16" s="1"/>
  <c r="F49" i="16"/>
  <c r="F51" i="16" s="1"/>
  <c r="H49" i="16"/>
  <c r="H51" i="16" s="1"/>
  <c r="E49" i="16"/>
  <c r="E51" i="16" s="1"/>
  <c r="J48" i="36"/>
  <c r="D9" i="30"/>
  <c r="J11" i="29"/>
  <c r="J31" i="29"/>
  <c r="J16" i="29"/>
  <c r="G11" i="30"/>
  <c r="F11" i="30"/>
  <c r="H9" i="30"/>
  <c r="J35" i="27"/>
  <c r="E9" i="30"/>
  <c r="J52" i="27"/>
  <c r="J60" i="27"/>
  <c r="E11" i="30"/>
  <c r="J29" i="27"/>
  <c r="G9" i="30"/>
  <c r="H11" i="30"/>
  <c r="G12" i="30"/>
  <c r="H12" i="30"/>
  <c r="J13" i="27"/>
  <c r="J26" i="16"/>
  <c r="J45" i="16"/>
  <c r="J40" i="16"/>
  <c r="D12" i="30"/>
  <c r="J30" i="16"/>
  <c r="D46" i="16"/>
  <c r="D53" i="16" s="1"/>
  <c r="D13" i="30"/>
  <c r="D10" i="30"/>
  <c r="E10" i="30"/>
  <c r="F10" i="30"/>
  <c r="G10" i="30"/>
  <c r="H10" i="30"/>
  <c r="E12" i="30"/>
  <c r="F12" i="30"/>
  <c r="J38" i="38"/>
  <c r="E7" i="30"/>
  <c r="D7" i="30"/>
  <c r="D14" i="38"/>
  <c r="J10" i="38"/>
  <c r="J44" i="38"/>
  <c r="J27" i="38"/>
  <c r="H13" i="30"/>
  <c r="G13" i="30"/>
  <c r="F13" i="30"/>
  <c r="E13" i="30"/>
  <c r="J31" i="37"/>
  <c r="H56" i="36"/>
  <c r="J35" i="36"/>
  <c r="D49" i="36"/>
  <c r="G49" i="36"/>
  <c r="G56" i="36" s="1"/>
  <c r="D51" i="35"/>
  <c r="J41" i="28"/>
  <c r="J31" i="28"/>
  <c r="J35" i="28"/>
  <c r="J27" i="28"/>
  <c r="J13" i="28"/>
  <c r="J16" i="28" s="1"/>
  <c r="H54" i="28"/>
  <c r="J11" i="28"/>
  <c r="H50" i="31"/>
  <c r="H57" i="31" s="1"/>
  <c r="J41" i="31"/>
  <c r="J16" i="31"/>
  <c r="F50" i="31"/>
  <c r="F57" i="31" s="1"/>
  <c r="G50" i="31"/>
  <c r="G57" i="31" s="1"/>
  <c r="D50" i="31"/>
  <c r="D57" i="31" s="1"/>
  <c r="E50" i="31"/>
  <c r="E57" i="31" s="1"/>
  <c r="J41" i="29"/>
  <c r="J27" i="29"/>
  <c r="E54" i="29"/>
  <c r="E61" i="29" s="1"/>
  <c r="G54" i="29"/>
  <c r="G61" i="29" s="1"/>
  <c r="H54" i="29"/>
  <c r="H61" i="29" s="1"/>
  <c r="D54" i="29"/>
  <c r="F54" i="29"/>
  <c r="J49" i="31"/>
  <c r="H46" i="16"/>
  <c r="J11" i="16"/>
  <c r="J13" i="16"/>
  <c r="J16" i="16" s="1"/>
  <c r="J53" i="28"/>
  <c r="E46" i="16"/>
  <c r="G46" i="16"/>
  <c r="F46" i="16"/>
  <c r="F61" i="29" l="1"/>
  <c r="H61" i="28"/>
  <c r="D54" i="28"/>
  <c r="D61" i="28" s="1"/>
  <c r="F54" i="28"/>
  <c r="F61" i="28" s="1"/>
  <c r="E59" i="28"/>
  <c r="J59" i="28" s="1"/>
  <c r="F56" i="36"/>
  <c r="J52" i="36"/>
  <c r="G64" i="27"/>
  <c r="G66" i="27" s="1"/>
  <c r="G68" i="27" s="1"/>
  <c r="J15" i="27"/>
  <c r="J18" i="27" s="1"/>
  <c r="F64" i="27"/>
  <c r="F66" i="27" s="1"/>
  <c r="F68" i="27" s="1"/>
  <c r="H64" i="27"/>
  <c r="H66" i="27" s="1"/>
  <c r="H68" i="27" s="1"/>
  <c r="E61" i="27"/>
  <c r="J61" i="27" s="1"/>
  <c r="G53" i="16"/>
  <c r="F53" i="16"/>
  <c r="J49" i="16"/>
  <c r="J51" i="16" s="1"/>
  <c r="H53" i="16"/>
  <c r="H54" i="35"/>
  <c r="H56" i="35" s="1"/>
  <c r="H58" i="35" s="1"/>
  <c r="J13" i="35"/>
  <c r="J16" i="35" s="1"/>
  <c r="G57" i="37"/>
  <c r="E57" i="37"/>
  <c r="F57" i="37"/>
  <c r="F12" i="38"/>
  <c r="F7" i="30" s="1"/>
  <c r="J55" i="37"/>
  <c r="G58" i="35"/>
  <c r="J57" i="28"/>
  <c r="J53" i="37"/>
  <c r="D66" i="27"/>
  <c r="D68" i="27" s="1"/>
  <c r="E8" i="30"/>
  <c r="E14" i="30" s="1"/>
  <c r="J50" i="37"/>
  <c r="E56" i="35"/>
  <c r="E66" i="27"/>
  <c r="E53" i="16"/>
  <c r="D59" i="29"/>
  <c r="J57" i="29"/>
  <c r="D61" i="29"/>
  <c r="J10" i="30"/>
  <c r="E50" i="38"/>
  <c r="E53" i="38"/>
  <c r="E55" i="38" s="1"/>
  <c r="D17" i="38"/>
  <c r="J49" i="36"/>
  <c r="J56" i="36" s="1"/>
  <c r="D30" i="30" s="1"/>
  <c r="D56" i="36"/>
  <c r="J51" i="35"/>
  <c r="D58" i="35"/>
  <c r="J11" i="30"/>
  <c r="J12" i="30"/>
  <c r="J9" i="30"/>
  <c r="J13" i="30"/>
  <c r="J50" i="31"/>
  <c r="J57" i="31" s="1"/>
  <c r="D28" i="30" s="1"/>
  <c r="J54" i="29"/>
  <c r="J46" i="16"/>
  <c r="J54" i="35" l="1"/>
  <c r="J54" i="28"/>
  <c r="J61" i="28" s="1"/>
  <c r="D26" i="30" s="1"/>
  <c r="E61" i="28"/>
  <c r="J53" i="16"/>
  <c r="D24" i="30" s="1"/>
  <c r="J64" i="27"/>
  <c r="J66" i="27"/>
  <c r="J68" i="27" s="1"/>
  <c r="D25" i="30" s="1"/>
  <c r="J57" i="37"/>
  <c r="D31" i="30" s="1"/>
  <c r="G12" i="38"/>
  <c r="G7" i="30" s="1"/>
  <c r="E68" i="27"/>
  <c r="E58" i="35"/>
  <c r="J56" i="35"/>
  <c r="J58" i="35" s="1"/>
  <c r="D29" i="30" s="1"/>
  <c r="E57" i="38"/>
  <c r="E16" i="30"/>
  <c r="E18" i="30" s="1"/>
  <c r="F14" i="38"/>
  <c r="F17" i="38" s="1"/>
  <c r="F53" i="38" s="1"/>
  <c r="F55" i="38" s="1"/>
  <c r="F16" i="30" s="1"/>
  <c r="J59" i="29"/>
  <c r="J61" i="29" s="1"/>
  <c r="D27" i="30" s="1"/>
  <c r="D55" i="38"/>
  <c r="D16" i="30" s="1"/>
  <c r="D8" i="30"/>
  <c r="D50" i="38"/>
  <c r="G14" i="38" l="1"/>
  <c r="G17" i="38" s="1"/>
  <c r="G53" i="38" s="1"/>
  <c r="G55" i="38" s="1"/>
  <c r="G16" i="30" s="1"/>
  <c r="F50" i="38"/>
  <c r="F57" i="38" s="1"/>
  <c r="H12" i="38"/>
  <c r="J9" i="38"/>
  <c r="J12" i="38" s="1"/>
  <c r="F8" i="30"/>
  <c r="F14" i="30" s="1"/>
  <c r="F18" i="30" s="1"/>
  <c r="G50" i="38"/>
  <c r="G57" i="38" s="1"/>
  <c r="G8" i="30"/>
  <c r="G14" i="30" s="1"/>
  <c r="G18" i="30" s="1"/>
  <c r="D14" i="30"/>
  <c r="D18" i="30" s="1"/>
  <c r="D57" i="38"/>
  <c r="H7" i="30" l="1"/>
  <c r="J7" i="30" s="1"/>
  <c r="H14" i="38"/>
  <c r="H17" i="38" l="1"/>
  <c r="J14" i="38"/>
  <c r="J17" i="38" s="1"/>
  <c r="H53" i="38" l="1"/>
  <c r="H8" i="30"/>
  <c r="H50" i="38"/>
  <c r="J50" i="38" l="1"/>
  <c r="H14" i="30"/>
  <c r="J8" i="30"/>
  <c r="H55" i="38"/>
  <c r="H16" i="30" s="1"/>
  <c r="J16" i="30" s="1"/>
  <c r="J53" i="38"/>
  <c r="J55" i="38" s="1"/>
  <c r="H18" i="30" l="1"/>
  <c r="J57" i="38"/>
  <c r="D23" i="30" s="1"/>
  <c r="D33" i="30" s="1"/>
  <c r="E26" i="30" s="1"/>
  <c r="J14" i="30"/>
  <c r="J18" i="30" s="1"/>
  <c r="H57" i="38"/>
  <c r="E23" i="30" l="1"/>
  <c r="E24" i="30"/>
  <c r="E30" i="30"/>
  <c r="E29" i="30"/>
  <c r="E28" i="30"/>
  <c r="E31" i="30"/>
  <c r="E25" i="30"/>
  <c r="E27" i="30"/>
  <c r="E33" i="30" l="1"/>
</calcChain>
</file>

<file path=xl/sharedStrings.xml><?xml version="1.0" encoding="utf-8"?>
<sst xmlns="http://schemas.openxmlformats.org/spreadsheetml/2006/main" count="582" uniqueCount="118">
  <si>
    <t>Consolidated Budget Table</t>
  </si>
  <si>
    <t>This table will update automatically based on the budget detail entered in the tabs for measures 1-5. If your application includes more than 5 individual measures, you will need to add additional tabs, update the formulas below, and add additional lines to the "Budget by Project" table to include the additional measures.</t>
  </si>
  <si>
    <t>BUDGET BY YEAR</t>
  </si>
  <si>
    <t>COST-TYPE</t>
  </si>
  <si>
    <t>CATEGORY</t>
  </si>
  <si>
    <t>YEAR 1</t>
  </si>
  <si>
    <t>YEAR 2</t>
  </si>
  <si>
    <t>YEAR 3</t>
  </si>
  <si>
    <t>YEAR 4</t>
  </si>
  <si>
    <t>YEAR 5</t>
  </si>
  <si>
    <t>TOTAL</t>
  </si>
  <si>
    <t>Direct Costs</t>
  </si>
  <si>
    <t xml:space="preserve">TOTAL PERSONNEL </t>
  </si>
  <si>
    <t xml:space="preserve"> TOTAL FRINGE BENEFITS  </t>
  </si>
  <si>
    <t xml:space="preserve"> TOTAL TRAVEL </t>
  </si>
  <si>
    <t xml:space="preserve"> TOTAL EQUIPMENT </t>
  </si>
  <si>
    <t xml:space="preserve"> TOTAL SUPPLIES </t>
  </si>
  <si>
    <t xml:space="preserve"> TOTAL CONTRACTUAL </t>
  </si>
  <si>
    <t>TOTAL OTHER</t>
  </si>
  <si>
    <t>TOTAL DIRECT</t>
  </si>
  <si>
    <t/>
  </si>
  <si>
    <t xml:space="preserve"> TOTAL INDIRECT </t>
  </si>
  <si>
    <t xml:space="preserve"> TOTAL FUNDING </t>
  </si>
  <si>
    <t>BUDGET BY PROJECT</t>
  </si>
  <si>
    <t>Project Number</t>
  </si>
  <si>
    <t>Project Name</t>
  </si>
  <si>
    <t>Total Cost</t>
  </si>
  <si>
    <t>% of Total</t>
  </si>
  <si>
    <t>Total</t>
  </si>
  <si>
    <t>Detailed Budget Table</t>
  </si>
  <si>
    <t xml:space="preserve">This Excel Workbook is provided to aid applicants in developing the required budget table(s) within the budget narrative.  </t>
  </si>
  <si>
    <t>Personnel</t>
  </si>
  <si>
    <t> </t>
  </si>
  <si>
    <t xml:space="preserve"> Fringe Benefits </t>
  </si>
  <si>
    <t xml:space="preserve"> Travel </t>
  </si>
  <si>
    <t xml:space="preserve"> Equipment </t>
  </si>
  <si>
    <t xml:space="preserve"> </t>
  </si>
  <si>
    <t xml:space="preserve"> Supplies </t>
  </si>
  <si>
    <t xml:space="preserve"> Contractual </t>
  </si>
  <si>
    <t>OTHER</t>
  </si>
  <si>
    <t>Indirect Costs</t>
  </si>
  <si>
    <t>TOTAL CONTRACTUAL</t>
  </si>
  <si>
    <t>Other</t>
  </si>
  <si>
    <t>Project Administration</t>
  </si>
  <si>
    <t>Office Supplies</t>
  </si>
  <si>
    <t xml:space="preserve">10% de minimus rate of MTDC </t>
  </si>
  <si>
    <t>MTDC: modified total direct costs, means all direct salaries and wages, applicable fringe benefits, materials and supplies, services, travel, and up to the first $25,000 of each subaward (regardless of the period of performance of the subawards under the award). MTDC excludes equipment, capital expenditures, charges for patient care, rental costs, tuition remission, scholarships and fellowships, participant support costs and the portion of each subaward in excess of $25,000.</t>
  </si>
  <si>
    <t>Office Furniture (x2)</t>
  </si>
  <si>
    <t>Mileage for local travel (120 miles per month/1440 miles per year at $0.51/mi)</t>
  </si>
  <si>
    <t>Administrative Assistant, 1 FTE, with 4% salary increase each year</t>
  </si>
  <si>
    <t>24% of salary</t>
  </si>
  <si>
    <t>City Solar PV Pilot Project</t>
  </si>
  <si>
    <t>Public Works Engineer, .25 FTE, with 4% increase each year</t>
  </si>
  <si>
    <t>Public Works Electrician, .1 FTE, with 4% increase each year</t>
  </si>
  <si>
    <t>Public Works Traffic Engineer, .1 FTE, with 4% increase each year</t>
  </si>
  <si>
    <t>Parks &amp; Rec Project Manager, .1 FTE, with 4% increase each year</t>
  </si>
  <si>
    <t>Water District Net Zero/Low Energy Study</t>
  </si>
  <si>
    <t>SD Mines Solar Pilot Projects</t>
  </si>
  <si>
    <t>LED city street lights. Assumes 3,200 fixtures @ $700 each (1,600 ordered in Years 1 and 3 each).</t>
  </si>
  <si>
    <t>The Monument Engineering Manager, .1 FTE, with 4% increase each year</t>
  </si>
  <si>
    <t>(Personnel included in Project Admin Budget)</t>
  </si>
  <si>
    <t>Program Manager, .15-1 FTE, with 4% salary increase each year</t>
  </si>
  <si>
    <t>Laptop ($1,500) &amp; Two Monitors (2 x $400) (x2)</t>
  </si>
  <si>
    <t>Grant Manager, 1 FTE, with 4% salary increase each year</t>
  </si>
  <si>
    <t>Contractor for installing LED city street lighting and completing electrical work for services.</t>
  </si>
  <si>
    <t>Conduct public outreach</t>
  </si>
  <si>
    <t>Prepare deliverables (report)</t>
  </si>
  <si>
    <t>Evaluate traditional power supplies</t>
  </si>
  <si>
    <t>Evaluate Western Area Power Authority supply</t>
  </si>
  <si>
    <t>Evaluate net zero/low carbon power sources</t>
  </si>
  <si>
    <t xml:space="preserve">Subaward to Western Dakota Regional Water System (WDRWS) to complete net zero/low energy study for future water distribution pipeline project. </t>
  </si>
  <si>
    <t>Design and engineering support costs</t>
  </si>
  <si>
    <t>LED city street light installation labor costs (assumes $200 per light)</t>
  </si>
  <si>
    <t>Electrical work for service upgrades (as needed throughout project duration)</t>
  </si>
  <si>
    <t>Indirect costs @ 35% (up to 42% allowed)</t>
  </si>
  <si>
    <t>Subaward to South Dakota School of Mines &amp; Technology (SD Mines) to complete rooftop and carport solar PV pilot projects on campus.</t>
  </si>
  <si>
    <t>Design fees for HVAC system</t>
  </si>
  <si>
    <t>Design fees for electric service connections</t>
  </si>
  <si>
    <t>Installation of HVAC and temperature controls (includes equipment and labor costs)</t>
  </si>
  <si>
    <t>Subaward to Rapid City Areas School (RCAS) to install geothermal sytsem and upgrade HVAC system at North Middle School.</t>
  </si>
  <si>
    <t>Design fees for geothermal system</t>
  </si>
  <si>
    <t>Installation of LED lighting and controls (includes materials and labor costs)</t>
  </si>
  <si>
    <t>Subaward to RCAS for LED lighting and controls upgrades at North Middle School.</t>
  </si>
  <si>
    <t>Installation of HVAC electrical service and associated connections (includes materials and labor costs)</t>
  </si>
  <si>
    <t>Design fees for lighting and controls project</t>
  </si>
  <si>
    <t>Installation of geothermal system and related construction (includes materials and labor costs)</t>
  </si>
  <si>
    <t>LED lighting fixtures and related equipment</t>
  </si>
  <si>
    <t>Installation of new LED lighting fixtures and electrical upgrades (labor costs)</t>
  </si>
  <si>
    <t>Program Supplies (for public outreach, meetings, etc.)</t>
  </si>
  <si>
    <t>Printing (for public outreach, meetings, etc.)</t>
  </si>
  <si>
    <t>Installation of 50 kW AC rooftop solar on Placer Hall (includes PV solar modules, inverter, and labor costs)</t>
  </si>
  <si>
    <t>Installation of 375 kW AC rooftop and carport solar at Vanderboom Laboratory (includes PV solar modules, inverter, and labor costs)</t>
  </si>
  <si>
    <t>Contractor to construct landfill gas conversion system to utilize methane to heat on-site Material Recovery Facility (MRF) at Rapid City landfill.</t>
  </si>
  <si>
    <t>Installation of air handling unit and related electrical upgrades at MRF (includes equipment and labor costs)</t>
  </si>
  <si>
    <t>Contractor for replacing lighting at 10 Rapid City Parks &amp; Recreation facilities (27 sports fields) with new LED lighting.</t>
  </si>
  <si>
    <t>Professional services</t>
  </si>
  <si>
    <t>The Monument Electrician, .25-.5 FTE, with 4% increase each year</t>
  </si>
  <si>
    <t>The Monument Tradesperson, .25-.5 FTE, with 4% increase each year</t>
  </si>
  <si>
    <t>LED lighting fixtures, controls, and related materials and equipment</t>
  </si>
  <si>
    <t>Rental of lift, crane, and scaffolding for The Monument LED lighting upgrade project.</t>
  </si>
  <si>
    <t>Installation of LED lighting, controls, related equipment, and electrical work (labor costs)</t>
  </si>
  <si>
    <t>Contractor for installing facility-wide LED lighting upgrades at The Monument (Phases 1-3).</t>
  </si>
  <si>
    <t>Consultant to perform 10 energy assessments at City-owned buildings and facilities. Assumes cost of $0.50/square foot (350,000 square feet total).</t>
  </si>
  <si>
    <t>Consultant to perform energy assessments at 5 local non-profit organizations buildings. Assumes cost of $0.50/square foot (estimated 215,000 square feet total).</t>
  </si>
  <si>
    <t>Contractor(s) for 10 energy efficiency and weatherization retrofit projects (e.g., HVAC systems, windows, insulation, heat pumps, etc.). Assumes average cost of $200,000/project.</t>
  </si>
  <si>
    <t>Subawards to 5 local non-profit organizations to conduct energy efficiency improvements (e.g., HVAC systems, windows, insulation, heat pumps, etc.). Assumes average cost of $200,000/project.</t>
  </si>
  <si>
    <t>City-Owned Building/Facility Retrofits</t>
  </si>
  <si>
    <t>City-Wide LED Light Conversion</t>
  </si>
  <si>
    <t>K-12 School Weatherization</t>
  </si>
  <si>
    <t xml:space="preserve">Non-Profit Energy Efficiency </t>
  </si>
  <si>
    <t>Solid Waste Methane Gas Conversion</t>
  </si>
  <si>
    <t>Solar feasability and site assessment study</t>
  </si>
  <si>
    <t>Contractor to install solar PV pilot project (includes solar modules, racking, inverters, installation costs, and operations training)</t>
  </si>
  <si>
    <t>Consultant to install 422 kW ground mount solar PV system at Rapid City Water Reclamation Facility.</t>
  </si>
  <si>
    <t>Contractor to provide annual operation and maintenance of solar PV pilot project</t>
  </si>
  <si>
    <t>Construction of approx. 1,300 feet of pipeline from landfill flare to MRF (includes materials and labor costs)</t>
  </si>
  <si>
    <t>Installation of hot water boiler system and landfill gas moisture removal system at MRF (includes equipment and labor costs)</t>
  </si>
  <si>
    <t>Contractor to assist with GHG reduction calculations for semi-annual and final reporting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</si>
</sst>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6" formatCode="&quot;$&quot;#,##0_);[Red]\(&quot;$&quot;#,##0\)"/>
    <numFmt numFmtId="44" formatCode="_(&quot;$&quot;* #,##0.00_);_(&quot;$&quot;* \(#,##0.00\);_(&quot;$&quot;* &quot;-&quot;??_);_(@_)"/>
    <numFmt numFmtId="164" formatCode="_(&quot;$&quot;* #,##0_);_(&quot;$&quot;* \(#,##0\);_(&quot;$&quot;* &quot;-&quot;??_);_(@_)"/>
    <numFmt numFmtId="165" formatCode="&quot;$&quot;#,##0"/>
  </numFmts>
  <fonts count="16" x14ac:knownFonts="1">
    <font>
      <sz val="11"/>
      <color theme="1"/>
      <name val="Calibri"/>
      <family val="2"/>
      <scheme val="minor"/>
    </font>
    <font>
      <b/>
      <sz val="11"/>
      <color theme="0"/>
      <name val="Calibri"/>
      <family val="2"/>
      <scheme val="minor"/>
    </font>
    <font>
      <b/>
      <sz val="11"/>
      <color theme="1"/>
      <name val="Calibri"/>
      <family val="2"/>
      <scheme val="minor"/>
    </font>
    <font>
      <i/>
      <sz val="11"/>
      <color theme="1"/>
      <name val="Calibri"/>
      <family val="2"/>
      <scheme val="minor"/>
    </font>
    <font>
      <sz val="11"/>
      <color theme="1"/>
      <name val="Calibri"/>
      <family val="2"/>
      <scheme val="minor"/>
    </font>
    <font>
      <i/>
      <sz val="11"/>
      <color rgb="FF000000"/>
      <name val="Calibri"/>
      <family val="2"/>
      <scheme val="minor"/>
    </font>
    <font>
      <sz val="11"/>
      <color rgb="FF000000"/>
      <name val="Calibri"/>
      <family val="2"/>
      <scheme val="minor"/>
    </font>
    <font>
      <i/>
      <sz val="11"/>
      <color theme="0" tint="-0.34998626667073579"/>
      <name val="Calibri"/>
      <family val="2"/>
      <scheme val="minor"/>
    </font>
    <font>
      <b/>
      <sz val="11"/>
      <color rgb="FF000000"/>
      <name val="Calibri"/>
      <family val="2"/>
      <scheme val="minor"/>
    </font>
    <font>
      <b/>
      <i/>
      <sz val="11"/>
      <color theme="0" tint="-0.34998626667073579"/>
      <name val="Calibri"/>
      <family val="2"/>
      <scheme val="minor"/>
    </font>
    <font>
      <i/>
      <sz val="11"/>
      <color theme="5"/>
      <name val="Calibri"/>
      <family val="2"/>
      <scheme val="minor"/>
    </font>
    <font>
      <b/>
      <sz val="14"/>
      <color theme="0"/>
      <name val="Calibri"/>
      <family val="2"/>
      <scheme val="minor"/>
    </font>
    <font>
      <b/>
      <sz val="18"/>
      <color theme="1"/>
      <name val="Calibri"/>
      <family val="2"/>
      <scheme val="minor"/>
    </font>
    <font>
      <sz val="11"/>
      <color theme="0" tint="-0.34998626667073579"/>
      <name val="Calibri"/>
      <family val="2"/>
      <scheme val="minor"/>
    </font>
    <font>
      <sz val="11"/>
      <color theme="0" tint="-0.499984740745262"/>
      <name val="Calibri"/>
      <family val="2"/>
      <scheme val="minor"/>
    </font>
    <font>
      <i/>
      <sz val="11"/>
      <name val="Calibri"/>
      <family val="2"/>
      <scheme val="minor"/>
    </font>
  </fonts>
  <fills count="9">
    <fill>
      <patternFill patternType="none"/>
    </fill>
    <fill>
      <patternFill patternType="gray125"/>
    </fill>
    <fill>
      <patternFill patternType="solid">
        <fgColor theme="4"/>
        <bgColor indexed="64"/>
      </patternFill>
    </fill>
    <fill>
      <patternFill patternType="solid">
        <fgColor theme="4" tint="0.79998168889431442"/>
        <bgColor indexed="64"/>
      </patternFill>
    </fill>
    <fill>
      <patternFill patternType="solid">
        <fgColor rgb="FFE6E6E6"/>
        <bgColor rgb="FF000000"/>
      </patternFill>
    </fill>
    <fill>
      <patternFill patternType="solid">
        <fgColor theme="9" tint="-0.249977111117893"/>
        <bgColor indexed="64"/>
      </patternFill>
    </fill>
    <fill>
      <patternFill patternType="solid">
        <fgColor theme="9" tint="0.79998168889431442"/>
        <bgColor indexed="64"/>
      </patternFill>
    </fill>
    <fill>
      <patternFill patternType="solid">
        <fgColor theme="0"/>
        <bgColor rgb="FF000000"/>
      </patternFill>
    </fill>
    <fill>
      <patternFill patternType="solid">
        <fgColor theme="0"/>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rgb="FF000000"/>
      </right>
      <top/>
      <bottom style="thin">
        <color rgb="FF000000"/>
      </bottom>
      <diagonal/>
    </border>
    <border>
      <left style="thin">
        <color indexed="64"/>
      </left>
      <right style="thin">
        <color indexed="64"/>
      </right>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rgb="FF000000"/>
      </right>
      <top/>
      <bottom style="thin">
        <color indexed="64"/>
      </bottom>
      <diagonal/>
    </border>
    <border>
      <left style="thin">
        <color rgb="FF000000"/>
      </left>
      <right style="thin">
        <color rgb="FF000000"/>
      </right>
      <top/>
      <bottom style="thin">
        <color indexed="64"/>
      </bottom>
      <diagonal/>
    </border>
    <border>
      <left style="thin">
        <color rgb="FF000000"/>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thin">
        <color rgb="FF000000"/>
      </left>
      <right/>
      <top/>
      <bottom style="thin">
        <color indexed="64"/>
      </bottom>
      <diagonal/>
    </border>
    <border>
      <left style="medium">
        <color indexed="64"/>
      </left>
      <right style="thin">
        <color indexed="64"/>
      </right>
      <top/>
      <bottom style="medium">
        <color indexed="64"/>
      </bottom>
      <diagonal/>
    </border>
    <border>
      <left/>
      <right/>
      <top/>
      <bottom style="thin">
        <color indexed="64"/>
      </bottom>
      <diagonal/>
    </border>
  </borders>
  <cellStyleXfs count="3">
    <xf numFmtId="0" fontId="0" fillId="0" borderId="0"/>
    <xf numFmtId="44" fontId="4" fillId="0" borderId="0" applyFont="0" applyFill="0" applyBorder="0" applyAlignment="0" applyProtection="0"/>
    <xf numFmtId="9" fontId="4" fillId="0" borderId="0" applyFont="0" applyFill="0" applyBorder="0" applyAlignment="0" applyProtection="0"/>
  </cellStyleXfs>
  <cellXfs count="95">
    <xf numFmtId="0" fontId="0" fillId="0" borderId="0" xfId="0"/>
    <xf numFmtId="0" fontId="2" fillId="0" borderId="0" xfId="0" applyFont="1"/>
    <xf numFmtId="0" fontId="0" fillId="0" borderId="0" xfId="0" applyFont="1"/>
    <xf numFmtId="164" fontId="0" fillId="0" borderId="0" xfId="1" applyNumberFormat="1" applyFont="1" applyBorder="1"/>
    <xf numFmtId="0" fontId="2" fillId="0" borderId="0" xfId="0" applyFont="1" applyBorder="1"/>
    <xf numFmtId="0" fontId="3" fillId="0" borderId="0" xfId="0" applyFont="1"/>
    <xf numFmtId="0" fontId="0" fillId="0" borderId="0" xfId="0" applyFont="1" applyBorder="1"/>
    <xf numFmtId="0" fontId="0" fillId="0" borderId="0" xfId="0" applyFont="1" applyFill="1" applyBorder="1"/>
    <xf numFmtId="0" fontId="3" fillId="0" borderId="0" xfId="0" applyFont="1" applyFill="1" applyBorder="1"/>
    <xf numFmtId="0" fontId="0" fillId="0" borderId="0" xfId="0" applyFont="1" applyBorder="1" applyAlignment="1">
      <alignment vertical="top"/>
    </xf>
    <xf numFmtId="0" fontId="6" fillId="4" borderId="1" xfId="0" applyFont="1" applyFill="1" applyBorder="1" applyAlignment="1">
      <alignment wrapText="1"/>
    </xf>
    <xf numFmtId="0" fontId="6" fillId="0" borderId="1" xfId="0" applyFont="1" applyFill="1" applyBorder="1" applyAlignment="1">
      <alignment wrapText="1"/>
    </xf>
    <xf numFmtId="0" fontId="8" fillId="0" borderId="1" xfId="0" applyFont="1" applyFill="1" applyBorder="1" applyAlignment="1">
      <alignment wrapText="1"/>
    </xf>
    <xf numFmtId="0" fontId="2" fillId="0" borderId="1" xfId="0" applyFont="1" applyFill="1" applyBorder="1"/>
    <xf numFmtId="0" fontId="8" fillId="0" borderId="9" xfId="0" applyFont="1" applyFill="1" applyBorder="1" applyAlignment="1">
      <alignment wrapText="1"/>
    </xf>
    <xf numFmtId="0" fontId="2" fillId="0" borderId="2" xfId="0" applyFont="1" applyFill="1" applyBorder="1" applyAlignment="1">
      <alignment vertical="top"/>
    </xf>
    <xf numFmtId="0" fontId="0" fillId="0" borderId="5" xfId="0" applyFont="1" applyFill="1" applyBorder="1" applyAlignment="1">
      <alignment vertical="top"/>
    </xf>
    <xf numFmtId="0" fontId="0" fillId="0" borderId="0" xfId="0" applyFont="1" applyFill="1" applyBorder="1" applyAlignment="1">
      <alignment vertical="top"/>
    </xf>
    <xf numFmtId="0" fontId="0" fillId="0" borderId="3" xfId="0" applyFont="1" applyFill="1" applyBorder="1" applyAlignment="1">
      <alignment vertical="top"/>
    </xf>
    <xf numFmtId="0" fontId="7" fillId="0" borderId="1" xfId="0" applyFont="1" applyFill="1" applyBorder="1" applyAlignment="1">
      <alignment horizontal="left" wrapText="1" indent="2"/>
    </xf>
    <xf numFmtId="0" fontId="2" fillId="0" borderId="1" xfId="0" applyFont="1" applyFill="1" applyBorder="1" applyAlignment="1">
      <alignment vertical="top"/>
    </xf>
    <xf numFmtId="0" fontId="6" fillId="0" borderId="1" xfId="0" applyFont="1" applyFill="1" applyBorder="1" applyAlignment="1">
      <alignment horizontal="left" wrapText="1" indent="2"/>
    </xf>
    <xf numFmtId="0" fontId="5" fillId="0" borderId="1" xfId="0" applyFont="1" applyBorder="1" applyAlignment="1">
      <alignment wrapText="1"/>
    </xf>
    <xf numFmtId="0" fontId="7" fillId="0" borderId="1" xfId="0" applyFont="1" applyFill="1" applyBorder="1" applyAlignment="1">
      <alignment horizontal="left" wrapText="1" indent="4"/>
    </xf>
    <xf numFmtId="0" fontId="12" fillId="0" borderId="0" xfId="0" applyFont="1"/>
    <xf numFmtId="0" fontId="11" fillId="5" borderId="8" xfId="0" applyFont="1" applyFill="1" applyBorder="1" applyAlignment="1"/>
    <xf numFmtId="0" fontId="1" fillId="5" borderId="7" xfId="0" applyFont="1" applyFill="1" applyBorder="1" applyAlignment="1">
      <alignment wrapText="1"/>
    </xf>
    <xf numFmtId="0" fontId="8" fillId="6" borderId="11" xfId="0" applyFont="1" applyFill="1" applyBorder="1" applyAlignment="1">
      <alignment wrapText="1"/>
    </xf>
    <xf numFmtId="0" fontId="0" fillId="0" borderId="0" xfId="0" applyAlignment="1">
      <alignment vertical="top"/>
    </xf>
    <xf numFmtId="0" fontId="6" fillId="0" borderId="0" xfId="0" applyFont="1"/>
    <xf numFmtId="0" fontId="11" fillId="2" borderId="8" xfId="0" applyFont="1" applyFill="1" applyBorder="1"/>
    <xf numFmtId="0" fontId="1" fillId="2" borderId="7" xfId="0" applyFont="1" applyFill="1" applyBorder="1" applyAlignment="1">
      <alignment wrapText="1"/>
    </xf>
    <xf numFmtId="0" fontId="8" fillId="3" borderId="11" xfId="0" applyFont="1" applyFill="1" applyBorder="1" applyAlignment="1">
      <alignment wrapText="1"/>
    </xf>
    <xf numFmtId="0" fontId="8" fillId="3" borderId="12" xfId="0" applyFont="1" applyFill="1" applyBorder="1" applyAlignment="1">
      <alignment wrapText="1"/>
    </xf>
    <xf numFmtId="0" fontId="8" fillId="3" borderId="13" xfId="0" applyFont="1" applyFill="1" applyBorder="1" applyAlignment="1">
      <alignment wrapText="1"/>
    </xf>
    <xf numFmtId="0" fontId="8" fillId="3" borderId="7" xfId="0" applyFont="1" applyFill="1" applyBorder="1" applyAlignment="1">
      <alignment wrapText="1"/>
    </xf>
    <xf numFmtId="0" fontId="2" fillId="0" borderId="2" xfId="0" applyFont="1" applyBorder="1" applyAlignment="1">
      <alignment vertical="top"/>
    </xf>
    <xf numFmtId="0" fontId="6" fillId="7" borderId="1" xfId="0" applyFont="1" applyFill="1" applyBorder="1" applyAlignment="1">
      <alignment wrapText="1"/>
    </xf>
    <xf numFmtId="6" fontId="7" fillId="7" borderId="1" xfId="0" applyNumberFormat="1" applyFont="1" applyFill="1" applyBorder="1" applyAlignment="1">
      <alignment wrapText="1"/>
    </xf>
    <xf numFmtId="0" fontId="6" fillId="8" borderId="0" xfId="0" applyFont="1" applyFill="1"/>
    <xf numFmtId="0" fontId="0" fillId="0" borderId="5" xfId="0" applyBorder="1" applyAlignment="1">
      <alignment vertical="top"/>
    </xf>
    <xf numFmtId="0" fontId="0" fillId="0" borderId="3" xfId="0" applyBorder="1" applyAlignment="1">
      <alignment vertical="top"/>
    </xf>
    <xf numFmtId="0" fontId="8" fillId="0" borderId="9" xfId="0" applyFont="1" applyBorder="1" applyAlignment="1">
      <alignment wrapText="1"/>
    </xf>
    <xf numFmtId="0" fontId="8" fillId="3" borderId="15" xfId="0" applyFont="1" applyFill="1" applyBorder="1" applyAlignment="1">
      <alignment wrapText="1"/>
    </xf>
    <xf numFmtId="6" fontId="7" fillId="7" borderId="1" xfId="0" applyNumberFormat="1" applyFont="1" applyFill="1" applyBorder="1" applyAlignment="1">
      <alignment horizontal="left" vertical="top" wrapText="1"/>
    </xf>
    <xf numFmtId="6" fontId="7" fillId="7" borderId="8" xfId="0" applyNumberFormat="1" applyFont="1" applyFill="1" applyBorder="1" applyAlignment="1">
      <alignment wrapText="1"/>
    </xf>
    <xf numFmtId="6" fontId="6" fillId="4" borderId="1" xfId="0" applyNumberFormat="1" applyFont="1" applyFill="1" applyBorder="1" applyAlignment="1">
      <alignment wrapText="1"/>
    </xf>
    <xf numFmtId="0" fontId="15" fillId="0" borderId="0" xfId="0" applyFont="1"/>
    <xf numFmtId="0" fontId="8" fillId="0" borderId="16" xfId="0" applyFont="1" applyBorder="1" applyAlignment="1">
      <alignment wrapText="1"/>
    </xf>
    <xf numFmtId="0" fontId="0" fillId="0" borderId="1" xfId="0" applyBorder="1" applyAlignment="1">
      <alignment vertical="top"/>
    </xf>
    <xf numFmtId="0" fontId="1" fillId="2" borderId="1" xfId="0" applyFont="1" applyFill="1" applyBorder="1" applyAlignment="1">
      <alignment wrapText="1"/>
    </xf>
    <xf numFmtId="0" fontId="8" fillId="3" borderId="1" xfId="0" applyFont="1" applyFill="1" applyBorder="1"/>
    <xf numFmtId="0" fontId="0" fillId="0" borderId="1" xfId="0" applyBorder="1"/>
    <xf numFmtId="0" fontId="2" fillId="0" borderId="2" xfId="0" applyFont="1" applyFill="1" applyBorder="1" applyAlignment="1">
      <alignment vertical="top" wrapText="1"/>
    </xf>
    <xf numFmtId="0" fontId="0" fillId="0" borderId="17" xfId="0" applyFont="1" applyBorder="1"/>
    <xf numFmtId="165" fontId="7" fillId="0" borderId="1" xfId="0" applyNumberFormat="1" applyFont="1" applyFill="1" applyBorder="1" applyAlignment="1">
      <alignment wrapText="1"/>
    </xf>
    <xf numFmtId="165" fontId="6" fillId="4" borderId="1" xfId="0" applyNumberFormat="1" applyFont="1" applyFill="1" applyBorder="1" applyAlignment="1">
      <alignment wrapText="1"/>
    </xf>
    <xf numFmtId="165" fontId="6" fillId="0" borderId="1" xfId="0" applyNumberFormat="1" applyFont="1" applyFill="1" applyBorder="1" applyAlignment="1">
      <alignment wrapText="1"/>
    </xf>
    <xf numFmtId="165" fontId="7" fillId="4" borderId="1" xfId="0" applyNumberFormat="1" applyFont="1" applyFill="1" applyBorder="1" applyAlignment="1">
      <alignment wrapText="1"/>
    </xf>
    <xf numFmtId="165" fontId="0" fillId="0" borderId="0" xfId="0" applyNumberFormat="1" applyFont="1" applyBorder="1" applyAlignment="1">
      <alignment vertical="top"/>
    </xf>
    <xf numFmtId="165" fontId="0" fillId="0" borderId="0" xfId="1" applyNumberFormat="1" applyFont="1" applyBorder="1"/>
    <xf numFmtId="165" fontId="0" fillId="0" borderId="0" xfId="0" applyNumberFormat="1" applyFont="1" applyBorder="1"/>
    <xf numFmtId="165" fontId="6" fillId="0" borderId="0" xfId="0" applyNumberFormat="1" applyFont="1" applyFill="1" applyBorder="1" applyAlignment="1"/>
    <xf numFmtId="165" fontId="1" fillId="5" borderId="7" xfId="0" applyNumberFormat="1" applyFont="1" applyFill="1" applyBorder="1" applyAlignment="1">
      <alignment wrapText="1"/>
    </xf>
    <xf numFmtId="165" fontId="1" fillId="5" borderId="6" xfId="0" applyNumberFormat="1" applyFont="1" applyFill="1" applyBorder="1" applyAlignment="1">
      <alignment wrapText="1"/>
    </xf>
    <xf numFmtId="165" fontId="8" fillId="6" borderId="11" xfId="0" applyNumberFormat="1" applyFont="1" applyFill="1" applyBorder="1" applyAlignment="1">
      <alignment wrapText="1"/>
    </xf>
    <xf numFmtId="165" fontId="8" fillId="6" borderId="12" xfId="0" applyNumberFormat="1" applyFont="1" applyFill="1" applyBorder="1" applyAlignment="1">
      <alignment wrapText="1"/>
    </xf>
    <xf numFmtId="165" fontId="8" fillId="6" borderId="13" xfId="0" applyNumberFormat="1" applyFont="1" applyFill="1" applyBorder="1" applyAlignment="1">
      <alignment wrapText="1"/>
    </xf>
    <xf numFmtId="165" fontId="8" fillId="6" borderId="7" xfId="0" applyNumberFormat="1" applyFont="1" applyFill="1" applyBorder="1" applyAlignment="1">
      <alignment wrapText="1"/>
    </xf>
    <xf numFmtId="165" fontId="8" fillId="6" borderId="3" xfId="0" applyNumberFormat="1" applyFont="1" applyFill="1" applyBorder="1" applyAlignment="1"/>
    <xf numFmtId="165" fontId="6" fillId="0" borderId="1" xfId="0" applyNumberFormat="1" applyFont="1" applyFill="1" applyBorder="1" applyAlignment="1"/>
    <xf numFmtId="165" fontId="13" fillId="0" borderId="1" xfId="0" applyNumberFormat="1" applyFont="1" applyFill="1" applyBorder="1" applyAlignment="1">
      <alignment wrapText="1"/>
    </xf>
    <xf numFmtId="165" fontId="7" fillId="4" borderId="4" xfId="0" applyNumberFormat="1" applyFont="1" applyFill="1" applyBorder="1" applyAlignment="1">
      <alignment wrapText="1"/>
    </xf>
    <xf numFmtId="165" fontId="14" fillId="0" borderId="1" xfId="0" applyNumberFormat="1" applyFont="1" applyFill="1" applyBorder="1" applyAlignment="1">
      <alignment wrapText="1"/>
    </xf>
    <xf numFmtId="165" fontId="0" fillId="0" borderId="0" xfId="0" applyNumberFormat="1" applyFont="1" applyFill="1" applyBorder="1"/>
    <xf numFmtId="165" fontId="0" fillId="0" borderId="1" xfId="0" applyNumberFormat="1" applyFont="1" applyFill="1" applyBorder="1"/>
    <xf numFmtId="165" fontId="9" fillId="0" borderId="10" xfId="0" applyNumberFormat="1" applyFont="1" applyFill="1" applyBorder="1" applyAlignment="1">
      <alignment wrapText="1"/>
    </xf>
    <xf numFmtId="165" fontId="0" fillId="0" borderId="0" xfId="0" applyNumberFormat="1" applyFont="1"/>
    <xf numFmtId="165" fontId="2" fillId="0" borderId="0" xfId="0" applyNumberFormat="1" applyFont="1" applyBorder="1"/>
    <xf numFmtId="6" fontId="0" fillId="4" borderId="1" xfId="0" applyNumberFormat="1" applyFont="1" applyFill="1" applyBorder="1" applyAlignment="1">
      <alignment wrapText="1"/>
    </xf>
    <xf numFmtId="0" fontId="2" fillId="0" borderId="5" xfId="0" applyFont="1" applyFill="1" applyBorder="1" applyAlignment="1">
      <alignment vertical="top" wrapText="1"/>
    </xf>
    <xf numFmtId="165" fontId="10" fillId="0" borderId="1" xfId="0" applyNumberFormat="1" applyFont="1" applyFill="1" applyBorder="1" applyAlignment="1">
      <alignment wrapText="1"/>
    </xf>
    <xf numFmtId="0" fontId="10" fillId="0" borderId="1" xfId="0" applyFont="1" applyFill="1" applyBorder="1" applyAlignment="1">
      <alignment horizontal="left" wrapText="1" indent="2"/>
    </xf>
    <xf numFmtId="165" fontId="7" fillId="0" borderId="0" xfId="0" applyNumberFormat="1" applyFont="1" applyFill="1" applyBorder="1" applyAlignment="1"/>
    <xf numFmtId="0" fontId="7" fillId="0" borderId="0" xfId="0" applyFont="1" applyAlignment="1">
      <alignment horizontal="left" wrapText="1" indent="4"/>
    </xf>
    <xf numFmtId="165" fontId="13" fillId="0" borderId="0" xfId="0" applyNumberFormat="1" applyFont="1" applyFill="1" applyBorder="1" applyAlignment="1"/>
    <xf numFmtId="165" fontId="8" fillId="0" borderId="14" xfId="0" applyNumberFormat="1" applyFont="1" applyBorder="1" applyAlignment="1">
      <alignment wrapText="1"/>
    </xf>
    <xf numFmtId="165" fontId="8" fillId="0" borderId="0" xfId="0" applyNumberFormat="1" applyFont="1"/>
    <xf numFmtId="165" fontId="8" fillId="0" borderId="1" xfId="0" applyNumberFormat="1" applyFont="1" applyBorder="1" applyAlignment="1">
      <alignment wrapText="1"/>
    </xf>
    <xf numFmtId="0" fontId="3" fillId="0" borderId="0" xfId="0" applyFont="1" applyAlignment="1">
      <alignment horizontal="left" wrapText="1"/>
    </xf>
    <xf numFmtId="9" fontId="7" fillId="7" borderId="1" xfId="2" applyNumberFormat="1" applyFont="1" applyFill="1" applyBorder="1" applyAlignment="1">
      <alignment horizontal="center" wrapText="1"/>
    </xf>
    <xf numFmtId="9" fontId="7" fillId="7" borderId="1" xfId="2" applyFont="1" applyFill="1" applyBorder="1" applyAlignment="1">
      <alignment horizontal="center" wrapText="1"/>
    </xf>
    <xf numFmtId="0" fontId="1" fillId="2" borderId="1" xfId="0" applyFont="1" applyFill="1" applyBorder="1" applyAlignment="1">
      <alignment horizontal="center" wrapText="1"/>
    </xf>
    <xf numFmtId="0" fontId="8" fillId="3" borderId="1" xfId="0" applyFont="1" applyFill="1" applyBorder="1" applyAlignment="1">
      <alignment horizontal="center" wrapText="1"/>
    </xf>
    <xf numFmtId="0" fontId="0" fillId="0" borderId="0" xfId="0" applyFont="1" applyBorder="1" applyAlignment="1">
      <alignment horizontal="left" wrapText="1"/>
    </xf>
  </cellXfs>
  <cellStyles count="3">
    <cellStyle name="Currency" xfId="1" builtinId="4"/>
    <cellStyle name="Normal" xfId="0" builtinId="0"/>
    <cellStyle name="Percent" xfId="2" builtinId="5"/>
  </cellStyles>
  <dxfs count="0"/>
  <tableStyles count="0" defaultTableStyle="TableStyleMedium2" defaultPivotStyle="PivotStyleLight16"/>
  <colors>
    <mruColors>
      <color rgb="FFEDF1F9"/>
      <color rgb="FFEDD1D1"/>
      <color rgb="FFE0E6F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18"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19" Type="http://schemas.openxmlformats.org/officeDocument/2006/relationships/customXml" Target="../customXml/item5.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C96326-4914-48E0-ADF2-3E1029E57328}">
  <sheetPr>
    <tabColor theme="9" tint="-0.249977111117893"/>
  </sheetPr>
  <dimension ref="B2:AM34"/>
  <sheetViews>
    <sheetView showGridLines="0" tabSelected="1" topLeftCell="A2" zoomScaleNormal="100" workbookViewId="0">
      <selection activeCell="H22" sqref="H22"/>
    </sheetView>
  </sheetViews>
  <sheetFormatPr defaultColWidth="9.109375" defaultRowHeight="15" customHeight="1" x14ac:dyDescent="0.3"/>
  <cols>
    <col min="1" max="1" width="3.109375" customWidth="1"/>
    <col min="2" max="2" width="12.109375" customWidth="1"/>
    <col min="3" max="3" width="38.5546875" bestFit="1" customWidth="1"/>
    <col min="4" max="4" width="13.6640625" style="28" bestFit="1" customWidth="1"/>
    <col min="5" max="5" width="14.6640625" style="3" bestFit="1" customWidth="1"/>
    <col min="6" max="7" width="14.6640625" bestFit="1" customWidth="1"/>
    <col min="8" max="8" width="13.6640625" style="3" bestFit="1" customWidth="1"/>
    <col min="9" max="9" width="3.5546875" style="29" customWidth="1"/>
    <col min="10" max="10" width="14.6640625" bestFit="1" customWidth="1"/>
    <col min="11" max="11" width="10.109375" customWidth="1"/>
  </cols>
  <sheetData>
    <row r="2" spans="2:39" ht="23.4" x14ac:dyDescent="0.45">
      <c r="B2" s="24" t="s">
        <v>0</v>
      </c>
    </row>
    <row r="3" spans="2:39" ht="26.4" customHeight="1" x14ac:dyDescent="0.3">
      <c r="B3" s="89" t="s">
        <v>1</v>
      </c>
      <c r="C3" s="89"/>
      <c r="D3" s="89"/>
      <c r="E3" s="89"/>
      <c r="F3" s="89"/>
      <c r="G3" s="89"/>
      <c r="H3" s="89"/>
      <c r="I3" s="89"/>
      <c r="J3" s="89"/>
    </row>
    <row r="4" spans="2:39" ht="15" customHeight="1" x14ac:dyDescent="0.3">
      <c r="B4" s="5"/>
    </row>
    <row r="5" spans="2:39" ht="18" x14ac:dyDescent="0.35">
      <c r="B5" s="30" t="s">
        <v>2</v>
      </c>
      <c r="C5" s="31"/>
      <c r="D5" s="31"/>
      <c r="E5" s="31"/>
      <c r="F5" s="31"/>
      <c r="G5" s="31"/>
      <c r="H5" s="31"/>
      <c r="I5" s="31"/>
      <c r="J5" s="50"/>
    </row>
    <row r="6" spans="2:39" ht="17.100000000000001" customHeight="1" x14ac:dyDescent="0.3">
      <c r="B6" s="32" t="s">
        <v>3</v>
      </c>
      <c r="C6" s="32" t="s">
        <v>4</v>
      </c>
      <c r="D6" s="32" t="s">
        <v>5</v>
      </c>
      <c r="E6" s="33" t="s">
        <v>6</v>
      </c>
      <c r="F6" s="33" t="s">
        <v>7</v>
      </c>
      <c r="G6" s="33" t="s">
        <v>8</v>
      </c>
      <c r="H6" s="34" t="s">
        <v>9</v>
      </c>
      <c r="I6" s="35"/>
      <c r="J6" s="51" t="s">
        <v>10</v>
      </c>
    </row>
    <row r="7" spans="2:39" s="5" customFormat="1" ht="14.4" x14ac:dyDescent="0.3">
      <c r="B7" s="36" t="s">
        <v>11</v>
      </c>
      <c r="C7" s="37" t="s">
        <v>12</v>
      </c>
      <c r="D7" s="38">
        <f>'Project Admin Budget'!D12+'Measure 1 Budget'!D11+'Measure 2 Budget'!D13+'Measure 3 Budget'!D11+'Measure 4 Budget'!D11+'Measure 5 Budget'!D11+'Measure 6 Budget'!D11+'Measure 7 Budget'!D11+'Measure 8 Budget'!D11</f>
        <v>211500</v>
      </c>
      <c r="E7" s="38">
        <f>'Project Admin Budget'!E12+'Measure 1 Budget'!E11+'Measure 2 Budget'!E13+'Measure 3 Budget'!E11+'Measure 4 Budget'!E11+'Measure 5 Budget'!E11+'Measure 6 Budget'!E11+'Measure 7 Budget'!E11+'Measure 8 Budget'!E11</f>
        <v>279960</v>
      </c>
      <c r="F7" s="38">
        <f>'Project Admin Budget'!F12+'Measure 1 Budget'!F11+'Measure 2 Budget'!F13+'Measure 3 Budget'!F11+'Measure 4 Budget'!F11+'Measure 5 Budget'!F11+'Measure 6 Budget'!F11+'Measure 7 Budget'!F11+'Measure 8 Budget'!F11</f>
        <v>309366.40000000002</v>
      </c>
      <c r="G7" s="38">
        <f>'Project Admin Budget'!G12+'Measure 1 Budget'!G11+'Measure 2 Budget'!G13+'Measure 3 Budget'!G11+'Measure 4 Budget'!G11+'Measure 5 Budget'!G11+'Measure 6 Budget'!G11+'Measure 7 Budget'!G11+'Measure 8 Budget'!G11</f>
        <v>261148.6752</v>
      </c>
      <c r="H7" s="38">
        <f>'Project Admin Budget'!H12+'Measure 1 Budget'!H11+'Measure 2 Budget'!H13+'Measure 3 Budget'!H11+'Measure 4 Budget'!H11+'Measure 5 Budget'!H11+'Measure 6 Budget'!H11+'Measure 7 Budget'!H11+'Measure 8 Budget'!H11</f>
        <v>216237.81504000002</v>
      </c>
      <c r="I7" s="39"/>
      <c r="J7" s="38">
        <f>SUM(D7:I7)</f>
        <v>1278212.8902400001</v>
      </c>
      <c r="K7"/>
      <c r="L7"/>
      <c r="M7"/>
      <c r="N7"/>
      <c r="O7"/>
      <c r="P7"/>
      <c r="Q7"/>
      <c r="R7"/>
      <c r="S7"/>
      <c r="T7"/>
      <c r="U7"/>
      <c r="V7"/>
      <c r="W7"/>
      <c r="X7"/>
      <c r="Y7"/>
      <c r="Z7"/>
      <c r="AA7"/>
      <c r="AB7"/>
      <c r="AC7"/>
      <c r="AD7"/>
      <c r="AE7"/>
      <c r="AF7"/>
      <c r="AG7"/>
      <c r="AH7"/>
      <c r="AI7"/>
      <c r="AJ7"/>
      <c r="AK7"/>
      <c r="AL7"/>
      <c r="AM7"/>
    </row>
    <row r="8" spans="2:39" ht="14.4" x14ac:dyDescent="0.3">
      <c r="B8" s="40"/>
      <c r="C8" s="37" t="s">
        <v>13</v>
      </c>
      <c r="D8" s="38">
        <f>'Project Admin Budget'!D17+'Measure 1 Budget'!D16+'Measure 2 Budget'!D18+'Measure 3 Budget'!D16+'Measure 4 Budget'!D16+'Measure 5 Budget'!D16+'Measure 6 Budget'!D16+'Measure 7 Budget'!D16+'Measure 8 Budget'!D16</f>
        <v>50760</v>
      </c>
      <c r="E8" s="38">
        <f>'Project Admin Budget'!E17+'Measure 1 Budget'!E16+'Measure 2 Budget'!E18+'Measure 3 Budget'!E16+'Measure 4 Budget'!E16+'Measure 5 Budget'!E16+'Measure 6 Budget'!E16+'Measure 7 Budget'!E16+'Measure 8 Budget'!E16</f>
        <v>67190.399999999994</v>
      </c>
      <c r="F8" s="38">
        <f>'Project Admin Budget'!F17+'Measure 1 Budget'!F16+'Measure 2 Budget'!F18+'Measure 3 Budget'!F16+'Measure 4 Budget'!F16+'Measure 5 Budget'!F16+'Measure 6 Budget'!F16+'Measure 7 Budget'!F16+'Measure 8 Budget'!F16</f>
        <v>74247.936000000002</v>
      </c>
      <c r="G8" s="38">
        <f>'Project Admin Budget'!G17+'Measure 1 Budget'!G16+'Measure 2 Budget'!G18+'Measure 3 Budget'!G16+'Measure 4 Budget'!G16+'Measure 5 Budget'!G16+'Measure 6 Budget'!G16+'Measure 7 Budget'!G16+'Measure 8 Budget'!G16</f>
        <v>62675.682047999995</v>
      </c>
      <c r="H8" s="38">
        <f>'Project Admin Budget'!H17+'Measure 1 Budget'!H16+'Measure 2 Budget'!H18+'Measure 3 Budget'!H16+'Measure 4 Budget'!H16+'Measure 5 Budget'!H16+'Measure 6 Budget'!H16+'Measure 7 Budget'!H16+'Measure 8 Budget'!H16</f>
        <v>51897.075609600004</v>
      </c>
      <c r="I8" s="39"/>
      <c r="J8" s="38">
        <f t="shared" ref="J8:J14" si="0">SUM(D8:I8)</f>
        <v>306771.09365759999</v>
      </c>
    </row>
    <row r="9" spans="2:39" ht="14.4" x14ac:dyDescent="0.3">
      <c r="B9" s="40"/>
      <c r="C9" s="37" t="s">
        <v>14</v>
      </c>
      <c r="D9" s="38">
        <f>'Project Admin Budget'!D27+'Measure 1 Budget'!D26+'Measure 2 Budget'!D29+'Measure 3 Budget'!D27+'Measure 4 Budget'!D27+'Measure 5 Budget'!D27+'Measure 6 Budget'!D27+'Measure 7 Budget'!D27+'Measure 8 Budget'!D27</f>
        <v>735</v>
      </c>
      <c r="E9" s="38">
        <f>'Project Admin Budget'!E27+'Measure 1 Budget'!E26+'Measure 2 Budget'!E29+'Measure 3 Budget'!E27+'Measure 4 Budget'!E27+'Measure 5 Budget'!E27+'Measure 6 Budget'!E27+'Measure 7 Budget'!E27+'Measure 8 Budget'!E27</f>
        <v>735</v>
      </c>
      <c r="F9" s="38">
        <f>'Project Admin Budget'!F27+'Measure 1 Budget'!F26+'Measure 2 Budget'!F29+'Measure 3 Budget'!F27+'Measure 4 Budget'!F27+'Measure 5 Budget'!F27+'Measure 6 Budget'!F27+'Measure 7 Budget'!F27+'Measure 8 Budget'!F27</f>
        <v>735</v>
      </c>
      <c r="G9" s="38">
        <f>'Project Admin Budget'!G27+'Measure 1 Budget'!G26+'Measure 2 Budget'!G29+'Measure 3 Budget'!G27+'Measure 4 Budget'!G27+'Measure 5 Budget'!G27+'Measure 6 Budget'!G27+'Measure 7 Budget'!G27+'Measure 8 Budget'!G27</f>
        <v>735</v>
      </c>
      <c r="H9" s="38">
        <f>'Project Admin Budget'!H27+'Measure 1 Budget'!H26+'Measure 2 Budget'!H29+'Measure 3 Budget'!H27+'Measure 4 Budget'!H27+'Measure 5 Budget'!H27+'Measure 6 Budget'!H27+'Measure 7 Budget'!H27+'Measure 8 Budget'!H27</f>
        <v>735</v>
      </c>
      <c r="I9" s="39"/>
      <c r="J9" s="38">
        <f t="shared" si="0"/>
        <v>3675</v>
      </c>
    </row>
    <row r="10" spans="2:39" ht="14.4" x14ac:dyDescent="0.3">
      <c r="B10" s="40"/>
      <c r="C10" s="37" t="s">
        <v>15</v>
      </c>
      <c r="D10" s="38">
        <f>'Project Admin Budget'!D31+'Measure 1 Budget'!D30+'Measure 2 Budget'!D35+'Measure 3 Budget'!D31+'Measure 4 Budget'!D31+'Measure 5 Budget'!D31+'Measure 6 Budget'!D31+'Measure 7 Budget'!D31+'Measure 8 Budget'!D31</f>
        <v>0</v>
      </c>
      <c r="E10" s="38">
        <f>'Project Admin Budget'!E31+'Measure 1 Budget'!E30+'Measure 2 Budget'!E35+'Measure 3 Budget'!E31+'Measure 4 Budget'!E31+'Measure 5 Budget'!E31+'Measure 6 Budget'!E31+'Measure 7 Budget'!E31+'Measure 8 Budget'!E31</f>
        <v>0</v>
      </c>
      <c r="F10" s="38">
        <f>'Project Admin Budget'!F31+'Measure 1 Budget'!F30+'Measure 2 Budget'!F35+'Measure 3 Budget'!F31+'Measure 4 Budget'!F31+'Measure 5 Budget'!F31+'Measure 6 Budget'!F31+'Measure 7 Budget'!F31+'Measure 8 Budget'!F31</f>
        <v>0</v>
      </c>
      <c r="G10" s="38">
        <f>'Project Admin Budget'!G31+'Measure 1 Budget'!G30+'Measure 2 Budget'!G35+'Measure 3 Budget'!G31+'Measure 4 Budget'!G31+'Measure 5 Budget'!G31+'Measure 6 Budget'!G31+'Measure 7 Budget'!G31+'Measure 8 Budget'!G31</f>
        <v>0</v>
      </c>
      <c r="H10" s="38">
        <f>'Project Admin Budget'!H31+'Measure 1 Budget'!H30+'Measure 2 Budget'!H35+'Measure 3 Budget'!H31+'Measure 4 Budget'!H31+'Measure 5 Budget'!H31+'Measure 6 Budget'!H31+'Measure 7 Budget'!H31+'Measure 8 Budget'!H31</f>
        <v>0</v>
      </c>
      <c r="I10" s="39"/>
      <c r="J10" s="38">
        <f t="shared" si="0"/>
        <v>0</v>
      </c>
    </row>
    <row r="11" spans="2:39" ht="14.4" x14ac:dyDescent="0.3">
      <c r="B11" s="40"/>
      <c r="C11" s="37" t="s">
        <v>16</v>
      </c>
      <c r="D11" s="38">
        <f>'Project Admin Budget'!D38+'Measure 1 Budget'!D34+'Measure 2 Budget'!D40+'Measure 3 Budget'!D35+'Measure 4 Budget'!D35+'Measure 5 Budget'!D35+'Measure 6 Budget'!D35+'Measure 7 Budget'!D35+'Measure 8 Budget'!D35</f>
        <v>1130000</v>
      </c>
      <c r="E11" s="38">
        <f>'Project Admin Budget'!E38+'Measure 1 Budget'!E34+'Measure 2 Budget'!E40+'Measure 3 Budget'!E35+'Measure 4 Budget'!E35+'Measure 5 Budget'!E35+'Measure 6 Budget'!E35+'Measure 7 Budget'!E35+'Measure 8 Budget'!E35</f>
        <v>1000</v>
      </c>
      <c r="F11" s="38">
        <f>'Project Admin Budget'!F38+'Measure 1 Budget'!F34+'Measure 2 Budget'!F40+'Measure 3 Budget'!F35+'Measure 4 Budget'!F35+'Measure 5 Budget'!F35+'Measure 6 Budget'!F35+'Measure 7 Budget'!F35+'Measure 8 Budget'!F35</f>
        <v>1121000</v>
      </c>
      <c r="G11" s="38">
        <f>'Project Admin Budget'!G38+'Measure 1 Budget'!G34+'Measure 2 Budget'!G40+'Measure 3 Budget'!G35+'Measure 4 Budget'!G35+'Measure 5 Budget'!G35+'Measure 6 Budget'!G35+'Measure 7 Budget'!G35+'Measure 8 Budget'!G35</f>
        <v>1000</v>
      </c>
      <c r="H11" s="38">
        <f>'Project Admin Budget'!H38+'Measure 1 Budget'!H34+'Measure 2 Budget'!H40+'Measure 3 Budget'!H35+'Measure 4 Budget'!H35+'Measure 5 Budget'!H35+'Measure 6 Budget'!H35+'Measure 7 Budget'!H35+'Measure 8 Budget'!H35</f>
        <v>1000</v>
      </c>
      <c r="I11" s="39"/>
      <c r="J11" s="38">
        <f t="shared" si="0"/>
        <v>2254000</v>
      </c>
    </row>
    <row r="12" spans="2:39" ht="14.4" x14ac:dyDescent="0.3">
      <c r="B12" s="40"/>
      <c r="C12" s="37" t="s">
        <v>17</v>
      </c>
      <c r="D12" s="38">
        <f>'Project Admin Budget'!D44+'Measure 1 Budget'!D40+'Measure 2 Budget'!D52+'Measure 3 Budget'!D41+'Measure 4 Budget'!D41+'Measure 5 Budget'!D41+'Measure 6 Budget'!D42+'Measure 7 Budget'!D41+'Measure 8 Budget'!D41</f>
        <v>2999556</v>
      </c>
      <c r="E12" s="38">
        <f>'Project Admin Budget'!E44+'Measure 1 Budget'!E40+'Measure 2 Budget'!E52+'Measure 3 Budget'!E41+'Measure 4 Budget'!E41+'Measure 5 Budget'!E41+'Measure 6 Budget'!E42+'Measure 7 Budget'!E41+'Measure 8 Budget'!E41</f>
        <v>4860239</v>
      </c>
      <c r="F12" s="38">
        <f>'Project Admin Budget'!F44+'Measure 1 Budget'!F40+'Measure 2 Budget'!F52+'Measure 3 Budget'!F41+'Measure 4 Budget'!F41+'Measure 5 Budget'!F41+'Measure 6 Budget'!F42+'Measure 7 Budget'!F41+'Measure 8 Budget'!F41</f>
        <v>7868099</v>
      </c>
      <c r="G12" s="38">
        <f>'Project Admin Budget'!G44+'Measure 1 Budget'!G40+'Measure 2 Budget'!G52+'Measure 3 Budget'!G41+'Measure 4 Budget'!G41+'Measure 5 Budget'!G41+'Measure 6 Budget'!G42+'Measure 7 Budget'!G41+'Measure 8 Budget'!G41</f>
        <v>1377586</v>
      </c>
      <c r="H12" s="38">
        <f>'Project Admin Budget'!H44+'Measure 1 Budget'!H40+'Measure 2 Budget'!H52+'Measure 3 Budget'!H41+'Measure 4 Budget'!H41+'Measure 5 Budget'!H41+'Measure 6 Budget'!H42+'Measure 7 Budget'!H41+'Measure 8 Budget'!H41</f>
        <v>553650</v>
      </c>
      <c r="I12" s="39"/>
      <c r="J12" s="38">
        <f t="shared" si="0"/>
        <v>17659130</v>
      </c>
    </row>
    <row r="13" spans="2:39" ht="14.4" x14ac:dyDescent="0.3">
      <c r="B13" s="40"/>
      <c r="C13" s="37" t="s">
        <v>18</v>
      </c>
      <c r="D13" s="38">
        <f>'Project Admin Budget'!D49+'Measure 1 Budget'!D45+'Measure 2 Budget'!D60+'Measure 3 Budget'!D53+'Measure 4 Budget'!D53+'Measure 5 Budget'!D49+'Measure 6 Budget'!D50+'Measure 7 Budget'!D48+'Measure 8 Budget'!D49</f>
        <v>1225272</v>
      </c>
      <c r="E13" s="38">
        <f>'Project Admin Budget'!E49+'Measure 1 Budget'!E45+'Measure 2 Budget'!E60+'Measure 3 Budget'!E53+'Measure 4 Budget'!E53+'Measure 5 Budget'!E49+'Measure 6 Budget'!E50+'Measure 7 Budget'!E48+'Measure 8 Budget'!E49</f>
        <v>4677748.0999999996</v>
      </c>
      <c r="F13" s="38">
        <f>'Project Admin Budget'!F49+'Measure 1 Budget'!F45+'Measure 2 Budget'!F60+'Measure 3 Budget'!F53+'Measure 4 Budget'!F53+'Measure 5 Budget'!F49+'Measure 6 Budget'!F50+'Measure 7 Budget'!F48+'Measure 8 Budget'!F49</f>
        <v>9345194.9499999993</v>
      </c>
      <c r="G13" s="38">
        <f>'Project Admin Budget'!G49+'Measure 1 Budget'!G45+'Measure 2 Budget'!G60+'Measure 3 Budget'!G53+'Measure 4 Budget'!G53+'Measure 5 Budget'!G49+'Measure 6 Budget'!G50+'Measure 7 Budget'!G48+'Measure 8 Budget'!G49</f>
        <v>8954196.9499999993</v>
      </c>
      <c r="H13" s="38">
        <f>'Project Admin Budget'!H49+'Measure 1 Budget'!H45+'Measure 2 Budget'!H60+'Measure 3 Budget'!H53+'Measure 4 Budget'!H53+'Measure 5 Budget'!H49+'Measure 6 Budget'!H50+'Measure 7 Budget'!H48+'Measure 8 Budget'!H49</f>
        <v>200750</v>
      </c>
      <c r="I13" s="39"/>
      <c r="J13" s="38">
        <f t="shared" si="0"/>
        <v>24403162</v>
      </c>
    </row>
    <row r="14" spans="2:39" ht="14.4" x14ac:dyDescent="0.3">
      <c r="B14" s="41"/>
      <c r="C14" s="10" t="s">
        <v>19</v>
      </c>
      <c r="D14" s="79">
        <f>D13+D12+D11+D10+D9+D8+D7</f>
        <v>5617823</v>
      </c>
      <c r="E14" s="79">
        <f>E13+E12+E11+E10+E9+E8+E7</f>
        <v>9886872.5</v>
      </c>
      <c r="F14" s="79">
        <f>F13+F12+F11+F10+F9+F8+F7</f>
        <v>18718643.285999998</v>
      </c>
      <c r="G14" s="79">
        <f>G13+G12+G11+G10+G9+G8+G7</f>
        <v>10657342.307248</v>
      </c>
      <c r="H14" s="79">
        <f>H13+H12+H11+H10+H9+H8+H7</f>
        <v>1024269.8906496001</v>
      </c>
      <c r="I14" s="2"/>
      <c r="J14" s="79">
        <f t="shared" si="0"/>
        <v>45904950.983897597</v>
      </c>
    </row>
    <row r="15" spans="2:39" ht="14.4" x14ac:dyDescent="0.3">
      <c r="B15" s="49"/>
      <c r="D15"/>
      <c r="E15"/>
      <c r="H15"/>
      <c r="I15"/>
      <c r="J15" s="52" t="s">
        <v>20</v>
      </c>
    </row>
    <row r="16" spans="2:39" ht="20.100000000000001" customHeight="1" x14ac:dyDescent="0.3">
      <c r="B16" s="49"/>
      <c r="C16" s="10" t="s">
        <v>21</v>
      </c>
      <c r="D16" s="56">
        <f>'Project Admin Budget'!D55+'Measure 1 Budget'!D51+'Measure 2 Budget'!D66+'Measure 3 Budget'!D59+'Measure 4 Budget'!D59+'Measure 5 Budget'!D55+'Measure 6 Budget'!D56+'Measure 7 Budget'!D54+'Measure 8 Budget'!D55</f>
        <v>442480.10000000003</v>
      </c>
      <c r="E16" s="46">
        <f>'Project Admin Budget'!E55+'Measure 1 Budget'!E51+'Measure 2 Budget'!E66+'Measure 3 Budget'!E59+'Measure 4 Budget'!E59+'Measure 5 Budget'!E55+'Measure 6 Budget'!E56+'Measure 7 Budget'!E54+'Measure 8 Budget'!E55</f>
        <v>526637.43999999994</v>
      </c>
      <c r="F16" s="46">
        <f>'Project Admin Budget'!F55+'Measure 1 Budget'!F51+'Measure 2 Budget'!F66+'Measure 3 Budget'!F59+'Measure 4 Budget'!F59+'Measure 5 Budget'!F55+'Measure 6 Budget'!F56+'Measure 7 Budget'!F54+'Measure 8 Budget'!F55</f>
        <v>943903.1669333335</v>
      </c>
      <c r="G16" s="46">
        <f>'Project Admin Budget'!G55+'Measure 1 Budget'!G51+'Measure 2 Budget'!G66+'Measure 3 Budget'!G59+'Measure 4 Budget'!G59+'Measure 5 Budget'!G55+'Measure 6 Budget'!G56+'Measure 7 Budget'!G54+'Measure 8 Budget'!G55</f>
        <v>174372.86905813336</v>
      </c>
      <c r="H16" s="46">
        <f>'Project Admin Budget'!H55+'Measure 1 Budget'!H51+'Measure 2 Budget'!H66+'Measure 3 Budget'!H59+'Measure 4 Budget'!H59+'Measure 5 Budget'!H55+'Measure 6 Budget'!H56+'Measure 7 Budget'!H54+'Measure 8 Budget'!H55</f>
        <v>83260.322398293327</v>
      </c>
      <c r="J16" s="56">
        <f>SUM(D16:H16)</f>
        <v>2170653.8983897604</v>
      </c>
    </row>
    <row r="17" spans="2:10" thickBot="1" x14ac:dyDescent="0.35">
      <c r="B17" s="49"/>
      <c r="D17"/>
      <c r="E17"/>
      <c r="H17"/>
      <c r="I17"/>
      <c r="J17" s="52" t="s">
        <v>20</v>
      </c>
    </row>
    <row r="18" spans="2:10" ht="30.9" customHeight="1" thickBot="1" x14ac:dyDescent="0.35">
      <c r="B18" s="48" t="s">
        <v>22</v>
      </c>
      <c r="C18" s="42"/>
      <c r="D18" s="86">
        <f>(D14+D16)-0.1</f>
        <v>6060303</v>
      </c>
      <c r="E18" s="86">
        <f>E14+E16</f>
        <v>10413509.939999999</v>
      </c>
      <c r="F18" s="86">
        <f>(F14+F16)+0.1+0.18+0.21</f>
        <v>19662546.942933336</v>
      </c>
      <c r="G18" s="86">
        <f>(G14+G16)-0.18</f>
        <v>10831714.996306134</v>
      </c>
      <c r="H18" s="86">
        <f>(H14+H16)-0.21</f>
        <v>1107530.0030478935</v>
      </c>
      <c r="I18" s="87"/>
      <c r="J18" s="88">
        <f>J14+J16</f>
        <v>48075604.882287353</v>
      </c>
    </row>
    <row r="19" spans="2:10" s="1" customFormat="1" ht="14.4" x14ac:dyDescent="0.3">
      <c r="B19" s="28"/>
      <c r="C19"/>
      <c r="D19" s="28"/>
      <c r="E19" s="3"/>
      <c r="F19"/>
      <c r="G19"/>
      <c r="H19" s="3"/>
      <c r="I19" s="29"/>
      <c r="J19"/>
    </row>
    <row r="20" spans="2:10" ht="15" customHeight="1" x14ac:dyDescent="0.3">
      <c r="B20" s="28"/>
    </row>
    <row r="21" spans="2:10" ht="15" customHeight="1" x14ac:dyDescent="0.35">
      <c r="B21" s="30" t="s">
        <v>23</v>
      </c>
      <c r="C21" s="31"/>
      <c r="D21" s="31"/>
      <c r="E21" s="92"/>
      <c r="F21" s="92"/>
      <c r="H21"/>
      <c r="I21"/>
    </row>
    <row r="22" spans="2:10" ht="29.1" customHeight="1" x14ac:dyDescent="0.3">
      <c r="B22" s="32" t="s">
        <v>24</v>
      </c>
      <c r="C22" s="32" t="s">
        <v>25</v>
      </c>
      <c r="D22" s="43" t="s">
        <v>26</v>
      </c>
      <c r="E22" s="93" t="s">
        <v>27</v>
      </c>
      <c r="F22" s="93"/>
      <c r="H22"/>
      <c r="I22"/>
    </row>
    <row r="23" spans="2:10" ht="15" customHeight="1" x14ac:dyDescent="0.3">
      <c r="B23" s="37">
        <v>0</v>
      </c>
      <c r="C23" s="44" t="s">
        <v>43</v>
      </c>
      <c r="D23" s="45">
        <f>'Project Admin Budget'!J57</f>
        <v>1164298.7369023999</v>
      </c>
      <c r="E23" s="90">
        <f t="shared" ref="E23:E31" si="1">D23/D$33</f>
        <v>2.4218077749685599E-2</v>
      </c>
      <c r="F23" s="90"/>
      <c r="H23"/>
      <c r="I23"/>
    </row>
    <row r="24" spans="2:10" ht="15" customHeight="1" x14ac:dyDescent="0.3">
      <c r="B24" s="37">
        <v>1</v>
      </c>
      <c r="C24" s="44" t="s">
        <v>106</v>
      </c>
      <c r="D24" s="45">
        <f>'Measure 1 Budget'!J53</f>
        <v>2392500</v>
      </c>
      <c r="E24" s="90">
        <f t="shared" si="1"/>
        <v>4.9765364489079492E-2</v>
      </c>
      <c r="F24" s="90"/>
      <c r="H24"/>
      <c r="I24"/>
    </row>
    <row r="25" spans="2:10" ht="15" customHeight="1" x14ac:dyDescent="0.3">
      <c r="B25" s="37">
        <v>2</v>
      </c>
      <c r="C25" s="38" t="s">
        <v>107</v>
      </c>
      <c r="D25" s="45">
        <f>'Measure 2 Budget'!J68</f>
        <v>14903965.105384963</v>
      </c>
      <c r="E25" s="90">
        <f t="shared" si="1"/>
        <v>0.3100109742119142</v>
      </c>
      <c r="F25" s="90"/>
      <c r="H25"/>
      <c r="I25"/>
    </row>
    <row r="26" spans="2:10" ht="15" customHeight="1" x14ac:dyDescent="0.3">
      <c r="B26" s="37">
        <v>3</v>
      </c>
      <c r="C26" s="38" t="s">
        <v>108</v>
      </c>
      <c r="D26" s="45">
        <f>'Measure 3 Budget'!J61</f>
        <v>19934962</v>
      </c>
      <c r="E26" s="90">
        <f>(D26/D$33)+0.01</f>
        <v>0.42465857889485853</v>
      </c>
      <c r="F26" s="90"/>
      <c r="H26"/>
      <c r="I26"/>
    </row>
    <row r="27" spans="2:10" ht="15" customHeight="1" x14ac:dyDescent="0.3">
      <c r="B27" s="37">
        <v>4</v>
      </c>
      <c r="C27" s="38" t="s">
        <v>109</v>
      </c>
      <c r="D27" s="45">
        <f>'Measure 4 Budget'!J61</f>
        <v>1120750</v>
      </c>
      <c r="E27" s="90">
        <f t="shared" si="1"/>
        <v>2.3312239185427727E-2</v>
      </c>
      <c r="F27" s="90"/>
      <c r="H27"/>
      <c r="I27"/>
    </row>
    <row r="28" spans="2:10" ht="15" customHeight="1" x14ac:dyDescent="0.3">
      <c r="B28" s="37">
        <v>5</v>
      </c>
      <c r="C28" s="38" t="s">
        <v>56</v>
      </c>
      <c r="D28" s="45">
        <f>'Measure 5 Budget'!J57</f>
        <v>594700</v>
      </c>
      <c r="E28" s="90">
        <f t="shared" si="1"/>
        <v>1.2370099168926049E-2</v>
      </c>
      <c r="F28" s="90"/>
      <c r="H28"/>
      <c r="I28"/>
    </row>
    <row r="29" spans="2:10" ht="15" customHeight="1" x14ac:dyDescent="0.3">
      <c r="B29" s="37">
        <v>6</v>
      </c>
      <c r="C29" s="38" t="s">
        <v>51</v>
      </c>
      <c r="D29" s="45">
        <f>'Measure 6 Budget'!J58</f>
        <v>1417632.48</v>
      </c>
      <c r="E29" s="90">
        <f t="shared" si="1"/>
        <v>2.9487564087255044E-2</v>
      </c>
      <c r="F29" s="90"/>
      <c r="H29"/>
      <c r="I29"/>
    </row>
    <row r="30" spans="2:10" ht="15" customHeight="1" x14ac:dyDescent="0.3">
      <c r="B30" s="37">
        <v>7</v>
      </c>
      <c r="C30" s="38" t="s">
        <v>57</v>
      </c>
      <c r="D30" s="45">
        <f>'Measure 7 Budget'!J56</f>
        <v>2803750</v>
      </c>
      <c r="E30" s="90">
        <f t="shared" si="1"/>
        <v>5.8319599032918126E-2</v>
      </c>
      <c r="F30" s="90"/>
      <c r="H30"/>
      <c r="I30"/>
    </row>
    <row r="31" spans="2:10" ht="15" customHeight="1" x14ac:dyDescent="0.3">
      <c r="B31" s="37">
        <v>8</v>
      </c>
      <c r="C31" s="38" t="s">
        <v>110</v>
      </c>
      <c r="D31" s="45">
        <f>'Measure 8 Budget'!J57</f>
        <v>3743046.56</v>
      </c>
      <c r="E31" s="90">
        <f t="shared" si="1"/>
        <v>7.785750317993527E-2</v>
      </c>
      <c r="F31" s="90"/>
      <c r="H31"/>
      <c r="I31"/>
    </row>
    <row r="32" spans="2:10" ht="15" customHeight="1" x14ac:dyDescent="0.3">
      <c r="B32" s="37"/>
      <c r="C32" s="38"/>
      <c r="D32" s="45"/>
      <c r="E32" s="91"/>
      <c r="F32" s="91"/>
      <c r="H32"/>
      <c r="I32"/>
    </row>
    <row r="33" spans="2:9" ht="15" customHeight="1" x14ac:dyDescent="0.3">
      <c r="B33" s="37" t="s">
        <v>28</v>
      </c>
      <c r="C33" s="38"/>
      <c r="D33" s="45">
        <f>SUM(D23:D32)</f>
        <v>48075604.882287361</v>
      </c>
      <c r="E33" s="91">
        <f>SUM(E23:E32)-0.01</f>
        <v>1</v>
      </c>
      <c r="F33" s="91"/>
      <c r="H33"/>
      <c r="I33"/>
    </row>
    <row r="34" spans="2:9" ht="15" customHeight="1" x14ac:dyDescent="0.3">
      <c r="H34"/>
      <c r="I34"/>
    </row>
  </sheetData>
  <mergeCells count="14">
    <mergeCell ref="B3:J3"/>
    <mergeCell ref="E28:F28"/>
    <mergeCell ref="E32:F32"/>
    <mergeCell ref="E33:F33"/>
    <mergeCell ref="E21:F21"/>
    <mergeCell ref="E22:F22"/>
    <mergeCell ref="E24:F24"/>
    <mergeCell ref="E25:F25"/>
    <mergeCell ref="E26:F26"/>
    <mergeCell ref="E27:F27"/>
    <mergeCell ref="E29:F29"/>
    <mergeCell ref="E30:F30"/>
    <mergeCell ref="E31:F31"/>
    <mergeCell ref="E23:F23"/>
  </mergeCells>
  <pageMargins left="0.7" right="0.7" top="0.75" bottom="0.75" header="0.3" footer="0.3"/>
  <pageSetup orientation="landscape" r:id="rId1"/>
  <ignoredErrors>
    <ignoredError sqref="E26" formula="1"/>
  </ignoredError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F7D6554-FB6B-4DE8-8896-210A8722A1B9}">
  <sheetPr>
    <tabColor theme="9" tint="0.39997558519241921"/>
    <pageSetUpPr fitToPage="1"/>
  </sheetPr>
  <dimension ref="B2:AX72"/>
  <sheetViews>
    <sheetView showGridLines="0" zoomScale="85" zoomScaleNormal="85" workbookViewId="0">
      <pane xSplit="3" ySplit="6" topLeftCell="D28" activePane="bottomRight" state="frozen"/>
      <selection pane="topRight" activeCell="R20" sqref="R20:W20"/>
      <selection pane="bottomLeft" activeCell="R20" sqref="R20:W20"/>
      <selection pane="bottomRight" activeCell="C39" sqref="C39"/>
    </sheetView>
  </sheetViews>
  <sheetFormatPr defaultColWidth="9.109375" defaultRowHeight="14.4" x14ac:dyDescent="0.3"/>
  <cols>
    <col min="1" max="1" width="3.109375" style="6" customWidth="1"/>
    <col min="2" max="2" width="11.109375" style="6" customWidth="1"/>
    <col min="3" max="3" width="46.44140625" style="6" customWidth="1"/>
    <col min="4" max="4" width="13.33203125" style="59" customWidth="1"/>
    <col min="5" max="5" width="13.109375" style="60" customWidth="1"/>
    <col min="6" max="7" width="13.109375" style="61" customWidth="1"/>
    <col min="8" max="8" width="12.88671875" style="60" customWidth="1"/>
    <col min="9" max="9" width="0.88671875" style="62" customWidth="1"/>
    <col min="10" max="10" width="14.5546875" style="61" customWidth="1"/>
    <col min="11" max="11" width="10.109375" style="6" customWidth="1"/>
    <col min="12" max="16384" width="9.109375" style="6"/>
  </cols>
  <sheetData>
    <row r="2" spans="2:50" ht="23.4" x14ac:dyDescent="0.45">
      <c r="B2" s="24" t="s">
        <v>29</v>
      </c>
    </row>
    <row r="3" spans="2:50" x14ac:dyDescent="0.3">
      <c r="B3" s="47" t="s">
        <v>30</v>
      </c>
    </row>
    <row r="4" spans="2:50" x14ac:dyDescent="0.3">
      <c r="B4" s="5"/>
    </row>
    <row r="5" spans="2:50" ht="18" x14ac:dyDescent="0.35">
      <c r="B5" s="25" t="s">
        <v>2</v>
      </c>
      <c r="C5" s="26"/>
      <c r="D5" s="63"/>
      <c r="E5" s="63"/>
      <c r="F5" s="63"/>
      <c r="G5" s="63"/>
      <c r="H5" s="63"/>
      <c r="I5" s="63"/>
      <c r="J5" s="64"/>
      <c r="K5" s="2"/>
      <c r="L5" s="2"/>
      <c r="M5" s="2"/>
      <c r="N5" s="2"/>
      <c r="O5" s="2"/>
      <c r="P5" s="2"/>
      <c r="Q5" s="2"/>
      <c r="R5" s="2"/>
      <c r="S5" s="2"/>
      <c r="T5" s="2"/>
      <c r="U5" s="2"/>
      <c r="V5" s="2"/>
      <c r="W5" s="2"/>
      <c r="X5" s="2"/>
      <c r="Y5" s="2"/>
      <c r="Z5" s="2"/>
      <c r="AA5" s="2"/>
      <c r="AB5" s="2"/>
      <c r="AC5" s="2"/>
      <c r="AD5" s="2"/>
      <c r="AE5" s="2"/>
      <c r="AF5" s="2"/>
      <c r="AG5" s="2"/>
      <c r="AH5" s="2"/>
      <c r="AI5" s="2"/>
      <c r="AJ5" s="2"/>
      <c r="AK5" s="2"/>
      <c r="AL5" s="2"/>
      <c r="AM5" s="2"/>
      <c r="AN5" s="2"/>
      <c r="AO5" s="2"/>
      <c r="AP5" s="2"/>
      <c r="AQ5" s="2"/>
      <c r="AR5" s="2"/>
      <c r="AS5" s="2"/>
      <c r="AT5" s="2"/>
      <c r="AU5" s="2"/>
      <c r="AV5" s="2"/>
      <c r="AW5" s="2"/>
      <c r="AX5" s="2"/>
    </row>
    <row r="6" spans="2:50" ht="33" customHeight="1" x14ac:dyDescent="0.3">
      <c r="B6" s="27" t="s">
        <v>3</v>
      </c>
      <c r="C6" s="27" t="s">
        <v>4</v>
      </c>
      <c r="D6" s="65" t="s">
        <v>5</v>
      </c>
      <c r="E6" s="66" t="s">
        <v>6</v>
      </c>
      <c r="F6" s="66" t="s">
        <v>7</v>
      </c>
      <c r="G6" s="66" t="s">
        <v>8</v>
      </c>
      <c r="H6" s="67" t="s">
        <v>9</v>
      </c>
      <c r="I6" s="68"/>
      <c r="J6" s="69" t="s">
        <v>10</v>
      </c>
      <c r="K6" s="7"/>
      <c r="L6" s="7"/>
      <c r="M6" s="7"/>
      <c r="N6" s="7"/>
      <c r="O6" s="7"/>
      <c r="P6" s="7"/>
      <c r="Q6" s="7"/>
      <c r="R6" s="7"/>
      <c r="S6" s="7"/>
      <c r="T6" s="7"/>
      <c r="U6" s="7"/>
      <c r="V6" s="7"/>
      <c r="W6" s="7"/>
      <c r="X6" s="7"/>
      <c r="Y6" s="7"/>
      <c r="Z6" s="7"/>
      <c r="AA6" s="7"/>
      <c r="AB6" s="7"/>
      <c r="AC6" s="7"/>
      <c r="AD6" s="7"/>
      <c r="AE6" s="7"/>
      <c r="AF6" s="7"/>
      <c r="AG6" s="7"/>
      <c r="AH6" s="7"/>
      <c r="AI6" s="7"/>
      <c r="AJ6" s="7"/>
      <c r="AK6" s="7"/>
      <c r="AL6" s="7"/>
      <c r="AM6" s="7"/>
      <c r="AN6" s="2"/>
      <c r="AO6" s="2"/>
      <c r="AP6" s="2"/>
      <c r="AQ6" s="2"/>
      <c r="AR6" s="2"/>
      <c r="AS6" s="2"/>
      <c r="AT6" s="2"/>
      <c r="AU6" s="2"/>
      <c r="AV6" s="2"/>
      <c r="AW6" s="2"/>
      <c r="AX6" s="2"/>
    </row>
    <row r="7" spans="2:50" s="8" customFormat="1" x14ac:dyDescent="0.3">
      <c r="B7" s="15" t="s">
        <v>11</v>
      </c>
      <c r="C7" s="20" t="s">
        <v>31</v>
      </c>
      <c r="D7" s="57" t="s">
        <v>32</v>
      </c>
      <c r="E7" s="57" t="s">
        <v>32</v>
      </c>
      <c r="F7" s="57" t="s">
        <v>32</v>
      </c>
      <c r="G7" s="57"/>
      <c r="H7" s="57" t="s">
        <v>32</v>
      </c>
      <c r="I7" s="62"/>
      <c r="J7" s="70" t="s">
        <v>32</v>
      </c>
      <c r="K7" s="7"/>
      <c r="L7" s="7"/>
      <c r="M7" s="7"/>
      <c r="N7" s="7"/>
      <c r="O7" s="7"/>
      <c r="P7" s="7"/>
      <c r="Q7" s="7"/>
      <c r="R7" s="7"/>
      <c r="S7" s="7"/>
      <c r="T7" s="7"/>
      <c r="U7" s="7"/>
      <c r="V7" s="7"/>
      <c r="W7" s="7"/>
      <c r="X7" s="7"/>
      <c r="Y7" s="7"/>
      <c r="Z7" s="7"/>
      <c r="AA7" s="7"/>
      <c r="AB7" s="7"/>
      <c r="AC7" s="7"/>
      <c r="AD7" s="7"/>
      <c r="AE7" s="7"/>
      <c r="AF7" s="7"/>
      <c r="AG7" s="7"/>
      <c r="AH7" s="7"/>
      <c r="AI7" s="7"/>
      <c r="AJ7" s="7"/>
      <c r="AK7" s="7"/>
      <c r="AL7" s="7"/>
      <c r="AM7" s="7"/>
    </row>
    <row r="8" spans="2:50" s="7" customFormat="1" ht="28.8" x14ac:dyDescent="0.3">
      <c r="B8" s="16"/>
      <c r="C8" s="19" t="s">
        <v>52</v>
      </c>
      <c r="D8" s="55">
        <v>25000</v>
      </c>
      <c r="E8" s="55">
        <f>SUM((D8*0.04)+D8)</f>
        <v>26000</v>
      </c>
      <c r="F8" s="55">
        <f t="shared" ref="F8" si="0">SUM((E8*0.04)+E8)</f>
        <v>27040</v>
      </c>
      <c r="G8" s="55">
        <v>0</v>
      </c>
      <c r="H8" s="55">
        <v>0</v>
      </c>
      <c r="I8" s="62">
        <v>450000</v>
      </c>
      <c r="J8" s="55">
        <f>SUM(D8:H8)</f>
        <v>78040</v>
      </c>
    </row>
    <row r="9" spans="2:50" s="7" customFormat="1" x14ac:dyDescent="0.3">
      <c r="B9" s="16"/>
      <c r="C9" s="19"/>
      <c r="D9" s="55"/>
      <c r="E9" s="55"/>
      <c r="F9" s="55"/>
      <c r="G9" s="55"/>
      <c r="H9" s="55"/>
      <c r="I9" s="62"/>
      <c r="J9" s="55">
        <f>SUM(D9:H9)</f>
        <v>0</v>
      </c>
    </row>
    <row r="10" spans="2:50" s="7" customFormat="1" x14ac:dyDescent="0.3">
      <c r="B10" s="16"/>
      <c r="C10" s="21"/>
      <c r="D10" s="55"/>
      <c r="E10" s="57"/>
      <c r="F10" s="57"/>
      <c r="G10" s="57"/>
      <c r="H10" s="57"/>
      <c r="I10" s="62"/>
      <c r="J10" s="55">
        <f>SUM(D10:H10)</f>
        <v>0</v>
      </c>
    </row>
    <row r="11" spans="2:50" s="7" customFormat="1" x14ac:dyDescent="0.3">
      <c r="B11" s="16"/>
      <c r="C11" s="10" t="s">
        <v>12</v>
      </c>
      <c r="D11" s="58">
        <f>SUM(D8:D10)</f>
        <v>25000</v>
      </c>
      <c r="E11" s="58">
        <f t="shared" ref="E11:J11" si="1">SUM(E8:E10)</f>
        <v>26000</v>
      </c>
      <c r="F11" s="58">
        <f t="shared" si="1"/>
        <v>27040</v>
      </c>
      <c r="G11" s="58">
        <f t="shared" si="1"/>
        <v>0</v>
      </c>
      <c r="H11" s="58">
        <f t="shared" si="1"/>
        <v>0</v>
      </c>
      <c r="I11" s="62">
        <f t="shared" si="1"/>
        <v>450000</v>
      </c>
      <c r="J11" s="58">
        <f t="shared" si="1"/>
        <v>78040</v>
      </c>
    </row>
    <row r="12" spans="2:50" s="7" customFormat="1" x14ac:dyDescent="0.3">
      <c r="B12" s="16"/>
      <c r="C12" s="12" t="s">
        <v>33</v>
      </c>
      <c r="D12" s="55" t="s">
        <v>32</v>
      </c>
      <c r="E12" s="57"/>
      <c r="F12" s="57"/>
      <c r="G12" s="57"/>
      <c r="H12" s="57"/>
      <c r="I12" s="62"/>
      <c r="J12" s="70" t="s">
        <v>32</v>
      </c>
    </row>
    <row r="13" spans="2:50" s="7" customFormat="1" x14ac:dyDescent="0.3">
      <c r="B13" s="16"/>
      <c r="C13" s="19" t="s">
        <v>50</v>
      </c>
      <c r="D13" s="55">
        <f>SUM(D11*0.24)</f>
        <v>6000</v>
      </c>
      <c r="E13" s="55">
        <f t="shared" ref="E13:H13" si="2">SUM(E11*0.24)</f>
        <v>6240</v>
      </c>
      <c r="F13" s="55">
        <f t="shared" si="2"/>
        <v>6489.5999999999995</v>
      </c>
      <c r="G13" s="55">
        <f t="shared" si="2"/>
        <v>0</v>
      </c>
      <c r="H13" s="55">
        <f t="shared" si="2"/>
        <v>0</v>
      </c>
      <c r="I13" s="62"/>
      <c r="J13" s="55">
        <f>SUM(D13:H13)</f>
        <v>18729.599999999999</v>
      </c>
    </row>
    <row r="14" spans="2:50" s="7" customFormat="1" x14ac:dyDescent="0.3">
      <c r="B14" s="16"/>
      <c r="C14" s="19"/>
      <c r="D14" s="55"/>
      <c r="E14" s="55"/>
      <c r="F14" s="55"/>
      <c r="G14" s="55"/>
      <c r="H14" s="55"/>
      <c r="I14" s="62"/>
      <c r="J14" s="55">
        <f t="shared" ref="J14:J15" si="3">SUM(D14:H14)</f>
        <v>0</v>
      </c>
    </row>
    <row r="15" spans="2:50" s="7" customFormat="1" x14ac:dyDescent="0.3">
      <c r="B15" s="16"/>
      <c r="C15" s="11"/>
      <c r="D15" s="55"/>
      <c r="E15" s="57"/>
      <c r="F15" s="57"/>
      <c r="G15" s="57"/>
      <c r="H15" s="57"/>
      <c r="I15" s="62"/>
      <c r="J15" s="55">
        <f t="shared" si="3"/>
        <v>0</v>
      </c>
    </row>
    <row r="16" spans="2:50" s="7" customFormat="1" x14ac:dyDescent="0.3">
      <c r="B16" s="16"/>
      <c r="C16" s="10" t="s">
        <v>13</v>
      </c>
      <c r="D16" s="58">
        <f>SUM(D13:D15)</f>
        <v>6000</v>
      </c>
      <c r="E16" s="58">
        <f t="shared" ref="E16:J16" si="4">SUM(E13:E15)</f>
        <v>6240</v>
      </c>
      <c r="F16" s="58">
        <f t="shared" si="4"/>
        <v>6489.5999999999995</v>
      </c>
      <c r="G16" s="58">
        <f t="shared" si="4"/>
        <v>0</v>
      </c>
      <c r="H16" s="58">
        <f t="shared" si="4"/>
        <v>0</v>
      </c>
      <c r="I16" s="62">
        <f t="shared" si="4"/>
        <v>0</v>
      </c>
      <c r="J16" s="58">
        <f t="shared" si="4"/>
        <v>18729.599999999999</v>
      </c>
    </row>
    <row r="17" spans="2:10" s="7" customFormat="1" x14ac:dyDescent="0.3">
      <c r="B17" s="16"/>
      <c r="C17" s="12" t="s">
        <v>34</v>
      </c>
      <c r="D17" s="55" t="s">
        <v>32</v>
      </c>
      <c r="E17" s="57"/>
      <c r="F17" s="57"/>
      <c r="G17" s="57"/>
      <c r="H17" s="57"/>
      <c r="I17" s="62"/>
      <c r="J17" s="70" t="s">
        <v>32</v>
      </c>
    </row>
    <row r="18" spans="2:10" s="7" customFormat="1" x14ac:dyDescent="0.3">
      <c r="B18" s="16"/>
      <c r="C18" s="19"/>
      <c r="D18" s="55"/>
      <c r="E18" s="57"/>
      <c r="F18" s="57"/>
      <c r="G18" s="57"/>
      <c r="H18" s="57"/>
      <c r="I18" s="62"/>
      <c r="J18" s="55">
        <f t="shared" ref="J18:J19" si="5">SUM(D18:H18)</f>
        <v>0</v>
      </c>
    </row>
    <row r="19" spans="2:10" s="7" customFormat="1" x14ac:dyDescent="0.3">
      <c r="B19" s="16"/>
      <c r="C19" s="23"/>
      <c r="D19" s="55"/>
      <c r="E19" s="57"/>
      <c r="F19" s="57"/>
      <c r="G19" s="57"/>
      <c r="H19" s="57"/>
      <c r="I19" s="62"/>
      <c r="J19" s="55">
        <f t="shared" si="5"/>
        <v>0</v>
      </c>
    </row>
    <row r="20" spans="2:10" s="7" customFormat="1" x14ac:dyDescent="0.3">
      <c r="B20" s="16"/>
      <c r="C20" s="23"/>
      <c r="D20" s="55"/>
      <c r="E20" s="55"/>
      <c r="F20" s="55"/>
      <c r="G20" s="55"/>
      <c r="H20" s="55"/>
      <c r="I20" s="62">
        <v>2000</v>
      </c>
      <c r="J20" s="55">
        <f>SUM(D20:H20)</f>
        <v>0</v>
      </c>
    </row>
    <row r="21" spans="2:10" s="7" customFormat="1" x14ac:dyDescent="0.3">
      <c r="B21" s="16"/>
      <c r="C21" s="23"/>
      <c r="D21" s="55"/>
      <c r="E21" s="55"/>
      <c r="F21" s="55"/>
      <c r="G21" s="55"/>
      <c r="H21" s="55"/>
      <c r="I21" s="62">
        <v>250</v>
      </c>
      <c r="J21" s="55">
        <f t="shared" ref="J21:J26" si="6">SUM(D21:H21)</f>
        <v>0</v>
      </c>
    </row>
    <row r="22" spans="2:10" s="7" customFormat="1" x14ac:dyDescent="0.3">
      <c r="B22" s="16"/>
      <c r="C22" s="19"/>
      <c r="D22" s="55"/>
      <c r="E22" s="55"/>
      <c r="F22" s="55"/>
      <c r="G22" s="55"/>
      <c r="H22" s="55"/>
      <c r="I22" s="62">
        <v>2250</v>
      </c>
      <c r="J22" s="55">
        <f t="shared" si="6"/>
        <v>0</v>
      </c>
    </row>
    <row r="23" spans="2:10" s="7" customFormat="1" x14ac:dyDescent="0.3">
      <c r="B23" s="16"/>
      <c r="C23" s="23"/>
      <c r="D23" s="55"/>
      <c r="E23" s="55"/>
      <c r="F23" s="55"/>
      <c r="G23" s="55"/>
      <c r="H23" s="55"/>
      <c r="I23" s="62">
        <v>1243</v>
      </c>
      <c r="J23" s="55">
        <f t="shared" si="6"/>
        <v>0</v>
      </c>
    </row>
    <row r="24" spans="2:10" s="7" customFormat="1" x14ac:dyDescent="0.3">
      <c r="B24" s="16"/>
      <c r="C24" s="23"/>
      <c r="D24" s="55"/>
      <c r="E24" s="55"/>
      <c r="F24" s="55"/>
      <c r="G24" s="55"/>
      <c r="H24" s="55"/>
      <c r="I24" s="62">
        <v>225</v>
      </c>
      <c r="J24" s="55">
        <f t="shared" si="6"/>
        <v>0</v>
      </c>
    </row>
    <row r="25" spans="2:10" s="7" customFormat="1" x14ac:dyDescent="0.3">
      <c r="B25" s="16"/>
      <c r="C25" s="23"/>
      <c r="D25" s="55"/>
      <c r="E25" s="55"/>
      <c r="F25" s="55"/>
      <c r="G25" s="55"/>
      <c r="H25" s="55"/>
      <c r="I25" s="62">
        <v>400</v>
      </c>
      <c r="J25" s="55">
        <f t="shared" si="6"/>
        <v>0</v>
      </c>
    </row>
    <row r="26" spans="2:10" s="7" customFormat="1" x14ac:dyDescent="0.3">
      <c r="B26" s="16"/>
      <c r="C26" s="19"/>
      <c r="D26" s="55"/>
      <c r="E26" s="55"/>
      <c r="F26" s="55"/>
      <c r="G26" s="55"/>
      <c r="H26" s="55"/>
      <c r="I26" s="62">
        <v>1638</v>
      </c>
      <c r="J26" s="55">
        <f t="shared" si="6"/>
        <v>0</v>
      </c>
    </row>
    <row r="27" spans="2:10" s="7" customFormat="1" x14ac:dyDescent="0.3">
      <c r="B27" s="16"/>
      <c r="C27" s="10" t="s">
        <v>14</v>
      </c>
      <c r="D27" s="58">
        <f>SUM(D20:D26)</f>
        <v>0</v>
      </c>
      <c r="E27" s="58">
        <f t="shared" ref="E27:H27" si="7">SUM(E20:E26)</f>
        <v>0</v>
      </c>
      <c r="F27" s="58">
        <f t="shared" si="7"/>
        <v>0</v>
      </c>
      <c r="G27" s="58">
        <f t="shared" si="7"/>
        <v>0</v>
      </c>
      <c r="H27" s="58">
        <f t="shared" si="7"/>
        <v>0</v>
      </c>
      <c r="I27" s="62"/>
      <c r="J27" s="58">
        <f>SUM(D27:H27)</f>
        <v>0</v>
      </c>
    </row>
    <row r="28" spans="2:10" s="7" customFormat="1" x14ac:dyDescent="0.3">
      <c r="B28" s="16"/>
      <c r="C28" s="12" t="s">
        <v>35</v>
      </c>
      <c r="D28" s="55"/>
      <c r="E28" s="57"/>
      <c r="F28" s="57"/>
      <c r="G28" s="57"/>
      <c r="H28" s="57"/>
      <c r="I28" s="62"/>
      <c r="J28" s="55" t="s">
        <v>20</v>
      </c>
    </row>
    <row r="29" spans="2:10" s="7" customFormat="1" x14ac:dyDescent="0.3">
      <c r="B29" s="16"/>
      <c r="C29" s="19"/>
      <c r="D29" s="55"/>
      <c r="E29" s="57"/>
      <c r="F29" s="57"/>
      <c r="G29" s="57"/>
      <c r="H29" s="57"/>
      <c r="I29" s="62"/>
      <c r="J29" s="55">
        <f>SUM(D29:H29)</f>
        <v>0</v>
      </c>
    </row>
    <row r="30" spans="2:10" s="7" customFormat="1" x14ac:dyDescent="0.3">
      <c r="B30" s="16" t="s">
        <v>36</v>
      </c>
      <c r="C30" s="22" t="s">
        <v>36</v>
      </c>
      <c r="D30" s="55" t="s">
        <v>32</v>
      </c>
      <c r="E30" s="57"/>
      <c r="F30" s="57"/>
      <c r="G30" s="57"/>
      <c r="H30" s="57"/>
      <c r="I30" s="62"/>
      <c r="J30" s="55">
        <f t="shared" ref="J30:J50" si="8">SUM(D30:H30)</f>
        <v>0</v>
      </c>
    </row>
    <row r="31" spans="2:10" s="7" customFormat="1" x14ac:dyDescent="0.3">
      <c r="B31" s="16"/>
      <c r="C31" s="10" t="s">
        <v>15</v>
      </c>
      <c r="D31" s="72">
        <f>SUM(D29:D30)</f>
        <v>0</v>
      </c>
      <c r="E31" s="72">
        <f t="shared" ref="E31:H31" si="9">SUM(E29:E30)</f>
        <v>0</v>
      </c>
      <c r="F31" s="72">
        <f t="shared" si="9"/>
        <v>0</v>
      </c>
      <c r="G31" s="72">
        <f t="shared" si="9"/>
        <v>0</v>
      </c>
      <c r="H31" s="72">
        <f t="shared" si="9"/>
        <v>0</v>
      </c>
      <c r="I31" s="62"/>
      <c r="J31" s="58">
        <f t="shared" si="8"/>
        <v>0</v>
      </c>
    </row>
    <row r="32" spans="2:10" s="7" customFormat="1" x14ac:dyDescent="0.3">
      <c r="B32" s="16"/>
      <c r="C32" s="12" t="s">
        <v>37</v>
      </c>
      <c r="D32" s="55" t="s">
        <v>32</v>
      </c>
      <c r="E32" s="57"/>
      <c r="F32" s="57"/>
      <c r="G32" s="57"/>
      <c r="H32" s="57"/>
      <c r="I32" s="62"/>
      <c r="J32" s="55"/>
    </row>
    <row r="33" spans="2:10" s="7" customFormat="1" x14ac:dyDescent="0.3">
      <c r="B33" s="16"/>
      <c r="C33" s="19"/>
      <c r="D33" s="55"/>
      <c r="E33" s="55"/>
      <c r="F33" s="55"/>
      <c r="G33" s="55"/>
      <c r="H33" s="55"/>
      <c r="I33" s="62">
        <v>5000</v>
      </c>
      <c r="J33" s="55">
        <f t="shared" si="8"/>
        <v>0</v>
      </c>
    </row>
    <row r="34" spans="2:10" s="7" customFormat="1" x14ac:dyDescent="0.3">
      <c r="B34" s="16"/>
      <c r="C34" s="19"/>
      <c r="D34" s="55"/>
      <c r="E34" s="57"/>
      <c r="F34" s="57"/>
      <c r="G34" s="57"/>
      <c r="H34" s="57"/>
      <c r="I34" s="62"/>
      <c r="J34" s="55">
        <f t="shared" si="8"/>
        <v>0</v>
      </c>
    </row>
    <row r="35" spans="2:10" s="7" customFormat="1" x14ac:dyDescent="0.3">
      <c r="B35" s="16"/>
      <c r="C35" s="10" t="s">
        <v>16</v>
      </c>
      <c r="D35" s="58">
        <f>SUM(D33:D34)</f>
        <v>0</v>
      </c>
      <c r="E35" s="58">
        <f t="shared" ref="E35:H35" si="10">SUM(E33:E34)</f>
        <v>0</v>
      </c>
      <c r="F35" s="58">
        <f t="shared" si="10"/>
        <v>0</v>
      </c>
      <c r="G35" s="58">
        <f t="shared" si="10"/>
        <v>0</v>
      </c>
      <c r="H35" s="58">
        <f t="shared" si="10"/>
        <v>0</v>
      </c>
      <c r="I35" s="62"/>
      <c r="J35" s="58">
        <f t="shared" si="8"/>
        <v>0</v>
      </c>
    </row>
    <row r="36" spans="2:10" s="7" customFormat="1" x14ac:dyDescent="0.3">
      <c r="B36" s="16"/>
      <c r="C36" s="12" t="s">
        <v>38</v>
      </c>
      <c r="D36" s="55" t="s">
        <v>32</v>
      </c>
      <c r="E36" s="57"/>
      <c r="F36" s="57"/>
      <c r="G36" s="57"/>
      <c r="H36" s="57"/>
      <c r="I36" s="62"/>
      <c r="J36" s="55"/>
    </row>
    <row r="37" spans="2:10" s="7" customFormat="1" ht="45" customHeight="1" x14ac:dyDescent="0.3">
      <c r="B37" s="16"/>
      <c r="C37" s="19" t="s">
        <v>92</v>
      </c>
      <c r="D37" s="55"/>
      <c r="E37" s="55"/>
      <c r="F37" s="55"/>
      <c r="G37" s="55"/>
      <c r="H37" s="55"/>
      <c r="I37" s="62">
        <v>5106000</v>
      </c>
      <c r="J37" s="55">
        <v>0</v>
      </c>
    </row>
    <row r="38" spans="2:10" s="7" customFormat="1" ht="43.2" x14ac:dyDescent="0.3">
      <c r="B38" s="16"/>
      <c r="C38" s="23" t="s">
        <v>115</v>
      </c>
      <c r="D38" s="55">
        <v>0</v>
      </c>
      <c r="E38" s="55">
        <v>401000</v>
      </c>
      <c r="F38" s="55">
        <v>0</v>
      </c>
      <c r="G38" s="55">
        <v>0</v>
      </c>
      <c r="H38" s="55">
        <v>0</v>
      </c>
      <c r="I38" s="62">
        <v>22500000</v>
      </c>
      <c r="J38" s="55">
        <f t="shared" si="8"/>
        <v>401000</v>
      </c>
    </row>
    <row r="39" spans="2:10" s="7" customFormat="1" ht="43.2" x14ac:dyDescent="0.3">
      <c r="B39" s="16"/>
      <c r="C39" s="23" t="s">
        <v>116</v>
      </c>
      <c r="D39" s="55">
        <v>0</v>
      </c>
      <c r="E39" s="55">
        <v>476250</v>
      </c>
      <c r="F39" s="55">
        <v>1428750</v>
      </c>
      <c r="G39" s="55">
        <v>0</v>
      </c>
      <c r="H39" s="55">
        <v>0</v>
      </c>
      <c r="I39" s="62">
        <v>75000000</v>
      </c>
      <c r="J39" s="55">
        <f t="shared" si="8"/>
        <v>1905000</v>
      </c>
    </row>
    <row r="40" spans="2:10" s="7" customFormat="1" ht="45" customHeight="1" x14ac:dyDescent="0.3">
      <c r="B40" s="16"/>
      <c r="C40" s="23" t="s">
        <v>93</v>
      </c>
      <c r="D40" s="55">
        <v>0</v>
      </c>
      <c r="E40" s="55">
        <v>0</v>
      </c>
      <c r="F40" s="55">
        <v>1000000</v>
      </c>
      <c r="G40" s="55">
        <v>0</v>
      </c>
      <c r="H40" s="55">
        <v>0</v>
      </c>
      <c r="I40" s="62"/>
      <c r="J40" s="55">
        <f t="shared" si="8"/>
        <v>1000000</v>
      </c>
    </row>
    <row r="41" spans="2:10" s="7" customFormat="1" x14ac:dyDescent="0.3">
      <c r="B41" s="16"/>
      <c r="C41" s="10" t="s">
        <v>17</v>
      </c>
      <c r="D41" s="58">
        <f>SUM(D37:D40)</f>
        <v>0</v>
      </c>
      <c r="E41" s="58">
        <f t="shared" ref="E41:H41" si="11">SUM(E37:E40)</f>
        <v>877250</v>
      </c>
      <c r="F41" s="58">
        <f t="shared" si="11"/>
        <v>2428750</v>
      </c>
      <c r="G41" s="58">
        <f t="shared" si="11"/>
        <v>0</v>
      </c>
      <c r="H41" s="58">
        <f t="shared" si="11"/>
        <v>0</v>
      </c>
      <c r="I41" s="62"/>
      <c r="J41" s="58">
        <f t="shared" si="8"/>
        <v>3306000</v>
      </c>
    </row>
    <row r="42" spans="2:10" s="7" customFormat="1" x14ac:dyDescent="0.3">
      <c r="B42" s="16"/>
      <c r="C42" s="12" t="s">
        <v>39</v>
      </c>
      <c r="D42" s="55" t="s">
        <v>32</v>
      </c>
      <c r="E42" s="57"/>
      <c r="F42" s="57"/>
      <c r="G42" s="57"/>
      <c r="H42" s="57"/>
      <c r="I42" s="62"/>
      <c r="J42" s="55"/>
    </row>
    <row r="43" spans="2:10" s="7" customFormat="1" x14ac:dyDescent="0.3">
      <c r="B43" s="16"/>
      <c r="C43" s="19"/>
      <c r="D43" s="55"/>
      <c r="E43" s="55"/>
      <c r="F43" s="55"/>
      <c r="G43" s="55"/>
      <c r="H43" s="55"/>
      <c r="I43" s="62">
        <v>375000</v>
      </c>
      <c r="J43" s="55">
        <f t="shared" si="8"/>
        <v>0</v>
      </c>
    </row>
    <row r="44" spans="2:10" s="7" customFormat="1" x14ac:dyDescent="0.3">
      <c r="B44" s="16"/>
      <c r="C44" s="19"/>
      <c r="D44" s="55"/>
      <c r="E44" s="55"/>
      <c r="F44" s="55"/>
      <c r="G44" s="55"/>
      <c r="H44" s="55"/>
      <c r="I44" s="62">
        <v>781250</v>
      </c>
      <c r="J44" s="55">
        <f t="shared" si="8"/>
        <v>0</v>
      </c>
    </row>
    <row r="45" spans="2:10" s="7" customFormat="1" x14ac:dyDescent="0.3">
      <c r="B45" s="16"/>
      <c r="C45" s="19"/>
      <c r="D45" s="55"/>
      <c r="E45" s="55"/>
      <c r="F45" s="55"/>
      <c r="G45" s="55"/>
      <c r="H45" s="55"/>
      <c r="I45" s="62">
        <v>2083335</v>
      </c>
      <c r="J45" s="55">
        <f t="shared" si="8"/>
        <v>0</v>
      </c>
    </row>
    <row r="46" spans="2:10" s="7" customFormat="1" x14ac:dyDescent="0.3">
      <c r="B46" s="16"/>
      <c r="C46" s="19"/>
      <c r="D46" s="55"/>
      <c r="E46" s="57"/>
      <c r="F46" s="57"/>
      <c r="G46" s="57"/>
      <c r="H46" s="57"/>
      <c r="I46" s="62"/>
      <c r="J46" s="55">
        <f t="shared" si="8"/>
        <v>0</v>
      </c>
    </row>
    <row r="47" spans="2:10" s="7" customFormat="1" x14ac:dyDescent="0.3">
      <c r="B47" s="16"/>
      <c r="C47" s="19"/>
      <c r="D47" s="55"/>
      <c r="E47" s="57"/>
      <c r="F47" s="57"/>
      <c r="G47" s="57"/>
      <c r="H47" s="57"/>
      <c r="I47" s="62"/>
      <c r="J47" s="55">
        <f t="shared" si="8"/>
        <v>0</v>
      </c>
    </row>
    <row r="48" spans="2:10" s="7" customFormat="1" x14ac:dyDescent="0.3">
      <c r="B48" s="16"/>
      <c r="C48" s="11"/>
      <c r="D48" s="55"/>
      <c r="E48" s="57"/>
      <c r="F48" s="57"/>
      <c r="G48" s="57"/>
      <c r="H48" s="57"/>
      <c r="I48" s="62"/>
      <c r="J48" s="55">
        <f t="shared" si="8"/>
        <v>0</v>
      </c>
    </row>
    <row r="49" spans="2:10" s="7" customFormat="1" x14ac:dyDescent="0.3">
      <c r="B49" s="18"/>
      <c r="C49" s="10" t="s">
        <v>18</v>
      </c>
      <c r="D49" s="58">
        <f>SUM(D43:D48)</f>
        <v>0</v>
      </c>
      <c r="E49" s="58">
        <f t="shared" ref="E49:H49" si="12">SUM(E43:E48)</f>
        <v>0</v>
      </c>
      <c r="F49" s="58">
        <f t="shared" si="12"/>
        <v>0</v>
      </c>
      <c r="G49" s="58">
        <f t="shared" si="12"/>
        <v>0</v>
      </c>
      <c r="H49" s="58">
        <f t="shared" si="12"/>
        <v>0</v>
      </c>
      <c r="I49" s="62"/>
      <c r="J49" s="58">
        <f t="shared" si="8"/>
        <v>0</v>
      </c>
    </row>
    <row r="50" spans="2:10" s="7" customFormat="1" x14ac:dyDescent="0.3">
      <c r="B50" s="18"/>
      <c r="C50" s="10" t="s">
        <v>19</v>
      </c>
      <c r="D50" s="58">
        <f>SUM(D49,D41,D35,D31,D27,D16,D11)</f>
        <v>31000</v>
      </c>
      <c r="E50" s="58">
        <f t="shared" ref="E50:H50" si="13">SUM(E49,E41,E35,E31,E27,E16,E11)</f>
        <v>909490</v>
      </c>
      <c r="F50" s="58">
        <f t="shared" si="13"/>
        <v>2462279.6</v>
      </c>
      <c r="G50" s="58">
        <f t="shared" si="13"/>
        <v>0</v>
      </c>
      <c r="H50" s="58">
        <f t="shared" si="13"/>
        <v>0</v>
      </c>
      <c r="I50" s="62"/>
      <c r="J50" s="58">
        <f t="shared" si="8"/>
        <v>3402769.6</v>
      </c>
    </row>
    <row r="51" spans="2:10" s="7" customFormat="1" x14ac:dyDescent="0.3">
      <c r="B51" s="17"/>
      <c r="D51" s="74"/>
      <c r="E51" s="74"/>
      <c r="F51" s="74"/>
      <c r="G51" s="74"/>
      <c r="H51" s="74"/>
      <c r="I51" s="74"/>
      <c r="J51" s="74" t="s">
        <v>20</v>
      </c>
    </row>
    <row r="52" spans="2:10" s="7" customFormat="1" ht="28.8" x14ac:dyDescent="0.3">
      <c r="B52" s="53" t="s">
        <v>40</v>
      </c>
      <c r="C52" s="13" t="s">
        <v>40</v>
      </c>
      <c r="D52" s="75"/>
      <c r="E52" s="75"/>
      <c r="F52" s="75"/>
      <c r="G52" s="75"/>
      <c r="H52" s="75"/>
      <c r="I52" s="74"/>
      <c r="J52" s="75" t="s">
        <v>20</v>
      </c>
    </row>
    <row r="53" spans="2:10" s="7" customFormat="1" x14ac:dyDescent="0.3">
      <c r="B53" s="16"/>
      <c r="C53" s="19" t="s">
        <v>45</v>
      </c>
      <c r="D53" s="55">
        <f>SUM(D11+D16+D27+D35+D41+D49)*0.1</f>
        <v>3100</v>
      </c>
      <c r="E53" s="55">
        <f t="shared" ref="E53:H53" si="14">SUM(E11+E16+E27+E35+E41+E49)*0.1</f>
        <v>90949</v>
      </c>
      <c r="F53" s="55">
        <f t="shared" si="14"/>
        <v>246227.96000000002</v>
      </c>
      <c r="G53" s="55">
        <f t="shared" si="14"/>
        <v>0</v>
      </c>
      <c r="H53" s="55">
        <f t="shared" si="14"/>
        <v>0</v>
      </c>
      <c r="I53" s="62"/>
      <c r="J53" s="55">
        <f>SUM(D53:H53)</f>
        <v>340276.96</v>
      </c>
    </row>
    <row r="54" spans="2:10" s="7" customFormat="1" x14ac:dyDescent="0.3">
      <c r="B54" s="16"/>
      <c r="C54" s="19"/>
      <c r="D54" s="55"/>
      <c r="E54" s="57"/>
      <c r="F54" s="57"/>
      <c r="G54" s="57"/>
      <c r="H54" s="57"/>
      <c r="I54" s="62"/>
      <c r="J54" s="55">
        <f t="shared" ref="J54:J55" si="15">SUM(D54:H54)</f>
        <v>0</v>
      </c>
    </row>
    <row r="55" spans="2:10" s="7" customFormat="1" x14ac:dyDescent="0.3">
      <c r="B55" s="18"/>
      <c r="C55" s="10" t="s">
        <v>21</v>
      </c>
      <c r="D55" s="58">
        <f>SUM(D53:D54)</f>
        <v>3100</v>
      </c>
      <c r="E55" s="58">
        <f t="shared" ref="E55:H55" si="16">SUM(E53:E54)</f>
        <v>90949</v>
      </c>
      <c r="F55" s="58">
        <f t="shared" si="16"/>
        <v>246227.96000000002</v>
      </c>
      <c r="G55" s="58">
        <f t="shared" si="16"/>
        <v>0</v>
      </c>
      <c r="H55" s="58">
        <f t="shared" si="16"/>
        <v>0</v>
      </c>
      <c r="I55" s="62"/>
      <c r="J55" s="58">
        <f t="shared" si="15"/>
        <v>340276.96</v>
      </c>
    </row>
    <row r="56" spans="2:10" s="7" customFormat="1" ht="15" thickBot="1" x14ac:dyDescent="0.35">
      <c r="B56" s="17"/>
      <c r="D56" s="74"/>
      <c r="E56" s="74"/>
      <c r="F56" s="74"/>
      <c r="G56" s="74"/>
      <c r="H56" s="74"/>
      <c r="I56" s="74"/>
      <c r="J56" s="74" t="s">
        <v>20</v>
      </c>
    </row>
    <row r="57" spans="2:10" s="4" customFormat="1" ht="29.4" thickBot="1" x14ac:dyDescent="0.35">
      <c r="B57" s="14" t="s">
        <v>22</v>
      </c>
      <c r="C57" s="14"/>
      <c r="D57" s="76">
        <f>SUM(D55,D50)</f>
        <v>34100</v>
      </c>
      <c r="E57" s="76">
        <f t="shared" ref="E57:J57" si="17">SUM(E55,E50)</f>
        <v>1000439</v>
      </c>
      <c r="F57" s="76">
        <f t="shared" si="17"/>
        <v>2708507.56</v>
      </c>
      <c r="G57" s="76">
        <f t="shared" si="17"/>
        <v>0</v>
      </c>
      <c r="H57" s="76">
        <f t="shared" si="17"/>
        <v>0</v>
      </c>
      <c r="I57" s="62">
        <f>SUM(I55,I50)</f>
        <v>0</v>
      </c>
      <c r="J57" s="76">
        <f t="shared" si="17"/>
        <v>3743046.56</v>
      </c>
    </row>
    <row r="58" spans="2:10" x14ac:dyDescent="0.3">
      <c r="B58" s="9"/>
    </row>
    <row r="59" spans="2:10" x14ac:dyDescent="0.3">
      <c r="B59" s="9"/>
      <c r="C59" s="94" t="s">
        <v>46</v>
      </c>
      <c r="D59" s="94"/>
      <c r="E59" s="94"/>
      <c r="F59" s="94"/>
      <c r="G59" s="94"/>
      <c r="H59" s="94"/>
      <c r="I59" s="94"/>
      <c r="J59" s="94"/>
    </row>
    <row r="60" spans="2:10" x14ac:dyDescent="0.3">
      <c r="B60" s="9"/>
      <c r="C60" s="94"/>
      <c r="D60" s="94"/>
      <c r="E60" s="94"/>
      <c r="F60" s="94"/>
      <c r="G60" s="94"/>
      <c r="H60" s="94"/>
      <c r="I60" s="94"/>
      <c r="J60" s="94"/>
    </row>
    <row r="61" spans="2:10" x14ac:dyDescent="0.3">
      <c r="B61" s="9"/>
      <c r="C61" s="94"/>
      <c r="D61" s="94"/>
      <c r="E61" s="94"/>
      <c r="F61" s="94"/>
      <c r="G61" s="94"/>
      <c r="H61" s="94"/>
      <c r="I61" s="94"/>
      <c r="J61" s="94"/>
    </row>
    <row r="62" spans="2:10" x14ac:dyDescent="0.3">
      <c r="B62" s="9"/>
      <c r="C62" s="94"/>
      <c r="D62" s="94"/>
      <c r="E62" s="94"/>
      <c r="F62" s="94"/>
      <c r="G62" s="94"/>
      <c r="H62" s="94"/>
      <c r="I62" s="94"/>
      <c r="J62" s="94"/>
    </row>
    <row r="63" spans="2:10" x14ac:dyDescent="0.3">
      <c r="B63" s="9"/>
    </row>
    <row r="64" spans="2:10" x14ac:dyDescent="0.3">
      <c r="B64" s="9"/>
    </row>
    <row r="65" spans="2:2" x14ac:dyDescent="0.3">
      <c r="B65" s="9"/>
    </row>
    <row r="66" spans="2:2" x14ac:dyDescent="0.3">
      <c r="B66" s="9"/>
    </row>
    <row r="67" spans="2:2" x14ac:dyDescent="0.3">
      <c r="B67" s="9"/>
    </row>
    <row r="68" spans="2:2" x14ac:dyDescent="0.3">
      <c r="B68" s="9"/>
    </row>
    <row r="69" spans="2:2" x14ac:dyDescent="0.3">
      <c r="B69" s="9"/>
    </row>
    <row r="70" spans="2:2" x14ac:dyDescent="0.3">
      <c r="B70" s="9"/>
    </row>
    <row r="71" spans="2:2" x14ac:dyDescent="0.3">
      <c r="B71" s="9"/>
    </row>
    <row r="72" spans="2:2" x14ac:dyDescent="0.3">
      <c r="B72" s="9"/>
    </row>
  </sheetData>
  <mergeCells count="1">
    <mergeCell ref="C59:J62"/>
  </mergeCells>
  <pageMargins left="0.7" right="0.7" top="0.75" bottom="0.75" header="0.3" footer="0.3"/>
  <pageSetup scale="86"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F6B8F65-419C-4A3A-8043-0AE9FE8095C5}">
  <sheetPr>
    <tabColor theme="9" tint="0.39997558519241921"/>
    <pageSetUpPr fitToPage="1"/>
  </sheetPr>
  <dimension ref="B2:AX72"/>
  <sheetViews>
    <sheetView showGridLines="0" zoomScale="85" zoomScaleNormal="85" workbookViewId="0">
      <selection activeCell="C40" sqref="C40"/>
    </sheetView>
  </sheetViews>
  <sheetFormatPr defaultColWidth="9.109375" defaultRowHeight="14.4" x14ac:dyDescent="0.3"/>
  <cols>
    <col min="1" max="1" width="3.109375" style="6" customWidth="1"/>
    <col min="2" max="2" width="11.44140625" style="6" customWidth="1"/>
    <col min="3" max="3" width="51.44140625" style="6" customWidth="1"/>
    <col min="4" max="4" width="12.44140625" style="59" customWidth="1"/>
    <col min="5" max="5" width="12.5546875" style="60" customWidth="1"/>
    <col min="6" max="6" width="12.44140625" style="61" customWidth="1"/>
    <col min="7" max="7" width="13" style="61" customWidth="1"/>
    <col min="8" max="8" width="12.44140625" style="60" customWidth="1"/>
    <col min="9" max="9" width="1.6640625" style="62" customWidth="1"/>
    <col min="10" max="10" width="12.88671875" style="61" customWidth="1"/>
    <col min="11" max="11" width="10.109375" style="6" customWidth="1"/>
    <col min="12" max="16384" width="9.109375" style="6"/>
  </cols>
  <sheetData>
    <row r="2" spans="2:50" ht="23.4" x14ac:dyDescent="0.45">
      <c r="B2" s="24" t="s">
        <v>29</v>
      </c>
    </row>
    <row r="3" spans="2:50" x14ac:dyDescent="0.3">
      <c r="B3" s="5" t="s">
        <v>30</v>
      </c>
    </row>
    <row r="4" spans="2:50" x14ac:dyDescent="0.3">
      <c r="B4" s="5"/>
    </row>
    <row r="5" spans="2:50" ht="18" x14ac:dyDescent="0.35">
      <c r="B5" s="25" t="s">
        <v>2</v>
      </c>
      <c r="C5" s="26"/>
      <c r="D5" s="63"/>
      <c r="E5" s="63"/>
      <c r="F5" s="63"/>
      <c r="G5" s="63"/>
      <c r="H5" s="63"/>
      <c r="I5" s="63"/>
      <c r="J5" s="64"/>
      <c r="K5" s="2"/>
      <c r="L5" s="2"/>
      <c r="M5" s="2"/>
      <c r="N5" s="2"/>
      <c r="O5" s="2"/>
      <c r="P5" s="2"/>
      <c r="Q5" s="2"/>
      <c r="R5" s="2"/>
      <c r="S5" s="2"/>
      <c r="T5" s="2"/>
      <c r="U5" s="2"/>
      <c r="V5" s="2"/>
      <c r="W5" s="2"/>
      <c r="X5" s="2"/>
      <c r="Y5" s="2"/>
      <c r="Z5" s="2"/>
      <c r="AA5" s="2"/>
      <c r="AB5" s="2"/>
      <c r="AC5" s="2"/>
      <c r="AD5" s="2"/>
      <c r="AE5" s="2"/>
      <c r="AF5" s="2"/>
      <c r="AG5" s="2"/>
      <c r="AH5" s="2"/>
      <c r="AI5" s="2"/>
      <c r="AJ5" s="2"/>
      <c r="AK5" s="2"/>
      <c r="AL5" s="2"/>
      <c r="AM5" s="2"/>
      <c r="AN5" s="2"/>
      <c r="AO5" s="2"/>
      <c r="AP5" s="2"/>
      <c r="AQ5" s="2"/>
      <c r="AR5" s="2"/>
      <c r="AS5" s="2"/>
      <c r="AT5" s="2"/>
      <c r="AU5" s="2"/>
      <c r="AV5" s="2"/>
      <c r="AW5" s="2"/>
      <c r="AX5" s="2"/>
    </row>
    <row r="6" spans="2:50" x14ac:dyDescent="0.3">
      <c r="B6" s="27" t="s">
        <v>3</v>
      </c>
      <c r="C6" s="27" t="s">
        <v>4</v>
      </c>
      <c r="D6" s="65" t="s">
        <v>5</v>
      </c>
      <c r="E6" s="66" t="s">
        <v>6</v>
      </c>
      <c r="F6" s="66" t="s">
        <v>7</v>
      </c>
      <c r="G6" s="66" t="s">
        <v>8</v>
      </c>
      <c r="H6" s="67" t="s">
        <v>9</v>
      </c>
      <c r="I6" s="68"/>
      <c r="J6" s="69" t="s">
        <v>10</v>
      </c>
      <c r="K6" s="7"/>
      <c r="L6" s="7"/>
      <c r="M6" s="7"/>
      <c r="N6" s="7"/>
      <c r="O6" s="7"/>
      <c r="P6" s="7"/>
      <c r="Q6" s="7"/>
      <c r="R6" s="7"/>
      <c r="S6" s="7"/>
      <c r="T6" s="7"/>
      <c r="U6" s="7"/>
      <c r="V6" s="7"/>
      <c r="W6" s="7"/>
      <c r="X6" s="7"/>
      <c r="Y6" s="7"/>
      <c r="Z6" s="7"/>
      <c r="AA6" s="7"/>
      <c r="AB6" s="7"/>
      <c r="AC6" s="7"/>
      <c r="AD6" s="7"/>
      <c r="AE6" s="7"/>
      <c r="AF6" s="7"/>
      <c r="AG6" s="7"/>
      <c r="AH6" s="7"/>
      <c r="AI6" s="7"/>
      <c r="AJ6" s="7"/>
      <c r="AK6" s="7"/>
      <c r="AL6" s="7"/>
      <c r="AM6" s="7"/>
      <c r="AN6" s="2"/>
      <c r="AO6" s="2"/>
      <c r="AP6" s="2"/>
      <c r="AQ6" s="2"/>
      <c r="AR6" s="2"/>
      <c r="AS6" s="2"/>
      <c r="AT6" s="2"/>
      <c r="AU6" s="2"/>
      <c r="AV6" s="2"/>
      <c r="AW6" s="2"/>
      <c r="AX6" s="2"/>
    </row>
    <row r="7" spans="2:50" s="8" customFormat="1" ht="16.5" customHeight="1" x14ac:dyDescent="0.3">
      <c r="B7" s="53" t="s">
        <v>11</v>
      </c>
      <c r="C7" s="20" t="s">
        <v>31</v>
      </c>
      <c r="D7" s="57" t="s">
        <v>32</v>
      </c>
      <c r="E7" s="57" t="s">
        <v>32</v>
      </c>
      <c r="F7" s="57" t="s">
        <v>32</v>
      </c>
      <c r="G7" s="57"/>
      <c r="H7" s="57" t="s">
        <v>32</v>
      </c>
      <c r="I7" s="62"/>
      <c r="J7" s="70" t="s">
        <v>32</v>
      </c>
      <c r="K7" s="7"/>
      <c r="L7" s="7"/>
      <c r="M7" s="7"/>
      <c r="N7" s="7"/>
      <c r="O7" s="7"/>
      <c r="P7" s="7"/>
      <c r="Q7" s="7"/>
      <c r="R7" s="7"/>
      <c r="S7" s="7"/>
      <c r="T7" s="7"/>
      <c r="U7" s="7"/>
      <c r="V7" s="7"/>
      <c r="W7" s="7"/>
      <c r="X7" s="7"/>
      <c r="Y7" s="7"/>
      <c r="Z7" s="7"/>
      <c r="AA7" s="7"/>
      <c r="AB7" s="7"/>
      <c r="AC7" s="7"/>
      <c r="AD7" s="7"/>
      <c r="AE7" s="7"/>
      <c r="AF7" s="7"/>
      <c r="AG7" s="7"/>
      <c r="AH7" s="7"/>
      <c r="AI7" s="7"/>
      <c r="AJ7" s="7"/>
      <c r="AK7" s="7"/>
      <c r="AL7" s="7"/>
      <c r="AM7" s="7"/>
    </row>
    <row r="8" spans="2:50" s="8" customFormat="1" ht="28.8" x14ac:dyDescent="0.3">
      <c r="B8" s="80"/>
      <c r="C8" s="19" t="s">
        <v>61</v>
      </c>
      <c r="D8" s="55">
        <v>10500</v>
      </c>
      <c r="E8" s="55">
        <v>29800</v>
      </c>
      <c r="F8" s="55">
        <v>49200</v>
      </c>
      <c r="G8" s="55">
        <v>63750</v>
      </c>
      <c r="H8" s="55">
        <v>66300</v>
      </c>
      <c r="I8" s="62"/>
      <c r="J8" s="55">
        <f>SUM(D8:H8)</f>
        <v>219550</v>
      </c>
      <c r="K8" s="7"/>
      <c r="L8" s="7"/>
      <c r="M8" s="7"/>
      <c r="N8" s="7"/>
      <c r="O8" s="7"/>
      <c r="P8" s="7"/>
      <c r="Q8" s="7"/>
      <c r="R8" s="7"/>
      <c r="S8" s="7"/>
      <c r="T8" s="7"/>
      <c r="U8" s="7"/>
      <c r="V8" s="7"/>
      <c r="W8" s="7"/>
      <c r="X8" s="7"/>
      <c r="Y8" s="7"/>
      <c r="Z8" s="7"/>
      <c r="AA8" s="7"/>
      <c r="AB8" s="7"/>
      <c r="AC8" s="7"/>
      <c r="AD8" s="7"/>
      <c r="AE8" s="7"/>
      <c r="AF8" s="7"/>
      <c r="AG8" s="7"/>
      <c r="AH8" s="7"/>
      <c r="AI8" s="7"/>
      <c r="AJ8" s="7"/>
      <c r="AK8" s="7"/>
      <c r="AL8" s="7"/>
      <c r="AM8" s="7"/>
    </row>
    <row r="9" spans="2:50" s="7" customFormat="1" ht="15" customHeight="1" x14ac:dyDescent="0.3">
      <c r="B9" s="16"/>
      <c r="C9" s="19" t="s">
        <v>63</v>
      </c>
      <c r="D9" s="55">
        <v>60000</v>
      </c>
      <c r="E9" s="55">
        <f>SUM((D9*0.04)+D9)</f>
        <v>62400</v>
      </c>
      <c r="F9" s="55">
        <f t="shared" ref="F9:H10" si="0">SUM((E9*0.04)+E9)</f>
        <v>64896</v>
      </c>
      <c r="G9" s="55">
        <f t="shared" si="0"/>
        <v>67491.839999999997</v>
      </c>
      <c r="H9" s="55">
        <f t="shared" si="0"/>
        <v>70191.513599999991</v>
      </c>
      <c r="I9" s="62"/>
      <c r="J9" s="55">
        <f>SUM(D9:H9)</f>
        <v>324979.35359999997</v>
      </c>
    </row>
    <row r="10" spans="2:50" s="7" customFormat="1" ht="28.8" x14ac:dyDescent="0.3">
      <c r="B10" s="16"/>
      <c r="C10" s="19" t="s">
        <v>49</v>
      </c>
      <c r="D10" s="55">
        <v>50000</v>
      </c>
      <c r="E10" s="55">
        <f>SUM((D10*0.04)+D10)</f>
        <v>52000</v>
      </c>
      <c r="F10" s="55">
        <f t="shared" si="0"/>
        <v>54080</v>
      </c>
      <c r="G10" s="55">
        <f t="shared" si="0"/>
        <v>56243.199999999997</v>
      </c>
      <c r="H10" s="55">
        <f t="shared" si="0"/>
        <v>58492.928</v>
      </c>
      <c r="I10" s="62"/>
      <c r="J10" s="55">
        <f>SUM(D10:H10)</f>
        <v>270816.12800000003</v>
      </c>
    </row>
    <row r="11" spans="2:50" s="7" customFormat="1" x14ac:dyDescent="0.3">
      <c r="B11" s="16"/>
      <c r="C11" s="19"/>
      <c r="D11" s="55"/>
      <c r="E11" s="55"/>
      <c r="F11" s="55"/>
      <c r="G11" s="55"/>
      <c r="H11" s="55"/>
      <c r="I11" s="62"/>
      <c r="J11" s="55">
        <f>SUM(D11:H11)</f>
        <v>0</v>
      </c>
    </row>
    <row r="12" spans="2:50" s="7" customFormat="1" x14ac:dyDescent="0.3">
      <c r="B12" s="16"/>
      <c r="C12" s="10" t="s">
        <v>12</v>
      </c>
      <c r="D12" s="58">
        <f>SUM(D8:D11)</f>
        <v>120500</v>
      </c>
      <c r="E12" s="58">
        <f>SUM(E8:E11)</f>
        <v>144200</v>
      </c>
      <c r="F12" s="58">
        <f>SUM(F8:F11)</f>
        <v>168176</v>
      </c>
      <c r="G12" s="58">
        <f>SUM(G8:G11)</f>
        <v>187485.03999999998</v>
      </c>
      <c r="H12" s="58">
        <f>SUM(H8:H11)</f>
        <v>194984.44160000002</v>
      </c>
      <c r="I12" s="62"/>
      <c r="J12" s="58">
        <f>SUM(J8:J11)</f>
        <v>815345.48160000006</v>
      </c>
    </row>
    <row r="13" spans="2:50" s="7" customFormat="1" x14ac:dyDescent="0.3">
      <c r="B13" s="16"/>
      <c r="C13" s="12" t="s">
        <v>33</v>
      </c>
      <c r="D13" s="55" t="s">
        <v>32</v>
      </c>
      <c r="E13" s="57"/>
      <c r="F13" s="57"/>
      <c r="G13" s="57"/>
      <c r="H13" s="57"/>
      <c r="I13" s="62"/>
      <c r="J13" s="70" t="s">
        <v>32</v>
      </c>
    </row>
    <row r="14" spans="2:50" s="7" customFormat="1" ht="15" customHeight="1" x14ac:dyDescent="0.3">
      <c r="B14" s="16"/>
      <c r="C14" s="19" t="s">
        <v>50</v>
      </c>
      <c r="D14" s="55">
        <f>SUM(D12*0.24)</f>
        <v>28920</v>
      </c>
      <c r="E14" s="55">
        <f>SUM(E12*0.24)</f>
        <v>34608</v>
      </c>
      <c r="F14" s="55">
        <f t="shared" ref="F14:H14" si="1">SUM(F12*0.24)</f>
        <v>40362.239999999998</v>
      </c>
      <c r="G14" s="55">
        <f t="shared" si="1"/>
        <v>44996.409599999992</v>
      </c>
      <c r="H14" s="55">
        <f t="shared" si="1"/>
        <v>46796.265984000005</v>
      </c>
      <c r="I14" s="62"/>
      <c r="J14" s="55">
        <f>SUM(D14:H14)</f>
        <v>195682.91558399997</v>
      </c>
    </row>
    <row r="15" spans="2:50" s="7" customFormat="1" x14ac:dyDescent="0.3">
      <c r="B15" s="16"/>
      <c r="C15" s="19"/>
      <c r="D15" s="55"/>
      <c r="E15" s="55"/>
      <c r="F15" s="55"/>
      <c r="G15" s="55"/>
      <c r="H15" s="55"/>
      <c r="I15" s="62"/>
      <c r="J15" s="55">
        <f t="shared" ref="J15:J16" si="2">SUM(D15:H15)</f>
        <v>0</v>
      </c>
    </row>
    <row r="16" spans="2:50" s="7" customFormat="1" x14ac:dyDescent="0.3">
      <c r="B16" s="16"/>
      <c r="C16" s="11"/>
      <c r="D16" s="55"/>
      <c r="E16" s="57"/>
      <c r="F16" s="57"/>
      <c r="G16" s="57"/>
      <c r="H16" s="57"/>
      <c r="I16" s="62"/>
      <c r="J16" s="55">
        <f t="shared" si="2"/>
        <v>0</v>
      </c>
    </row>
    <row r="17" spans="2:10" s="7" customFormat="1" x14ac:dyDescent="0.3">
      <c r="B17" s="16"/>
      <c r="C17" s="10" t="s">
        <v>13</v>
      </c>
      <c r="D17" s="58">
        <f>SUM(D14:D16)</f>
        <v>28920</v>
      </c>
      <c r="E17" s="58">
        <f t="shared" ref="E17:J17" si="3">SUM(E14:E16)</f>
        <v>34608</v>
      </c>
      <c r="F17" s="58">
        <f t="shared" si="3"/>
        <v>40362.239999999998</v>
      </c>
      <c r="G17" s="58">
        <f t="shared" si="3"/>
        <v>44996.409599999992</v>
      </c>
      <c r="H17" s="58">
        <f t="shared" si="3"/>
        <v>46796.265984000005</v>
      </c>
      <c r="I17" s="62"/>
      <c r="J17" s="58">
        <f t="shared" si="3"/>
        <v>195682.91558399997</v>
      </c>
    </row>
    <row r="18" spans="2:10" s="7" customFormat="1" x14ac:dyDescent="0.3">
      <c r="B18" s="16"/>
      <c r="C18" s="12" t="s">
        <v>34</v>
      </c>
      <c r="D18" s="55" t="s">
        <v>32</v>
      </c>
      <c r="E18" s="57"/>
      <c r="F18" s="57"/>
      <c r="G18" s="57"/>
      <c r="H18" s="57"/>
      <c r="I18" s="62"/>
      <c r="J18" s="70" t="s">
        <v>32</v>
      </c>
    </row>
    <row r="19" spans="2:10" s="7" customFormat="1" ht="28.8" x14ac:dyDescent="0.3">
      <c r="B19" s="16"/>
      <c r="C19" s="23" t="s">
        <v>48</v>
      </c>
      <c r="D19" s="55">
        <v>735</v>
      </c>
      <c r="E19" s="71">
        <v>735</v>
      </c>
      <c r="F19" s="71">
        <v>735</v>
      </c>
      <c r="G19" s="71">
        <v>735</v>
      </c>
      <c r="H19" s="71">
        <v>735</v>
      </c>
      <c r="I19" s="62"/>
      <c r="J19" s="55">
        <f>SUM(D19:H19)</f>
        <v>3675</v>
      </c>
    </row>
    <row r="20" spans="2:10" s="7" customFormat="1" x14ac:dyDescent="0.3">
      <c r="B20" s="16"/>
      <c r="C20" s="23"/>
      <c r="D20" s="55"/>
      <c r="E20" s="55"/>
      <c r="F20" s="55"/>
      <c r="G20" s="55"/>
      <c r="H20" s="55"/>
      <c r="I20" s="62"/>
      <c r="J20" s="55">
        <f>SUM(D20:H20)</f>
        <v>0</v>
      </c>
    </row>
    <row r="21" spans="2:10" s="7" customFormat="1" x14ac:dyDescent="0.3">
      <c r="B21" s="16"/>
      <c r="C21" s="23"/>
      <c r="D21" s="55"/>
      <c r="E21" s="55"/>
      <c r="F21" s="55"/>
      <c r="G21" s="55"/>
      <c r="H21" s="55"/>
      <c r="I21" s="62"/>
      <c r="J21" s="55">
        <f t="shared" ref="J21:J26" si="4">SUM(D21:H21)</f>
        <v>0</v>
      </c>
    </row>
    <row r="22" spans="2:10" s="7" customFormat="1" x14ac:dyDescent="0.3">
      <c r="B22" s="16"/>
      <c r="C22" s="19"/>
      <c r="D22" s="55"/>
      <c r="E22" s="55"/>
      <c r="F22" s="55"/>
      <c r="G22" s="55"/>
      <c r="H22" s="55"/>
      <c r="I22" s="62"/>
      <c r="J22" s="55">
        <f t="shared" si="4"/>
        <v>0</v>
      </c>
    </row>
    <row r="23" spans="2:10" s="7" customFormat="1" x14ac:dyDescent="0.3">
      <c r="B23" s="16"/>
      <c r="C23" s="23"/>
      <c r="D23" s="55"/>
      <c r="E23" s="55"/>
      <c r="F23" s="55"/>
      <c r="G23" s="55"/>
      <c r="H23" s="55"/>
      <c r="I23" s="62"/>
      <c r="J23" s="55">
        <f t="shared" si="4"/>
        <v>0</v>
      </c>
    </row>
    <row r="24" spans="2:10" s="7" customFormat="1" x14ac:dyDescent="0.3">
      <c r="B24" s="16"/>
      <c r="C24" s="23"/>
      <c r="D24" s="55"/>
      <c r="E24" s="55"/>
      <c r="F24" s="55"/>
      <c r="G24" s="55"/>
      <c r="H24" s="55"/>
      <c r="I24" s="62"/>
      <c r="J24" s="55">
        <f t="shared" si="4"/>
        <v>0</v>
      </c>
    </row>
    <row r="25" spans="2:10" s="7" customFormat="1" x14ac:dyDescent="0.3">
      <c r="B25" s="16"/>
      <c r="C25" s="23"/>
      <c r="D25" s="55"/>
      <c r="E25" s="55"/>
      <c r="F25" s="55"/>
      <c r="G25" s="55"/>
      <c r="H25" s="55"/>
      <c r="I25" s="62"/>
      <c r="J25" s="55">
        <f t="shared" si="4"/>
        <v>0</v>
      </c>
    </row>
    <row r="26" spans="2:10" s="7" customFormat="1" x14ac:dyDescent="0.3">
      <c r="B26" s="16"/>
      <c r="C26" s="19"/>
      <c r="D26" s="55"/>
      <c r="E26" s="55"/>
      <c r="F26" s="55"/>
      <c r="G26" s="55"/>
      <c r="H26" s="55"/>
      <c r="I26" s="62"/>
      <c r="J26" s="55">
        <f t="shared" si="4"/>
        <v>0</v>
      </c>
    </row>
    <row r="27" spans="2:10" s="7" customFormat="1" x14ac:dyDescent="0.3">
      <c r="B27" s="16"/>
      <c r="C27" s="10" t="s">
        <v>14</v>
      </c>
      <c r="D27" s="58">
        <f>SUM(D19:D26)</f>
        <v>735</v>
      </c>
      <c r="E27" s="58">
        <f t="shared" ref="E27:H27" si="5">SUM(E19:E26)</f>
        <v>735</v>
      </c>
      <c r="F27" s="58">
        <f t="shared" si="5"/>
        <v>735</v>
      </c>
      <c r="G27" s="58">
        <f t="shared" si="5"/>
        <v>735</v>
      </c>
      <c r="H27" s="58">
        <f t="shared" si="5"/>
        <v>735</v>
      </c>
      <c r="I27" s="62"/>
      <c r="J27" s="58">
        <f>SUM(J19:J26)</f>
        <v>3675</v>
      </c>
    </row>
    <row r="28" spans="2:10" s="7" customFormat="1" x14ac:dyDescent="0.3">
      <c r="B28" s="16"/>
      <c r="C28" s="12" t="s">
        <v>35</v>
      </c>
      <c r="D28" s="55"/>
      <c r="E28" s="57"/>
      <c r="F28" s="57"/>
      <c r="G28" s="57"/>
      <c r="H28" s="57"/>
      <c r="I28" s="62"/>
      <c r="J28" s="55" t="s">
        <v>20</v>
      </c>
    </row>
    <row r="29" spans="2:10" s="7" customFormat="1" x14ac:dyDescent="0.3">
      <c r="B29" s="16"/>
      <c r="C29" s="19"/>
      <c r="D29" s="55"/>
      <c r="E29" s="57"/>
      <c r="F29" s="57"/>
      <c r="G29" s="57"/>
      <c r="H29" s="57"/>
      <c r="I29" s="62"/>
      <c r="J29" s="55">
        <f>SUM(D29:H29)</f>
        <v>0</v>
      </c>
    </row>
    <row r="30" spans="2:10" s="7" customFormat="1" x14ac:dyDescent="0.3">
      <c r="B30" s="16" t="s">
        <v>36</v>
      </c>
      <c r="C30" s="22" t="s">
        <v>36</v>
      </c>
      <c r="D30" s="55" t="s">
        <v>32</v>
      </c>
      <c r="E30" s="57"/>
      <c r="F30" s="57"/>
      <c r="G30" s="57"/>
      <c r="H30" s="57"/>
      <c r="I30" s="62"/>
      <c r="J30" s="55">
        <f t="shared" ref="J30:J50" si="6">SUM(D30:H30)</f>
        <v>0</v>
      </c>
    </row>
    <row r="31" spans="2:10" s="7" customFormat="1" x14ac:dyDescent="0.3">
      <c r="B31" s="16"/>
      <c r="C31" s="10" t="s">
        <v>15</v>
      </c>
      <c r="D31" s="72">
        <f>SUM(D29:D30)</f>
        <v>0</v>
      </c>
      <c r="E31" s="72">
        <f t="shared" ref="E31:H31" si="7">SUM(E29:E30)</f>
        <v>0</v>
      </c>
      <c r="F31" s="72">
        <f t="shared" si="7"/>
        <v>0</v>
      </c>
      <c r="G31" s="72">
        <f t="shared" si="7"/>
        <v>0</v>
      </c>
      <c r="H31" s="72">
        <f t="shared" si="7"/>
        <v>0</v>
      </c>
      <c r="I31" s="62"/>
      <c r="J31" s="58">
        <f>SUM(J29:J30)</f>
        <v>0</v>
      </c>
    </row>
    <row r="32" spans="2:10" s="7" customFormat="1" x14ac:dyDescent="0.3">
      <c r="B32" s="16"/>
      <c r="C32" s="12" t="s">
        <v>37</v>
      </c>
      <c r="D32" s="55" t="s">
        <v>32</v>
      </c>
      <c r="E32" s="57"/>
      <c r="F32" s="57"/>
      <c r="G32" s="57"/>
      <c r="H32" s="57"/>
      <c r="I32" s="62"/>
      <c r="J32" s="55"/>
    </row>
    <row r="33" spans="2:10" s="7" customFormat="1" x14ac:dyDescent="0.3">
      <c r="B33" s="16"/>
      <c r="C33" s="19" t="s">
        <v>47</v>
      </c>
      <c r="D33" s="55">
        <v>4400</v>
      </c>
      <c r="E33" s="55"/>
      <c r="F33" s="55"/>
      <c r="G33" s="55"/>
      <c r="H33" s="55"/>
      <c r="I33" s="62"/>
      <c r="J33" s="55">
        <f t="shared" si="6"/>
        <v>4400</v>
      </c>
    </row>
    <row r="34" spans="2:10" s="7" customFormat="1" x14ac:dyDescent="0.3">
      <c r="B34" s="16"/>
      <c r="C34" s="19" t="s">
        <v>62</v>
      </c>
      <c r="D34" s="55">
        <v>4600</v>
      </c>
      <c r="E34" s="71"/>
      <c r="F34" s="71"/>
      <c r="G34" s="71"/>
      <c r="H34" s="71"/>
      <c r="I34" s="62"/>
      <c r="J34" s="55">
        <f t="shared" si="6"/>
        <v>4600</v>
      </c>
    </row>
    <row r="35" spans="2:10" s="7" customFormat="1" x14ac:dyDescent="0.3">
      <c r="B35" s="16"/>
      <c r="C35" s="19" t="s">
        <v>44</v>
      </c>
      <c r="D35" s="55">
        <v>500</v>
      </c>
      <c r="E35" s="71">
        <v>500</v>
      </c>
      <c r="F35" s="71">
        <v>500</v>
      </c>
      <c r="G35" s="71">
        <v>500</v>
      </c>
      <c r="H35" s="71">
        <v>500</v>
      </c>
      <c r="I35" s="62"/>
      <c r="J35" s="55">
        <f t="shared" si="6"/>
        <v>2500</v>
      </c>
    </row>
    <row r="36" spans="2:10" s="7" customFormat="1" ht="15" customHeight="1" x14ac:dyDescent="0.3">
      <c r="B36" s="16"/>
      <c r="C36" s="19" t="s">
        <v>88</v>
      </c>
      <c r="D36" s="55">
        <v>500</v>
      </c>
      <c r="E36" s="71">
        <v>500</v>
      </c>
      <c r="F36" s="71">
        <v>500</v>
      </c>
      <c r="G36" s="71">
        <v>500</v>
      </c>
      <c r="H36" s="71">
        <v>500</v>
      </c>
      <c r="I36" s="62"/>
      <c r="J36" s="55">
        <f t="shared" si="6"/>
        <v>2500</v>
      </c>
    </row>
    <row r="37" spans="2:10" s="7" customFormat="1" x14ac:dyDescent="0.3">
      <c r="B37" s="16"/>
      <c r="C37" s="19"/>
      <c r="D37" s="55"/>
      <c r="E37" s="71"/>
      <c r="F37" s="71"/>
      <c r="G37" s="71"/>
      <c r="H37" s="71"/>
      <c r="I37" s="62"/>
      <c r="J37" s="55">
        <f t="shared" si="6"/>
        <v>0</v>
      </c>
    </row>
    <row r="38" spans="2:10" s="7" customFormat="1" x14ac:dyDescent="0.3">
      <c r="B38" s="16"/>
      <c r="C38" s="10" t="s">
        <v>16</v>
      </c>
      <c r="D38" s="58">
        <f>SUM(D33:D37)</f>
        <v>10000</v>
      </c>
      <c r="E38" s="58">
        <f t="shared" ref="E38:H38" si="8">SUM(E33:E37)</f>
        <v>1000</v>
      </c>
      <c r="F38" s="58">
        <f t="shared" si="8"/>
        <v>1000</v>
      </c>
      <c r="G38" s="58">
        <f t="shared" si="8"/>
        <v>1000</v>
      </c>
      <c r="H38" s="58">
        <f t="shared" si="8"/>
        <v>1000</v>
      </c>
      <c r="I38" s="62"/>
      <c r="J38" s="58">
        <f>SUM(J33:J37)</f>
        <v>14000</v>
      </c>
    </row>
    <row r="39" spans="2:10" s="7" customFormat="1" x14ac:dyDescent="0.3">
      <c r="B39" s="16"/>
      <c r="C39" s="12" t="s">
        <v>38</v>
      </c>
      <c r="D39" s="55" t="s">
        <v>32</v>
      </c>
      <c r="E39" s="57"/>
      <c r="F39" s="57"/>
      <c r="G39" s="57"/>
      <c r="H39" s="57"/>
      <c r="I39" s="62"/>
      <c r="J39" s="55"/>
    </row>
    <row r="40" spans="2:10" s="7" customFormat="1" ht="28.8" x14ac:dyDescent="0.3">
      <c r="B40" s="16"/>
      <c r="C40" s="19" t="s">
        <v>117</v>
      </c>
      <c r="D40" s="55">
        <v>0</v>
      </c>
      <c r="E40" s="55">
        <v>5000</v>
      </c>
      <c r="F40" s="55">
        <v>5000</v>
      </c>
      <c r="G40" s="55">
        <v>5000</v>
      </c>
      <c r="H40" s="55">
        <v>10000</v>
      </c>
      <c r="I40" s="62"/>
      <c r="J40" s="55">
        <f t="shared" si="6"/>
        <v>25000</v>
      </c>
    </row>
    <row r="41" spans="2:10" s="7" customFormat="1" x14ac:dyDescent="0.3">
      <c r="B41" s="16"/>
      <c r="C41" s="19"/>
      <c r="D41" s="55"/>
      <c r="E41" s="55"/>
      <c r="F41" s="55"/>
      <c r="G41" s="55"/>
      <c r="H41" s="55"/>
      <c r="I41" s="62"/>
      <c r="J41" s="55">
        <f t="shared" si="6"/>
        <v>0</v>
      </c>
    </row>
    <row r="42" spans="2:10" s="7" customFormat="1" x14ac:dyDescent="0.3">
      <c r="B42" s="16"/>
      <c r="C42" s="19"/>
      <c r="D42" s="55"/>
      <c r="E42" s="55"/>
      <c r="F42" s="55"/>
      <c r="G42" s="55"/>
      <c r="H42" s="55"/>
      <c r="I42" s="62"/>
      <c r="J42" s="55">
        <f t="shared" si="6"/>
        <v>0</v>
      </c>
    </row>
    <row r="43" spans="2:10" s="7" customFormat="1" x14ac:dyDescent="0.3">
      <c r="B43" s="16"/>
      <c r="C43" s="19"/>
      <c r="D43" s="55"/>
      <c r="E43" s="57"/>
      <c r="F43" s="57"/>
      <c r="G43" s="57"/>
      <c r="H43" s="57"/>
      <c r="I43" s="62"/>
      <c r="J43" s="55">
        <f t="shared" si="6"/>
        <v>0</v>
      </c>
    </row>
    <row r="44" spans="2:10" s="7" customFormat="1" x14ac:dyDescent="0.3">
      <c r="B44" s="16"/>
      <c r="C44" s="10" t="s">
        <v>17</v>
      </c>
      <c r="D44" s="58">
        <f>SUM(D40:D43)</f>
        <v>0</v>
      </c>
      <c r="E44" s="58">
        <f t="shared" ref="E44:H44" si="9">SUM(E40:E43)</f>
        <v>5000</v>
      </c>
      <c r="F44" s="58">
        <f t="shared" si="9"/>
        <v>5000</v>
      </c>
      <c r="G44" s="58">
        <f t="shared" si="9"/>
        <v>5000</v>
      </c>
      <c r="H44" s="58">
        <f t="shared" si="9"/>
        <v>10000</v>
      </c>
      <c r="I44" s="62"/>
      <c r="J44" s="58">
        <f>SUM(J40:J43)</f>
        <v>25000</v>
      </c>
    </row>
    <row r="45" spans="2:10" s="7" customFormat="1" x14ac:dyDescent="0.3">
      <c r="B45" s="16"/>
      <c r="C45" s="12" t="s">
        <v>39</v>
      </c>
      <c r="D45" s="55" t="s">
        <v>32</v>
      </c>
      <c r="E45" s="57"/>
      <c r="F45" s="57"/>
      <c r="G45" s="57"/>
      <c r="H45" s="57"/>
      <c r="I45" s="62"/>
      <c r="J45" s="55"/>
    </row>
    <row r="46" spans="2:10" s="7" customFormat="1" x14ac:dyDescent="0.3">
      <c r="B46" s="16"/>
      <c r="C46" s="19" t="s">
        <v>89</v>
      </c>
      <c r="D46" s="55">
        <v>1000</v>
      </c>
      <c r="E46" s="71">
        <v>1000</v>
      </c>
      <c r="F46" s="71">
        <v>1000</v>
      </c>
      <c r="G46" s="71">
        <v>1000</v>
      </c>
      <c r="H46" s="71">
        <v>750</v>
      </c>
      <c r="I46" s="62"/>
      <c r="J46" s="55">
        <f t="shared" si="6"/>
        <v>4750</v>
      </c>
    </row>
    <row r="47" spans="2:10" s="7" customFormat="1" x14ac:dyDescent="0.3">
      <c r="B47" s="16"/>
      <c r="C47" s="19"/>
      <c r="D47" s="55"/>
      <c r="E47" s="73"/>
      <c r="F47" s="73"/>
      <c r="G47" s="73"/>
      <c r="H47" s="73"/>
      <c r="I47" s="62"/>
      <c r="J47" s="55">
        <f t="shared" si="6"/>
        <v>0</v>
      </c>
    </row>
    <row r="48" spans="2:10" s="7" customFormat="1" x14ac:dyDescent="0.3">
      <c r="B48" s="16"/>
      <c r="C48" s="11"/>
      <c r="D48" s="55"/>
      <c r="E48" s="57"/>
      <c r="F48" s="57"/>
      <c r="G48" s="57"/>
      <c r="H48" s="57"/>
      <c r="I48" s="62"/>
      <c r="J48" s="55">
        <f t="shared" si="6"/>
        <v>0</v>
      </c>
    </row>
    <row r="49" spans="2:10" s="7" customFormat="1" x14ac:dyDescent="0.3">
      <c r="B49" s="18"/>
      <c r="C49" s="10" t="s">
        <v>18</v>
      </c>
      <c r="D49" s="58">
        <f>SUM(D46:D48)</f>
        <v>1000</v>
      </c>
      <c r="E49" s="58">
        <f>SUM(E46:E48)</f>
        <v>1000</v>
      </c>
      <c r="F49" s="58">
        <f>SUM(F46:F48)</f>
        <v>1000</v>
      </c>
      <c r="G49" s="58">
        <f>SUM(G46:G48)</f>
        <v>1000</v>
      </c>
      <c r="H49" s="58">
        <f>SUM(H46:H48)</f>
        <v>750</v>
      </c>
      <c r="I49" s="62"/>
      <c r="J49" s="58">
        <f>SUM(J46:J48)</f>
        <v>4750</v>
      </c>
    </row>
    <row r="50" spans="2:10" s="7" customFormat="1" x14ac:dyDescent="0.3">
      <c r="B50" s="18"/>
      <c r="C50" s="10" t="s">
        <v>19</v>
      </c>
      <c r="D50" s="58">
        <f>SUM(D49,D44,D38,D31,D27,D17,D12)</f>
        <v>161155</v>
      </c>
      <c r="E50" s="58">
        <f>SUM(E49,E44,E38,E31,E27,E17,E12)</f>
        <v>186543</v>
      </c>
      <c r="F50" s="58">
        <f>SUM(F49,F44,F38,F31,F27,F17,F12)</f>
        <v>216273.24</v>
      </c>
      <c r="G50" s="58">
        <f>SUM(G49,G44,G38,G31,G27,G17,G12)</f>
        <v>240216.44959999996</v>
      </c>
      <c r="H50" s="58">
        <f>SUM(H49,H44,H38,H31,H27,H17,H12)</f>
        <v>254265.70758400002</v>
      </c>
      <c r="I50" s="62"/>
      <c r="J50" s="58">
        <f t="shared" si="6"/>
        <v>1058453.3971839999</v>
      </c>
    </row>
    <row r="51" spans="2:10" s="7" customFormat="1" x14ac:dyDescent="0.3">
      <c r="B51" s="17"/>
      <c r="D51" s="74"/>
      <c r="E51" s="74"/>
      <c r="F51" s="74"/>
      <c r="G51" s="74"/>
      <c r="H51" s="74"/>
      <c r="I51" s="74"/>
      <c r="J51" s="74" t="s">
        <v>20</v>
      </c>
    </row>
    <row r="52" spans="2:10" s="7" customFormat="1" ht="28.8" x14ac:dyDescent="0.3">
      <c r="B52" s="53" t="s">
        <v>40</v>
      </c>
      <c r="C52" s="13" t="s">
        <v>40</v>
      </c>
      <c r="D52" s="75"/>
      <c r="E52" s="75"/>
      <c r="F52" s="75"/>
      <c r="G52" s="75"/>
      <c r="H52" s="75"/>
      <c r="I52" s="74"/>
      <c r="J52" s="75" t="s">
        <v>20</v>
      </c>
    </row>
    <row r="53" spans="2:10" s="7" customFormat="1" x14ac:dyDescent="0.3">
      <c r="B53" s="16"/>
      <c r="C53" s="19" t="s">
        <v>45</v>
      </c>
      <c r="D53" s="55">
        <f>SUM(D12+D17+D27+D38+D44+D49)*0.1</f>
        <v>16115.5</v>
      </c>
      <c r="E53" s="55">
        <f t="shared" ref="E53:H53" si="10">SUM(E12+E17+E27+E38+E44+E49)*0.1</f>
        <v>18654.3</v>
      </c>
      <c r="F53" s="55">
        <f t="shared" si="10"/>
        <v>21627.324000000001</v>
      </c>
      <c r="G53" s="55">
        <f t="shared" si="10"/>
        <v>24021.644959999998</v>
      </c>
      <c r="H53" s="55">
        <f t="shared" si="10"/>
        <v>25426.570758400005</v>
      </c>
      <c r="I53" s="62"/>
      <c r="J53" s="55">
        <f>SUM(D53:H53)</f>
        <v>105845.33971840001</v>
      </c>
    </row>
    <row r="54" spans="2:10" s="7" customFormat="1" x14ac:dyDescent="0.3">
      <c r="B54" s="16"/>
      <c r="C54" s="19"/>
      <c r="D54" s="55"/>
      <c r="E54" s="57"/>
      <c r="F54" s="57"/>
      <c r="G54" s="57"/>
      <c r="H54" s="57"/>
      <c r="I54" s="62"/>
      <c r="J54" s="55">
        <f t="shared" ref="J54" si="11">SUM(D54:H54)</f>
        <v>0</v>
      </c>
    </row>
    <row r="55" spans="2:10" s="7" customFormat="1" x14ac:dyDescent="0.3">
      <c r="B55" s="18"/>
      <c r="C55" s="10" t="s">
        <v>21</v>
      </c>
      <c r="D55" s="58">
        <f>SUM(D53:D54)</f>
        <v>16115.5</v>
      </c>
      <c r="E55" s="58">
        <f t="shared" ref="E55:H55" si="12">SUM(E53:E54)</f>
        <v>18654.3</v>
      </c>
      <c r="F55" s="58">
        <f t="shared" si="12"/>
        <v>21627.324000000001</v>
      </c>
      <c r="G55" s="58">
        <f t="shared" si="12"/>
        <v>24021.644959999998</v>
      </c>
      <c r="H55" s="58">
        <f t="shared" si="12"/>
        <v>25426.570758400005</v>
      </c>
      <c r="I55" s="62"/>
      <c r="J55" s="58">
        <f>SUM(J53:J54)</f>
        <v>105845.33971840001</v>
      </c>
    </row>
    <row r="56" spans="2:10" s="7" customFormat="1" ht="15" thickBot="1" x14ac:dyDescent="0.35">
      <c r="B56" s="17"/>
      <c r="D56" s="74"/>
      <c r="E56" s="74"/>
      <c r="F56" s="74"/>
      <c r="G56" s="74"/>
      <c r="H56" s="74"/>
      <c r="I56" s="74"/>
      <c r="J56" s="74" t="s">
        <v>20</v>
      </c>
    </row>
    <row r="57" spans="2:10" s="4" customFormat="1" ht="29.4" thickBot="1" x14ac:dyDescent="0.35">
      <c r="B57" s="14" t="s">
        <v>22</v>
      </c>
      <c r="C57" s="14"/>
      <c r="D57" s="76">
        <f>SUM(D55,D50)</f>
        <v>177270.5</v>
      </c>
      <c r="E57" s="76">
        <f t="shared" ref="E57:J57" si="13">SUM(E55,E50)</f>
        <v>205197.3</v>
      </c>
      <c r="F57" s="76">
        <f t="shared" si="13"/>
        <v>237900.56399999998</v>
      </c>
      <c r="G57" s="76">
        <f t="shared" si="13"/>
        <v>264238.09455999994</v>
      </c>
      <c r="H57" s="76">
        <f t="shared" si="13"/>
        <v>279692.27834240004</v>
      </c>
      <c r="I57" s="62"/>
      <c r="J57" s="76">
        <f t="shared" si="13"/>
        <v>1164298.7369023999</v>
      </c>
    </row>
    <row r="58" spans="2:10" x14ac:dyDescent="0.3">
      <c r="B58" s="9"/>
    </row>
    <row r="59" spans="2:10" ht="15" customHeight="1" x14ac:dyDescent="0.3">
      <c r="B59" s="9"/>
      <c r="C59" s="94" t="s">
        <v>46</v>
      </c>
      <c r="D59" s="94"/>
      <c r="E59" s="94"/>
      <c r="F59" s="94"/>
      <c r="G59" s="94"/>
      <c r="H59" s="94"/>
      <c r="I59" s="94"/>
      <c r="J59" s="94"/>
    </row>
    <row r="60" spans="2:10" x14ac:dyDescent="0.3">
      <c r="B60" s="9"/>
      <c r="C60" s="94"/>
      <c r="D60" s="94"/>
      <c r="E60" s="94"/>
      <c r="F60" s="94"/>
      <c r="G60" s="94"/>
      <c r="H60" s="94"/>
      <c r="I60" s="94"/>
      <c r="J60" s="94"/>
    </row>
    <row r="61" spans="2:10" x14ac:dyDescent="0.3">
      <c r="B61" s="9"/>
      <c r="C61" s="94"/>
      <c r="D61" s="94"/>
      <c r="E61" s="94"/>
      <c r="F61" s="94"/>
      <c r="G61" s="94"/>
      <c r="H61" s="94"/>
      <c r="I61" s="94"/>
      <c r="J61" s="94"/>
    </row>
    <row r="62" spans="2:10" x14ac:dyDescent="0.3">
      <c r="B62" s="9"/>
      <c r="C62" s="94"/>
      <c r="D62" s="94"/>
      <c r="E62" s="94"/>
      <c r="F62" s="94"/>
      <c r="G62" s="94"/>
      <c r="H62" s="94"/>
      <c r="I62" s="94"/>
      <c r="J62" s="94"/>
    </row>
    <row r="63" spans="2:10" x14ac:dyDescent="0.3">
      <c r="B63" s="9"/>
    </row>
    <row r="64" spans="2:10" x14ac:dyDescent="0.3">
      <c r="B64" s="9"/>
    </row>
    <row r="65" spans="2:2" x14ac:dyDescent="0.3">
      <c r="B65" s="9"/>
    </row>
    <row r="66" spans="2:2" x14ac:dyDescent="0.3">
      <c r="B66" s="9"/>
    </row>
    <row r="67" spans="2:2" x14ac:dyDescent="0.3">
      <c r="B67" s="9"/>
    </row>
    <row r="68" spans="2:2" x14ac:dyDescent="0.3">
      <c r="B68" s="9"/>
    </row>
    <row r="69" spans="2:2" x14ac:dyDescent="0.3">
      <c r="B69" s="9"/>
    </row>
    <row r="70" spans="2:2" x14ac:dyDescent="0.3">
      <c r="B70" s="9"/>
    </row>
    <row r="71" spans="2:2" x14ac:dyDescent="0.3">
      <c r="B71" s="9"/>
    </row>
    <row r="72" spans="2:2" x14ac:dyDescent="0.3">
      <c r="B72" s="9"/>
    </row>
  </sheetData>
  <mergeCells count="1">
    <mergeCell ref="C59:J62"/>
  </mergeCells>
  <pageMargins left="0.7" right="0.7" top="0.75" bottom="0.75" header="0.3" footer="0.3"/>
  <pageSetup scale="85"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BEF061-994A-491E-9E6F-D4F79E80F3BF}">
  <sheetPr codeName="Sheet11">
    <tabColor theme="9" tint="0.39997558519241921"/>
    <pageSetUpPr fitToPage="1"/>
  </sheetPr>
  <dimension ref="B2:AX68"/>
  <sheetViews>
    <sheetView showGridLines="0" topLeftCell="A25" zoomScale="85" zoomScaleNormal="85" workbookViewId="0">
      <selection activeCell="D50" sqref="D50"/>
    </sheetView>
  </sheetViews>
  <sheetFormatPr defaultColWidth="9.109375" defaultRowHeight="14.4" x14ac:dyDescent="0.3"/>
  <cols>
    <col min="1" max="1" width="3.109375" style="6" customWidth="1"/>
    <col min="2" max="2" width="11.44140625" style="6" customWidth="1"/>
    <col min="3" max="3" width="45.6640625" style="6" customWidth="1"/>
    <col min="4" max="4" width="12.44140625" style="59" customWidth="1"/>
    <col min="5" max="5" width="12.5546875" style="60" customWidth="1"/>
    <col min="6" max="6" width="12.44140625" style="61" customWidth="1"/>
    <col min="7" max="7" width="13" style="61" customWidth="1"/>
    <col min="8" max="8" width="12.44140625" style="60" customWidth="1"/>
    <col min="9" max="9" width="1.6640625" style="62" customWidth="1"/>
    <col min="10" max="10" width="12.88671875" style="61" customWidth="1"/>
    <col min="11" max="11" width="10.109375" style="6" customWidth="1"/>
    <col min="12" max="16384" width="9.109375" style="6"/>
  </cols>
  <sheetData>
    <row r="2" spans="2:50" ht="23.4" x14ac:dyDescent="0.45">
      <c r="B2" s="24" t="s">
        <v>29</v>
      </c>
    </row>
    <row r="3" spans="2:50" x14ac:dyDescent="0.3">
      <c r="B3" s="5" t="s">
        <v>30</v>
      </c>
    </row>
    <row r="4" spans="2:50" x14ac:dyDescent="0.3">
      <c r="B4" s="5"/>
    </row>
    <row r="5" spans="2:50" ht="18" x14ac:dyDescent="0.35">
      <c r="B5" s="25" t="s">
        <v>2</v>
      </c>
      <c r="C5" s="26"/>
      <c r="D5" s="63"/>
      <c r="E5" s="63"/>
      <c r="F5" s="63"/>
      <c r="G5" s="63"/>
      <c r="H5" s="63"/>
      <c r="I5" s="63"/>
      <c r="J5" s="64"/>
      <c r="K5" s="2"/>
      <c r="L5" s="2"/>
      <c r="M5" s="2"/>
      <c r="N5" s="2"/>
      <c r="O5" s="2"/>
      <c r="P5" s="2"/>
      <c r="Q5" s="2"/>
      <c r="R5" s="2"/>
      <c r="S5" s="2"/>
      <c r="T5" s="2"/>
      <c r="U5" s="2"/>
      <c r="V5" s="2"/>
      <c r="W5" s="2"/>
      <c r="X5" s="2"/>
      <c r="Y5" s="2"/>
      <c r="Z5" s="2"/>
      <c r="AA5" s="2"/>
      <c r="AB5" s="2"/>
      <c r="AC5" s="2"/>
      <c r="AD5" s="2"/>
      <c r="AE5" s="2"/>
      <c r="AF5" s="2"/>
      <c r="AG5" s="2"/>
      <c r="AH5" s="2"/>
      <c r="AI5" s="2"/>
      <c r="AJ5" s="2"/>
      <c r="AK5" s="2"/>
      <c r="AL5" s="2"/>
      <c r="AM5" s="2"/>
      <c r="AN5" s="2"/>
      <c r="AO5" s="2"/>
      <c r="AP5" s="2"/>
      <c r="AQ5" s="2"/>
      <c r="AR5" s="2"/>
      <c r="AS5" s="2"/>
      <c r="AT5" s="2"/>
      <c r="AU5" s="2"/>
      <c r="AV5" s="2"/>
      <c r="AW5" s="2"/>
      <c r="AX5" s="2"/>
    </row>
    <row r="6" spans="2:50" x14ac:dyDescent="0.3">
      <c r="B6" s="27" t="s">
        <v>3</v>
      </c>
      <c r="C6" s="27" t="s">
        <v>4</v>
      </c>
      <c r="D6" s="65" t="s">
        <v>5</v>
      </c>
      <c r="E6" s="66" t="s">
        <v>6</v>
      </c>
      <c r="F6" s="66" t="s">
        <v>7</v>
      </c>
      <c r="G6" s="66" t="s">
        <v>8</v>
      </c>
      <c r="H6" s="67" t="s">
        <v>9</v>
      </c>
      <c r="I6" s="68"/>
      <c r="J6" s="69" t="s">
        <v>10</v>
      </c>
      <c r="K6" s="7"/>
      <c r="L6" s="7"/>
      <c r="M6" s="7"/>
      <c r="N6" s="7"/>
      <c r="O6" s="7"/>
      <c r="P6" s="7"/>
      <c r="Q6" s="7"/>
      <c r="R6" s="7"/>
      <c r="S6" s="7"/>
      <c r="T6" s="7"/>
      <c r="U6" s="7"/>
      <c r="V6" s="7"/>
      <c r="W6" s="7"/>
      <c r="X6" s="7"/>
      <c r="Y6" s="7"/>
      <c r="Z6" s="7"/>
      <c r="AA6" s="7"/>
      <c r="AB6" s="7"/>
      <c r="AC6" s="7"/>
      <c r="AD6" s="7"/>
      <c r="AE6" s="7"/>
      <c r="AF6" s="7"/>
      <c r="AG6" s="7"/>
      <c r="AH6" s="7"/>
      <c r="AI6" s="7"/>
      <c r="AJ6" s="7"/>
      <c r="AK6" s="7"/>
      <c r="AL6" s="7"/>
      <c r="AM6" s="7"/>
      <c r="AN6" s="2"/>
      <c r="AO6" s="2"/>
      <c r="AP6" s="2"/>
      <c r="AQ6" s="2"/>
      <c r="AR6" s="2"/>
      <c r="AS6" s="2"/>
      <c r="AT6" s="2"/>
      <c r="AU6" s="2"/>
      <c r="AV6" s="2"/>
      <c r="AW6" s="2"/>
      <c r="AX6" s="2"/>
    </row>
    <row r="7" spans="2:50" s="8" customFormat="1" ht="15" customHeight="1" x14ac:dyDescent="0.3">
      <c r="B7" s="53" t="s">
        <v>11</v>
      </c>
      <c r="C7" s="20" t="s">
        <v>31</v>
      </c>
      <c r="D7" s="57" t="s">
        <v>32</v>
      </c>
      <c r="E7" s="57" t="s">
        <v>32</v>
      </c>
      <c r="F7" s="57" t="s">
        <v>32</v>
      </c>
      <c r="G7" s="57"/>
      <c r="H7" s="57" t="s">
        <v>32</v>
      </c>
      <c r="I7" s="62"/>
      <c r="J7" s="70" t="s">
        <v>32</v>
      </c>
      <c r="K7" s="7"/>
      <c r="L7" s="7"/>
      <c r="M7" s="7"/>
      <c r="N7" s="7"/>
      <c r="O7" s="7"/>
      <c r="P7" s="7"/>
      <c r="Q7" s="7"/>
      <c r="R7" s="7"/>
      <c r="S7" s="7"/>
      <c r="T7" s="7"/>
      <c r="U7" s="7"/>
      <c r="V7" s="7"/>
      <c r="W7" s="7"/>
      <c r="X7" s="7"/>
      <c r="Y7" s="7"/>
      <c r="Z7" s="7"/>
      <c r="AA7" s="7"/>
      <c r="AB7" s="7"/>
      <c r="AC7" s="7"/>
      <c r="AD7" s="7"/>
      <c r="AE7" s="7"/>
      <c r="AF7" s="7"/>
      <c r="AG7" s="7"/>
      <c r="AH7" s="7"/>
      <c r="AI7" s="7"/>
      <c r="AJ7" s="7"/>
      <c r="AK7" s="7"/>
      <c r="AL7" s="7"/>
      <c r="AM7" s="7"/>
    </row>
    <row r="8" spans="2:50" s="7" customFormat="1" x14ac:dyDescent="0.3">
      <c r="B8" s="16"/>
      <c r="C8" s="19" t="s">
        <v>60</v>
      </c>
      <c r="D8" s="55"/>
      <c r="E8" s="55"/>
      <c r="F8" s="55"/>
      <c r="G8" s="55"/>
      <c r="H8" s="55"/>
      <c r="I8" s="62"/>
      <c r="J8" s="55">
        <f>SUM(D8:H8)</f>
        <v>0</v>
      </c>
    </row>
    <row r="9" spans="2:50" s="7" customFormat="1" x14ac:dyDescent="0.3">
      <c r="B9" s="16"/>
      <c r="C9" s="19"/>
      <c r="D9" s="55"/>
      <c r="E9" s="55"/>
      <c r="F9" s="55"/>
      <c r="G9" s="55"/>
      <c r="H9" s="55"/>
      <c r="I9" s="62"/>
      <c r="J9" s="55">
        <f>SUM(D9:H9)</f>
        <v>0</v>
      </c>
    </row>
    <row r="10" spans="2:50" s="7" customFormat="1" x14ac:dyDescent="0.3">
      <c r="B10" s="16"/>
      <c r="C10" s="21"/>
      <c r="D10" s="55"/>
      <c r="E10" s="57"/>
      <c r="F10" s="57"/>
      <c r="G10" s="57"/>
      <c r="H10" s="57"/>
      <c r="I10" s="62"/>
      <c r="J10" s="55">
        <f>SUM(D10:H10)</f>
        <v>0</v>
      </c>
    </row>
    <row r="11" spans="2:50" s="7" customFormat="1" x14ac:dyDescent="0.3">
      <c r="B11" s="16"/>
      <c r="C11" s="10" t="s">
        <v>12</v>
      </c>
      <c r="D11" s="58">
        <f>SUM(D8:D10)</f>
        <v>0</v>
      </c>
      <c r="E11" s="58">
        <f t="shared" ref="E11:J11" si="0">SUM(E8:E10)</f>
        <v>0</v>
      </c>
      <c r="F11" s="58">
        <f t="shared" si="0"/>
        <v>0</v>
      </c>
      <c r="G11" s="58">
        <f t="shared" si="0"/>
        <v>0</v>
      </c>
      <c r="H11" s="58">
        <f t="shared" si="0"/>
        <v>0</v>
      </c>
      <c r="I11" s="62"/>
      <c r="J11" s="58">
        <f t="shared" si="0"/>
        <v>0</v>
      </c>
    </row>
    <row r="12" spans="2:50" s="7" customFormat="1" x14ac:dyDescent="0.3">
      <c r="B12" s="16"/>
      <c r="C12" s="12" t="s">
        <v>33</v>
      </c>
      <c r="D12" s="55" t="s">
        <v>32</v>
      </c>
      <c r="E12" s="57"/>
      <c r="F12" s="57"/>
      <c r="G12" s="57"/>
      <c r="H12" s="57"/>
      <c r="I12" s="62"/>
      <c r="J12" s="70" t="s">
        <v>32</v>
      </c>
    </row>
    <row r="13" spans="2:50" s="7" customFormat="1" ht="15.75" customHeight="1" x14ac:dyDescent="0.3">
      <c r="B13" s="16"/>
      <c r="C13" s="19"/>
      <c r="D13" s="55"/>
      <c r="E13" s="55"/>
      <c r="F13" s="55"/>
      <c r="G13" s="55"/>
      <c r="H13" s="55"/>
      <c r="I13" s="62"/>
      <c r="J13" s="55">
        <f>SUM(D13:H13)</f>
        <v>0</v>
      </c>
    </row>
    <row r="14" spans="2:50" s="7" customFormat="1" x14ac:dyDescent="0.3">
      <c r="B14" s="16"/>
      <c r="C14" s="19"/>
      <c r="D14" s="55"/>
      <c r="E14" s="55"/>
      <c r="F14" s="55"/>
      <c r="G14" s="55"/>
      <c r="H14" s="55"/>
      <c r="I14" s="62"/>
      <c r="J14" s="55">
        <f t="shared" ref="J14:J15" si="1">SUM(D14:H14)</f>
        <v>0</v>
      </c>
    </row>
    <row r="15" spans="2:50" s="7" customFormat="1" x14ac:dyDescent="0.3">
      <c r="B15" s="16"/>
      <c r="C15" s="11"/>
      <c r="D15" s="55"/>
      <c r="E15" s="57"/>
      <c r="F15" s="57"/>
      <c r="G15" s="57"/>
      <c r="H15" s="57"/>
      <c r="I15" s="62"/>
      <c r="J15" s="55">
        <f t="shared" si="1"/>
        <v>0</v>
      </c>
    </row>
    <row r="16" spans="2:50" s="7" customFormat="1" x14ac:dyDescent="0.3">
      <c r="B16" s="16"/>
      <c r="C16" s="10" t="s">
        <v>13</v>
      </c>
      <c r="D16" s="58">
        <f>SUM(D13:D15)</f>
        <v>0</v>
      </c>
      <c r="E16" s="58">
        <f t="shared" ref="E16:J16" si="2">SUM(E13:E15)</f>
        <v>0</v>
      </c>
      <c r="F16" s="58">
        <f t="shared" si="2"/>
        <v>0</v>
      </c>
      <c r="G16" s="58">
        <f t="shared" si="2"/>
        <v>0</v>
      </c>
      <c r="H16" s="58">
        <f t="shared" si="2"/>
        <v>0</v>
      </c>
      <c r="I16" s="62"/>
      <c r="J16" s="58">
        <f t="shared" si="2"/>
        <v>0</v>
      </c>
    </row>
    <row r="17" spans="2:10" s="7" customFormat="1" x14ac:dyDescent="0.3">
      <c r="B17" s="16"/>
      <c r="C17" s="12" t="s">
        <v>34</v>
      </c>
      <c r="D17" s="55" t="s">
        <v>32</v>
      </c>
      <c r="E17" s="57"/>
      <c r="F17" s="57"/>
      <c r="G17" s="57"/>
      <c r="H17" s="57"/>
      <c r="I17" s="62"/>
      <c r="J17" s="70" t="s">
        <v>32</v>
      </c>
    </row>
    <row r="18" spans="2:10" s="7" customFormat="1" x14ac:dyDescent="0.3">
      <c r="B18" s="16"/>
      <c r="C18" s="23"/>
      <c r="D18" s="55"/>
      <c r="E18" s="57"/>
      <c r="F18" s="57"/>
      <c r="G18" s="57"/>
      <c r="H18" s="57"/>
      <c r="I18" s="62"/>
      <c r="J18" s="55">
        <f>SUM(D18:H18)</f>
        <v>0</v>
      </c>
    </row>
    <row r="19" spans="2:10" s="7" customFormat="1" x14ac:dyDescent="0.3">
      <c r="B19" s="16"/>
      <c r="C19" s="23"/>
      <c r="D19" s="55"/>
      <c r="E19" s="55"/>
      <c r="F19" s="55"/>
      <c r="G19" s="55"/>
      <c r="H19" s="55"/>
      <c r="I19" s="62"/>
      <c r="J19" s="55">
        <f>SUM(D19:H19)</f>
        <v>0</v>
      </c>
    </row>
    <row r="20" spans="2:10" s="7" customFormat="1" x14ac:dyDescent="0.3">
      <c r="B20" s="16"/>
      <c r="C20" s="23"/>
      <c r="D20" s="55"/>
      <c r="E20" s="55"/>
      <c r="F20" s="55"/>
      <c r="G20" s="55"/>
      <c r="H20" s="55"/>
      <c r="I20" s="62"/>
      <c r="J20" s="55">
        <f t="shared" ref="J20:J25" si="3">SUM(D20:H20)</f>
        <v>0</v>
      </c>
    </row>
    <row r="21" spans="2:10" s="7" customFormat="1" x14ac:dyDescent="0.3">
      <c r="B21" s="16"/>
      <c r="C21" s="19"/>
      <c r="D21" s="55"/>
      <c r="E21" s="55"/>
      <c r="F21" s="55"/>
      <c r="G21" s="55"/>
      <c r="H21" s="55"/>
      <c r="I21" s="62"/>
      <c r="J21" s="55">
        <f t="shared" si="3"/>
        <v>0</v>
      </c>
    </row>
    <row r="22" spans="2:10" s="7" customFormat="1" x14ac:dyDescent="0.3">
      <c r="B22" s="16"/>
      <c r="C22" s="23"/>
      <c r="D22" s="55"/>
      <c r="E22" s="55"/>
      <c r="F22" s="55"/>
      <c r="G22" s="55"/>
      <c r="H22" s="55"/>
      <c r="I22" s="62"/>
      <c r="J22" s="55">
        <f t="shared" si="3"/>
        <v>0</v>
      </c>
    </row>
    <row r="23" spans="2:10" s="7" customFormat="1" x14ac:dyDescent="0.3">
      <c r="B23" s="16"/>
      <c r="C23" s="23"/>
      <c r="D23" s="55"/>
      <c r="E23" s="55"/>
      <c r="F23" s="55"/>
      <c r="G23" s="55"/>
      <c r="H23" s="55"/>
      <c r="I23" s="62"/>
      <c r="J23" s="55">
        <f t="shared" si="3"/>
        <v>0</v>
      </c>
    </row>
    <row r="24" spans="2:10" s="7" customFormat="1" x14ac:dyDescent="0.3">
      <c r="B24" s="16"/>
      <c r="C24" s="23"/>
      <c r="D24" s="55"/>
      <c r="E24" s="55"/>
      <c r="F24" s="55"/>
      <c r="G24" s="55"/>
      <c r="H24" s="55"/>
      <c r="I24" s="62"/>
      <c r="J24" s="55">
        <f t="shared" si="3"/>
        <v>0</v>
      </c>
    </row>
    <row r="25" spans="2:10" s="7" customFormat="1" x14ac:dyDescent="0.3">
      <c r="B25" s="16"/>
      <c r="C25" s="19"/>
      <c r="D25" s="55"/>
      <c r="E25" s="55"/>
      <c r="F25" s="55"/>
      <c r="G25" s="55"/>
      <c r="H25" s="55"/>
      <c r="I25" s="62"/>
      <c r="J25" s="55">
        <f t="shared" si="3"/>
        <v>0</v>
      </c>
    </row>
    <row r="26" spans="2:10" s="7" customFormat="1" x14ac:dyDescent="0.3">
      <c r="B26" s="16"/>
      <c r="C26" s="10" t="s">
        <v>14</v>
      </c>
      <c r="D26" s="58">
        <f>SUM(D19:D25)</f>
        <v>0</v>
      </c>
      <c r="E26" s="58">
        <f t="shared" ref="E26:H26" si="4">SUM(E19:E25)</f>
        <v>0</v>
      </c>
      <c r="F26" s="58">
        <f t="shared" si="4"/>
        <v>0</v>
      </c>
      <c r="G26" s="58">
        <f t="shared" si="4"/>
        <v>0</v>
      </c>
      <c r="H26" s="58">
        <f t="shared" si="4"/>
        <v>0</v>
      </c>
      <c r="I26" s="62"/>
      <c r="J26" s="58">
        <f>SUM(J18:J25)</f>
        <v>0</v>
      </c>
    </row>
    <row r="27" spans="2:10" s="7" customFormat="1" x14ac:dyDescent="0.3">
      <c r="B27" s="16"/>
      <c r="C27" s="12" t="s">
        <v>35</v>
      </c>
      <c r="D27" s="55"/>
      <c r="E27" s="57"/>
      <c r="F27" s="57"/>
      <c r="G27" s="57"/>
      <c r="H27" s="57"/>
      <c r="I27" s="62"/>
      <c r="J27" s="55" t="s">
        <v>20</v>
      </c>
    </row>
    <row r="28" spans="2:10" s="7" customFormat="1" x14ac:dyDescent="0.3">
      <c r="B28" s="16"/>
      <c r="C28" s="19"/>
      <c r="D28" s="55"/>
      <c r="E28" s="57"/>
      <c r="F28" s="57"/>
      <c r="G28" s="57"/>
      <c r="H28" s="57"/>
      <c r="I28" s="62"/>
      <c r="J28" s="55">
        <f>SUM(D28:H28)</f>
        <v>0</v>
      </c>
    </row>
    <row r="29" spans="2:10" s="7" customFormat="1" x14ac:dyDescent="0.3">
      <c r="B29" s="16" t="s">
        <v>36</v>
      </c>
      <c r="C29" s="22" t="s">
        <v>36</v>
      </c>
      <c r="D29" s="55" t="s">
        <v>32</v>
      </c>
      <c r="E29" s="57"/>
      <c r="F29" s="57"/>
      <c r="G29" s="57"/>
      <c r="H29" s="57"/>
      <c r="I29" s="62"/>
      <c r="J29" s="55">
        <f t="shared" ref="J29:J46" si="5">SUM(D29:H29)</f>
        <v>0</v>
      </c>
    </row>
    <row r="30" spans="2:10" s="7" customFormat="1" x14ac:dyDescent="0.3">
      <c r="B30" s="16"/>
      <c r="C30" s="10" t="s">
        <v>15</v>
      </c>
      <c r="D30" s="72">
        <f>SUM(D28:D29)</f>
        <v>0</v>
      </c>
      <c r="E30" s="72">
        <f t="shared" ref="E30:H30" si="6">SUM(E28:E29)</f>
        <v>0</v>
      </c>
      <c r="F30" s="72">
        <f t="shared" si="6"/>
        <v>0</v>
      </c>
      <c r="G30" s="72">
        <f t="shared" si="6"/>
        <v>0</v>
      </c>
      <c r="H30" s="72">
        <f t="shared" si="6"/>
        <v>0</v>
      </c>
      <c r="I30" s="62"/>
      <c r="J30" s="58">
        <f>SUM(J28:J29)</f>
        <v>0</v>
      </c>
    </row>
    <row r="31" spans="2:10" s="7" customFormat="1" x14ac:dyDescent="0.3">
      <c r="B31" s="16"/>
      <c r="C31" s="12" t="s">
        <v>37</v>
      </c>
      <c r="D31" s="55" t="s">
        <v>32</v>
      </c>
      <c r="E31" s="57"/>
      <c r="F31" s="57"/>
      <c r="G31" s="57"/>
      <c r="H31" s="57"/>
      <c r="I31" s="62"/>
      <c r="J31" s="55"/>
    </row>
    <row r="32" spans="2:10" s="7" customFormat="1" x14ac:dyDescent="0.3">
      <c r="B32" s="16"/>
      <c r="C32" s="19"/>
      <c r="D32" s="55"/>
      <c r="E32" s="55"/>
      <c r="F32" s="55"/>
      <c r="G32" s="55"/>
      <c r="H32" s="55"/>
      <c r="I32" s="62"/>
      <c r="J32" s="55">
        <f t="shared" si="5"/>
        <v>0</v>
      </c>
    </row>
    <row r="33" spans="2:10" s="7" customFormat="1" x14ac:dyDescent="0.3">
      <c r="B33" s="16"/>
      <c r="C33" s="19"/>
      <c r="D33" s="55"/>
      <c r="E33" s="57"/>
      <c r="F33" s="57"/>
      <c r="G33" s="57"/>
      <c r="H33" s="57"/>
      <c r="I33" s="62"/>
      <c r="J33" s="55">
        <f t="shared" si="5"/>
        <v>0</v>
      </c>
    </row>
    <row r="34" spans="2:10" s="7" customFormat="1" x14ac:dyDescent="0.3">
      <c r="B34" s="16"/>
      <c r="C34" s="10" t="s">
        <v>16</v>
      </c>
      <c r="D34" s="58">
        <f>SUM(D32:D33)</f>
        <v>0</v>
      </c>
      <c r="E34" s="58">
        <f t="shared" ref="E34:H34" si="7">SUM(E32:E33)</f>
        <v>0</v>
      </c>
      <c r="F34" s="58">
        <f t="shared" si="7"/>
        <v>0</v>
      </c>
      <c r="G34" s="58">
        <f t="shared" si="7"/>
        <v>0</v>
      </c>
      <c r="H34" s="58">
        <f t="shared" si="7"/>
        <v>0</v>
      </c>
      <c r="I34" s="62"/>
      <c r="J34" s="58">
        <f>SUM(J32:J33)</f>
        <v>0</v>
      </c>
    </row>
    <row r="35" spans="2:10" s="7" customFormat="1" x14ac:dyDescent="0.3">
      <c r="B35" s="16"/>
      <c r="C35" s="12" t="s">
        <v>38</v>
      </c>
      <c r="D35" s="55" t="s">
        <v>32</v>
      </c>
      <c r="E35" s="57"/>
      <c r="F35" s="57"/>
      <c r="G35" s="57"/>
      <c r="H35" s="57"/>
      <c r="I35" s="62"/>
      <c r="J35" s="55"/>
    </row>
    <row r="36" spans="2:10" s="7" customFormat="1" ht="45" customHeight="1" x14ac:dyDescent="0.3">
      <c r="B36" s="16"/>
      <c r="C36" s="19" t="s">
        <v>102</v>
      </c>
      <c r="D36" s="55">
        <v>0</v>
      </c>
      <c r="E36" s="55">
        <v>175000</v>
      </c>
      <c r="F36" s="55">
        <v>0</v>
      </c>
      <c r="G36" s="55">
        <v>0</v>
      </c>
      <c r="H36" s="55">
        <v>0</v>
      </c>
      <c r="I36" s="62"/>
      <c r="J36" s="55">
        <f t="shared" si="5"/>
        <v>175000</v>
      </c>
    </row>
    <row r="37" spans="2:10" s="7" customFormat="1" ht="60" customHeight="1" x14ac:dyDescent="0.3">
      <c r="B37" s="16"/>
      <c r="C37" s="19" t="s">
        <v>104</v>
      </c>
      <c r="D37" s="55">
        <v>0</v>
      </c>
      <c r="E37" s="55">
        <v>0</v>
      </c>
      <c r="F37" s="55">
        <v>800000</v>
      </c>
      <c r="G37" s="55">
        <v>800000</v>
      </c>
      <c r="H37" s="55">
        <v>400000</v>
      </c>
      <c r="I37" s="62"/>
      <c r="J37" s="55">
        <f t="shared" si="5"/>
        <v>2000000</v>
      </c>
    </row>
    <row r="38" spans="2:10" s="7" customFormat="1" x14ac:dyDescent="0.3">
      <c r="B38" s="16"/>
      <c r="C38" s="19"/>
      <c r="D38" s="55"/>
      <c r="E38" s="55"/>
      <c r="F38" s="55"/>
      <c r="G38" s="55"/>
      <c r="H38" s="55"/>
      <c r="I38" s="62"/>
      <c r="J38" s="55">
        <f t="shared" si="5"/>
        <v>0</v>
      </c>
    </row>
    <row r="39" spans="2:10" s="7" customFormat="1" x14ac:dyDescent="0.3">
      <c r="B39" s="16"/>
      <c r="C39" s="19"/>
      <c r="D39" s="55"/>
      <c r="E39" s="57"/>
      <c r="F39" s="57"/>
      <c r="G39" s="57"/>
      <c r="H39" s="57"/>
      <c r="I39" s="62"/>
      <c r="J39" s="55">
        <f t="shared" si="5"/>
        <v>0</v>
      </c>
    </row>
    <row r="40" spans="2:10" s="7" customFormat="1" x14ac:dyDescent="0.3">
      <c r="B40" s="16"/>
      <c r="C40" s="10" t="s">
        <v>17</v>
      </c>
      <c r="D40" s="58">
        <f>SUM(D36:D39)</f>
        <v>0</v>
      </c>
      <c r="E40" s="58">
        <f>SUM(E36:E39)</f>
        <v>175000</v>
      </c>
      <c r="F40" s="58">
        <f>SUM(F36:F39)</f>
        <v>800000</v>
      </c>
      <c r="G40" s="58">
        <f>SUM(G36:G39)</f>
        <v>800000</v>
      </c>
      <c r="H40" s="58">
        <f>SUM(H36:H39)</f>
        <v>400000</v>
      </c>
      <c r="I40" s="62"/>
      <c r="J40" s="58">
        <f>SUM(J36:J39)</f>
        <v>2175000</v>
      </c>
    </row>
    <row r="41" spans="2:10" s="7" customFormat="1" x14ac:dyDescent="0.3">
      <c r="B41" s="16"/>
      <c r="C41" s="12" t="s">
        <v>39</v>
      </c>
      <c r="D41" s="55" t="s">
        <v>32</v>
      </c>
      <c r="E41" s="57"/>
      <c r="F41" s="57"/>
      <c r="G41" s="57"/>
      <c r="H41" s="57"/>
      <c r="I41" s="62"/>
      <c r="J41" s="55"/>
    </row>
    <row r="42" spans="2:10" s="7" customFormat="1" x14ac:dyDescent="0.3">
      <c r="B42" s="16"/>
      <c r="C42" s="19"/>
      <c r="D42" s="55"/>
      <c r="E42" s="71"/>
      <c r="F42" s="71"/>
      <c r="G42" s="71"/>
      <c r="H42" s="71"/>
      <c r="I42" s="62"/>
      <c r="J42" s="55">
        <f t="shared" si="5"/>
        <v>0</v>
      </c>
    </row>
    <row r="43" spans="2:10" s="7" customFormat="1" x14ac:dyDescent="0.3">
      <c r="B43" s="16"/>
      <c r="C43" s="19"/>
      <c r="D43" s="55"/>
      <c r="E43" s="73"/>
      <c r="F43" s="73"/>
      <c r="G43" s="73"/>
      <c r="H43" s="73"/>
      <c r="I43" s="62"/>
      <c r="J43" s="55">
        <f t="shared" si="5"/>
        <v>0</v>
      </c>
    </row>
    <row r="44" spans="2:10" s="7" customFormat="1" x14ac:dyDescent="0.3">
      <c r="B44" s="16"/>
      <c r="C44" s="11"/>
      <c r="D44" s="55"/>
      <c r="E44" s="57"/>
      <c r="F44" s="57"/>
      <c r="G44" s="57"/>
      <c r="H44" s="57"/>
      <c r="I44" s="62"/>
      <c r="J44" s="55">
        <f t="shared" si="5"/>
        <v>0</v>
      </c>
    </row>
    <row r="45" spans="2:10" s="7" customFormat="1" x14ac:dyDescent="0.3">
      <c r="B45" s="18"/>
      <c r="C45" s="10" t="s">
        <v>18</v>
      </c>
      <c r="D45" s="58">
        <f>SUM(D42:D44)</f>
        <v>0</v>
      </c>
      <c r="E45" s="58">
        <f>SUM(E42:E44)</f>
        <v>0</v>
      </c>
      <c r="F45" s="58">
        <f>SUM(F42:F44)</f>
        <v>0</v>
      </c>
      <c r="G45" s="58">
        <f>SUM(G42:G44)</f>
        <v>0</v>
      </c>
      <c r="H45" s="58">
        <f>SUM(H42:H44)</f>
        <v>0</v>
      </c>
      <c r="I45" s="62"/>
      <c r="J45" s="58">
        <f>SUM(J42:J44)</f>
        <v>0</v>
      </c>
    </row>
    <row r="46" spans="2:10" s="7" customFormat="1" x14ac:dyDescent="0.3">
      <c r="B46" s="18"/>
      <c r="C46" s="10" t="s">
        <v>19</v>
      </c>
      <c r="D46" s="58">
        <f>SUM(D45,D40,D34,D30,D26,D16,D11)</f>
        <v>0</v>
      </c>
      <c r="E46" s="58">
        <f>SUM(E45,E40,E34,E30,E26,E16,E11)</f>
        <v>175000</v>
      </c>
      <c r="F46" s="58">
        <f>SUM(F45,F40,F34,F30,F26,F16,F11)</f>
        <v>800000</v>
      </c>
      <c r="G46" s="58">
        <f>SUM(G45,G40,G34,G30,G26,G16,G11)</f>
        <v>800000</v>
      </c>
      <c r="H46" s="58">
        <f>SUM(H45,H40,H34,H30,H26,H16,H11)</f>
        <v>400000</v>
      </c>
      <c r="I46" s="62"/>
      <c r="J46" s="58">
        <f t="shared" si="5"/>
        <v>2175000</v>
      </c>
    </row>
    <row r="47" spans="2:10" s="7" customFormat="1" x14ac:dyDescent="0.3">
      <c r="B47" s="17"/>
      <c r="D47" s="74"/>
      <c r="E47" s="74"/>
      <c r="F47" s="74"/>
      <c r="G47" s="74"/>
      <c r="H47" s="74"/>
      <c r="I47" s="74"/>
      <c r="J47" s="74" t="s">
        <v>20</v>
      </c>
    </row>
    <row r="48" spans="2:10" s="7" customFormat="1" ht="28.8" x14ac:dyDescent="0.3">
      <c r="B48" s="53" t="s">
        <v>40</v>
      </c>
      <c r="C48" s="13" t="s">
        <v>40</v>
      </c>
      <c r="D48" s="75"/>
      <c r="E48" s="75"/>
      <c r="F48" s="75"/>
      <c r="G48" s="75"/>
      <c r="H48" s="75"/>
      <c r="I48" s="74"/>
      <c r="J48" s="75" t="s">
        <v>20</v>
      </c>
    </row>
    <row r="49" spans="2:10" s="7" customFormat="1" x14ac:dyDescent="0.3">
      <c r="B49" s="16"/>
      <c r="C49" s="19" t="s">
        <v>45</v>
      </c>
      <c r="D49" s="55">
        <f>SUM(D11+D16+D26+D34+D40+D45)*0.1</f>
        <v>0</v>
      </c>
      <c r="E49" s="55">
        <f>SUM(E11+E16+E26+E34+E40+E45)*0.1</f>
        <v>17500</v>
      </c>
      <c r="F49" s="55">
        <f>SUM(F11+F16+F26+F34+F40+F45)*0.1</f>
        <v>80000</v>
      </c>
      <c r="G49" s="55">
        <f>SUM(G11+G16+G26+G34+G40+G45)*0.1</f>
        <v>80000</v>
      </c>
      <c r="H49" s="55">
        <f>SUM(H11+H16+H26+H34+H40+H45)*0.1</f>
        <v>40000</v>
      </c>
      <c r="I49" s="62"/>
      <c r="J49" s="55">
        <f>SUM(D49:H49)</f>
        <v>217500</v>
      </c>
    </row>
    <row r="50" spans="2:10" s="7" customFormat="1" x14ac:dyDescent="0.3">
      <c r="B50" s="16"/>
      <c r="C50" s="19"/>
      <c r="D50" s="55"/>
      <c r="E50" s="57"/>
      <c r="F50" s="57"/>
      <c r="G50" s="57"/>
      <c r="H50" s="57"/>
      <c r="I50" s="62"/>
      <c r="J50" s="55">
        <f t="shared" ref="J50" si="8">SUM(D50:H50)</f>
        <v>0</v>
      </c>
    </row>
    <row r="51" spans="2:10" s="7" customFormat="1" x14ac:dyDescent="0.3">
      <c r="B51" s="18"/>
      <c r="C51" s="10" t="s">
        <v>21</v>
      </c>
      <c r="D51" s="58">
        <f>SUM(D49:D50)</f>
        <v>0</v>
      </c>
      <c r="E51" s="58">
        <f t="shared" ref="E51:H51" si="9">SUM(E49:E50)</f>
        <v>17500</v>
      </c>
      <c r="F51" s="58">
        <f t="shared" si="9"/>
        <v>80000</v>
      </c>
      <c r="G51" s="58">
        <f t="shared" si="9"/>
        <v>80000</v>
      </c>
      <c r="H51" s="58">
        <f t="shared" si="9"/>
        <v>40000</v>
      </c>
      <c r="I51" s="62"/>
      <c r="J51" s="58">
        <f>SUM(J49:J50)</f>
        <v>217500</v>
      </c>
    </row>
    <row r="52" spans="2:10" s="7" customFormat="1" ht="15" thickBot="1" x14ac:dyDescent="0.35">
      <c r="B52" s="17"/>
      <c r="D52" s="74"/>
      <c r="E52" s="74"/>
      <c r="F52" s="74"/>
      <c r="G52" s="74"/>
      <c r="H52" s="74"/>
      <c r="I52" s="74"/>
      <c r="J52" s="74" t="s">
        <v>20</v>
      </c>
    </row>
    <row r="53" spans="2:10" s="4" customFormat="1" ht="29.4" thickBot="1" x14ac:dyDescent="0.35">
      <c r="B53" s="14" t="s">
        <v>22</v>
      </c>
      <c r="C53" s="14"/>
      <c r="D53" s="76">
        <f>SUM(D51,D46)</f>
        <v>0</v>
      </c>
      <c r="E53" s="76">
        <f t="shared" ref="E53:J53" si="10">SUM(E51,E46)</f>
        <v>192500</v>
      </c>
      <c r="F53" s="76">
        <f t="shared" si="10"/>
        <v>880000</v>
      </c>
      <c r="G53" s="76">
        <f t="shared" si="10"/>
        <v>880000</v>
      </c>
      <c r="H53" s="76">
        <f t="shared" si="10"/>
        <v>440000</v>
      </c>
      <c r="I53" s="62"/>
      <c r="J53" s="76">
        <f t="shared" si="10"/>
        <v>2392500</v>
      </c>
    </row>
    <row r="54" spans="2:10" x14ac:dyDescent="0.3">
      <c r="B54" s="9"/>
    </row>
    <row r="55" spans="2:10" x14ac:dyDescent="0.3">
      <c r="B55" s="9"/>
    </row>
    <row r="56" spans="2:10" ht="15" customHeight="1" x14ac:dyDescent="0.3">
      <c r="B56" s="9"/>
      <c r="C56" s="94" t="s">
        <v>46</v>
      </c>
      <c r="D56" s="94"/>
      <c r="E56" s="94"/>
      <c r="F56" s="94"/>
      <c r="G56" s="94"/>
      <c r="H56" s="94"/>
      <c r="I56" s="94"/>
      <c r="J56" s="94"/>
    </row>
    <row r="57" spans="2:10" x14ac:dyDescent="0.3">
      <c r="B57" s="9"/>
      <c r="C57" s="94"/>
      <c r="D57" s="94"/>
      <c r="E57" s="94"/>
      <c r="F57" s="94"/>
      <c r="G57" s="94"/>
      <c r="H57" s="94"/>
      <c r="I57" s="94"/>
      <c r="J57" s="94"/>
    </row>
    <row r="58" spans="2:10" x14ac:dyDescent="0.3">
      <c r="B58" s="9"/>
      <c r="C58" s="94"/>
      <c r="D58" s="94"/>
      <c r="E58" s="94"/>
      <c r="F58" s="94"/>
      <c r="G58" s="94"/>
      <c r="H58" s="94"/>
      <c r="I58" s="94"/>
      <c r="J58" s="94"/>
    </row>
    <row r="59" spans="2:10" x14ac:dyDescent="0.3">
      <c r="B59" s="9"/>
      <c r="C59" s="94"/>
      <c r="D59" s="94"/>
      <c r="E59" s="94"/>
      <c r="F59" s="94"/>
      <c r="G59" s="94"/>
      <c r="H59" s="94"/>
      <c r="I59" s="94"/>
      <c r="J59" s="94"/>
    </row>
    <row r="60" spans="2:10" x14ac:dyDescent="0.3">
      <c r="B60" s="9"/>
    </row>
    <row r="61" spans="2:10" x14ac:dyDescent="0.3">
      <c r="B61" s="9"/>
    </row>
    <row r="62" spans="2:10" x14ac:dyDescent="0.3">
      <c r="B62" s="9"/>
    </row>
    <row r="63" spans="2:10" x14ac:dyDescent="0.3">
      <c r="B63" s="9"/>
    </row>
    <row r="64" spans="2:10" x14ac:dyDescent="0.3">
      <c r="B64" s="9"/>
    </row>
    <row r="65" spans="2:2" x14ac:dyDescent="0.3">
      <c r="B65" s="9"/>
    </row>
    <row r="66" spans="2:2" x14ac:dyDescent="0.3">
      <c r="B66" s="9"/>
    </row>
    <row r="67" spans="2:2" x14ac:dyDescent="0.3">
      <c r="B67" s="9"/>
    </row>
    <row r="68" spans="2:2" x14ac:dyDescent="0.3">
      <c r="B68" s="9"/>
    </row>
  </sheetData>
  <mergeCells count="1">
    <mergeCell ref="C56:J59"/>
  </mergeCells>
  <pageMargins left="0.7" right="0.7" top="0.75" bottom="0.75" header="0.3" footer="0.3"/>
  <pageSetup scale="88" fitToHeight="0" orientation="landscape" r:id="rId1"/>
  <ignoredErrors>
    <ignoredError sqref="J19:J25 J32 J37:J38 J8 J36" formulaRange="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57590D-4C23-44B0-B6B9-2EA12DF57FEF}">
  <sheetPr>
    <tabColor theme="9" tint="0.39997558519241921"/>
    <pageSetUpPr fitToPage="1"/>
  </sheetPr>
  <dimension ref="B2:AX84"/>
  <sheetViews>
    <sheetView showGridLines="0" zoomScale="85" zoomScaleNormal="85" workbookViewId="0">
      <pane xSplit="3" ySplit="6" topLeftCell="D40" activePane="bottomRight" state="frozen"/>
      <selection pane="topRight" activeCell="R20" sqref="R20:W20"/>
      <selection pane="bottomLeft" activeCell="R20" sqref="R20:W20"/>
      <selection pane="bottomRight" activeCell="D45" sqref="D45"/>
    </sheetView>
  </sheetViews>
  <sheetFormatPr defaultColWidth="9.109375" defaultRowHeight="14.4" x14ac:dyDescent="0.3"/>
  <cols>
    <col min="1" max="1" width="3.109375" style="6" customWidth="1"/>
    <col min="2" max="2" width="10.6640625" style="6" customWidth="1"/>
    <col min="3" max="3" width="44.44140625" style="6" customWidth="1"/>
    <col min="4" max="4" width="12.88671875" style="59" customWidth="1"/>
    <col min="5" max="5" width="12.44140625" style="60" customWidth="1"/>
    <col min="6" max="6" width="12.6640625" style="61" customWidth="1"/>
    <col min="7" max="7" width="12.88671875" style="61" customWidth="1"/>
    <col min="8" max="8" width="13.44140625" style="60" customWidth="1"/>
    <col min="9" max="9" width="0.88671875" style="62" customWidth="1"/>
    <col min="10" max="10" width="14.44140625" style="61" customWidth="1"/>
    <col min="11" max="11" width="10.109375" style="6" customWidth="1"/>
    <col min="12" max="16384" width="9.109375" style="6"/>
  </cols>
  <sheetData>
    <row r="2" spans="2:50" ht="23.4" x14ac:dyDescent="0.45">
      <c r="B2" s="24" t="s">
        <v>29</v>
      </c>
    </row>
    <row r="3" spans="2:50" x14ac:dyDescent="0.3">
      <c r="B3" s="5" t="s">
        <v>30</v>
      </c>
    </row>
    <row r="4" spans="2:50" x14ac:dyDescent="0.3">
      <c r="B4" s="5"/>
      <c r="C4" s="54"/>
    </row>
    <row r="5" spans="2:50" ht="18" x14ac:dyDescent="0.35">
      <c r="B5" s="25" t="s">
        <v>2</v>
      </c>
      <c r="C5" s="26"/>
      <c r="D5" s="63"/>
      <c r="E5" s="63"/>
      <c r="F5" s="63"/>
      <c r="G5" s="63"/>
      <c r="H5" s="63"/>
      <c r="I5" s="63"/>
      <c r="J5" s="64"/>
      <c r="K5" s="2"/>
      <c r="L5" s="2"/>
      <c r="M5" s="2"/>
      <c r="N5" s="2"/>
      <c r="O5" s="2"/>
      <c r="P5" s="2"/>
      <c r="Q5" s="2"/>
      <c r="R5" s="2"/>
      <c r="S5" s="2"/>
      <c r="T5" s="2"/>
      <c r="U5" s="2"/>
      <c r="V5" s="2"/>
      <c r="W5" s="2"/>
      <c r="X5" s="2"/>
      <c r="Y5" s="2"/>
      <c r="Z5" s="2"/>
      <c r="AA5" s="2"/>
      <c r="AB5" s="2"/>
      <c r="AC5" s="2"/>
      <c r="AD5" s="2"/>
      <c r="AE5" s="2"/>
      <c r="AF5" s="2"/>
      <c r="AG5" s="2"/>
      <c r="AH5" s="2"/>
      <c r="AI5" s="2"/>
      <c r="AJ5" s="2"/>
      <c r="AK5" s="2"/>
      <c r="AL5" s="2"/>
      <c r="AM5" s="2"/>
      <c r="AN5" s="2"/>
      <c r="AO5" s="2"/>
      <c r="AP5" s="2"/>
      <c r="AQ5" s="2"/>
      <c r="AR5" s="2"/>
      <c r="AS5" s="2"/>
      <c r="AT5" s="2"/>
      <c r="AU5" s="2"/>
      <c r="AV5" s="2"/>
      <c r="AW5" s="2"/>
      <c r="AX5" s="2"/>
    </row>
    <row r="6" spans="2:50" x14ac:dyDescent="0.3">
      <c r="B6" s="27" t="s">
        <v>3</v>
      </c>
      <c r="C6" s="27" t="s">
        <v>4</v>
      </c>
      <c r="D6" s="65" t="s">
        <v>5</v>
      </c>
      <c r="E6" s="66" t="s">
        <v>6</v>
      </c>
      <c r="F6" s="66" t="s">
        <v>7</v>
      </c>
      <c r="G6" s="66" t="s">
        <v>8</v>
      </c>
      <c r="H6" s="67" t="s">
        <v>9</v>
      </c>
      <c r="I6" s="68"/>
      <c r="J6" s="69" t="s">
        <v>10</v>
      </c>
      <c r="K6" s="7"/>
      <c r="L6" s="7"/>
      <c r="M6" s="7"/>
      <c r="N6" s="7"/>
      <c r="O6" s="7"/>
      <c r="P6" s="7"/>
      <c r="Q6" s="7"/>
      <c r="R6" s="7"/>
      <c r="S6" s="7"/>
      <c r="T6" s="7"/>
      <c r="U6" s="7"/>
      <c r="V6" s="7"/>
      <c r="W6" s="7"/>
      <c r="X6" s="7"/>
      <c r="Y6" s="7"/>
      <c r="Z6" s="7"/>
      <c r="AA6" s="7"/>
      <c r="AB6" s="7"/>
      <c r="AC6" s="7"/>
      <c r="AD6" s="7"/>
      <c r="AE6" s="7"/>
      <c r="AF6" s="7"/>
      <c r="AG6" s="7"/>
      <c r="AH6" s="7"/>
      <c r="AI6" s="7"/>
      <c r="AJ6" s="7"/>
      <c r="AK6" s="7"/>
      <c r="AL6" s="7"/>
      <c r="AM6" s="7"/>
      <c r="AN6" s="2"/>
      <c r="AO6" s="2"/>
      <c r="AP6" s="2"/>
      <c r="AQ6" s="2"/>
      <c r="AR6" s="2"/>
      <c r="AS6" s="2"/>
      <c r="AT6" s="2"/>
      <c r="AU6" s="2"/>
      <c r="AV6" s="2"/>
      <c r="AW6" s="2"/>
      <c r="AX6" s="2"/>
    </row>
    <row r="7" spans="2:50" s="8" customFormat="1" x14ac:dyDescent="0.3">
      <c r="B7" s="15" t="s">
        <v>11</v>
      </c>
      <c r="C7" s="20" t="s">
        <v>31</v>
      </c>
      <c r="D7" s="57" t="s">
        <v>32</v>
      </c>
      <c r="E7" s="57" t="s">
        <v>32</v>
      </c>
      <c r="F7" s="57" t="s">
        <v>32</v>
      </c>
      <c r="G7" s="57"/>
      <c r="H7" s="57" t="s">
        <v>32</v>
      </c>
      <c r="I7" s="62"/>
      <c r="J7" s="70" t="s">
        <v>32</v>
      </c>
      <c r="K7" s="7"/>
      <c r="L7" s="7"/>
      <c r="M7" s="7"/>
      <c r="N7" s="7"/>
      <c r="O7" s="7"/>
      <c r="P7" s="7"/>
      <c r="Q7" s="7"/>
      <c r="R7" s="7"/>
      <c r="S7" s="7"/>
      <c r="T7" s="7"/>
      <c r="U7" s="7"/>
      <c r="V7" s="7"/>
      <c r="W7" s="7"/>
      <c r="X7" s="7"/>
      <c r="Y7" s="7"/>
      <c r="Z7" s="7"/>
      <c r="AA7" s="7"/>
      <c r="AB7" s="7"/>
      <c r="AC7" s="7"/>
      <c r="AD7" s="7"/>
      <c r="AE7" s="7"/>
      <c r="AF7" s="7"/>
      <c r="AG7" s="7"/>
      <c r="AH7" s="7"/>
      <c r="AI7" s="7"/>
      <c r="AJ7" s="7"/>
      <c r="AK7" s="7"/>
      <c r="AL7" s="7"/>
      <c r="AM7" s="7"/>
    </row>
    <row r="8" spans="2:50" s="7" customFormat="1" ht="28.8" x14ac:dyDescent="0.3">
      <c r="B8" s="16"/>
      <c r="C8" s="19" t="s">
        <v>59</v>
      </c>
      <c r="D8" s="55">
        <v>7300</v>
      </c>
      <c r="E8" s="55">
        <f>SUM((D8*0.04)+D8)</f>
        <v>7592</v>
      </c>
      <c r="F8" s="55">
        <f t="shared" ref="F8:G10" si="0">SUM((E8*0.04)+E8)</f>
        <v>7895.68</v>
      </c>
      <c r="G8" s="55">
        <f t="shared" si="0"/>
        <v>8211.5072</v>
      </c>
      <c r="H8" s="55">
        <v>0</v>
      </c>
      <c r="I8" s="62">
        <v>450000</v>
      </c>
      <c r="J8" s="55">
        <f>SUM(D8:H8)</f>
        <v>30999.1872</v>
      </c>
    </row>
    <row r="9" spans="2:50" s="7" customFormat="1" ht="28.8" x14ac:dyDescent="0.3">
      <c r="B9" s="16"/>
      <c r="C9" s="19" t="s">
        <v>96</v>
      </c>
      <c r="D9" s="55">
        <v>15000</v>
      </c>
      <c r="E9" s="55">
        <f>SUM((30000*0.04)+30000)</f>
        <v>31200</v>
      </c>
      <c r="F9" s="55">
        <f t="shared" si="0"/>
        <v>32448</v>
      </c>
      <c r="G9" s="55">
        <f>SUM((F9*0.04)+F9)/2</f>
        <v>16872.96</v>
      </c>
      <c r="H9" s="55">
        <v>0</v>
      </c>
      <c r="I9" s="62"/>
      <c r="J9" s="55">
        <f>SUM(D9:H9)</f>
        <v>95520.959999999992</v>
      </c>
    </row>
    <row r="10" spans="2:50" s="7" customFormat="1" ht="28.8" x14ac:dyDescent="0.3">
      <c r="B10" s="16"/>
      <c r="C10" s="19" t="s">
        <v>97</v>
      </c>
      <c r="D10" s="55">
        <v>13000</v>
      </c>
      <c r="E10" s="55">
        <f>SUM((26000*0.04)+26000)</f>
        <v>27040</v>
      </c>
      <c r="F10" s="55">
        <f t="shared" si="0"/>
        <v>28121.599999999999</v>
      </c>
      <c r="G10" s="55">
        <f>SUM((F10*0.04)+F10)/2</f>
        <v>14623.232</v>
      </c>
      <c r="H10" s="55">
        <v>0</v>
      </c>
      <c r="I10" s="62"/>
      <c r="J10" s="55">
        <f>SUM(D10:H10)</f>
        <v>82784.832000000009</v>
      </c>
    </row>
    <row r="11" spans="2:50" s="7" customFormat="1" ht="28.8" x14ac:dyDescent="0.3">
      <c r="B11" s="16"/>
      <c r="C11" s="19" t="s">
        <v>54</v>
      </c>
      <c r="D11" s="55">
        <v>11500</v>
      </c>
      <c r="E11" s="55">
        <f>SUM((D11*0.04)+D11)</f>
        <v>11960</v>
      </c>
      <c r="F11" s="55">
        <f t="shared" ref="F11:H11" si="1">SUM((E11*0.04)+E11)</f>
        <v>12438.4</v>
      </c>
      <c r="G11" s="55">
        <f t="shared" si="1"/>
        <v>12935.936</v>
      </c>
      <c r="H11" s="55">
        <f t="shared" si="1"/>
        <v>13453.373439999999</v>
      </c>
      <c r="I11" s="62"/>
      <c r="J11" s="55">
        <f>SUM(D11:H11)</f>
        <v>62287.709440000006</v>
      </c>
    </row>
    <row r="12" spans="2:50" s="7" customFormat="1" ht="28.8" x14ac:dyDescent="0.3">
      <c r="B12" s="16"/>
      <c r="C12" s="19" t="s">
        <v>55</v>
      </c>
      <c r="D12" s="55">
        <v>6700</v>
      </c>
      <c r="E12" s="55">
        <f>SUM((D12*0.04)+D12)</f>
        <v>6968</v>
      </c>
      <c r="F12" s="55">
        <f t="shared" ref="F12" si="2">SUM((E12*0.04)+E12)</f>
        <v>7246.72</v>
      </c>
      <c r="G12" s="55">
        <v>0</v>
      </c>
      <c r="H12" s="55">
        <v>0</v>
      </c>
      <c r="I12" s="62"/>
      <c r="J12" s="55">
        <f>SUM(D12:H12)</f>
        <v>20914.72</v>
      </c>
    </row>
    <row r="13" spans="2:50" s="7" customFormat="1" x14ac:dyDescent="0.3">
      <c r="B13" s="16"/>
      <c r="C13" s="10" t="s">
        <v>12</v>
      </c>
      <c r="D13" s="58">
        <f>SUM(D8:D12)</f>
        <v>53500</v>
      </c>
      <c r="E13" s="58">
        <f t="shared" ref="E13:J13" si="3">SUM(E8:E12)</f>
        <v>84760</v>
      </c>
      <c r="F13" s="58">
        <f t="shared" si="3"/>
        <v>88150.399999999994</v>
      </c>
      <c r="G13" s="58">
        <f t="shared" si="3"/>
        <v>52643.635200000004</v>
      </c>
      <c r="H13" s="58">
        <f t="shared" si="3"/>
        <v>13453.373439999999</v>
      </c>
      <c r="I13" s="62">
        <f t="shared" si="3"/>
        <v>450000</v>
      </c>
      <c r="J13" s="58">
        <f t="shared" si="3"/>
        <v>292507.40864000004</v>
      </c>
    </row>
    <row r="14" spans="2:50" s="7" customFormat="1" x14ac:dyDescent="0.3">
      <c r="B14" s="16"/>
      <c r="C14" s="12" t="s">
        <v>33</v>
      </c>
      <c r="D14" s="55" t="s">
        <v>32</v>
      </c>
      <c r="E14" s="57"/>
      <c r="F14" s="57"/>
      <c r="G14" s="57"/>
      <c r="H14" s="57"/>
      <c r="I14" s="62"/>
      <c r="J14" s="70" t="s">
        <v>32</v>
      </c>
    </row>
    <row r="15" spans="2:50" s="7" customFormat="1" x14ac:dyDescent="0.3">
      <c r="B15" s="16"/>
      <c r="C15" s="19" t="s">
        <v>50</v>
      </c>
      <c r="D15" s="55">
        <f>SUM(D13*0.24)</f>
        <v>12840</v>
      </c>
      <c r="E15" s="55">
        <f t="shared" ref="E15:H15" si="4">SUM(E13*0.24)</f>
        <v>20342.399999999998</v>
      </c>
      <c r="F15" s="55">
        <f t="shared" si="4"/>
        <v>21156.095999999998</v>
      </c>
      <c r="G15" s="55">
        <f t="shared" si="4"/>
        <v>12634.472448</v>
      </c>
      <c r="H15" s="55">
        <f t="shared" si="4"/>
        <v>3228.8096255999999</v>
      </c>
      <c r="I15" s="62"/>
      <c r="J15" s="55">
        <f>SUM(D15:H15)</f>
        <v>70201.778073599999</v>
      </c>
    </row>
    <row r="16" spans="2:50" s="7" customFormat="1" x14ac:dyDescent="0.3">
      <c r="B16" s="16"/>
      <c r="C16" s="19"/>
      <c r="D16" s="55"/>
      <c r="E16" s="55"/>
      <c r="F16" s="55"/>
      <c r="G16" s="55"/>
      <c r="H16" s="55"/>
      <c r="I16" s="62"/>
      <c r="J16" s="55">
        <f t="shared" ref="J16:J17" si="5">SUM(D16:H16)</f>
        <v>0</v>
      </c>
    </row>
    <row r="17" spans="2:10" s="7" customFormat="1" x14ac:dyDescent="0.3">
      <c r="B17" s="16"/>
      <c r="C17" s="11"/>
      <c r="D17" s="55"/>
      <c r="E17" s="57"/>
      <c r="F17" s="57"/>
      <c r="G17" s="57"/>
      <c r="H17" s="57"/>
      <c r="I17" s="62"/>
      <c r="J17" s="55">
        <f t="shared" si="5"/>
        <v>0</v>
      </c>
    </row>
    <row r="18" spans="2:10" s="7" customFormat="1" x14ac:dyDescent="0.3">
      <c r="B18" s="16"/>
      <c r="C18" s="10" t="s">
        <v>13</v>
      </c>
      <c r="D18" s="58">
        <f>SUM(D15:D17)</f>
        <v>12840</v>
      </c>
      <c r="E18" s="58">
        <f t="shared" ref="E18:J18" si="6">SUM(E15:E17)</f>
        <v>20342.399999999998</v>
      </c>
      <c r="F18" s="58">
        <f t="shared" si="6"/>
        <v>21156.095999999998</v>
      </c>
      <c r="G18" s="58">
        <f t="shared" si="6"/>
        <v>12634.472448</v>
      </c>
      <c r="H18" s="58">
        <f t="shared" si="6"/>
        <v>3228.8096255999999</v>
      </c>
      <c r="I18" s="62">
        <f t="shared" si="6"/>
        <v>0</v>
      </c>
      <c r="J18" s="58">
        <f t="shared" si="6"/>
        <v>70201.778073599999</v>
      </c>
    </row>
    <row r="19" spans="2:10" s="7" customFormat="1" x14ac:dyDescent="0.3">
      <c r="B19" s="16"/>
      <c r="C19" s="12" t="s">
        <v>34</v>
      </c>
      <c r="D19" s="55" t="s">
        <v>32</v>
      </c>
      <c r="E19" s="57"/>
      <c r="F19" s="57"/>
      <c r="G19" s="57"/>
      <c r="H19" s="57"/>
      <c r="I19" s="62"/>
      <c r="J19" s="70" t="s">
        <v>32</v>
      </c>
    </row>
    <row r="20" spans="2:10" s="7" customFormat="1" x14ac:dyDescent="0.3">
      <c r="B20" s="16"/>
      <c r="C20" s="19"/>
      <c r="D20" s="55"/>
      <c r="E20" s="57"/>
      <c r="F20" s="57"/>
      <c r="G20" s="57"/>
      <c r="H20" s="57"/>
      <c r="I20" s="62"/>
      <c r="J20" s="55">
        <f>SUM(D20:H20)</f>
        <v>0</v>
      </c>
    </row>
    <row r="21" spans="2:10" s="7" customFormat="1" x14ac:dyDescent="0.3">
      <c r="B21" s="16"/>
      <c r="C21" s="23"/>
      <c r="D21" s="55"/>
      <c r="E21" s="57"/>
      <c r="F21" s="57"/>
      <c r="G21" s="57"/>
      <c r="H21" s="57"/>
      <c r="I21" s="62"/>
      <c r="J21" s="55">
        <f>SUM(D21:H21)</f>
        <v>0</v>
      </c>
    </row>
    <row r="22" spans="2:10" s="7" customFormat="1" x14ac:dyDescent="0.3">
      <c r="B22" s="16"/>
      <c r="C22" s="23"/>
      <c r="D22" s="55"/>
      <c r="E22" s="55"/>
      <c r="F22" s="55"/>
      <c r="G22" s="55"/>
      <c r="H22" s="55"/>
      <c r="I22" s="62">
        <v>2000</v>
      </c>
      <c r="J22" s="55">
        <f>SUM(D22:H22)</f>
        <v>0</v>
      </c>
    </row>
    <row r="23" spans="2:10" s="7" customFormat="1" x14ac:dyDescent="0.3">
      <c r="B23" s="16"/>
      <c r="C23" s="23"/>
      <c r="D23" s="55"/>
      <c r="E23" s="55"/>
      <c r="F23" s="55"/>
      <c r="G23" s="55"/>
      <c r="H23" s="55"/>
      <c r="I23" s="62">
        <v>250</v>
      </c>
      <c r="J23" s="55">
        <f t="shared" ref="J23:J28" si="7">SUM(D23:H23)</f>
        <v>0</v>
      </c>
    </row>
    <row r="24" spans="2:10" s="7" customFormat="1" x14ac:dyDescent="0.3">
      <c r="B24" s="16"/>
      <c r="C24" s="19"/>
      <c r="D24" s="55"/>
      <c r="E24" s="55"/>
      <c r="F24" s="55"/>
      <c r="G24" s="55"/>
      <c r="H24" s="55"/>
      <c r="I24" s="62">
        <v>2250</v>
      </c>
      <c r="J24" s="55">
        <f t="shared" si="7"/>
        <v>0</v>
      </c>
    </row>
    <row r="25" spans="2:10" s="7" customFormat="1" x14ac:dyDescent="0.3">
      <c r="B25" s="16"/>
      <c r="C25" s="23"/>
      <c r="D25" s="55"/>
      <c r="E25" s="55"/>
      <c r="F25" s="55"/>
      <c r="G25" s="55"/>
      <c r="H25" s="55"/>
      <c r="I25" s="62">
        <v>1243</v>
      </c>
      <c r="J25" s="55">
        <f t="shared" si="7"/>
        <v>0</v>
      </c>
    </row>
    <row r="26" spans="2:10" s="7" customFormat="1" x14ac:dyDescent="0.3">
      <c r="B26" s="16"/>
      <c r="C26" s="23"/>
      <c r="D26" s="55"/>
      <c r="E26" s="55"/>
      <c r="F26" s="55"/>
      <c r="G26" s="55"/>
      <c r="H26" s="55"/>
      <c r="I26" s="62">
        <v>225</v>
      </c>
      <c r="J26" s="55">
        <f t="shared" si="7"/>
        <v>0</v>
      </c>
    </row>
    <row r="27" spans="2:10" s="7" customFormat="1" x14ac:dyDescent="0.3">
      <c r="B27" s="16"/>
      <c r="C27" s="23"/>
      <c r="D27" s="55"/>
      <c r="E27" s="55"/>
      <c r="F27" s="55"/>
      <c r="G27" s="55"/>
      <c r="H27" s="55"/>
      <c r="I27" s="62">
        <v>400</v>
      </c>
      <c r="J27" s="55">
        <f t="shared" si="7"/>
        <v>0</v>
      </c>
    </row>
    <row r="28" spans="2:10" s="7" customFormat="1" x14ac:dyDescent="0.3">
      <c r="B28" s="16"/>
      <c r="C28" s="19"/>
      <c r="D28" s="55"/>
      <c r="E28" s="55"/>
      <c r="F28" s="55"/>
      <c r="G28" s="55"/>
      <c r="H28" s="55"/>
      <c r="I28" s="62">
        <v>1638</v>
      </c>
      <c r="J28" s="55">
        <f t="shared" si="7"/>
        <v>0</v>
      </c>
    </row>
    <row r="29" spans="2:10" s="7" customFormat="1" x14ac:dyDescent="0.3">
      <c r="B29" s="16"/>
      <c r="C29" s="10" t="s">
        <v>14</v>
      </c>
      <c r="D29" s="58">
        <f>SUM(D22:D28)</f>
        <v>0</v>
      </c>
      <c r="E29" s="58">
        <f t="shared" ref="E29:H29" si="8">SUM(E22:E28)</f>
        <v>0</v>
      </c>
      <c r="F29" s="58">
        <f t="shared" si="8"/>
        <v>0</v>
      </c>
      <c r="G29" s="58">
        <f t="shared" si="8"/>
        <v>0</v>
      </c>
      <c r="H29" s="58">
        <f t="shared" si="8"/>
        <v>0</v>
      </c>
      <c r="I29" s="62"/>
      <c r="J29" s="58">
        <f>SUM(J20:J28)</f>
        <v>0</v>
      </c>
    </row>
    <row r="30" spans="2:10" s="7" customFormat="1" x14ac:dyDescent="0.3">
      <c r="B30" s="16"/>
      <c r="C30" s="12" t="s">
        <v>35</v>
      </c>
      <c r="D30" s="55"/>
      <c r="E30" s="57"/>
      <c r="F30" s="57"/>
      <c r="G30" s="57"/>
      <c r="H30" s="57"/>
      <c r="I30" s="62"/>
      <c r="J30" s="55" t="s">
        <v>20</v>
      </c>
    </row>
    <row r="31" spans="2:10" s="7" customFormat="1" x14ac:dyDescent="0.3">
      <c r="B31" s="16"/>
      <c r="C31" s="19"/>
      <c r="D31" s="55"/>
      <c r="E31" s="55"/>
      <c r="F31" s="55"/>
      <c r="G31" s="55"/>
      <c r="H31" s="55"/>
      <c r="I31" s="62"/>
      <c r="J31" s="55">
        <f>SUM(D31:H31)</f>
        <v>0</v>
      </c>
    </row>
    <row r="32" spans="2:10" s="7" customFormat="1" x14ac:dyDescent="0.3">
      <c r="B32" s="16"/>
      <c r="C32" s="19"/>
      <c r="D32" s="55"/>
      <c r="E32" s="55"/>
      <c r="F32" s="55"/>
      <c r="G32" s="55"/>
      <c r="H32" s="55"/>
      <c r="I32" s="62"/>
      <c r="J32" s="55">
        <f t="shared" ref="J32:J33" si="9">SUM(D32:H32)</f>
        <v>0</v>
      </c>
    </row>
    <row r="33" spans="2:10" s="7" customFormat="1" x14ac:dyDescent="0.3">
      <c r="B33" s="16"/>
      <c r="C33" s="19"/>
      <c r="D33" s="55"/>
      <c r="E33" s="55"/>
      <c r="F33" s="55"/>
      <c r="G33" s="55"/>
      <c r="H33" s="55"/>
      <c r="I33" s="62"/>
      <c r="J33" s="55">
        <f t="shared" si="9"/>
        <v>0</v>
      </c>
    </row>
    <row r="34" spans="2:10" s="7" customFormat="1" x14ac:dyDescent="0.3">
      <c r="B34" s="16" t="s">
        <v>36</v>
      </c>
      <c r="C34" s="22" t="s">
        <v>36</v>
      </c>
      <c r="D34" s="55" t="s">
        <v>32</v>
      </c>
      <c r="E34" s="57"/>
      <c r="F34" s="57"/>
      <c r="G34" s="57"/>
      <c r="H34" s="57"/>
      <c r="I34" s="62"/>
      <c r="J34" s="55">
        <f t="shared" ref="J34:J59" si="10">SUM(D34:H34)</f>
        <v>0</v>
      </c>
    </row>
    <row r="35" spans="2:10" s="7" customFormat="1" x14ac:dyDescent="0.3">
      <c r="B35" s="16"/>
      <c r="C35" s="10" t="s">
        <v>15</v>
      </c>
      <c r="D35" s="72">
        <f>SUM(D31:D34)</f>
        <v>0</v>
      </c>
      <c r="E35" s="72">
        <f t="shared" ref="E35:H35" si="11">SUM(E31:E34)</f>
        <v>0</v>
      </c>
      <c r="F35" s="72">
        <f t="shared" si="11"/>
        <v>0</v>
      </c>
      <c r="G35" s="72">
        <f t="shared" si="11"/>
        <v>0</v>
      </c>
      <c r="H35" s="72">
        <f t="shared" si="11"/>
        <v>0</v>
      </c>
      <c r="I35" s="62"/>
      <c r="J35" s="58">
        <f>SUM(J31:J34)</f>
        <v>0</v>
      </c>
    </row>
    <row r="36" spans="2:10" s="7" customFormat="1" x14ac:dyDescent="0.3">
      <c r="B36" s="16"/>
      <c r="C36" s="12" t="s">
        <v>37</v>
      </c>
      <c r="D36" s="55" t="s">
        <v>32</v>
      </c>
      <c r="E36" s="57"/>
      <c r="F36" s="57"/>
      <c r="G36" s="57"/>
      <c r="H36" s="57"/>
      <c r="I36" s="62"/>
      <c r="J36" s="55"/>
    </row>
    <row r="37" spans="2:10" s="7" customFormat="1" ht="30.75" customHeight="1" x14ac:dyDescent="0.3">
      <c r="B37" s="16"/>
      <c r="C37" s="19" t="s">
        <v>58</v>
      </c>
      <c r="D37" s="55">
        <v>1120000</v>
      </c>
      <c r="E37" s="55">
        <v>0</v>
      </c>
      <c r="F37" s="55">
        <v>1120000</v>
      </c>
      <c r="G37" s="55">
        <v>0</v>
      </c>
      <c r="H37" s="55">
        <v>0</v>
      </c>
      <c r="I37" s="62"/>
      <c r="J37" s="55">
        <f t="shared" si="10"/>
        <v>2240000</v>
      </c>
    </row>
    <row r="38" spans="2:10" s="7" customFormat="1" ht="15" customHeight="1" x14ac:dyDescent="0.3">
      <c r="B38" s="16"/>
      <c r="C38" s="82"/>
      <c r="D38" s="81"/>
      <c r="E38" s="81"/>
      <c r="F38" s="81"/>
      <c r="G38" s="81"/>
      <c r="H38" s="81"/>
      <c r="I38" s="62">
        <v>5000</v>
      </c>
      <c r="J38" s="55">
        <f t="shared" si="10"/>
        <v>0</v>
      </c>
    </row>
    <row r="39" spans="2:10" s="7" customFormat="1" x14ac:dyDescent="0.3">
      <c r="B39" s="16"/>
      <c r="C39" s="19"/>
      <c r="D39" s="55"/>
      <c r="E39" s="57"/>
      <c r="F39" s="57"/>
      <c r="G39" s="57"/>
      <c r="H39" s="57"/>
      <c r="I39" s="62"/>
      <c r="J39" s="55">
        <f t="shared" si="10"/>
        <v>0</v>
      </c>
    </row>
    <row r="40" spans="2:10" s="7" customFormat="1" x14ac:dyDescent="0.3">
      <c r="B40" s="16"/>
      <c r="C40" s="10" t="s">
        <v>16</v>
      </c>
      <c r="D40" s="58">
        <f>SUM(D37:D39)</f>
        <v>1120000</v>
      </c>
      <c r="E40" s="58">
        <f>SUM(E37:E39)</f>
        <v>0</v>
      </c>
      <c r="F40" s="58">
        <f>SUM(F37:F39)</f>
        <v>1120000</v>
      </c>
      <c r="G40" s="58">
        <f>SUM(G37:G39)</f>
        <v>0</v>
      </c>
      <c r="H40" s="58">
        <f>SUM(H37:H39)</f>
        <v>0</v>
      </c>
      <c r="I40" s="62"/>
      <c r="J40" s="58">
        <f>SUM(J37:J39)</f>
        <v>2240000</v>
      </c>
    </row>
    <row r="41" spans="2:10" s="7" customFormat="1" x14ac:dyDescent="0.3">
      <c r="B41" s="16"/>
      <c r="C41" s="12" t="s">
        <v>38</v>
      </c>
      <c r="D41" s="55" t="s">
        <v>32</v>
      </c>
      <c r="E41" s="57"/>
      <c r="F41" s="57"/>
      <c r="G41" s="57"/>
      <c r="H41" s="57"/>
      <c r="I41" s="62"/>
      <c r="J41" s="55"/>
    </row>
    <row r="42" spans="2:10" s="7" customFormat="1" ht="28.8" x14ac:dyDescent="0.3">
      <c r="B42" s="16"/>
      <c r="C42" s="19" t="s">
        <v>101</v>
      </c>
      <c r="D42" s="55"/>
      <c r="E42" s="55"/>
      <c r="F42" s="55"/>
      <c r="G42" s="55"/>
      <c r="H42" s="55"/>
      <c r="I42" s="85"/>
      <c r="J42" s="55">
        <f t="shared" si="10"/>
        <v>0</v>
      </c>
    </row>
    <row r="43" spans="2:10" s="7" customFormat="1" ht="30" customHeight="1" x14ac:dyDescent="0.3">
      <c r="B43" s="16"/>
      <c r="C43" s="23" t="s">
        <v>95</v>
      </c>
      <c r="D43" s="55">
        <v>83076</v>
      </c>
      <c r="E43" s="55">
        <v>83077</v>
      </c>
      <c r="F43" s="55">
        <v>83077</v>
      </c>
      <c r="G43" s="55">
        <v>0</v>
      </c>
      <c r="H43" s="55">
        <v>0</v>
      </c>
      <c r="I43" s="85"/>
      <c r="J43" s="55">
        <f t="shared" si="10"/>
        <v>249230</v>
      </c>
    </row>
    <row r="44" spans="2:10" s="7" customFormat="1" ht="15" customHeight="1" x14ac:dyDescent="0.3">
      <c r="B44" s="16"/>
      <c r="C44" s="23" t="s">
        <v>98</v>
      </c>
      <c r="D44" s="55">
        <v>1118476</v>
      </c>
      <c r="E44" s="55">
        <v>1118475</v>
      </c>
      <c r="F44" s="55">
        <v>1118475</v>
      </c>
      <c r="G44" s="55">
        <v>0</v>
      </c>
      <c r="H44" s="55">
        <v>0</v>
      </c>
      <c r="I44" s="85"/>
      <c r="J44" s="55">
        <f t="shared" si="10"/>
        <v>3355426</v>
      </c>
    </row>
    <row r="45" spans="2:10" s="7" customFormat="1" ht="30" customHeight="1" x14ac:dyDescent="0.3">
      <c r="B45" s="16"/>
      <c r="C45" s="23" t="s">
        <v>100</v>
      </c>
      <c r="D45" s="55">
        <v>97566</v>
      </c>
      <c r="E45" s="55">
        <v>195131</v>
      </c>
      <c r="F45" s="55">
        <v>195131</v>
      </c>
      <c r="G45" s="55">
        <v>97566</v>
      </c>
      <c r="H45" s="55">
        <v>0</v>
      </c>
      <c r="I45" s="85"/>
      <c r="J45" s="55">
        <f t="shared" si="10"/>
        <v>585394</v>
      </c>
    </row>
    <row r="46" spans="2:10" s="7" customFormat="1" ht="30" customHeight="1" x14ac:dyDescent="0.3">
      <c r="B46" s="16"/>
      <c r="C46" s="19" t="s">
        <v>64</v>
      </c>
      <c r="D46" s="55"/>
      <c r="E46" s="55"/>
      <c r="F46" s="55"/>
      <c r="G46" s="55"/>
      <c r="H46" s="55"/>
      <c r="I46" s="62"/>
      <c r="J46" s="55">
        <v>0</v>
      </c>
    </row>
    <row r="47" spans="2:10" s="7" customFormat="1" ht="30" customHeight="1" x14ac:dyDescent="0.3">
      <c r="B47" s="16"/>
      <c r="C47" s="23" t="s">
        <v>72</v>
      </c>
      <c r="D47" s="55">
        <v>40000</v>
      </c>
      <c r="E47" s="55">
        <v>160000</v>
      </c>
      <c r="F47" s="55">
        <v>160000</v>
      </c>
      <c r="G47" s="55">
        <v>160000</v>
      </c>
      <c r="H47" s="55">
        <v>120000</v>
      </c>
      <c r="I47" s="62"/>
      <c r="J47" s="55">
        <f t="shared" si="10"/>
        <v>640000</v>
      </c>
    </row>
    <row r="48" spans="2:10" s="7" customFormat="1" ht="30" customHeight="1" x14ac:dyDescent="0.3">
      <c r="B48" s="16"/>
      <c r="C48" s="23" t="s">
        <v>73</v>
      </c>
      <c r="D48" s="55">
        <v>6250</v>
      </c>
      <c r="E48" s="55">
        <v>25000</v>
      </c>
      <c r="F48" s="55">
        <v>25000</v>
      </c>
      <c r="G48" s="55">
        <v>25000</v>
      </c>
      <c r="H48" s="55">
        <v>18750</v>
      </c>
      <c r="I48" s="62"/>
      <c r="J48" s="55">
        <f t="shared" si="10"/>
        <v>100000</v>
      </c>
    </row>
    <row r="49" spans="2:10" s="7" customFormat="1" ht="30" customHeight="1" x14ac:dyDescent="0.3">
      <c r="B49" s="16"/>
      <c r="C49" s="19" t="s">
        <v>94</v>
      </c>
      <c r="D49" s="81"/>
      <c r="E49" s="81"/>
      <c r="F49" s="81"/>
      <c r="G49" s="81"/>
      <c r="H49" s="81"/>
      <c r="I49" s="62"/>
      <c r="J49" s="55">
        <f t="shared" si="10"/>
        <v>0</v>
      </c>
    </row>
    <row r="50" spans="2:10" s="7" customFormat="1" x14ac:dyDescent="0.3">
      <c r="B50" s="16"/>
      <c r="C50" s="84" t="s">
        <v>86</v>
      </c>
      <c r="D50" s="55">
        <v>1491066</v>
      </c>
      <c r="E50" s="55">
        <v>1491067</v>
      </c>
      <c r="F50" s="55">
        <v>1491067</v>
      </c>
      <c r="G50" s="55">
        <v>0</v>
      </c>
      <c r="H50" s="55">
        <v>0</v>
      </c>
      <c r="I50" s="83"/>
      <c r="J50" s="55">
        <f t="shared" si="10"/>
        <v>4473200</v>
      </c>
    </row>
    <row r="51" spans="2:10" s="7" customFormat="1" ht="15" customHeight="1" x14ac:dyDescent="0.3">
      <c r="B51" s="16"/>
      <c r="C51" s="23" t="s">
        <v>87</v>
      </c>
      <c r="D51" s="55">
        <v>163122</v>
      </c>
      <c r="E51" s="55">
        <v>652489</v>
      </c>
      <c r="F51" s="55">
        <v>652489</v>
      </c>
      <c r="G51" s="55">
        <v>0</v>
      </c>
      <c r="H51" s="55">
        <v>0</v>
      </c>
      <c r="I51" s="83"/>
      <c r="J51" s="55">
        <f t="shared" si="10"/>
        <v>1468100</v>
      </c>
    </row>
    <row r="52" spans="2:10" s="7" customFormat="1" x14ac:dyDescent="0.3">
      <c r="B52" s="16"/>
      <c r="C52" s="10" t="s">
        <v>17</v>
      </c>
      <c r="D52" s="58">
        <f>SUM(D42:D51)</f>
        <v>2999556</v>
      </c>
      <c r="E52" s="58">
        <f>SUM(E42:E51)</f>
        <v>3725239</v>
      </c>
      <c r="F52" s="58">
        <f>SUM(F42:F51)</f>
        <v>3725239</v>
      </c>
      <c r="G52" s="58">
        <f>SUM(G42:G51)</f>
        <v>282566</v>
      </c>
      <c r="H52" s="58">
        <f>SUM(H42:H51)</f>
        <v>138750</v>
      </c>
      <c r="I52" s="62"/>
      <c r="J52" s="58">
        <f>SUM(J42:J51)</f>
        <v>10871350</v>
      </c>
    </row>
    <row r="53" spans="2:10" s="7" customFormat="1" x14ac:dyDescent="0.3">
      <c r="B53" s="16"/>
      <c r="C53" s="12" t="s">
        <v>39</v>
      </c>
      <c r="D53" s="55" t="s">
        <v>32</v>
      </c>
      <c r="E53" s="57"/>
      <c r="F53" s="57"/>
      <c r="G53" s="57"/>
      <c r="H53" s="57"/>
      <c r="I53" s="62"/>
      <c r="J53" s="55"/>
    </row>
    <row r="54" spans="2:10" s="7" customFormat="1" ht="28.8" x14ac:dyDescent="0.3">
      <c r="B54" s="16"/>
      <c r="C54" s="19" t="s">
        <v>99</v>
      </c>
      <c r="D54" s="55">
        <v>12500</v>
      </c>
      <c r="E54" s="55">
        <v>25000</v>
      </c>
      <c r="F54" s="55">
        <v>25000</v>
      </c>
      <c r="G54" s="55">
        <v>12500</v>
      </c>
      <c r="H54" s="55">
        <v>0</v>
      </c>
      <c r="I54" s="62">
        <v>375000</v>
      </c>
      <c r="J54" s="55">
        <f t="shared" si="10"/>
        <v>75000</v>
      </c>
    </row>
    <row r="55" spans="2:10" s="7" customFormat="1" x14ac:dyDescent="0.3">
      <c r="B55" s="16"/>
      <c r="C55" s="19"/>
      <c r="D55" s="55"/>
      <c r="E55" s="55"/>
      <c r="F55" s="55"/>
      <c r="G55" s="55"/>
      <c r="H55" s="55"/>
      <c r="I55" s="62">
        <v>781250</v>
      </c>
      <c r="J55" s="55">
        <f t="shared" si="10"/>
        <v>0</v>
      </c>
    </row>
    <row r="56" spans="2:10" s="7" customFormat="1" x14ac:dyDescent="0.3">
      <c r="B56" s="16"/>
      <c r="C56" s="19"/>
      <c r="D56" s="55"/>
      <c r="E56" s="55"/>
      <c r="F56" s="55"/>
      <c r="G56" s="55"/>
      <c r="H56" s="55"/>
      <c r="I56" s="62">
        <v>2083335</v>
      </c>
      <c r="J56" s="55">
        <f t="shared" si="10"/>
        <v>0</v>
      </c>
    </row>
    <row r="57" spans="2:10" s="7" customFormat="1" x14ac:dyDescent="0.3">
      <c r="B57" s="16"/>
      <c r="C57" s="19"/>
      <c r="D57" s="55"/>
      <c r="E57" s="57"/>
      <c r="F57" s="57"/>
      <c r="G57" s="57"/>
      <c r="H57" s="57"/>
      <c r="I57" s="62"/>
      <c r="J57" s="55">
        <f t="shared" si="10"/>
        <v>0</v>
      </c>
    </row>
    <row r="58" spans="2:10" s="7" customFormat="1" x14ac:dyDescent="0.3">
      <c r="B58" s="16"/>
      <c r="C58" s="19"/>
      <c r="D58" s="55"/>
      <c r="E58" s="57"/>
      <c r="F58" s="57"/>
      <c r="G58" s="57"/>
      <c r="H58" s="57"/>
      <c r="I58" s="62"/>
      <c r="J58" s="55">
        <f t="shared" si="10"/>
        <v>0</v>
      </c>
    </row>
    <row r="59" spans="2:10" s="7" customFormat="1" x14ac:dyDescent="0.3">
      <c r="B59" s="16"/>
      <c r="C59" s="11"/>
      <c r="D59" s="55"/>
      <c r="E59" s="57"/>
      <c r="F59" s="57"/>
      <c r="G59" s="57"/>
      <c r="H59" s="57"/>
      <c r="I59" s="62"/>
      <c r="J59" s="55">
        <f t="shared" si="10"/>
        <v>0</v>
      </c>
    </row>
    <row r="60" spans="2:10" s="7" customFormat="1" x14ac:dyDescent="0.3">
      <c r="B60" s="16"/>
      <c r="C60" s="10" t="s">
        <v>18</v>
      </c>
      <c r="D60" s="58">
        <f>SUM(D54:D59)</f>
        <v>12500</v>
      </c>
      <c r="E60" s="58">
        <f t="shared" ref="E60:H60" si="12">SUM(E54:E59)</f>
        <v>25000</v>
      </c>
      <c r="F60" s="58">
        <f t="shared" si="12"/>
        <v>25000</v>
      </c>
      <c r="G60" s="58">
        <f t="shared" si="12"/>
        <v>12500</v>
      </c>
      <c r="H60" s="58">
        <f t="shared" si="12"/>
        <v>0</v>
      </c>
      <c r="I60" s="62"/>
      <c r="J60" s="58">
        <f>SUM(J54:J59)</f>
        <v>75000</v>
      </c>
    </row>
    <row r="61" spans="2:10" s="7" customFormat="1" x14ac:dyDescent="0.3">
      <c r="B61" s="18"/>
      <c r="C61" s="10" t="s">
        <v>19</v>
      </c>
      <c r="D61" s="58">
        <f>SUM(D60,D52,D40,D35,D29,D18,D13)</f>
        <v>4198396</v>
      </c>
      <c r="E61" s="58">
        <f>SUM(E60,E52,E40,E35,E29,E18,E13)</f>
        <v>3855341.4</v>
      </c>
      <c r="F61" s="58">
        <f>SUM(F60,F52,F40,F35,F29,F18,F13)</f>
        <v>4979545.4960000003</v>
      </c>
      <c r="G61" s="58">
        <f>SUM(G60,G52,G40,G35,G29,G18,G13)</f>
        <v>360344.107648</v>
      </c>
      <c r="H61" s="58">
        <f>SUM(H60,H52,H40,H35,H29,H18,H13)</f>
        <v>155432.18306559999</v>
      </c>
      <c r="I61" s="62"/>
      <c r="J61" s="58">
        <f>SUM(D61:H61)</f>
        <v>13549059.186713602</v>
      </c>
    </row>
    <row r="62" spans="2:10" s="7" customFormat="1" x14ac:dyDescent="0.3">
      <c r="B62" s="18"/>
      <c r="D62" s="74"/>
      <c r="E62" s="74"/>
      <c r="F62" s="74"/>
      <c r="G62" s="74"/>
      <c r="H62" s="74"/>
      <c r="I62" s="74"/>
      <c r="J62" s="74" t="s">
        <v>20</v>
      </c>
    </row>
    <row r="63" spans="2:10" s="7" customFormat="1" x14ac:dyDescent="0.3">
      <c r="B63" s="17"/>
      <c r="C63" s="13" t="s">
        <v>40</v>
      </c>
      <c r="D63" s="75"/>
      <c r="E63" s="75"/>
      <c r="F63" s="75"/>
      <c r="G63" s="75"/>
      <c r="H63" s="75"/>
      <c r="I63" s="74"/>
      <c r="J63" s="75" t="s">
        <v>20</v>
      </c>
    </row>
    <row r="64" spans="2:10" s="7" customFormat="1" x14ac:dyDescent="0.3">
      <c r="B64" s="15" t="s">
        <v>40</v>
      </c>
      <c r="C64" s="19" t="s">
        <v>45</v>
      </c>
      <c r="D64" s="55">
        <f>SUM(D13+D18+D29+D40+D52+D60)*0.1</f>
        <v>419839.60000000003</v>
      </c>
      <c r="E64" s="55">
        <f>SUM(E13+E18+E29+E40+E52+E60)*0.1</f>
        <v>385534.14</v>
      </c>
      <c r="F64" s="55">
        <f>SUM(F13+F18+F29+F40+F52+F60)*0.1</f>
        <v>497954.54960000003</v>
      </c>
      <c r="G64" s="55">
        <f>SUM(G13+G18+G29+G40+G52+G60)*0.1</f>
        <v>36034.410764799999</v>
      </c>
      <c r="H64" s="55">
        <f>SUM(H13+H18+H29+H40+H52+H60)*0.1</f>
        <v>15543.21830656</v>
      </c>
      <c r="I64" s="62"/>
      <c r="J64" s="55">
        <f>SUM(D64:H64)</f>
        <v>1354905.91867136</v>
      </c>
    </row>
    <row r="65" spans="2:10" s="7" customFormat="1" x14ac:dyDescent="0.3">
      <c r="B65" s="16"/>
      <c r="C65" s="19"/>
      <c r="D65" s="55"/>
      <c r="E65" s="57"/>
      <c r="F65" s="57"/>
      <c r="G65" s="57"/>
      <c r="H65" s="57"/>
      <c r="I65" s="62"/>
      <c r="J65" s="55">
        <f t="shared" ref="J65:J66" si="13">SUM(D65:H65)</f>
        <v>0</v>
      </c>
    </row>
    <row r="66" spans="2:10" s="7" customFormat="1" x14ac:dyDescent="0.3">
      <c r="B66" s="16"/>
      <c r="C66" s="10" t="s">
        <v>21</v>
      </c>
      <c r="D66" s="58">
        <f>SUM(D64:D65)</f>
        <v>419839.60000000003</v>
      </c>
      <c r="E66" s="58">
        <f t="shared" ref="E66:H66" si="14">SUM(E64:E65)</f>
        <v>385534.14</v>
      </c>
      <c r="F66" s="58">
        <f t="shared" si="14"/>
        <v>497954.54960000003</v>
      </c>
      <c r="G66" s="58">
        <f t="shared" si="14"/>
        <v>36034.410764799999</v>
      </c>
      <c r="H66" s="58">
        <f t="shared" si="14"/>
        <v>15543.21830656</v>
      </c>
      <c r="I66" s="62"/>
      <c r="J66" s="58">
        <f t="shared" si="13"/>
        <v>1354905.91867136</v>
      </c>
    </row>
    <row r="67" spans="2:10" s="7" customFormat="1" ht="15" thickBot="1" x14ac:dyDescent="0.35">
      <c r="B67" s="18"/>
      <c r="D67" s="74"/>
      <c r="E67" s="74"/>
      <c r="F67" s="74"/>
      <c r="G67" s="74"/>
      <c r="H67" s="74"/>
      <c r="I67" s="74"/>
      <c r="J67" s="74" t="s">
        <v>20</v>
      </c>
    </row>
    <row r="68" spans="2:10" s="7" customFormat="1" ht="15" thickBot="1" x14ac:dyDescent="0.35">
      <c r="B68" s="17"/>
      <c r="C68" s="14"/>
      <c r="D68" s="76">
        <f>SUM(D66,D61)</f>
        <v>4618235.5999999996</v>
      </c>
      <c r="E68" s="76">
        <f t="shared" ref="E68:J68" si="15">SUM(E66,E61)</f>
        <v>4240875.54</v>
      </c>
      <c r="F68" s="76">
        <f t="shared" si="15"/>
        <v>5477500.0456000008</v>
      </c>
      <c r="G68" s="76">
        <f t="shared" si="15"/>
        <v>396378.51841279998</v>
      </c>
      <c r="H68" s="76">
        <f t="shared" si="15"/>
        <v>170975.40137216001</v>
      </c>
      <c r="I68" s="62">
        <f>SUM(I66,I61)</f>
        <v>0</v>
      </c>
      <c r="J68" s="76">
        <f t="shared" si="15"/>
        <v>14903965.105384963</v>
      </c>
    </row>
    <row r="69" spans="2:10" s="4" customFormat="1" ht="29.4" thickBot="1" x14ac:dyDescent="0.35">
      <c r="B69" s="14" t="s">
        <v>22</v>
      </c>
      <c r="C69" s="6"/>
      <c r="D69" s="59"/>
      <c r="E69" s="60"/>
      <c r="F69" s="61"/>
      <c r="G69" s="61"/>
      <c r="H69" s="60"/>
      <c r="I69" s="62"/>
      <c r="J69" s="61"/>
    </row>
    <row r="70" spans="2:10" x14ac:dyDescent="0.3">
      <c r="B70" s="9"/>
    </row>
    <row r="71" spans="2:10" x14ac:dyDescent="0.3">
      <c r="B71" s="9"/>
      <c r="C71" s="94" t="s">
        <v>46</v>
      </c>
      <c r="D71" s="94"/>
      <c r="E71" s="94"/>
      <c r="F71" s="94"/>
      <c r="G71" s="94"/>
      <c r="H71" s="94"/>
      <c r="I71" s="94"/>
      <c r="J71" s="94"/>
    </row>
    <row r="72" spans="2:10" x14ac:dyDescent="0.3">
      <c r="B72" s="9"/>
      <c r="C72" s="94"/>
      <c r="D72" s="94"/>
      <c r="E72" s="94"/>
      <c r="F72" s="94"/>
      <c r="G72" s="94"/>
      <c r="H72" s="94"/>
      <c r="I72" s="94"/>
      <c r="J72" s="94"/>
    </row>
    <row r="73" spans="2:10" x14ac:dyDescent="0.3">
      <c r="B73" s="9"/>
      <c r="C73" s="94"/>
      <c r="D73" s="94"/>
      <c r="E73" s="94"/>
      <c r="F73" s="94"/>
      <c r="G73" s="94"/>
      <c r="H73" s="94"/>
      <c r="I73" s="94"/>
      <c r="J73" s="94"/>
    </row>
    <row r="74" spans="2:10" x14ac:dyDescent="0.3">
      <c r="B74" s="9"/>
      <c r="C74" s="94"/>
      <c r="D74" s="94"/>
      <c r="E74" s="94"/>
      <c r="F74" s="94"/>
      <c r="G74" s="94"/>
      <c r="H74" s="94"/>
      <c r="I74" s="94"/>
      <c r="J74" s="94"/>
    </row>
    <row r="75" spans="2:10" x14ac:dyDescent="0.3">
      <c r="B75" s="9"/>
    </row>
    <row r="76" spans="2:10" x14ac:dyDescent="0.3">
      <c r="B76" s="9"/>
    </row>
    <row r="77" spans="2:10" x14ac:dyDescent="0.3">
      <c r="B77" s="9"/>
    </row>
    <row r="78" spans="2:10" x14ac:dyDescent="0.3">
      <c r="B78" s="9"/>
    </row>
    <row r="79" spans="2:10" x14ac:dyDescent="0.3">
      <c r="B79" s="9"/>
    </row>
    <row r="80" spans="2:10" x14ac:dyDescent="0.3">
      <c r="B80" s="9"/>
    </row>
    <row r="81" spans="2:2" x14ac:dyDescent="0.3">
      <c r="B81" s="9"/>
    </row>
    <row r="82" spans="2:2" x14ac:dyDescent="0.3">
      <c r="B82" s="9"/>
    </row>
    <row r="83" spans="2:2" x14ac:dyDescent="0.3">
      <c r="B83" s="9"/>
    </row>
    <row r="84" spans="2:2" x14ac:dyDescent="0.3">
      <c r="B84" s="9"/>
    </row>
  </sheetData>
  <mergeCells count="1">
    <mergeCell ref="C71:J74"/>
  </mergeCells>
  <pageMargins left="0.7" right="0.7" top="0.75" bottom="0.75" header="0.3" footer="0.3"/>
  <pageSetup scale="88" fitToHeight="0" orientation="landscape" r:id="rId1"/>
  <ignoredErrors>
    <ignoredError sqref="J8 J22:J28 J38 J54:J56" formulaRange="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7A2F6B-0E17-4DEC-91FE-233D04B5BDA4}">
  <sheetPr>
    <tabColor theme="9" tint="0.39997558519241921"/>
    <pageSetUpPr fitToPage="1"/>
  </sheetPr>
  <dimension ref="B2:AX76"/>
  <sheetViews>
    <sheetView showGridLines="0" zoomScale="85" zoomScaleNormal="85" workbookViewId="0">
      <pane xSplit="3" ySplit="6" topLeftCell="D37" activePane="bottomRight" state="frozen"/>
      <selection pane="topRight" activeCell="R20" sqref="R20:W20"/>
      <selection pane="bottomLeft" activeCell="R20" sqref="R20:W20"/>
      <selection pane="bottomRight" activeCell="I57" sqref="I57"/>
    </sheetView>
  </sheetViews>
  <sheetFormatPr defaultColWidth="9.109375" defaultRowHeight="14.4" x14ac:dyDescent="0.3"/>
  <cols>
    <col min="1" max="1" width="3.109375" style="6" customWidth="1"/>
    <col min="2" max="2" width="10.6640625" style="6" customWidth="1"/>
    <col min="3" max="3" width="45.5546875" style="6" customWidth="1"/>
    <col min="4" max="4" width="12.6640625" style="59" customWidth="1"/>
    <col min="5" max="5" width="12.5546875" style="60" customWidth="1"/>
    <col min="6" max="7" width="12.44140625" style="61" customWidth="1"/>
    <col min="8" max="8" width="12.5546875" style="60" customWidth="1"/>
    <col min="9" max="9" width="0.88671875" style="62" customWidth="1"/>
    <col min="10" max="10" width="13.5546875" style="61" customWidth="1"/>
    <col min="11" max="11" width="10.109375" style="61" customWidth="1"/>
    <col min="12" max="12" width="16.5546875" style="6" customWidth="1"/>
    <col min="13" max="16384" width="9.109375" style="6"/>
  </cols>
  <sheetData>
    <row r="2" spans="2:50" ht="23.4" x14ac:dyDescent="0.45">
      <c r="B2" s="24" t="s">
        <v>29</v>
      </c>
    </row>
    <row r="3" spans="2:50" x14ac:dyDescent="0.3">
      <c r="B3" s="47" t="s">
        <v>30</v>
      </c>
    </row>
    <row r="4" spans="2:50" x14ac:dyDescent="0.3">
      <c r="B4" s="5"/>
    </row>
    <row r="5" spans="2:50" ht="18" x14ac:dyDescent="0.35">
      <c r="B5" s="25" t="s">
        <v>2</v>
      </c>
      <c r="C5" s="26"/>
      <c r="D5" s="63"/>
      <c r="E5" s="63"/>
      <c r="F5" s="63"/>
      <c r="G5" s="63"/>
      <c r="H5" s="63"/>
      <c r="I5" s="63"/>
      <c r="J5" s="64"/>
      <c r="K5" s="77"/>
      <c r="L5" s="2"/>
      <c r="M5" s="2"/>
      <c r="N5" s="2"/>
      <c r="O5" s="2"/>
      <c r="P5" s="2"/>
      <c r="Q5" s="2"/>
      <c r="R5" s="2"/>
      <c r="S5" s="2"/>
      <c r="T5" s="2"/>
      <c r="U5" s="2"/>
      <c r="V5" s="2"/>
      <c r="W5" s="2"/>
      <c r="X5" s="2"/>
      <c r="Y5" s="2"/>
      <c r="Z5" s="2"/>
      <c r="AA5" s="2"/>
      <c r="AB5" s="2"/>
      <c r="AC5" s="2"/>
      <c r="AD5" s="2"/>
      <c r="AE5" s="2"/>
      <c r="AF5" s="2"/>
      <c r="AG5" s="2"/>
      <c r="AH5" s="2"/>
      <c r="AI5" s="2"/>
      <c r="AJ5" s="2"/>
      <c r="AK5" s="2"/>
      <c r="AL5" s="2"/>
      <c r="AM5" s="2"/>
      <c r="AN5" s="2"/>
      <c r="AO5" s="2"/>
      <c r="AP5" s="2"/>
      <c r="AQ5" s="2"/>
      <c r="AR5" s="2"/>
      <c r="AS5" s="2"/>
      <c r="AT5" s="2"/>
      <c r="AU5" s="2"/>
      <c r="AV5" s="2"/>
      <c r="AW5" s="2"/>
      <c r="AX5" s="2"/>
    </row>
    <row r="6" spans="2:50" ht="27" customHeight="1" x14ac:dyDescent="0.3">
      <c r="B6" s="27" t="s">
        <v>3</v>
      </c>
      <c r="C6" s="27" t="s">
        <v>4</v>
      </c>
      <c r="D6" s="65" t="s">
        <v>5</v>
      </c>
      <c r="E6" s="66" t="s">
        <v>6</v>
      </c>
      <c r="F6" s="66" t="s">
        <v>7</v>
      </c>
      <c r="G6" s="66" t="s">
        <v>8</v>
      </c>
      <c r="H6" s="67" t="s">
        <v>9</v>
      </c>
      <c r="I6" s="68"/>
      <c r="J6" s="69" t="s">
        <v>10</v>
      </c>
      <c r="K6" s="74"/>
      <c r="L6" s="7"/>
      <c r="M6" s="7"/>
      <c r="N6" s="7"/>
      <c r="O6" s="7"/>
      <c r="P6" s="7"/>
      <c r="Q6" s="7"/>
      <c r="R6" s="7"/>
      <c r="S6" s="7"/>
      <c r="T6" s="7"/>
      <c r="U6" s="7"/>
      <c r="V6" s="7"/>
      <c r="W6" s="7"/>
      <c r="X6" s="7"/>
      <c r="Y6" s="7"/>
      <c r="Z6" s="7"/>
      <c r="AA6" s="7"/>
      <c r="AB6" s="7"/>
      <c r="AC6" s="7"/>
      <c r="AD6" s="7"/>
      <c r="AE6" s="7"/>
      <c r="AF6" s="7"/>
      <c r="AG6" s="7"/>
      <c r="AH6" s="7"/>
      <c r="AI6" s="7"/>
      <c r="AJ6" s="7"/>
      <c r="AK6" s="7"/>
      <c r="AL6" s="7"/>
      <c r="AM6" s="7"/>
      <c r="AN6" s="2"/>
      <c r="AO6" s="2"/>
      <c r="AP6" s="2"/>
      <c r="AQ6" s="2"/>
      <c r="AR6" s="2"/>
      <c r="AS6" s="2"/>
      <c r="AT6" s="2"/>
      <c r="AU6" s="2"/>
      <c r="AV6" s="2"/>
      <c r="AW6" s="2"/>
      <c r="AX6" s="2"/>
    </row>
    <row r="7" spans="2:50" s="8" customFormat="1" x14ac:dyDescent="0.3">
      <c r="B7" s="15" t="s">
        <v>11</v>
      </c>
      <c r="C7" s="20" t="s">
        <v>31</v>
      </c>
      <c r="D7" s="57" t="s">
        <v>32</v>
      </c>
      <c r="E7" s="57" t="s">
        <v>32</v>
      </c>
      <c r="F7" s="57" t="s">
        <v>32</v>
      </c>
      <c r="G7" s="57"/>
      <c r="H7" s="57" t="s">
        <v>32</v>
      </c>
      <c r="I7" s="62"/>
      <c r="J7" s="70" t="s">
        <v>32</v>
      </c>
      <c r="K7" s="74"/>
      <c r="L7" s="7"/>
      <c r="M7" s="7"/>
      <c r="N7" s="7"/>
      <c r="O7" s="7"/>
      <c r="P7" s="7"/>
      <c r="Q7" s="7"/>
      <c r="R7" s="7"/>
      <c r="S7" s="7"/>
      <c r="T7" s="7"/>
      <c r="U7" s="7"/>
      <c r="V7" s="7"/>
      <c r="W7" s="7"/>
      <c r="X7" s="7"/>
      <c r="Y7" s="7"/>
      <c r="Z7" s="7"/>
      <c r="AA7" s="7"/>
      <c r="AB7" s="7"/>
      <c r="AC7" s="7"/>
      <c r="AD7" s="7"/>
      <c r="AE7" s="7"/>
      <c r="AF7" s="7"/>
      <c r="AG7" s="7"/>
      <c r="AH7" s="7"/>
      <c r="AI7" s="7"/>
      <c r="AJ7" s="7"/>
      <c r="AK7" s="7"/>
      <c r="AL7" s="7"/>
      <c r="AM7" s="7"/>
    </row>
    <row r="8" spans="2:50" s="7" customFormat="1" x14ac:dyDescent="0.3">
      <c r="B8" s="16"/>
      <c r="C8" s="19" t="s">
        <v>60</v>
      </c>
      <c r="D8" s="55"/>
      <c r="E8" s="55"/>
      <c r="F8" s="55"/>
      <c r="G8" s="55"/>
      <c r="H8" s="55"/>
      <c r="I8" s="62">
        <v>450000</v>
      </c>
      <c r="J8" s="55">
        <f>SUM(D8:H8)</f>
        <v>0</v>
      </c>
      <c r="K8" s="74"/>
    </row>
    <row r="9" spans="2:50" s="7" customFormat="1" x14ac:dyDescent="0.3">
      <c r="B9" s="16"/>
      <c r="C9" s="19"/>
      <c r="D9" s="55"/>
      <c r="E9" s="55"/>
      <c r="F9" s="55"/>
      <c r="G9" s="55"/>
      <c r="H9" s="55"/>
      <c r="I9" s="62"/>
      <c r="J9" s="55">
        <f>SUM(D9:H9)</f>
        <v>0</v>
      </c>
      <c r="K9" s="74"/>
    </row>
    <row r="10" spans="2:50" s="7" customFormat="1" x14ac:dyDescent="0.3">
      <c r="B10" s="16"/>
      <c r="C10" s="21"/>
      <c r="D10" s="55"/>
      <c r="E10" s="57"/>
      <c r="F10" s="57"/>
      <c r="G10" s="57"/>
      <c r="H10" s="57"/>
      <c r="I10" s="62"/>
      <c r="J10" s="55">
        <f>SUM(D10:H10)</f>
        <v>0</v>
      </c>
      <c r="K10" s="74"/>
    </row>
    <row r="11" spans="2:50" s="7" customFormat="1" x14ac:dyDescent="0.3">
      <c r="B11" s="16"/>
      <c r="C11" s="10" t="s">
        <v>12</v>
      </c>
      <c r="D11" s="58">
        <f>SUM(D8:D10)</f>
        <v>0</v>
      </c>
      <c r="E11" s="58">
        <f t="shared" ref="E11:J11" si="0">SUM(E8:E10)</f>
        <v>0</v>
      </c>
      <c r="F11" s="58">
        <f t="shared" si="0"/>
        <v>0</v>
      </c>
      <c r="G11" s="58">
        <f t="shared" si="0"/>
        <v>0</v>
      </c>
      <c r="H11" s="58">
        <f t="shared" si="0"/>
        <v>0</v>
      </c>
      <c r="I11" s="62">
        <f t="shared" si="0"/>
        <v>450000</v>
      </c>
      <c r="J11" s="58">
        <f t="shared" si="0"/>
        <v>0</v>
      </c>
      <c r="K11" s="74"/>
    </row>
    <row r="12" spans="2:50" s="7" customFormat="1" x14ac:dyDescent="0.3">
      <c r="B12" s="16"/>
      <c r="C12" s="12" t="s">
        <v>33</v>
      </c>
      <c r="D12" s="55" t="s">
        <v>32</v>
      </c>
      <c r="E12" s="57"/>
      <c r="F12" s="57"/>
      <c r="G12" s="57"/>
      <c r="H12" s="57"/>
      <c r="I12" s="62"/>
      <c r="J12" s="70" t="s">
        <v>32</v>
      </c>
      <c r="K12" s="74"/>
    </row>
    <row r="13" spans="2:50" s="7" customFormat="1" x14ac:dyDescent="0.3">
      <c r="B13" s="16"/>
      <c r="C13" s="19"/>
      <c r="D13" s="55"/>
      <c r="E13" s="55"/>
      <c r="F13" s="55"/>
      <c r="G13" s="55"/>
      <c r="H13" s="55"/>
      <c r="I13" s="62"/>
      <c r="J13" s="55">
        <f>SUM(D13:H13)</f>
        <v>0</v>
      </c>
      <c r="K13" s="74"/>
    </row>
    <row r="14" spans="2:50" s="7" customFormat="1" x14ac:dyDescent="0.3">
      <c r="B14" s="16"/>
      <c r="C14" s="19"/>
      <c r="D14" s="55"/>
      <c r="E14" s="55"/>
      <c r="F14" s="55"/>
      <c r="G14" s="55"/>
      <c r="H14" s="55"/>
      <c r="I14" s="62"/>
      <c r="J14" s="55">
        <f t="shared" ref="J14:J15" si="1">SUM(D14:H14)</f>
        <v>0</v>
      </c>
      <c r="K14" s="74"/>
    </row>
    <row r="15" spans="2:50" s="7" customFormat="1" x14ac:dyDescent="0.3">
      <c r="B15" s="16"/>
      <c r="C15" s="11"/>
      <c r="D15" s="55"/>
      <c r="E15" s="57"/>
      <c r="F15" s="57"/>
      <c r="G15" s="57"/>
      <c r="H15" s="57"/>
      <c r="I15" s="62"/>
      <c r="J15" s="55">
        <f t="shared" si="1"/>
        <v>0</v>
      </c>
      <c r="K15" s="74"/>
    </row>
    <row r="16" spans="2:50" s="7" customFormat="1" x14ac:dyDescent="0.3">
      <c r="B16" s="16"/>
      <c r="C16" s="10" t="s">
        <v>13</v>
      </c>
      <c r="D16" s="58">
        <f>SUM(D13:D15)</f>
        <v>0</v>
      </c>
      <c r="E16" s="58">
        <f t="shared" ref="E16:J16" si="2">SUM(E13:E15)</f>
        <v>0</v>
      </c>
      <c r="F16" s="58">
        <f t="shared" si="2"/>
        <v>0</v>
      </c>
      <c r="G16" s="58">
        <f t="shared" si="2"/>
        <v>0</v>
      </c>
      <c r="H16" s="58">
        <f t="shared" si="2"/>
        <v>0</v>
      </c>
      <c r="I16" s="62">
        <f t="shared" si="2"/>
        <v>0</v>
      </c>
      <c r="J16" s="58">
        <f t="shared" si="2"/>
        <v>0</v>
      </c>
      <c r="K16" s="74"/>
    </row>
    <row r="17" spans="2:11" s="7" customFormat="1" x14ac:dyDescent="0.3">
      <c r="B17" s="16"/>
      <c r="C17" s="12" t="s">
        <v>34</v>
      </c>
      <c r="D17" s="55" t="s">
        <v>32</v>
      </c>
      <c r="E17" s="57"/>
      <c r="F17" s="57"/>
      <c r="G17" s="57"/>
      <c r="H17" s="57"/>
      <c r="I17" s="62"/>
      <c r="J17" s="70" t="s">
        <v>32</v>
      </c>
      <c r="K17" s="74"/>
    </row>
    <row r="18" spans="2:11" s="7" customFormat="1" x14ac:dyDescent="0.3">
      <c r="B18" s="16"/>
      <c r="C18" s="19"/>
      <c r="D18" s="55"/>
      <c r="E18" s="57"/>
      <c r="F18" s="57"/>
      <c r="G18" s="57"/>
      <c r="H18" s="57"/>
      <c r="I18" s="62"/>
      <c r="J18" s="55">
        <f t="shared" ref="J18:J19" si="3">SUM(D18:H18)</f>
        <v>0</v>
      </c>
      <c r="K18" s="74"/>
    </row>
    <row r="19" spans="2:11" s="7" customFormat="1" x14ac:dyDescent="0.3">
      <c r="B19" s="16"/>
      <c r="C19" s="23"/>
      <c r="D19" s="55"/>
      <c r="E19" s="57"/>
      <c r="F19" s="57"/>
      <c r="G19" s="57"/>
      <c r="H19" s="57"/>
      <c r="I19" s="62"/>
      <c r="J19" s="55">
        <f t="shared" si="3"/>
        <v>0</v>
      </c>
      <c r="K19" s="74"/>
    </row>
    <row r="20" spans="2:11" s="7" customFormat="1" x14ac:dyDescent="0.3">
      <c r="B20" s="16"/>
      <c r="C20" s="23"/>
      <c r="D20" s="55"/>
      <c r="E20" s="55"/>
      <c r="F20" s="55"/>
      <c r="G20" s="55"/>
      <c r="H20" s="55"/>
      <c r="I20" s="62">
        <v>2000</v>
      </c>
      <c r="J20" s="55">
        <f>SUM(D20:H20)</f>
        <v>0</v>
      </c>
      <c r="K20" s="74"/>
    </row>
    <row r="21" spans="2:11" s="7" customFormat="1" x14ac:dyDescent="0.3">
      <c r="B21" s="16"/>
      <c r="C21" s="23"/>
      <c r="D21" s="55"/>
      <c r="E21" s="55"/>
      <c r="F21" s="55"/>
      <c r="G21" s="55"/>
      <c r="H21" s="55"/>
      <c r="I21" s="62">
        <v>250</v>
      </c>
      <c r="J21" s="55">
        <f t="shared" ref="J21:J26" si="4">SUM(D21:H21)</f>
        <v>0</v>
      </c>
      <c r="K21" s="74"/>
    </row>
    <row r="22" spans="2:11" s="7" customFormat="1" x14ac:dyDescent="0.3">
      <c r="B22" s="16"/>
      <c r="C22" s="19"/>
      <c r="D22" s="55"/>
      <c r="E22" s="55"/>
      <c r="F22" s="55"/>
      <c r="G22" s="55"/>
      <c r="H22" s="55"/>
      <c r="I22" s="62">
        <v>2250</v>
      </c>
      <c r="J22" s="55">
        <f t="shared" si="4"/>
        <v>0</v>
      </c>
      <c r="K22" s="74"/>
    </row>
    <row r="23" spans="2:11" s="7" customFormat="1" x14ac:dyDescent="0.3">
      <c r="B23" s="16"/>
      <c r="C23" s="23"/>
      <c r="D23" s="55"/>
      <c r="E23" s="55"/>
      <c r="F23" s="55"/>
      <c r="G23" s="55"/>
      <c r="H23" s="55"/>
      <c r="I23" s="62">
        <v>1243</v>
      </c>
      <c r="J23" s="55">
        <f t="shared" si="4"/>
        <v>0</v>
      </c>
      <c r="K23" s="74"/>
    </row>
    <row r="24" spans="2:11" s="7" customFormat="1" x14ac:dyDescent="0.3">
      <c r="B24" s="16"/>
      <c r="C24" s="23"/>
      <c r="D24" s="55"/>
      <c r="E24" s="55"/>
      <c r="F24" s="55"/>
      <c r="G24" s="55"/>
      <c r="H24" s="55"/>
      <c r="I24" s="62">
        <v>225</v>
      </c>
      <c r="J24" s="55">
        <f t="shared" si="4"/>
        <v>0</v>
      </c>
      <c r="K24" s="74"/>
    </row>
    <row r="25" spans="2:11" s="7" customFormat="1" x14ac:dyDescent="0.3">
      <c r="B25" s="16"/>
      <c r="C25" s="23"/>
      <c r="D25" s="55"/>
      <c r="E25" s="55"/>
      <c r="F25" s="55"/>
      <c r="G25" s="55"/>
      <c r="H25" s="55"/>
      <c r="I25" s="62">
        <v>400</v>
      </c>
      <c r="J25" s="55">
        <f t="shared" si="4"/>
        <v>0</v>
      </c>
      <c r="K25" s="74"/>
    </row>
    <row r="26" spans="2:11" s="7" customFormat="1" x14ac:dyDescent="0.3">
      <c r="B26" s="16"/>
      <c r="C26" s="19"/>
      <c r="D26" s="55"/>
      <c r="E26" s="55"/>
      <c r="F26" s="55"/>
      <c r="G26" s="55"/>
      <c r="H26" s="55"/>
      <c r="I26" s="62">
        <v>1638</v>
      </c>
      <c r="J26" s="55">
        <f t="shared" si="4"/>
        <v>0</v>
      </c>
      <c r="K26" s="74"/>
    </row>
    <row r="27" spans="2:11" s="7" customFormat="1" x14ac:dyDescent="0.3">
      <c r="B27" s="16"/>
      <c r="C27" s="10" t="s">
        <v>14</v>
      </c>
      <c r="D27" s="58">
        <f>SUM(D20:D26)</f>
        <v>0</v>
      </c>
      <c r="E27" s="58">
        <f t="shared" ref="E27:H27" si="5">SUM(E20:E26)</f>
        <v>0</v>
      </c>
      <c r="F27" s="58">
        <f t="shared" si="5"/>
        <v>0</v>
      </c>
      <c r="G27" s="58">
        <f t="shared" si="5"/>
        <v>0</v>
      </c>
      <c r="H27" s="58">
        <f t="shared" si="5"/>
        <v>0</v>
      </c>
      <c r="I27" s="62"/>
      <c r="J27" s="58">
        <f>SUM(D27:H27)</f>
        <v>0</v>
      </c>
      <c r="K27" s="74"/>
    </row>
    <row r="28" spans="2:11" s="7" customFormat="1" x14ac:dyDescent="0.3">
      <c r="B28" s="16"/>
      <c r="C28" s="12" t="s">
        <v>35</v>
      </c>
      <c r="D28" s="55"/>
      <c r="E28" s="57"/>
      <c r="F28" s="57"/>
      <c r="G28" s="57"/>
      <c r="H28" s="57"/>
      <c r="I28" s="62"/>
      <c r="J28" s="55" t="s">
        <v>20</v>
      </c>
      <c r="K28" s="74"/>
    </row>
    <row r="29" spans="2:11" s="7" customFormat="1" x14ac:dyDescent="0.3">
      <c r="B29" s="16"/>
      <c r="C29" s="19"/>
      <c r="D29" s="55"/>
      <c r="E29" s="57"/>
      <c r="F29" s="57"/>
      <c r="G29" s="57"/>
      <c r="H29" s="57"/>
      <c r="I29" s="62"/>
      <c r="J29" s="55">
        <f>SUM(D29:H29)</f>
        <v>0</v>
      </c>
      <c r="K29" s="74"/>
    </row>
    <row r="30" spans="2:11" s="7" customFormat="1" x14ac:dyDescent="0.3">
      <c r="B30" s="16" t="s">
        <v>36</v>
      </c>
      <c r="C30" s="22" t="s">
        <v>36</v>
      </c>
      <c r="D30" s="55" t="s">
        <v>32</v>
      </c>
      <c r="E30" s="57"/>
      <c r="F30" s="57"/>
      <c r="G30" s="57"/>
      <c r="H30" s="57"/>
      <c r="I30" s="62"/>
      <c r="J30" s="55">
        <f t="shared" ref="J30:J54" si="6">SUM(D30:H30)</f>
        <v>0</v>
      </c>
      <c r="K30" s="74"/>
    </row>
    <row r="31" spans="2:11" s="7" customFormat="1" x14ac:dyDescent="0.3">
      <c r="B31" s="16"/>
      <c r="C31" s="10" t="s">
        <v>15</v>
      </c>
      <c r="D31" s="72">
        <f>SUM(D29:D30)</f>
        <v>0</v>
      </c>
      <c r="E31" s="72">
        <f t="shared" ref="E31:H31" si="7">SUM(E29:E30)</f>
        <v>0</v>
      </c>
      <c r="F31" s="72">
        <f t="shared" si="7"/>
        <v>0</v>
      </c>
      <c r="G31" s="72">
        <f t="shared" si="7"/>
        <v>0</v>
      </c>
      <c r="H31" s="72">
        <f t="shared" si="7"/>
        <v>0</v>
      </c>
      <c r="I31" s="62"/>
      <c r="J31" s="58">
        <f t="shared" si="6"/>
        <v>0</v>
      </c>
      <c r="K31" s="74"/>
    </row>
    <row r="32" spans="2:11" s="7" customFormat="1" x14ac:dyDescent="0.3">
      <c r="B32" s="16"/>
      <c r="C32" s="12" t="s">
        <v>37</v>
      </c>
      <c r="D32" s="55" t="s">
        <v>32</v>
      </c>
      <c r="E32" s="57"/>
      <c r="F32" s="57"/>
      <c r="G32" s="57"/>
      <c r="H32" s="57"/>
      <c r="I32" s="62"/>
      <c r="J32" s="55"/>
      <c r="K32" s="74"/>
    </row>
    <row r="33" spans="2:11" s="7" customFormat="1" x14ac:dyDescent="0.3">
      <c r="B33" s="16"/>
      <c r="C33" s="19"/>
      <c r="D33" s="55"/>
      <c r="E33" s="55"/>
      <c r="F33" s="55"/>
      <c r="G33" s="55"/>
      <c r="H33" s="55"/>
      <c r="I33" s="62">
        <v>5000</v>
      </c>
      <c r="J33" s="55">
        <f t="shared" si="6"/>
        <v>0</v>
      </c>
      <c r="K33" s="74"/>
    </row>
    <row r="34" spans="2:11" s="7" customFormat="1" x14ac:dyDescent="0.3">
      <c r="B34" s="16"/>
      <c r="C34" s="19"/>
      <c r="D34" s="55"/>
      <c r="E34" s="57"/>
      <c r="F34" s="57"/>
      <c r="G34" s="57"/>
      <c r="H34" s="57"/>
      <c r="I34" s="62"/>
      <c r="J34" s="55">
        <f t="shared" si="6"/>
        <v>0</v>
      </c>
      <c r="K34" s="74"/>
    </row>
    <row r="35" spans="2:11" s="7" customFormat="1" x14ac:dyDescent="0.3">
      <c r="B35" s="16"/>
      <c r="C35" s="10" t="s">
        <v>16</v>
      </c>
      <c r="D35" s="58">
        <f>SUM(D33:D34)</f>
        <v>0</v>
      </c>
      <c r="E35" s="58">
        <f t="shared" ref="E35:H35" si="8">SUM(E33:E34)</f>
        <v>0</v>
      </c>
      <c r="F35" s="58">
        <f t="shared" si="8"/>
        <v>0</v>
      </c>
      <c r="G35" s="58">
        <f t="shared" si="8"/>
        <v>0</v>
      </c>
      <c r="H35" s="58">
        <f t="shared" si="8"/>
        <v>0</v>
      </c>
      <c r="I35" s="62"/>
      <c r="J35" s="58">
        <f t="shared" si="6"/>
        <v>0</v>
      </c>
      <c r="K35" s="74"/>
    </row>
    <row r="36" spans="2:11" s="7" customFormat="1" x14ac:dyDescent="0.3">
      <c r="B36" s="16"/>
      <c r="C36" s="12" t="s">
        <v>38</v>
      </c>
      <c r="D36" s="55" t="s">
        <v>32</v>
      </c>
      <c r="E36" s="57"/>
      <c r="F36" s="57"/>
      <c r="G36" s="57"/>
      <c r="H36" s="57"/>
      <c r="I36" s="62"/>
      <c r="J36" s="55"/>
      <c r="K36" s="74"/>
    </row>
    <row r="37" spans="2:11" s="7" customFormat="1" x14ac:dyDescent="0.3">
      <c r="B37" s="16"/>
      <c r="C37" s="19"/>
      <c r="D37" s="55"/>
      <c r="E37" s="55"/>
      <c r="F37" s="55"/>
      <c r="G37" s="55"/>
      <c r="H37" s="55"/>
      <c r="I37" s="62">
        <v>22500000</v>
      </c>
      <c r="J37" s="55">
        <f t="shared" si="6"/>
        <v>0</v>
      </c>
      <c r="K37" s="74"/>
    </row>
    <row r="38" spans="2:11" s="7" customFormat="1" x14ac:dyDescent="0.3">
      <c r="B38" s="16"/>
      <c r="C38" s="19"/>
      <c r="D38" s="55"/>
      <c r="E38" s="55"/>
      <c r="F38" s="55"/>
      <c r="G38" s="55"/>
      <c r="H38" s="55"/>
      <c r="I38" s="62">
        <v>75000000</v>
      </c>
      <c r="J38" s="55">
        <f t="shared" si="6"/>
        <v>0</v>
      </c>
      <c r="K38" s="74"/>
    </row>
    <row r="39" spans="2:11" s="7" customFormat="1" x14ac:dyDescent="0.3">
      <c r="B39" s="16"/>
      <c r="C39" s="19"/>
      <c r="D39" s="55"/>
      <c r="E39" s="55"/>
      <c r="F39" s="55"/>
      <c r="G39" s="55"/>
      <c r="H39" s="55"/>
      <c r="I39" s="62"/>
      <c r="J39" s="55">
        <f t="shared" si="6"/>
        <v>0</v>
      </c>
      <c r="K39" s="74"/>
    </row>
    <row r="40" spans="2:11" s="7" customFormat="1" x14ac:dyDescent="0.3">
      <c r="B40" s="16"/>
      <c r="C40" s="19"/>
      <c r="D40" s="55"/>
      <c r="E40" s="55"/>
      <c r="F40" s="55"/>
      <c r="G40" s="55"/>
      <c r="H40" s="55"/>
      <c r="I40" s="62"/>
      <c r="J40" s="55">
        <f t="shared" si="6"/>
        <v>0</v>
      </c>
      <c r="K40" s="74"/>
    </row>
    <row r="41" spans="2:11" s="7" customFormat="1" x14ac:dyDescent="0.3">
      <c r="B41" s="16"/>
      <c r="C41" s="10" t="s">
        <v>17</v>
      </c>
      <c r="D41" s="58">
        <f>SUM(D37:D40)</f>
        <v>0</v>
      </c>
      <c r="E41" s="58">
        <f>SUM(E37:E40)</f>
        <v>0</v>
      </c>
      <c r="F41" s="58">
        <f>SUM(F37:F40)</f>
        <v>0</v>
      </c>
      <c r="G41" s="58">
        <f>SUM(G37:G40)</f>
        <v>0</v>
      </c>
      <c r="H41" s="58">
        <f>SUM(H37:H40)</f>
        <v>0</v>
      </c>
      <c r="I41" s="62"/>
      <c r="J41" s="58">
        <f t="shared" si="6"/>
        <v>0</v>
      </c>
      <c r="K41" s="74"/>
    </row>
    <row r="42" spans="2:11" s="7" customFormat="1" x14ac:dyDescent="0.3">
      <c r="B42" s="16"/>
      <c r="C42" s="12" t="s">
        <v>39</v>
      </c>
      <c r="D42" s="55" t="s">
        <v>32</v>
      </c>
      <c r="E42" s="57"/>
      <c r="F42" s="57"/>
      <c r="G42" s="57"/>
      <c r="H42" s="57"/>
      <c r="I42" s="62"/>
      <c r="J42" s="55"/>
      <c r="K42" s="74"/>
    </row>
    <row r="43" spans="2:11" s="7" customFormat="1" ht="45" customHeight="1" x14ac:dyDescent="0.3">
      <c r="B43" s="16"/>
      <c r="C43" s="19" t="s">
        <v>79</v>
      </c>
      <c r="D43" s="55"/>
      <c r="E43" s="55"/>
      <c r="F43" s="55"/>
      <c r="G43" s="55"/>
      <c r="H43" s="55"/>
      <c r="I43" s="62">
        <v>375000</v>
      </c>
      <c r="J43" s="55">
        <f t="shared" si="6"/>
        <v>0</v>
      </c>
      <c r="K43" s="74"/>
    </row>
    <row r="44" spans="2:11" s="7" customFormat="1" x14ac:dyDescent="0.3">
      <c r="B44" s="16"/>
      <c r="C44" s="23" t="s">
        <v>80</v>
      </c>
      <c r="D44" s="55">
        <v>137580</v>
      </c>
      <c r="E44" s="55">
        <v>0</v>
      </c>
      <c r="F44" s="55">
        <v>0</v>
      </c>
      <c r="G44" s="55">
        <v>0</v>
      </c>
      <c r="H44" s="55">
        <v>0</v>
      </c>
      <c r="I44" s="62"/>
      <c r="J44" s="55">
        <f t="shared" si="6"/>
        <v>137580</v>
      </c>
      <c r="K44" s="74"/>
    </row>
    <row r="45" spans="2:11" s="7" customFormat="1" ht="45" customHeight="1" x14ac:dyDescent="0.3">
      <c r="B45" s="16"/>
      <c r="C45" s="23" t="s">
        <v>85</v>
      </c>
      <c r="D45" s="55">
        <v>0</v>
      </c>
      <c r="E45" s="55">
        <v>1250722</v>
      </c>
      <c r="F45" s="55">
        <v>1250722</v>
      </c>
      <c r="G45" s="55">
        <v>0</v>
      </c>
      <c r="H45" s="55">
        <v>0</v>
      </c>
      <c r="I45" s="62"/>
      <c r="J45" s="55">
        <f t="shared" si="6"/>
        <v>2501444</v>
      </c>
      <c r="K45" s="74"/>
    </row>
    <row r="46" spans="2:11" s="7" customFormat="1" x14ac:dyDescent="0.3">
      <c r="B46" s="16"/>
      <c r="C46" s="23" t="s">
        <v>76</v>
      </c>
      <c r="D46" s="55">
        <v>738647</v>
      </c>
      <c r="E46" s="55">
        <v>0</v>
      </c>
      <c r="F46" s="55">
        <v>0</v>
      </c>
      <c r="G46" s="55">
        <v>0</v>
      </c>
      <c r="H46" s="55">
        <v>0</v>
      </c>
      <c r="I46" s="62"/>
      <c r="J46" s="55">
        <f t="shared" si="6"/>
        <v>738647</v>
      </c>
      <c r="K46" s="74"/>
    </row>
    <row r="47" spans="2:11" s="7" customFormat="1" ht="30" customHeight="1" x14ac:dyDescent="0.3">
      <c r="B47" s="16"/>
      <c r="C47" s="23" t="s">
        <v>78</v>
      </c>
      <c r="D47" s="55">
        <v>0</v>
      </c>
      <c r="E47" s="55">
        <v>0</v>
      </c>
      <c r="F47" s="55">
        <v>6714966</v>
      </c>
      <c r="G47" s="55">
        <v>6714966</v>
      </c>
      <c r="H47" s="55">
        <v>0</v>
      </c>
      <c r="I47" s="62"/>
      <c r="J47" s="55">
        <f t="shared" si="6"/>
        <v>13429932</v>
      </c>
      <c r="K47" s="74"/>
    </row>
    <row r="48" spans="2:11" s="7" customFormat="1" ht="15" customHeight="1" x14ac:dyDescent="0.3">
      <c r="B48" s="16"/>
      <c r="C48" s="23" t="s">
        <v>77</v>
      </c>
      <c r="D48" s="55">
        <v>0</v>
      </c>
      <c r="E48" s="55">
        <v>48690</v>
      </c>
      <c r="F48" s="55">
        <v>0</v>
      </c>
      <c r="G48" s="55">
        <v>0</v>
      </c>
      <c r="H48" s="55">
        <v>0</v>
      </c>
      <c r="I48" s="62"/>
      <c r="J48" s="55">
        <f t="shared" si="6"/>
        <v>48690</v>
      </c>
      <c r="K48" s="74"/>
    </row>
    <row r="49" spans="2:11" s="7" customFormat="1" ht="43.2" x14ac:dyDescent="0.3">
      <c r="B49" s="16"/>
      <c r="C49" s="23" t="s">
        <v>83</v>
      </c>
      <c r="D49" s="55">
        <v>0</v>
      </c>
      <c r="E49" s="55">
        <v>0</v>
      </c>
      <c r="F49" s="55">
        <v>0</v>
      </c>
      <c r="G49" s="55">
        <v>521624</v>
      </c>
      <c r="H49" s="55">
        <v>0</v>
      </c>
      <c r="I49" s="62"/>
      <c r="J49" s="55">
        <f t="shared" si="6"/>
        <v>521624</v>
      </c>
      <c r="K49" s="74"/>
    </row>
    <row r="50" spans="2:11" s="7" customFormat="1" ht="28.8" x14ac:dyDescent="0.3">
      <c r="B50" s="16"/>
      <c r="C50" s="19" t="s">
        <v>82</v>
      </c>
      <c r="D50" s="55"/>
      <c r="E50" s="55"/>
      <c r="F50" s="55"/>
      <c r="G50" s="55"/>
      <c r="H50" s="55"/>
      <c r="I50" s="62">
        <v>781250</v>
      </c>
      <c r="J50" s="55">
        <f t="shared" si="6"/>
        <v>0</v>
      </c>
      <c r="K50" s="74"/>
    </row>
    <row r="51" spans="2:11" s="7" customFormat="1" ht="15" customHeight="1" x14ac:dyDescent="0.3">
      <c r="B51" s="16"/>
      <c r="C51" s="23" t="s">
        <v>84</v>
      </c>
      <c r="D51" s="55">
        <v>133045</v>
      </c>
      <c r="E51" s="55">
        <v>0</v>
      </c>
      <c r="F51" s="55">
        <v>0</v>
      </c>
      <c r="G51" s="55">
        <v>0</v>
      </c>
      <c r="H51" s="55">
        <v>0</v>
      </c>
      <c r="I51" s="83">
        <v>2083335</v>
      </c>
      <c r="J51" s="55">
        <f t="shared" si="6"/>
        <v>133045</v>
      </c>
      <c r="K51" s="74"/>
    </row>
    <row r="52" spans="2:11" s="7" customFormat="1" ht="28.8" x14ac:dyDescent="0.3">
      <c r="B52" s="16"/>
      <c r="C52" s="23" t="s">
        <v>81</v>
      </c>
      <c r="D52" s="55">
        <v>0</v>
      </c>
      <c r="E52" s="55">
        <v>2419000</v>
      </c>
      <c r="F52" s="55">
        <v>0</v>
      </c>
      <c r="G52" s="55">
        <v>0</v>
      </c>
      <c r="H52" s="55">
        <v>0</v>
      </c>
      <c r="I52" s="83"/>
      <c r="J52" s="55">
        <f t="shared" si="6"/>
        <v>2419000</v>
      </c>
      <c r="K52" s="74"/>
    </row>
    <row r="53" spans="2:11" s="7" customFormat="1" x14ac:dyDescent="0.3">
      <c r="B53" s="18"/>
      <c r="C53" s="10" t="s">
        <v>18</v>
      </c>
      <c r="D53" s="58">
        <f>SUM(D43:D52)</f>
        <v>1009272</v>
      </c>
      <c r="E53" s="58">
        <f>SUM(E43:E52)</f>
        <v>3718412</v>
      </c>
      <c r="F53" s="58">
        <f>SUM(F43:F52)</f>
        <v>7965688</v>
      </c>
      <c r="G53" s="58">
        <f>SUM(G43:G52)</f>
        <v>7236590</v>
      </c>
      <c r="H53" s="58">
        <f>SUM(H43:H52)</f>
        <v>0</v>
      </c>
      <c r="I53" s="62"/>
      <c r="J53" s="58">
        <f t="shared" si="6"/>
        <v>19929962</v>
      </c>
      <c r="K53" s="74"/>
    </row>
    <row r="54" spans="2:11" s="7" customFormat="1" x14ac:dyDescent="0.3">
      <c r="B54" s="18"/>
      <c r="C54" s="10" t="s">
        <v>19</v>
      </c>
      <c r="D54" s="58">
        <f>SUM(D53,D41,D35,D31,D27,D16,D11)</f>
        <v>1009272</v>
      </c>
      <c r="E54" s="58">
        <f>SUM(E53,E41,E35,E31,E27,E16,E11)</f>
        <v>3718412</v>
      </c>
      <c r="F54" s="58">
        <f>SUM(F53,F41,F35,F31,F27,F16,F11)</f>
        <v>7965688</v>
      </c>
      <c r="G54" s="58">
        <f>SUM(G53,G41,G35,G31,G27,G16,G11)</f>
        <v>7236590</v>
      </c>
      <c r="H54" s="58">
        <f>SUM(H53,H41,H35,H31,H27,H16,H11)</f>
        <v>0</v>
      </c>
      <c r="I54" s="62"/>
      <c r="J54" s="58">
        <f t="shared" si="6"/>
        <v>19929962</v>
      </c>
      <c r="K54" s="74"/>
    </row>
    <row r="55" spans="2:11" s="7" customFormat="1" x14ac:dyDescent="0.3">
      <c r="B55" s="17"/>
      <c r="D55" s="74"/>
      <c r="E55" s="74"/>
      <c r="F55" s="74"/>
      <c r="G55" s="74"/>
      <c r="H55" s="74"/>
      <c r="I55" s="74"/>
      <c r="J55" s="74" t="s">
        <v>20</v>
      </c>
      <c r="K55" s="74"/>
    </row>
    <row r="56" spans="2:11" s="7" customFormat="1" ht="28.8" x14ac:dyDescent="0.3">
      <c r="B56" s="53" t="s">
        <v>40</v>
      </c>
      <c r="C56" s="13" t="s">
        <v>40</v>
      </c>
      <c r="D56" s="75"/>
      <c r="E56" s="75"/>
      <c r="F56" s="75"/>
      <c r="G56" s="75"/>
      <c r="H56" s="75"/>
      <c r="I56" s="74"/>
      <c r="J56" s="75" t="s">
        <v>20</v>
      </c>
      <c r="K56" s="74"/>
    </row>
    <row r="57" spans="2:11" s="7" customFormat="1" x14ac:dyDescent="0.3">
      <c r="B57" s="16"/>
      <c r="C57" s="19" t="s">
        <v>45</v>
      </c>
      <c r="D57" s="55">
        <f>SUM((D11+D16+D27+D35+D41)+(25000*2/4))*0.1</f>
        <v>1250</v>
      </c>
      <c r="E57" s="55">
        <f t="shared" ref="E57:G57" si="9">SUM((E11+E16+E27+E35+E41)+(25000*2/4))*0.1</f>
        <v>1250</v>
      </c>
      <c r="F57" s="55">
        <f t="shared" si="9"/>
        <v>1250</v>
      </c>
      <c r="G57" s="55">
        <f t="shared" si="9"/>
        <v>1250</v>
      </c>
      <c r="H57" s="55">
        <v>0</v>
      </c>
      <c r="I57" s="62"/>
      <c r="J57" s="55">
        <f>SUM(D57:H57)</f>
        <v>5000</v>
      </c>
      <c r="K57" s="74"/>
    </row>
    <row r="58" spans="2:11" s="7" customFormat="1" x14ac:dyDescent="0.3">
      <c r="B58" s="16"/>
      <c r="C58" s="19"/>
      <c r="D58" s="55"/>
      <c r="E58" s="57"/>
      <c r="F58" s="57"/>
      <c r="G58" s="57"/>
      <c r="H58" s="57"/>
      <c r="I58" s="62"/>
      <c r="J58" s="55">
        <f t="shared" ref="J58:J59" si="10">SUM(D58:H58)</f>
        <v>0</v>
      </c>
      <c r="K58" s="74"/>
    </row>
    <row r="59" spans="2:11" s="7" customFormat="1" x14ac:dyDescent="0.3">
      <c r="B59" s="18"/>
      <c r="C59" s="10" t="s">
        <v>21</v>
      </c>
      <c r="D59" s="58">
        <f>SUM(D57:D58)</f>
        <v>1250</v>
      </c>
      <c r="E59" s="58">
        <f t="shared" ref="E59:H59" si="11">SUM(E57:E58)</f>
        <v>1250</v>
      </c>
      <c r="F59" s="58">
        <f t="shared" si="11"/>
        <v>1250</v>
      </c>
      <c r="G59" s="58">
        <f t="shared" si="11"/>
        <v>1250</v>
      </c>
      <c r="H59" s="58">
        <f t="shared" si="11"/>
        <v>0</v>
      </c>
      <c r="I59" s="62"/>
      <c r="J59" s="58">
        <f t="shared" si="10"/>
        <v>5000</v>
      </c>
      <c r="K59" s="74"/>
    </row>
    <row r="60" spans="2:11" s="7" customFormat="1" ht="15" thickBot="1" x14ac:dyDescent="0.35">
      <c r="B60" s="17"/>
      <c r="D60" s="74"/>
      <c r="E60" s="74"/>
      <c r="F60" s="74"/>
      <c r="G60" s="74"/>
      <c r="H60" s="74"/>
      <c r="I60" s="74"/>
      <c r="J60" s="74" t="s">
        <v>20</v>
      </c>
      <c r="K60" s="74"/>
    </row>
    <row r="61" spans="2:11" s="4" customFormat="1" ht="29.4" thickBot="1" x14ac:dyDescent="0.35">
      <c r="B61" s="14" t="s">
        <v>22</v>
      </c>
      <c r="C61" s="14"/>
      <c r="D61" s="76">
        <f>SUM(D59,D54)</f>
        <v>1010522</v>
      </c>
      <c r="E61" s="76">
        <f t="shared" ref="E61:J61" si="12">SUM(E59,E54)</f>
        <v>3719662</v>
      </c>
      <c r="F61" s="76">
        <f t="shared" si="12"/>
        <v>7966938</v>
      </c>
      <c r="G61" s="76">
        <f t="shared" si="12"/>
        <v>7237840</v>
      </c>
      <c r="H61" s="76">
        <f t="shared" si="12"/>
        <v>0</v>
      </c>
      <c r="I61" s="62">
        <f>SUM(I59,I54)</f>
        <v>0</v>
      </c>
      <c r="J61" s="76">
        <f t="shared" si="12"/>
        <v>19934962</v>
      </c>
      <c r="K61" s="78"/>
    </row>
    <row r="62" spans="2:11" x14ac:dyDescent="0.3">
      <c r="B62" s="9"/>
    </row>
    <row r="63" spans="2:11" x14ac:dyDescent="0.3">
      <c r="B63" s="9"/>
      <c r="C63" s="94" t="s">
        <v>46</v>
      </c>
      <c r="D63" s="94"/>
      <c r="E63" s="94"/>
      <c r="F63" s="94"/>
      <c r="G63" s="94"/>
      <c r="H63" s="94"/>
      <c r="I63" s="94"/>
      <c r="J63" s="94"/>
    </row>
    <row r="64" spans="2:11" x14ac:dyDescent="0.3">
      <c r="B64" s="9"/>
      <c r="C64" s="94"/>
      <c r="D64" s="94"/>
      <c r="E64" s="94"/>
      <c r="F64" s="94"/>
      <c r="G64" s="94"/>
      <c r="H64" s="94"/>
      <c r="I64" s="94"/>
      <c r="J64" s="94"/>
    </row>
    <row r="65" spans="2:10" x14ac:dyDescent="0.3">
      <c r="B65" s="9"/>
      <c r="C65" s="94"/>
      <c r="D65" s="94"/>
      <c r="E65" s="94"/>
      <c r="F65" s="94"/>
      <c r="G65" s="94"/>
      <c r="H65" s="94"/>
      <c r="I65" s="94"/>
      <c r="J65" s="94"/>
    </row>
    <row r="66" spans="2:10" x14ac:dyDescent="0.3">
      <c r="B66" s="9"/>
      <c r="C66" s="94"/>
      <c r="D66" s="94"/>
      <c r="E66" s="94"/>
      <c r="F66" s="94"/>
      <c r="G66" s="94"/>
      <c r="H66" s="94"/>
      <c r="I66" s="94"/>
      <c r="J66" s="94"/>
    </row>
    <row r="67" spans="2:10" x14ac:dyDescent="0.3">
      <c r="B67" s="9"/>
    </row>
    <row r="68" spans="2:10" x14ac:dyDescent="0.3">
      <c r="B68" s="9"/>
    </row>
    <row r="69" spans="2:10" x14ac:dyDescent="0.3">
      <c r="B69" s="9"/>
    </row>
    <row r="70" spans="2:10" x14ac:dyDescent="0.3">
      <c r="B70" s="9"/>
    </row>
    <row r="71" spans="2:10" x14ac:dyDescent="0.3">
      <c r="B71" s="9"/>
    </row>
    <row r="72" spans="2:10" x14ac:dyDescent="0.3">
      <c r="B72" s="9"/>
    </row>
    <row r="73" spans="2:10" x14ac:dyDescent="0.3">
      <c r="B73" s="9"/>
    </row>
    <row r="74" spans="2:10" x14ac:dyDescent="0.3">
      <c r="B74" s="9"/>
    </row>
    <row r="75" spans="2:10" x14ac:dyDescent="0.3">
      <c r="B75" s="9"/>
    </row>
    <row r="76" spans="2:10" x14ac:dyDescent="0.3">
      <c r="B76" s="9"/>
    </row>
  </sheetData>
  <mergeCells count="1">
    <mergeCell ref="C63:J66"/>
  </mergeCells>
  <pageMargins left="0.7" right="0.7" top="0.75" bottom="0.75" header="0.3" footer="0.3"/>
  <pageSetup scale="89" fitToHeight="0" orientation="landscape" r:id="rId1"/>
  <ignoredErrors>
    <ignoredError sqref="J50:J51 J37:J38 J33 J20:J26 J8 J43" formulaRange="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634C37-1548-4AC3-B53B-961AC359D6B3}">
  <sheetPr>
    <tabColor theme="9" tint="0.39997558519241921"/>
    <pageSetUpPr fitToPage="1"/>
  </sheetPr>
  <dimension ref="B2:AX76"/>
  <sheetViews>
    <sheetView showGridLines="0" zoomScale="85" zoomScaleNormal="85" workbookViewId="0">
      <pane xSplit="3" ySplit="6" topLeftCell="D31" activePane="bottomRight" state="frozen"/>
      <selection pane="topRight" activeCell="R20" sqref="R20:W20"/>
      <selection pane="bottomLeft" activeCell="R20" sqref="R20:W20"/>
      <selection pane="bottomRight" activeCell="F58" sqref="F58"/>
    </sheetView>
  </sheetViews>
  <sheetFormatPr defaultColWidth="9.109375" defaultRowHeight="14.4" x14ac:dyDescent="0.3"/>
  <cols>
    <col min="1" max="1" width="3.109375" style="6" customWidth="1"/>
    <col min="2" max="2" width="10" style="6" customWidth="1"/>
    <col min="3" max="3" width="46.88671875" style="6" customWidth="1"/>
    <col min="4" max="4" width="12.6640625" style="59" customWidth="1"/>
    <col min="5" max="5" width="12.44140625" style="60" customWidth="1"/>
    <col min="6" max="6" width="12.88671875" style="61" customWidth="1"/>
    <col min="7" max="7" width="12.44140625" style="61" customWidth="1"/>
    <col min="8" max="8" width="12.6640625" style="60" customWidth="1"/>
    <col min="9" max="9" width="0.88671875" style="62" customWidth="1"/>
    <col min="10" max="10" width="12.6640625" style="61" bestFit="1" customWidth="1"/>
    <col min="11" max="11" width="10.109375" style="61" customWidth="1"/>
    <col min="12" max="16384" width="9.109375" style="6"/>
  </cols>
  <sheetData>
    <row r="2" spans="2:50" ht="23.4" x14ac:dyDescent="0.45">
      <c r="B2" s="24" t="s">
        <v>29</v>
      </c>
    </row>
    <row r="3" spans="2:50" x14ac:dyDescent="0.3">
      <c r="B3" s="47" t="s">
        <v>30</v>
      </c>
    </row>
    <row r="4" spans="2:50" x14ac:dyDescent="0.3">
      <c r="B4" s="5"/>
    </row>
    <row r="5" spans="2:50" ht="18" x14ac:dyDescent="0.35">
      <c r="B5" s="25" t="s">
        <v>2</v>
      </c>
      <c r="C5" s="26"/>
      <c r="D5" s="63"/>
      <c r="E5" s="63"/>
      <c r="F5" s="63"/>
      <c r="G5" s="63"/>
      <c r="H5" s="63"/>
      <c r="I5" s="63"/>
      <c r="J5" s="64"/>
      <c r="K5" s="77"/>
      <c r="L5" s="2"/>
      <c r="M5" s="2"/>
      <c r="N5" s="2"/>
      <c r="O5" s="2"/>
      <c r="P5" s="2"/>
      <c r="Q5" s="2"/>
      <c r="R5" s="2"/>
      <c r="S5" s="2"/>
      <c r="T5" s="2"/>
      <c r="U5" s="2"/>
      <c r="V5" s="2"/>
      <c r="W5" s="2"/>
      <c r="X5" s="2"/>
      <c r="Y5" s="2"/>
      <c r="Z5" s="2"/>
      <c r="AA5" s="2"/>
      <c r="AB5" s="2"/>
      <c r="AC5" s="2"/>
      <c r="AD5" s="2"/>
      <c r="AE5" s="2"/>
      <c r="AF5" s="2"/>
      <c r="AG5" s="2"/>
      <c r="AH5" s="2"/>
      <c r="AI5" s="2"/>
      <c r="AJ5" s="2"/>
      <c r="AK5" s="2"/>
      <c r="AL5" s="2"/>
      <c r="AM5" s="2"/>
      <c r="AN5" s="2"/>
      <c r="AO5" s="2"/>
      <c r="AP5" s="2"/>
      <c r="AQ5" s="2"/>
      <c r="AR5" s="2"/>
      <c r="AS5" s="2"/>
      <c r="AT5" s="2"/>
      <c r="AU5" s="2"/>
      <c r="AV5" s="2"/>
      <c r="AW5" s="2"/>
      <c r="AX5" s="2"/>
    </row>
    <row r="6" spans="2:50" ht="28.8" x14ac:dyDescent="0.3">
      <c r="B6" s="27" t="s">
        <v>3</v>
      </c>
      <c r="C6" s="27" t="s">
        <v>4</v>
      </c>
      <c r="D6" s="65" t="s">
        <v>5</v>
      </c>
      <c r="E6" s="66" t="s">
        <v>6</v>
      </c>
      <c r="F6" s="66" t="s">
        <v>7</v>
      </c>
      <c r="G6" s="66" t="s">
        <v>8</v>
      </c>
      <c r="H6" s="67" t="s">
        <v>9</v>
      </c>
      <c r="I6" s="68"/>
      <c r="J6" s="69" t="s">
        <v>10</v>
      </c>
      <c r="K6" s="74"/>
      <c r="L6" s="7"/>
      <c r="M6" s="7"/>
      <c r="N6" s="7"/>
      <c r="O6" s="7"/>
      <c r="P6" s="7"/>
      <c r="Q6" s="7"/>
      <c r="R6" s="7"/>
      <c r="S6" s="7"/>
      <c r="T6" s="7"/>
      <c r="U6" s="7"/>
      <c r="V6" s="7"/>
      <c r="W6" s="7"/>
      <c r="X6" s="7"/>
      <c r="Y6" s="7"/>
      <c r="Z6" s="7"/>
      <c r="AA6" s="7"/>
      <c r="AB6" s="7"/>
      <c r="AC6" s="7"/>
      <c r="AD6" s="7"/>
      <c r="AE6" s="7"/>
      <c r="AF6" s="7"/>
      <c r="AG6" s="7"/>
      <c r="AH6" s="7"/>
      <c r="AI6" s="7"/>
      <c r="AJ6" s="7"/>
      <c r="AK6" s="7"/>
      <c r="AL6" s="7"/>
      <c r="AM6" s="7"/>
      <c r="AN6" s="2"/>
      <c r="AO6" s="2"/>
      <c r="AP6" s="2"/>
      <c r="AQ6" s="2"/>
      <c r="AR6" s="2"/>
      <c r="AS6" s="2"/>
      <c r="AT6" s="2"/>
      <c r="AU6" s="2"/>
      <c r="AV6" s="2"/>
      <c r="AW6" s="2"/>
      <c r="AX6" s="2"/>
    </row>
    <row r="7" spans="2:50" s="8" customFormat="1" x14ac:dyDescent="0.3">
      <c r="B7" s="15" t="s">
        <v>11</v>
      </c>
      <c r="C7" s="20" t="s">
        <v>31</v>
      </c>
      <c r="D7" s="57" t="s">
        <v>32</v>
      </c>
      <c r="E7" s="57" t="s">
        <v>32</v>
      </c>
      <c r="F7" s="57" t="s">
        <v>32</v>
      </c>
      <c r="G7" s="57"/>
      <c r="H7" s="57" t="s">
        <v>32</v>
      </c>
      <c r="I7" s="62"/>
      <c r="J7" s="70" t="s">
        <v>32</v>
      </c>
      <c r="K7" s="74"/>
      <c r="L7" s="7"/>
      <c r="M7" s="7"/>
      <c r="N7" s="7"/>
      <c r="O7" s="7"/>
      <c r="P7" s="7"/>
      <c r="Q7" s="7"/>
      <c r="R7" s="7"/>
      <c r="S7" s="7"/>
      <c r="T7" s="7"/>
      <c r="U7" s="7"/>
      <c r="V7" s="7"/>
      <c r="W7" s="7"/>
      <c r="X7" s="7"/>
      <c r="Y7" s="7"/>
      <c r="Z7" s="7"/>
      <c r="AA7" s="7"/>
      <c r="AB7" s="7"/>
      <c r="AC7" s="7"/>
      <c r="AD7" s="7"/>
      <c r="AE7" s="7"/>
      <c r="AF7" s="7"/>
      <c r="AG7" s="7"/>
      <c r="AH7" s="7"/>
      <c r="AI7" s="7"/>
      <c r="AJ7" s="7"/>
      <c r="AK7" s="7"/>
      <c r="AL7" s="7"/>
      <c r="AM7" s="7"/>
    </row>
    <row r="8" spans="2:50" s="7" customFormat="1" x14ac:dyDescent="0.3">
      <c r="B8" s="16"/>
      <c r="C8" s="19" t="s">
        <v>60</v>
      </c>
      <c r="D8" s="55"/>
      <c r="E8" s="55"/>
      <c r="F8" s="55"/>
      <c r="G8" s="55"/>
      <c r="H8" s="55"/>
      <c r="I8" s="62">
        <v>450000</v>
      </c>
      <c r="J8" s="55">
        <f>SUM(D8:H8)</f>
        <v>0</v>
      </c>
      <c r="K8" s="74"/>
    </row>
    <row r="9" spans="2:50" s="7" customFormat="1" x14ac:dyDescent="0.3">
      <c r="B9" s="16"/>
      <c r="C9" s="19"/>
      <c r="D9" s="55"/>
      <c r="E9" s="55"/>
      <c r="F9" s="55"/>
      <c r="G9" s="55"/>
      <c r="H9" s="55"/>
      <c r="I9" s="62"/>
      <c r="J9" s="55">
        <f>SUM(D9:H9)</f>
        <v>0</v>
      </c>
      <c r="K9" s="74"/>
    </row>
    <row r="10" spans="2:50" s="7" customFormat="1" x14ac:dyDescent="0.3">
      <c r="B10" s="16"/>
      <c r="C10" s="21"/>
      <c r="D10" s="55"/>
      <c r="E10" s="57"/>
      <c r="F10" s="57"/>
      <c r="G10" s="57"/>
      <c r="H10" s="57"/>
      <c r="I10" s="62"/>
      <c r="J10" s="55">
        <f>SUM(D10:H10)</f>
        <v>0</v>
      </c>
      <c r="K10" s="74"/>
    </row>
    <row r="11" spans="2:50" s="7" customFormat="1" x14ac:dyDescent="0.3">
      <c r="B11" s="16"/>
      <c r="C11" s="10" t="s">
        <v>12</v>
      </c>
      <c r="D11" s="58">
        <f>SUM(D8:D10)</f>
        <v>0</v>
      </c>
      <c r="E11" s="58">
        <f t="shared" ref="E11:J11" si="0">SUM(E8:E10)</f>
        <v>0</v>
      </c>
      <c r="F11" s="58">
        <f t="shared" si="0"/>
        <v>0</v>
      </c>
      <c r="G11" s="58">
        <f t="shared" si="0"/>
        <v>0</v>
      </c>
      <c r="H11" s="58">
        <f t="shared" si="0"/>
        <v>0</v>
      </c>
      <c r="I11" s="62">
        <f t="shared" si="0"/>
        <v>450000</v>
      </c>
      <c r="J11" s="58">
        <f t="shared" si="0"/>
        <v>0</v>
      </c>
      <c r="K11" s="74"/>
    </row>
    <row r="12" spans="2:50" s="7" customFormat="1" x14ac:dyDescent="0.3">
      <c r="B12" s="16"/>
      <c r="C12" s="12" t="s">
        <v>33</v>
      </c>
      <c r="D12" s="55" t="s">
        <v>32</v>
      </c>
      <c r="E12" s="57"/>
      <c r="F12" s="57"/>
      <c r="G12" s="57"/>
      <c r="H12" s="57"/>
      <c r="I12" s="62"/>
      <c r="J12" s="70" t="s">
        <v>32</v>
      </c>
      <c r="K12" s="74"/>
    </row>
    <row r="13" spans="2:50" s="7" customFormat="1" x14ac:dyDescent="0.3">
      <c r="B13" s="16"/>
      <c r="C13" s="19"/>
      <c r="D13" s="55"/>
      <c r="E13" s="55"/>
      <c r="F13" s="55"/>
      <c r="G13" s="55"/>
      <c r="H13" s="55"/>
      <c r="I13" s="62"/>
      <c r="J13" s="55">
        <f>SUM(D13:H13)</f>
        <v>0</v>
      </c>
      <c r="K13" s="74"/>
    </row>
    <row r="14" spans="2:50" s="7" customFormat="1" x14ac:dyDescent="0.3">
      <c r="B14" s="16"/>
      <c r="C14" s="19"/>
      <c r="D14" s="55"/>
      <c r="E14" s="55"/>
      <c r="F14" s="55"/>
      <c r="G14" s="55"/>
      <c r="H14" s="55"/>
      <c r="I14" s="62"/>
      <c r="J14" s="55">
        <f t="shared" ref="J14:J15" si="1">SUM(D14:H14)</f>
        <v>0</v>
      </c>
      <c r="K14" s="74"/>
    </row>
    <row r="15" spans="2:50" s="7" customFormat="1" x14ac:dyDescent="0.3">
      <c r="B15" s="16"/>
      <c r="C15" s="11"/>
      <c r="D15" s="55"/>
      <c r="E15" s="57"/>
      <c r="F15" s="57"/>
      <c r="G15" s="57"/>
      <c r="H15" s="57"/>
      <c r="I15" s="62"/>
      <c r="J15" s="55">
        <f t="shared" si="1"/>
        <v>0</v>
      </c>
      <c r="K15" s="74"/>
    </row>
    <row r="16" spans="2:50" s="7" customFormat="1" x14ac:dyDescent="0.3">
      <c r="B16" s="16"/>
      <c r="C16" s="10" t="s">
        <v>13</v>
      </c>
      <c r="D16" s="58">
        <f>SUM(D13:D15)</f>
        <v>0</v>
      </c>
      <c r="E16" s="58">
        <f t="shared" ref="E16:J16" si="2">SUM(E13:E15)</f>
        <v>0</v>
      </c>
      <c r="F16" s="58">
        <f t="shared" si="2"/>
        <v>0</v>
      </c>
      <c r="G16" s="58">
        <f t="shared" si="2"/>
        <v>0</v>
      </c>
      <c r="H16" s="58">
        <f t="shared" si="2"/>
        <v>0</v>
      </c>
      <c r="I16" s="62">
        <f t="shared" si="2"/>
        <v>0</v>
      </c>
      <c r="J16" s="58">
        <f t="shared" si="2"/>
        <v>0</v>
      </c>
      <c r="K16" s="74"/>
    </row>
    <row r="17" spans="2:11" s="7" customFormat="1" x14ac:dyDescent="0.3">
      <c r="B17" s="16"/>
      <c r="C17" s="12" t="s">
        <v>34</v>
      </c>
      <c r="D17" s="55" t="s">
        <v>32</v>
      </c>
      <c r="E17" s="57"/>
      <c r="F17" s="57"/>
      <c r="G17" s="57"/>
      <c r="H17" s="57"/>
      <c r="I17" s="62"/>
      <c r="J17" s="70" t="s">
        <v>32</v>
      </c>
      <c r="K17" s="74"/>
    </row>
    <row r="18" spans="2:11" s="7" customFormat="1" x14ac:dyDescent="0.3">
      <c r="B18" s="16"/>
      <c r="C18" s="19"/>
      <c r="D18" s="55"/>
      <c r="E18" s="57"/>
      <c r="F18" s="57"/>
      <c r="G18" s="57"/>
      <c r="H18" s="57"/>
      <c r="I18" s="62"/>
      <c r="J18" s="55">
        <f t="shared" ref="J18:J19" si="3">SUM(D18:H18)</f>
        <v>0</v>
      </c>
      <c r="K18" s="74"/>
    </row>
    <row r="19" spans="2:11" s="7" customFormat="1" x14ac:dyDescent="0.3">
      <c r="B19" s="16"/>
      <c r="C19" s="23"/>
      <c r="D19" s="55" t="s">
        <v>36</v>
      </c>
      <c r="E19" s="57" t="s">
        <v>36</v>
      </c>
      <c r="F19" s="57" t="s">
        <v>36</v>
      </c>
      <c r="G19" s="57"/>
      <c r="H19" s="57"/>
      <c r="I19" s="62"/>
      <c r="J19" s="55">
        <f t="shared" si="3"/>
        <v>0</v>
      </c>
      <c r="K19" s="74"/>
    </row>
    <row r="20" spans="2:11" s="7" customFormat="1" x14ac:dyDescent="0.3">
      <c r="B20" s="16"/>
      <c r="C20" s="23"/>
      <c r="D20" s="55"/>
      <c r="E20" s="55"/>
      <c r="F20" s="55"/>
      <c r="G20" s="55"/>
      <c r="H20" s="55"/>
      <c r="I20" s="62">
        <v>2000</v>
      </c>
      <c r="J20" s="55">
        <f>SUM(D20:H20)</f>
        <v>0</v>
      </c>
      <c r="K20" s="74"/>
    </row>
    <row r="21" spans="2:11" s="7" customFormat="1" x14ac:dyDescent="0.3">
      <c r="B21" s="16"/>
      <c r="C21" s="23"/>
      <c r="D21" s="55"/>
      <c r="E21" s="55"/>
      <c r="F21" s="55"/>
      <c r="G21" s="55"/>
      <c r="H21" s="55"/>
      <c r="I21" s="62">
        <v>250</v>
      </c>
      <c r="J21" s="55">
        <f t="shared" ref="J21:J26" si="4">SUM(D21:H21)</f>
        <v>0</v>
      </c>
      <c r="K21" s="74"/>
    </row>
    <row r="22" spans="2:11" s="7" customFormat="1" x14ac:dyDescent="0.3">
      <c r="B22" s="16"/>
      <c r="C22" s="19"/>
      <c r="D22" s="55"/>
      <c r="E22" s="55"/>
      <c r="F22" s="55"/>
      <c r="G22" s="55"/>
      <c r="H22" s="55"/>
      <c r="I22" s="62">
        <v>2250</v>
      </c>
      <c r="J22" s="55">
        <f t="shared" si="4"/>
        <v>0</v>
      </c>
      <c r="K22" s="74"/>
    </row>
    <row r="23" spans="2:11" s="7" customFormat="1" x14ac:dyDescent="0.3">
      <c r="B23" s="16"/>
      <c r="C23" s="23"/>
      <c r="D23" s="55"/>
      <c r="E23" s="55"/>
      <c r="F23" s="55"/>
      <c r="G23" s="55"/>
      <c r="H23" s="55"/>
      <c r="I23" s="62">
        <v>1243</v>
      </c>
      <c r="J23" s="55">
        <f t="shared" si="4"/>
        <v>0</v>
      </c>
      <c r="K23" s="74"/>
    </row>
    <row r="24" spans="2:11" s="7" customFormat="1" x14ac:dyDescent="0.3">
      <c r="B24" s="16"/>
      <c r="C24" s="23"/>
      <c r="D24" s="55"/>
      <c r="E24" s="55"/>
      <c r="F24" s="55"/>
      <c r="G24" s="55"/>
      <c r="H24" s="55"/>
      <c r="I24" s="62">
        <v>225</v>
      </c>
      <c r="J24" s="55">
        <f t="shared" si="4"/>
        <v>0</v>
      </c>
      <c r="K24" s="74"/>
    </row>
    <row r="25" spans="2:11" s="7" customFormat="1" x14ac:dyDescent="0.3">
      <c r="B25" s="16"/>
      <c r="C25" s="23"/>
      <c r="D25" s="55"/>
      <c r="E25" s="55"/>
      <c r="F25" s="55"/>
      <c r="G25" s="55"/>
      <c r="H25" s="55"/>
      <c r="I25" s="62">
        <v>400</v>
      </c>
      <c r="J25" s="55">
        <f t="shared" si="4"/>
        <v>0</v>
      </c>
      <c r="K25" s="74"/>
    </row>
    <row r="26" spans="2:11" s="7" customFormat="1" x14ac:dyDescent="0.3">
      <c r="B26" s="16"/>
      <c r="C26" s="19"/>
      <c r="D26" s="55"/>
      <c r="E26" s="55"/>
      <c r="F26" s="55"/>
      <c r="G26" s="55"/>
      <c r="H26" s="55"/>
      <c r="I26" s="62">
        <v>1638</v>
      </c>
      <c r="J26" s="55">
        <f t="shared" si="4"/>
        <v>0</v>
      </c>
      <c r="K26" s="74"/>
    </row>
    <row r="27" spans="2:11" s="7" customFormat="1" x14ac:dyDescent="0.3">
      <c r="B27" s="16"/>
      <c r="C27" s="10" t="s">
        <v>14</v>
      </c>
      <c r="D27" s="58">
        <f>SUM(D20:D26)</f>
        <v>0</v>
      </c>
      <c r="E27" s="58">
        <f t="shared" ref="E27:H27" si="5">SUM(E20:E26)</f>
        <v>0</v>
      </c>
      <c r="F27" s="58">
        <f t="shared" si="5"/>
        <v>0</v>
      </c>
      <c r="G27" s="58">
        <f t="shared" si="5"/>
        <v>0</v>
      </c>
      <c r="H27" s="58">
        <f t="shared" si="5"/>
        <v>0</v>
      </c>
      <c r="I27" s="62"/>
      <c r="J27" s="58">
        <f>SUM(D27:H27)</f>
        <v>0</v>
      </c>
      <c r="K27" s="74"/>
    </row>
    <row r="28" spans="2:11" s="7" customFormat="1" x14ac:dyDescent="0.3">
      <c r="B28" s="16"/>
      <c r="C28" s="12" t="s">
        <v>35</v>
      </c>
      <c r="D28" s="55"/>
      <c r="E28" s="57"/>
      <c r="F28" s="57"/>
      <c r="G28" s="57"/>
      <c r="H28" s="57"/>
      <c r="I28" s="62"/>
      <c r="J28" s="55" t="s">
        <v>20</v>
      </c>
      <c r="K28" s="74"/>
    </row>
    <row r="29" spans="2:11" s="7" customFormat="1" x14ac:dyDescent="0.3">
      <c r="B29" s="16"/>
      <c r="C29" s="19"/>
      <c r="D29" s="55"/>
      <c r="E29" s="57"/>
      <c r="F29" s="57"/>
      <c r="G29" s="57"/>
      <c r="H29" s="57"/>
      <c r="I29" s="62"/>
      <c r="J29" s="55">
        <f>SUM(D29:H29)</f>
        <v>0</v>
      </c>
      <c r="K29" s="74"/>
    </row>
    <row r="30" spans="2:11" s="7" customFormat="1" x14ac:dyDescent="0.3">
      <c r="B30" s="16" t="s">
        <v>36</v>
      </c>
      <c r="C30" s="22" t="s">
        <v>36</v>
      </c>
      <c r="D30" s="55" t="s">
        <v>32</v>
      </c>
      <c r="E30" s="57"/>
      <c r="F30" s="57"/>
      <c r="G30" s="57"/>
      <c r="H30" s="57"/>
      <c r="I30" s="62"/>
      <c r="J30" s="55">
        <f t="shared" ref="J30:J54" si="6">SUM(D30:H30)</f>
        <v>0</v>
      </c>
      <c r="K30" s="74"/>
    </row>
    <row r="31" spans="2:11" s="7" customFormat="1" x14ac:dyDescent="0.3">
      <c r="B31" s="16"/>
      <c r="C31" s="10" t="s">
        <v>15</v>
      </c>
      <c r="D31" s="72">
        <f>SUM(D29:D30)</f>
        <v>0</v>
      </c>
      <c r="E31" s="72">
        <f t="shared" ref="E31:H31" si="7">SUM(E29:E30)</f>
        <v>0</v>
      </c>
      <c r="F31" s="72">
        <f t="shared" si="7"/>
        <v>0</v>
      </c>
      <c r="G31" s="72">
        <f t="shared" si="7"/>
        <v>0</v>
      </c>
      <c r="H31" s="72">
        <f t="shared" si="7"/>
        <v>0</v>
      </c>
      <c r="I31" s="62"/>
      <c r="J31" s="58">
        <f t="shared" si="6"/>
        <v>0</v>
      </c>
      <c r="K31" s="74"/>
    </row>
    <row r="32" spans="2:11" s="7" customFormat="1" x14ac:dyDescent="0.3">
      <c r="B32" s="16"/>
      <c r="C32" s="12" t="s">
        <v>37</v>
      </c>
      <c r="D32" s="55" t="s">
        <v>32</v>
      </c>
      <c r="E32" s="57"/>
      <c r="F32" s="57"/>
      <c r="G32" s="57"/>
      <c r="H32" s="57"/>
      <c r="I32" s="62"/>
      <c r="J32" s="55"/>
      <c r="K32" s="74"/>
    </row>
    <row r="33" spans="2:11" s="7" customFormat="1" x14ac:dyDescent="0.3">
      <c r="B33" s="16"/>
      <c r="C33" s="19"/>
      <c r="D33" s="55"/>
      <c r="E33" s="55"/>
      <c r="F33" s="55"/>
      <c r="G33" s="55"/>
      <c r="H33" s="55"/>
      <c r="I33" s="62">
        <v>5000</v>
      </c>
      <c r="J33" s="55">
        <f t="shared" si="6"/>
        <v>0</v>
      </c>
      <c r="K33" s="74"/>
    </row>
    <row r="34" spans="2:11" s="7" customFormat="1" x14ac:dyDescent="0.3">
      <c r="B34" s="16"/>
      <c r="C34" s="19"/>
      <c r="D34" s="55"/>
      <c r="E34" s="57"/>
      <c r="F34" s="57"/>
      <c r="G34" s="57"/>
      <c r="H34" s="57"/>
      <c r="I34" s="62"/>
      <c r="J34" s="55">
        <f t="shared" si="6"/>
        <v>0</v>
      </c>
      <c r="K34" s="74"/>
    </row>
    <row r="35" spans="2:11" s="7" customFormat="1" x14ac:dyDescent="0.3">
      <c r="B35" s="16"/>
      <c r="C35" s="10" t="s">
        <v>16</v>
      </c>
      <c r="D35" s="58">
        <f>SUM(D33:D34)</f>
        <v>0</v>
      </c>
      <c r="E35" s="58">
        <f t="shared" ref="E35:H35" si="8">SUM(E33:E34)</f>
        <v>0</v>
      </c>
      <c r="F35" s="58">
        <f t="shared" si="8"/>
        <v>0</v>
      </c>
      <c r="G35" s="58">
        <f t="shared" si="8"/>
        <v>0</v>
      </c>
      <c r="H35" s="58">
        <f t="shared" si="8"/>
        <v>0</v>
      </c>
      <c r="I35" s="62"/>
      <c r="J35" s="58">
        <f t="shared" si="6"/>
        <v>0</v>
      </c>
      <c r="K35" s="74"/>
    </row>
    <row r="36" spans="2:11" s="7" customFormat="1" x14ac:dyDescent="0.3">
      <c r="B36" s="16"/>
      <c r="C36" s="12" t="s">
        <v>38</v>
      </c>
      <c r="D36" s="55" t="s">
        <v>32</v>
      </c>
      <c r="E36" s="57"/>
      <c r="F36" s="57"/>
      <c r="G36" s="57"/>
      <c r="H36" s="57"/>
      <c r="I36" s="62"/>
      <c r="J36" s="55"/>
      <c r="K36" s="74"/>
    </row>
    <row r="37" spans="2:11" s="7" customFormat="1" ht="57.6" x14ac:dyDescent="0.3">
      <c r="B37" s="16"/>
      <c r="C37" s="19" t="s">
        <v>103</v>
      </c>
      <c r="D37" s="55">
        <v>0</v>
      </c>
      <c r="E37" s="55">
        <v>53750</v>
      </c>
      <c r="F37" s="55">
        <v>53750</v>
      </c>
      <c r="G37" s="55">
        <v>0</v>
      </c>
      <c r="H37" s="55">
        <v>0</v>
      </c>
      <c r="I37" s="62">
        <v>5106000</v>
      </c>
      <c r="J37" s="55">
        <f t="shared" si="6"/>
        <v>107500</v>
      </c>
      <c r="K37" s="74"/>
    </row>
    <row r="38" spans="2:11" s="7" customFormat="1" x14ac:dyDescent="0.3">
      <c r="B38" s="16"/>
      <c r="C38" s="19"/>
      <c r="D38" s="55"/>
      <c r="E38" s="55"/>
      <c r="F38" s="55"/>
      <c r="G38" s="55"/>
      <c r="H38" s="55"/>
      <c r="I38" s="62">
        <v>22500000</v>
      </c>
      <c r="J38" s="55">
        <f t="shared" si="6"/>
        <v>0</v>
      </c>
      <c r="K38" s="74"/>
    </row>
    <row r="39" spans="2:11" s="7" customFormat="1" x14ac:dyDescent="0.3">
      <c r="B39" s="16"/>
      <c r="C39" s="19"/>
      <c r="D39" s="55"/>
      <c r="E39" s="55"/>
      <c r="F39" s="55"/>
      <c r="G39" s="55"/>
      <c r="H39" s="55"/>
      <c r="I39" s="62">
        <v>75000000</v>
      </c>
      <c r="J39" s="55">
        <f t="shared" si="6"/>
        <v>0</v>
      </c>
      <c r="K39" s="74"/>
    </row>
    <row r="40" spans="2:11" s="7" customFormat="1" x14ac:dyDescent="0.3">
      <c r="B40" s="16"/>
      <c r="C40" s="19"/>
      <c r="D40" s="55"/>
      <c r="E40" s="57"/>
      <c r="F40" s="57"/>
      <c r="G40" s="57"/>
      <c r="H40" s="57"/>
      <c r="I40" s="62"/>
      <c r="J40" s="55">
        <f t="shared" si="6"/>
        <v>0</v>
      </c>
      <c r="K40" s="74"/>
    </row>
    <row r="41" spans="2:11" s="7" customFormat="1" x14ac:dyDescent="0.3">
      <c r="B41" s="16"/>
      <c r="C41" s="10" t="s">
        <v>41</v>
      </c>
      <c r="D41" s="58">
        <f>SUM(D37:D40)</f>
        <v>0</v>
      </c>
      <c r="E41" s="58">
        <f t="shared" ref="E41:H41" si="9">SUM(E37:E40)</f>
        <v>53750</v>
      </c>
      <c r="F41" s="58">
        <f t="shared" si="9"/>
        <v>53750</v>
      </c>
      <c r="G41" s="58">
        <f t="shared" si="9"/>
        <v>0</v>
      </c>
      <c r="H41" s="58">
        <f t="shared" si="9"/>
        <v>0</v>
      </c>
      <c r="I41" s="62"/>
      <c r="J41" s="58">
        <f t="shared" si="6"/>
        <v>107500</v>
      </c>
      <c r="K41" s="74"/>
    </row>
    <row r="42" spans="2:11" s="7" customFormat="1" x14ac:dyDescent="0.3">
      <c r="B42" s="16"/>
      <c r="C42" s="12" t="s">
        <v>42</v>
      </c>
      <c r="D42" s="55" t="s">
        <v>32</v>
      </c>
      <c r="E42" s="57"/>
      <c r="F42" s="57"/>
      <c r="G42" s="57"/>
      <c r="H42" s="57"/>
      <c r="I42" s="62"/>
      <c r="J42" s="55"/>
      <c r="K42" s="74"/>
    </row>
    <row r="43" spans="2:11" s="7" customFormat="1" ht="60" customHeight="1" x14ac:dyDescent="0.3">
      <c r="B43" s="16"/>
      <c r="C43" s="19" t="s">
        <v>105</v>
      </c>
      <c r="D43" s="55">
        <v>0</v>
      </c>
      <c r="E43" s="55">
        <v>0</v>
      </c>
      <c r="F43" s="55">
        <v>200000</v>
      </c>
      <c r="G43" s="55">
        <v>600000</v>
      </c>
      <c r="H43" s="55">
        <v>200000</v>
      </c>
      <c r="I43" s="62">
        <v>375000</v>
      </c>
      <c r="J43" s="55">
        <f t="shared" si="6"/>
        <v>1000000</v>
      </c>
      <c r="K43" s="74"/>
    </row>
    <row r="44" spans="2:11" s="7" customFormat="1" ht="14.4" customHeight="1" x14ac:dyDescent="0.3">
      <c r="B44" s="16"/>
      <c r="C44" s="19"/>
      <c r="D44" s="55"/>
      <c r="E44" s="55"/>
      <c r="F44" s="55"/>
      <c r="G44" s="55"/>
      <c r="H44" s="55"/>
      <c r="I44" s="62">
        <v>2083335</v>
      </c>
      <c r="J44" s="55"/>
      <c r="K44" s="74"/>
    </row>
    <row r="45" spans="2:11" s="7" customFormat="1" ht="14.4" customHeight="1" x14ac:dyDescent="0.3">
      <c r="B45" s="16"/>
      <c r="C45" s="19"/>
      <c r="D45" s="55"/>
      <c r="E45" s="55"/>
      <c r="F45" s="55"/>
      <c r="G45" s="55"/>
      <c r="H45" s="55"/>
      <c r="I45" s="62"/>
      <c r="J45" s="55"/>
      <c r="K45" s="74"/>
    </row>
    <row r="46" spans="2:11" s="7" customFormat="1" ht="14.4" customHeight="1" x14ac:dyDescent="0.3">
      <c r="B46" s="16"/>
      <c r="C46" s="19"/>
      <c r="D46" s="55"/>
      <c r="E46" s="55"/>
      <c r="F46" s="55"/>
      <c r="G46" s="55"/>
      <c r="H46" s="55"/>
      <c r="I46" s="62"/>
      <c r="J46" s="55"/>
      <c r="K46" s="74"/>
    </row>
    <row r="47" spans="2:11" s="7" customFormat="1" ht="14.4" customHeight="1" x14ac:dyDescent="0.3">
      <c r="B47" s="16"/>
      <c r="C47" s="19"/>
      <c r="D47" s="55"/>
      <c r="E47" s="55"/>
      <c r="F47" s="55"/>
      <c r="G47" s="55"/>
      <c r="H47" s="55"/>
      <c r="I47" s="62"/>
      <c r="J47" s="55"/>
      <c r="K47" s="74"/>
    </row>
    <row r="48" spans="2:11" s="7" customFormat="1" ht="14.4" customHeight="1" x14ac:dyDescent="0.3">
      <c r="B48" s="16"/>
      <c r="C48" s="19"/>
      <c r="D48" s="55"/>
      <c r="E48" s="55"/>
      <c r="F48" s="55"/>
      <c r="G48" s="55"/>
      <c r="H48" s="55"/>
      <c r="I48" s="62"/>
      <c r="J48" s="55"/>
      <c r="K48" s="74"/>
    </row>
    <row r="49" spans="2:11" s="7" customFormat="1" ht="14.4" customHeight="1" x14ac:dyDescent="0.3">
      <c r="B49" s="16"/>
      <c r="C49" s="19"/>
      <c r="D49" s="55"/>
      <c r="E49" s="55"/>
      <c r="F49" s="55"/>
      <c r="G49" s="55"/>
      <c r="H49" s="55"/>
      <c r="I49" s="62"/>
      <c r="J49" s="55"/>
      <c r="K49" s="74"/>
    </row>
    <row r="50" spans="2:11" s="7" customFormat="1" ht="14.4" customHeight="1" x14ac:dyDescent="0.3">
      <c r="B50" s="16"/>
      <c r="C50" s="19"/>
      <c r="D50" s="55"/>
      <c r="E50" s="55"/>
      <c r="F50" s="55"/>
      <c r="G50" s="55"/>
      <c r="H50" s="55"/>
      <c r="I50" s="62"/>
      <c r="J50" s="55"/>
      <c r="K50" s="74"/>
    </row>
    <row r="51" spans="2:11" s="7" customFormat="1" ht="14.4" customHeight="1" x14ac:dyDescent="0.3">
      <c r="B51" s="16"/>
      <c r="C51" s="19"/>
      <c r="D51" s="55"/>
      <c r="E51" s="55"/>
      <c r="F51" s="55"/>
      <c r="G51" s="55"/>
      <c r="H51" s="55"/>
      <c r="I51" s="62"/>
      <c r="J51" s="55"/>
      <c r="K51" s="74"/>
    </row>
    <row r="52" spans="2:11" s="7" customFormat="1" ht="14.4" customHeight="1" x14ac:dyDescent="0.3">
      <c r="B52" s="16"/>
      <c r="C52" s="11"/>
      <c r="D52" s="55"/>
      <c r="E52" s="57"/>
      <c r="F52" s="57"/>
      <c r="G52" s="57"/>
      <c r="H52" s="57"/>
      <c r="I52" s="62"/>
      <c r="J52" s="55"/>
      <c r="K52" s="74"/>
    </row>
    <row r="53" spans="2:11" s="7" customFormat="1" x14ac:dyDescent="0.3">
      <c r="B53" s="18"/>
      <c r="C53" s="10" t="s">
        <v>18</v>
      </c>
      <c r="D53" s="58">
        <f>SUM(D43:D52)</f>
        <v>0</v>
      </c>
      <c r="E53" s="58">
        <f>SUM(E43:E52)</f>
        <v>0</v>
      </c>
      <c r="F53" s="58">
        <f>SUM(F43:F52)</f>
        <v>200000</v>
      </c>
      <c r="G53" s="58">
        <f>SUM(G43:G52)</f>
        <v>600000</v>
      </c>
      <c r="H53" s="58">
        <f>SUM(H43:H52)</f>
        <v>200000</v>
      </c>
      <c r="I53" s="62"/>
      <c r="J53" s="58">
        <f>SUM(D53:H53)</f>
        <v>1000000</v>
      </c>
      <c r="K53" s="74"/>
    </row>
    <row r="54" spans="2:11" s="7" customFormat="1" x14ac:dyDescent="0.3">
      <c r="B54" s="18"/>
      <c r="C54" s="10" t="s">
        <v>19</v>
      </c>
      <c r="D54" s="58">
        <f>SUM(D53,D41,D35,D31,D27,D16,D11)</f>
        <v>0</v>
      </c>
      <c r="E54" s="58">
        <f>SUM(E53,E41,E35,E31,E27,E16,E11)</f>
        <v>53750</v>
      </c>
      <c r="F54" s="58">
        <f>SUM(F53,F41,F35,F31,F27,F16,F11)</f>
        <v>253750</v>
      </c>
      <c r="G54" s="58">
        <f>SUM(G53,G41,G35,G31,G27,G16,G11)</f>
        <v>600000</v>
      </c>
      <c r="H54" s="58">
        <f>SUM(H53,H41,H35,H31,H27,H16,H11)</f>
        <v>200000</v>
      </c>
      <c r="I54" s="62"/>
      <c r="J54" s="58">
        <f t="shared" si="6"/>
        <v>1107500</v>
      </c>
      <c r="K54" s="74"/>
    </row>
    <row r="55" spans="2:11" s="7" customFormat="1" x14ac:dyDescent="0.3">
      <c r="B55" s="17"/>
      <c r="D55" s="74"/>
      <c r="E55" s="74"/>
      <c r="F55" s="74"/>
      <c r="G55" s="74"/>
      <c r="H55" s="74"/>
      <c r="I55" s="74"/>
      <c r="J55" s="74" t="s">
        <v>20</v>
      </c>
      <c r="K55" s="74"/>
    </row>
    <row r="56" spans="2:11" s="7" customFormat="1" ht="28.8" x14ac:dyDescent="0.3">
      <c r="B56" s="53" t="s">
        <v>40</v>
      </c>
      <c r="C56" s="13" t="s">
        <v>40</v>
      </c>
      <c r="D56" s="75"/>
      <c r="E56" s="75"/>
      <c r="F56" s="75"/>
      <c r="G56" s="75"/>
      <c r="H56" s="75"/>
      <c r="I56" s="74"/>
      <c r="J56" s="75" t="s">
        <v>20</v>
      </c>
      <c r="K56" s="74"/>
    </row>
    <row r="57" spans="2:11" s="7" customFormat="1" x14ac:dyDescent="0.3">
      <c r="B57" s="16"/>
      <c r="C57" s="19" t="s">
        <v>45</v>
      </c>
      <c r="D57" s="55">
        <f>SUM((D11+D16+D27+D35+D41+D53))*0.1</f>
        <v>0</v>
      </c>
      <c r="E57" s="55">
        <f>SUM((E11+E16+E27+E35+E41+E53))*0.1</f>
        <v>5375</v>
      </c>
      <c r="F57" s="55">
        <f>SUM((F11+F16+F27+F35+F41)+(25000/3))*0.1</f>
        <v>6208.3333333333339</v>
      </c>
      <c r="G57" s="55">
        <f t="shared" ref="G57:H57" si="10">SUM((G11+G16+G27+G35+G41)+(25000/3))*0.1</f>
        <v>833.33333333333348</v>
      </c>
      <c r="H57" s="55">
        <f t="shared" si="10"/>
        <v>833.33333333333348</v>
      </c>
      <c r="I57" s="62"/>
      <c r="J57" s="55">
        <f>SUM(D57:H57)</f>
        <v>13250.000000000002</v>
      </c>
      <c r="K57" s="74"/>
    </row>
    <row r="58" spans="2:11" s="7" customFormat="1" x14ac:dyDescent="0.3">
      <c r="B58" s="16"/>
      <c r="C58" s="19"/>
      <c r="D58" s="55"/>
      <c r="E58" s="57"/>
      <c r="F58" s="57"/>
      <c r="G58" s="57"/>
      <c r="H58" s="57"/>
      <c r="I58" s="62"/>
      <c r="J58" s="55">
        <f t="shared" ref="J58:J59" si="11">SUM(D58:H58)</f>
        <v>0</v>
      </c>
      <c r="K58" s="74"/>
    </row>
    <row r="59" spans="2:11" s="7" customFormat="1" x14ac:dyDescent="0.3">
      <c r="B59" s="18"/>
      <c r="C59" s="10" t="s">
        <v>21</v>
      </c>
      <c r="D59" s="58">
        <f>SUM(D57:D58)</f>
        <v>0</v>
      </c>
      <c r="E59" s="58">
        <f t="shared" ref="E59:H59" si="12">SUM(E57:E58)</f>
        <v>5375</v>
      </c>
      <c r="F59" s="58">
        <f t="shared" si="12"/>
        <v>6208.3333333333339</v>
      </c>
      <c r="G59" s="58">
        <f t="shared" si="12"/>
        <v>833.33333333333348</v>
      </c>
      <c r="H59" s="58">
        <f t="shared" si="12"/>
        <v>833.33333333333348</v>
      </c>
      <c r="I59" s="62"/>
      <c r="J59" s="58">
        <f t="shared" si="11"/>
        <v>13250.000000000002</v>
      </c>
      <c r="K59" s="74"/>
    </row>
    <row r="60" spans="2:11" s="7" customFormat="1" ht="15" thickBot="1" x14ac:dyDescent="0.35">
      <c r="B60" s="17"/>
      <c r="D60" s="74"/>
      <c r="E60" s="74"/>
      <c r="F60" s="74"/>
      <c r="G60" s="74"/>
      <c r="H60" s="74"/>
      <c r="I60" s="74"/>
      <c r="J60" s="74" t="s">
        <v>20</v>
      </c>
      <c r="K60" s="74"/>
    </row>
    <row r="61" spans="2:11" s="4" customFormat="1" ht="29.4" thickBot="1" x14ac:dyDescent="0.35">
      <c r="B61" s="14" t="s">
        <v>22</v>
      </c>
      <c r="C61" s="14"/>
      <c r="D61" s="76">
        <f>SUM(D59,D54)</f>
        <v>0</v>
      </c>
      <c r="E61" s="76">
        <f t="shared" ref="E61:H61" si="13">SUM(E59,E54)</f>
        <v>59125</v>
      </c>
      <c r="F61" s="76">
        <f t="shared" si="13"/>
        <v>259958.33333333334</v>
      </c>
      <c r="G61" s="76">
        <f t="shared" si="13"/>
        <v>600833.33333333337</v>
      </c>
      <c r="H61" s="76">
        <f t="shared" si="13"/>
        <v>200833.33333333334</v>
      </c>
      <c r="I61" s="62">
        <f>SUM(I59,I54)</f>
        <v>0</v>
      </c>
      <c r="J61" s="76">
        <f>SUM(J59,J54)</f>
        <v>1120750</v>
      </c>
      <c r="K61" s="78"/>
    </row>
    <row r="62" spans="2:11" x14ac:dyDescent="0.3">
      <c r="B62" s="9"/>
    </row>
    <row r="63" spans="2:11" x14ac:dyDescent="0.3">
      <c r="B63" s="9"/>
      <c r="C63" s="94" t="s">
        <v>46</v>
      </c>
      <c r="D63" s="94"/>
      <c r="E63" s="94"/>
      <c r="F63" s="94"/>
      <c r="G63" s="94"/>
      <c r="H63" s="94"/>
      <c r="I63" s="94"/>
      <c r="J63" s="94"/>
    </row>
    <row r="64" spans="2:11" x14ac:dyDescent="0.3">
      <c r="B64" s="9"/>
      <c r="C64" s="94"/>
      <c r="D64" s="94"/>
      <c r="E64" s="94"/>
      <c r="F64" s="94"/>
      <c r="G64" s="94"/>
      <c r="H64" s="94"/>
      <c r="I64" s="94"/>
      <c r="J64" s="94"/>
    </row>
    <row r="65" spans="2:10" x14ac:dyDescent="0.3">
      <c r="B65" s="9"/>
      <c r="C65" s="94"/>
      <c r="D65" s="94"/>
      <c r="E65" s="94"/>
      <c r="F65" s="94"/>
      <c r="G65" s="94"/>
      <c r="H65" s="94"/>
      <c r="I65" s="94"/>
      <c r="J65" s="94"/>
    </row>
    <row r="66" spans="2:10" x14ac:dyDescent="0.3">
      <c r="B66" s="9"/>
      <c r="C66" s="94"/>
      <c r="D66" s="94"/>
      <c r="E66" s="94"/>
      <c r="F66" s="94"/>
      <c r="G66" s="94"/>
      <c r="H66" s="94"/>
      <c r="I66" s="94"/>
      <c r="J66" s="94"/>
    </row>
    <row r="67" spans="2:10" x14ac:dyDescent="0.3">
      <c r="B67" s="9"/>
    </row>
    <row r="68" spans="2:10" x14ac:dyDescent="0.3">
      <c r="B68" s="9"/>
    </row>
    <row r="69" spans="2:10" x14ac:dyDescent="0.3">
      <c r="B69" s="9"/>
    </row>
    <row r="70" spans="2:10" x14ac:dyDescent="0.3">
      <c r="B70" s="9"/>
    </row>
    <row r="71" spans="2:10" x14ac:dyDescent="0.3">
      <c r="B71" s="9"/>
    </row>
    <row r="72" spans="2:10" x14ac:dyDescent="0.3">
      <c r="B72" s="9"/>
    </row>
    <row r="73" spans="2:10" x14ac:dyDescent="0.3">
      <c r="B73" s="9"/>
    </row>
    <row r="74" spans="2:10" x14ac:dyDescent="0.3">
      <c r="B74" s="9"/>
    </row>
    <row r="75" spans="2:10" x14ac:dyDescent="0.3">
      <c r="B75" s="9"/>
    </row>
    <row r="76" spans="2:10" x14ac:dyDescent="0.3">
      <c r="B76" s="9"/>
    </row>
  </sheetData>
  <mergeCells count="1">
    <mergeCell ref="C63:J66"/>
  </mergeCells>
  <pageMargins left="0.7" right="0.7" top="0.75" bottom="0.75" header="0.3" footer="0.3"/>
  <pageSetup scale="89" fitToHeight="0" orientation="landscape" r:id="rId1"/>
  <ignoredErrors>
    <ignoredError sqref="J8 J20:J26 J33 J37:J39 J43" formulaRange="1"/>
  </ignoredError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F9BCA6-00E8-466E-B7CB-7CE5A657A5FA}">
  <sheetPr>
    <tabColor theme="9" tint="0.39997558519241921"/>
    <pageSetUpPr fitToPage="1"/>
  </sheetPr>
  <dimension ref="B2:AX72"/>
  <sheetViews>
    <sheetView showGridLines="0" zoomScale="85" zoomScaleNormal="85" workbookViewId="0">
      <pane xSplit="3" ySplit="6" topLeftCell="D28" activePane="bottomRight" state="frozen"/>
      <selection pane="topRight" activeCell="R20" sqref="R20:W20"/>
      <selection pane="bottomLeft" activeCell="R20" sqref="R20:W20"/>
      <selection pane="bottomRight" activeCell="E54" sqref="E54"/>
    </sheetView>
  </sheetViews>
  <sheetFormatPr defaultColWidth="9.109375" defaultRowHeight="14.4" x14ac:dyDescent="0.3"/>
  <cols>
    <col min="1" max="1" width="3.109375" style="6" customWidth="1"/>
    <col min="2" max="2" width="11.109375" style="6" customWidth="1"/>
    <col min="3" max="3" width="46.44140625" style="6" customWidth="1"/>
    <col min="4" max="4" width="13.33203125" style="59" customWidth="1"/>
    <col min="5" max="5" width="13.109375" style="60" customWidth="1"/>
    <col min="6" max="7" width="13.109375" style="61" customWidth="1"/>
    <col min="8" max="8" width="12.88671875" style="60" customWidth="1"/>
    <col min="9" max="9" width="0.88671875" style="62" customWidth="1"/>
    <col min="10" max="10" width="14.5546875" style="61" customWidth="1"/>
    <col min="11" max="11" width="10.109375" style="6" customWidth="1"/>
    <col min="12" max="16384" width="9.109375" style="6"/>
  </cols>
  <sheetData>
    <row r="2" spans="2:50" ht="23.4" x14ac:dyDescent="0.45">
      <c r="B2" s="24" t="s">
        <v>29</v>
      </c>
    </row>
    <row r="3" spans="2:50" x14ac:dyDescent="0.3">
      <c r="B3" s="47" t="s">
        <v>30</v>
      </c>
    </row>
    <row r="4" spans="2:50" x14ac:dyDescent="0.3">
      <c r="B4" s="5"/>
    </row>
    <row r="5" spans="2:50" ht="18" x14ac:dyDescent="0.35">
      <c r="B5" s="25" t="s">
        <v>2</v>
      </c>
      <c r="C5" s="26"/>
      <c r="D5" s="63"/>
      <c r="E5" s="63"/>
      <c r="F5" s="63"/>
      <c r="G5" s="63"/>
      <c r="H5" s="63"/>
      <c r="I5" s="63"/>
      <c r="J5" s="64"/>
      <c r="K5" s="2"/>
      <c r="L5" s="2"/>
      <c r="M5" s="2"/>
      <c r="N5" s="2"/>
      <c r="O5" s="2"/>
      <c r="P5" s="2"/>
      <c r="Q5" s="2"/>
      <c r="R5" s="2"/>
      <c r="S5" s="2"/>
      <c r="T5" s="2"/>
      <c r="U5" s="2"/>
      <c r="V5" s="2"/>
      <c r="W5" s="2"/>
      <c r="X5" s="2"/>
      <c r="Y5" s="2"/>
      <c r="Z5" s="2"/>
      <c r="AA5" s="2"/>
      <c r="AB5" s="2"/>
      <c r="AC5" s="2"/>
      <c r="AD5" s="2"/>
      <c r="AE5" s="2"/>
      <c r="AF5" s="2"/>
      <c r="AG5" s="2"/>
      <c r="AH5" s="2"/>
      <c r="AI5" s="2"/>
      <c r="AJ5" s="2"/>
      <c r="AK5" s="2"/>
      <c r="AL5" s="2"/>
      <c r="AM5" s="2"/>
      <c r="AN5" s="2"/>
      <c r="AO5" s="2"/>
      <c r="AP5" s="2"/>
      <c r="AQ5" s="2"/>
      <c r="AR5" s="2"/>
      <c r="AS5" s="2"/>
      <c r="AT5" s="2"/>
      <c r="AU5" s="2"/>
      <c r="AV5" s="2"/>
      <c r="AW5" s="2"/>
      <c r="AX5" s="2"/>
    </row>
    <row r="6" spans="2:50" ht="33" customHeight="1" x14ac:dyDescent="0.3">
      <c r="B6" s="27" t="s">
        <v>3</v>
      </c>
      <c r="C6" s="27" t="s">
        <v>4</v>
      </c>
      <c r="D6" s="65" t="s">
        <v>5</v>
      </c>
      <c r="E6" s="66" t="s">
        <v>6</v>
      </c>
      <c r="F6" s="66" t="s">
        <v>7</v>
      </c>
      <c r="G6" s="66" t="s">
        <v>8</v>
      </c>
      <c r="H6" s="67" t="s">
        <v>9</v>
      </c>
      <c r="I6" s="68"/>
      <c r="J6" s="69" t="s">
        <v>10</v>
      </c>
      <c r="K6" s="7"/>
      <c r="L6" s="7"/>
      <c r="M6" s="7"/>
      <c r="N6" s="7"/>
      <c r="O6" s="7"/>
      <c r="P6" s="7"/>
      <c r="Q6" s="7"/>
      <c r="R6" s="7"/>
      <c r="S6" s="7"/>
      <c r="T6" s="7"/>
      <c r="U6" s="7"/>
      <c r="V6" s="7"/>
      <c r="W6" s="7"/>
      <c r="X6" s="7"/>
      <c r="Y6" s="7"/>
      <c r="Z6" s="7"/>
      <c r="AA6" s="7"/>
      <c r="AB6" s="7"/>
      <c r="AC6" s="7"/>
      <c r="AD6" s="7"/>
      <c r="AE6" s="7"/>
      <c r="AF6" s="7"/>
      <c r="AG6" s="7"/>
      <c r="AH6" s="7"/>
      <c r="AI6" s="7"/>
      <c r="AJ6" s="7"/>
      <c r="AK6" s="7"/>
      <c r="AL6" s="7"/>
      <c r="AM6" s="7"/>
      <c r="AN6" s="2"/>
      <c r="AO6" s="2"/>
      <c r="AP6" s="2"/>
      <c r="AQ6" s="2"/>
      <c r="AR6" s="2"/>
      <c r="AS6" s="2"/>
      <c r="AT6" s="2"/>
      <c r="AU6" s="2"/>
      <c r="AV6" s="2"/>
      <c r="AW6" s="2"/>
      <c r="AX6" s="2"/>
    </row>
    <row r="7" spans="2:50" s="8" customFormat="1" x14ac:dyDescent="0.3">
      <c r="B7" s="15" t="s">
        <v>11</v>
      </c>
      <c r="C7" s="20" t="s">
        <v>31</v>
      </c>
      <c r="D7" s="57" t="s">
        <v>32</v>
      </c>
      <c r="E7" s="57" t="s">
        <v>32</v>
      </c>
      <c r="F7" s="57" t="s">
        <v>32</v>
      </c>
      <c r="G7" s="57"/>
      <c r="H7" s="57" t="s">
        <v>32</v>
      </c>
      <c r="I7" s="62"/>
      <c r="J7" s="70" t="s">
        <v>32</v>
      </c>
      <c r="K7" s="7"/>
      <c r="L7" s="7"/>
      <c r="M7" s="7"/>
      <c r="N7" s="7"/>
      <c r="O7" s="7"/>
      <c r="P7" s="7"/>
      <c r="Q7" s="7"/>
      <c r="R7" s="7"/>
      <c r="S7" s="7"/>
      <c r="T7" s="7"/>
      <c r="U7" s="7"/>
      <c r="V7" s="7"/>
      <c r="W7" s="7"/>
      <c r="X7" s="7"/>
      <c r="Y7" s="7"/>
      <c r="Z7" s="7"/>
      <c r="AA7" s="7"/>
      <c r="AB7" s="7"/>
      <c r="AC7" s="7"/>
      <c r="AD7" s="7"/>
      <c r="AE7" s="7"/>
      <c r="AF7" s="7"/>
      <c r="AG7" s="7"/>
      <c r="AH7" s="7"/>
      <c r="AI7" s="7"/>
      <c r="AJ7" s="7"/>
      <c r="AK7" s="7"/>
      <c r="AL7" s="7"/>
      <c r="AM7" s="7"/>
    </row>
    <row r="8" spans="2:50" s="7" customFormat="1" x14ac:dyDescent="0.3">
      <c r="B8" s="16"/>
      <c r="C8" s="19" t="s">
        <v>60</v>
      </c>
      <c r="D8" s="55"/>
      <c r="E8" s="55"/>
      <c r="F8" s="55"/>
      <c r="G8" s="55"/>
      <c r="H8" s="55"/>
      <c r="I8" s="62">
        <v>450000</v>
      </c>
      <c r="J8" s="55">
        <f>SUM(D8:H8)</f>
        <v>0</v>
      </c>
    </row>
    <row r="9" spans="2:50" s="7" customFormat="1" x14ac:dyDescent="0.3">
      <c r="B9" s="16"/>
      <c r="C9" s="19"/>
      <c r="D9" s="55"/>
      <c r="E9" s="55"/>
      <c r="F9" s="55"/>
      <c r="G9" s="55"/>
      <c r="H9" s="55"/>
      <c r="I9" s="62"/>
      <c r="J9" s="55">
        <f>SUM(D9:H9)</f>
        <v>0</v>
      </c>
    </row>
    <row r="10" spans="2:50" s="7" customFormat="1" x14ac:dyDescent="0.3">
      <c r="B10" s="16"/>
      <c r="C10" s="21"/>
      <c r="D10" s="55"/>
      <c r="E10" s="57"/>
      <c r="F10" s="57"/>
      <c r="G10" s="57"/>
      <c r="H10" s="57"/>
      <c r="I10" s="62"/>
      <c r="J10" s="55">
        <f>SUM(D10:H10)</f>
        <v>0</v>
      </c>
    </row>
    <row r="11" spans="2:50" s="7" customFormat="1" x14ac:dyDescent="0.3">
      <c r="B11" s="16"/>
      <c r="C11" s="10" t="s">
        <v>12</v>
      </c>
      <c r="D11" s="58">
        <f>SUM(D8:D10)</f>
        <v>0</v>
      </c>
      <c r="E11" s="58">
        <f t="shared" ref="E11:J11" si="0">SUM(E8:E10)</f>
        <v>0</v>
      </c>
      <c r="F11" s="58">
        <f t="shared" si="0"/>
        <v>0</v>
      </c>
      <c r="G11" s="58">
        <f t="shared" si="0"/>
        <v>0</v>
      </c>
      <c r="H11" s="58">
        <f t="shared" si="0"/>
        <v>0</v>
      </c>
      <c r="I11" s="62">
        <f t="shared" si="0"/>
        <v>450000</v>
      </c>
      <c r="J11" s="58">
        <f t="shared" si="0"/>
        <v>0</v>
      </c>
    </row>
    <row r="12" spans="2:50" s="7" customFormat="1" x14ac:dyDescent="0.3">
      <c r="B12" s="16"/>
      <c r="C12" s="12" t="s">
        <v>33</v>
      </c>
      <c r="D12" s="55" t="s">
        <v>32</v>
      </c>
      <c r="E12" s="57"/>
      <c r="F12" s="57"/>
      <c r="G12" s="57"/>
      <c r="H12" s="57"/>
      <c r="I12" s="62"/>
      <c r="J12" s="70" t="s">
        <v>32</v>
      </c>
    </row>
    <row r="13" spans="2:50" s="7" customFormat="1" x14ac:dyDescent="0.3">
      <c r="B13" s="16"/>
      <c r="C13" s="19"/>
      <c r="D13" s="55"/>
      <c r="E13" s="55"/>
      <c r="F13" s="55"/>
      <c r="G13" s="55"/>
      <c r="H13" s="55"/>
      <c r="I13" s="62"/>
      <c r="J13" s="55">
        <f>SUM(D13:H13)</f>
        <v>0</v>
      </c>
    </row>
    <row r="14" spans="2:50" s="7" customFormat="1" x14ac:dyDescent="0.3">
      <c r="B14" s="16"/>
      <c r="C14" s="19"/>
      <c r="D14" s="55"/>
      <c r="E14" s="55"/>
      <c r="F14" s="55"/>
      <c r="G14" s="55"/>
      <c r="H14" s="55"/>
      <c r="I14" s="62"/>
      <c r="J14" s="55">
        <f t="shared" ref="J14:J15" si="1">SUM(D14:H14)</f>
        <v>0</v>
      </c>
    </row>
    <row r="15" spans="2:50" s="7" customFormat="1" x14ac:dyDescent="0.3">
      <c r="B15" s="16"/>
      <c r="C15" s="11"/>
      <c r="D15" s="55"/>
      <c r="E15" s="57"/>
      <c r="F15" s="57"/>
      <c r="G15" s="57"/>
      <c r="H15" s="57"/>
      <c r="I15" s="62"/>
      <c r="J15" s="55">
        <f t="shared" si="1"/>
        <v>0</v>
      </c>
    </row>
    <row r="16" spans="2:50" s="7" customFormat="1" x14ac:dyDescent="0.3">
      <c r="B16" s="16"/>
      <c r="C16" s="10" t="s">
        <v>13</v>
      </c>
      <c r="D16" s="58">
        <f>SUM(D13:D15)</f>
        <v>0</v>
      </c>
      <c r="E16" s="58">
        <f t="shared" ref="E16:J16" si="2">SUM(E13:E15)</f>
        <v>0</v>
      </c>
      <c r="F16" s="58">
        <f t="shared" si="2"/>
        <v>0</v>
      </c>
      <c r="G16" s="58">
        <f t="shared" si="2"/>
        <v>0</v>
      </c>
      <c r="H16" s="58">
        <f t="shared" si="2"/>
        <v>0</v>
      </c>
      <c r="I16" s="62">
        <f t="shared" si="2"/>
        <v>0</v>
      </c>
      <c r="J16" s="58">
        <f t="shared" si="2"/>
        <v>0</v>
      </c>
    </row>
    <row r="17" spans="2:10" s="7" customFormat="1" x14ac:dyDescent="0.3">
      <c r="B17" s="16"/>
      <c r="C17" s="12" t="s">
        <v>34</v>
      </c>
      <c r="D17" s="55" t="s">
        <v>32</v>
      </c>
      <c r="E17" s="57"/>
      <c r="F17" s="57"/>
      <c r="G17" s="57"/>
      <c r="H17" s="57"/>
      <c r="I17" s="62"/>
      <c r="J17" s="70" t="s">
        <v>32</v>
      </c>
    </row>
    <row r="18" spans="2:10" s="7" customFormat="1" x14ac:dyDescent="0.3">
      <c r="B18" s="16"/>
      <c r="C18" s="19"/>
      <c r="D18" s="55"/>
      <c r="E18" s="57"/>
      <c r="F18" s="57"/>
      <c r="G18" s="57"/>
      <c r="H18" s="57"/>
      <c r="I18" s="62"/>
      <c r="J18" s="55">
        <f t="shared" ref="J18:J19" si="3">SUM(D18:H18)</f>
        <v>0</v>
      </c>
    </row>
    <row r="19" spans="2:10" s="7" customFormat="1" x14ac:dyDescent="0.3">
      <c r="B19" s="16"/>
      <c r="C19" s="23"/>
      <c r="D19" s="55"/>
      <c r="E19" s="57"/>
      <c r="F19" s="57"/>
      <c r="G19" s="57"/>
      <c r="H19" s="57"/>
      <c r="I19" s="62"/>
      <c r="J19" s="55">
        <f t="shared" si="3"/>
        <v>0</v>
      </c>
    </row>
    <row r="20" spans="2:10" s="7" customFormat="1" x14ac:dyDescent="0.3">
      <c r="B20" s="16"/>
      <c r="C20" s="23"/>
      <c r="D20" s="55"/>
      <c r="E20" s="55"/>
      <c r="F20" s="55"/>
      <c r="G20" s="55"/>
      <c r="H20" s="55"/>
      <c r="I20" s="62">
        <v>2000</v>
      </c>
      <c r="J20" s="55">
        <f>SUM(D20:H20)</f>
        <v>0</v>
      </c>
    </row>
    <row r="21" spans="2:10" s="7" customFormat="1" x14ac:dyDescent="0.3">
      <c r="B21" s="16"/>
      <c r="C21" s="23"/>
      <c r="D21" s="55"/>
      <c r="E21" s="55"/>
      <c r="F21" s="55"/>
      <c r="G21" s="55"/>
      <c r="H21" s="55"/>
      <c r="I21" s="62">
        <v>250</v>
      </c>
      <c r="J21" s="55">
        <f t="shared" ref="J21:J26" si="4">SUM(D21:H21)</f>
        <v>0</v>
      </c>
    </row>
    <row r="22" spans="2:10" s="7" customFormat="1" x14ac:dyDescent="0.3">
      <c r="B22" s="16"/>
      <c r="C22" s="19"/>
      <c r="D22" s="55"/>
      <c r="E22" s="55"/>
      <c r="F22" s="55"/>
      <c r="G22" s="55"/>
      <c r="H22" s="55"/>
      <c r="I22" s="62">
        <v>2250</v>
      </c>
      <c r="J22" s="55">
        <f t="shared" si="4"/>
        <v>0</v>
      </c>
    </row>
    <row r="23" spans="2:10" s="7" customFormat="1" x14ac:dyDescent="0.3">
      <c r="B23" s="16"/>
      <c r="C23" s="23"/>
      <c r="D23" s="55"/>
      <c r="E23" s="55"/>
      <c r="F23" s="55"/>
      <c r="G23" s="55"/>
      <c r="H23" s="55"/>
      <c r="I23" s="62">
        <v>1243</v>
      </c>
      <c r="J23" s="55">
        <f t="shared" si="4"/>
        <v>0</v>
      </c>
    </row>
    <row r="24" spans="2:10" s="7" customFormat="1" x14ac:dyDescent="0.3">
      <c r="B24" s="16"/>
      <c r="C24" s="23"/>
      <c r="D24" s="55"/>
      <c r="E24" s="55"/>
      <c r="F24" s="55"/>
      <c r="G24" s="55"/>
      <c r="H24" s="55"/>
      <c r="I24" s="62">
        <v>225</v>
      </c>
      <c r="J24" s="55">
        <f t="shared" si="4"/>
        <v>0</v>
      </c>
    </row>
    <row r="25" spans="2:10" s="7" customFormat="1" x14ac:dyDescent="0.3">
      <c r="B25" s="16"/>
      <c r="C25" s="23"/>
      <c r="D25" s="55"/>
      <c r="E25" s="55"/>
      <c r="F25" s="55"/>
      <c r="G25" s="55"/>
      <c r="H25" s="55"/>
      <c r="I25" s="62">
        <v>400</v>
      </c>
      <c r="J25" s="55">
        <f t="shared" si="4"/>
        <v>0</v>
      </c>
    </row>
    <row r="26" spans="2:10" s="7" customFormat="1" x14ac:dyDescent="0.3">
      <c r="B26" s="16"/>
      <c r="C26" s="19"/>
      <c r="D26" s="55"/>
      <c r="E26" s="55"/>
      <c r="F26" s="55"/>
      <c r="G26" s="55"/>
      <c r="H26" s="55"/>
      <c r="I26" s="62">
        <v>1638</v>
      </c>
      <c r="J26" s="55">
        <f t="shared" si="4"/>
        <v>0</v>
      </c>
    </row>
    <row r="27" spans="2:10" s="7" customFormat="1" x14ac:dyDescent="0.3">
      <c r="B27" s="16"/>
      <c r="C27" s="10" t="s">
        <v>14</v>
      </c>
      <c r="D27" s="58">
        <f>SUM(D20:D26)</f>
        <v>0</v>
      </c>
      <c r="E27" s="58">
        <f t="shared" ref="E27:H27" si="5">SUM(E20:E26)</f>
        <v>0</v>
      </c>
      <c r="F27" s="58">
        <f t="shared" si="5"/>
        <v>0</v>
      </c>
      <c r="G27" s="58">
        <f t="shared" si="5"/>
        <v>0</v>
      </c>
      <c r="H27" s="58">
        <f t="shared" si="5"/>
        <v>0</v>
      </c>
      <c r="I27" s="62"/>
      <c r="J27" s="58">
        <f>SUM(D27:H27)</f>
        <v>0</v>
      </c>
    </row>
    <row r="28" spans="2:10" s="7" customFormat="1" x14ac:dyDescent="0.3">
      <c r="B28" s="16"/>
      <c r="C28" s="12" t="s">
        <v>35</v>
      </c>
      <c r="D28" s="55"/>
      <c r="E28" s="57"/>
      <c r="F28" s="57"/>
      <c r="G28" s="57"/>
      <c r="H28" s="57"/>
      <c r="I28" s="62"/>
      <c r="J28" s="55" t="s">
        <v>20</v>
      </c>
    </row>
    <row r="29" spans="2:10" s="7" customFormat="1" x14ac:dyDescent="0.3">
      <c r="B29" s="16"/>
      <c r="C29" s="19"/>
      <c r="D29" s="55"/>
      <c r="E29" s="57"/>
      <c r="F29" s="57"/>
      <c r="G29" s="57"/>
      <c r="H29" s="57"/>
      <c r="I29" s="62"/>
      <c r="J29" s="55">
        <f>SUM(D29:H29)</f>
        <v>0</v>
      </c>
    </row>
    <row r="30" spans="2:10" s="7" customFormat="1" x14ac:dyDescent="0.3">
      <c r="B30" s="16" t="s">
        <v>36</v>
      </c>
      <c r="C30" s="22" t="s">
        <v>36</v>
      </c>
      <c r="D30" s="55" t="s">
        <v>32</v>
      </c>
      <c r="E30" s="57"/>
      <c r="F30" s="57"/>
      <c r="G30" s="57"/>
      <c r="H30" s="57"/>
      <c r="I30" s="62"/>
      <c r="J30" s="55">
        <f t="shared" ref="J30:J50" si="6">SUM(D30:H30)</f>
        <v>0</v>
      </c>
    </row>
    <row r="31" spans="2:10" s="7" customFormat="1" x14ac:dyDescent="0.3">
      <c r="B31" s="16"/>
      <c r="C31" s="10" t="s">
        <v>15</v>
      </c>
      <c r="D31" s="72">
        <f>SUM(D29:D30)</f>
        <v>0</v>
      </c>
      <c r="E31" s="72">
        <f t="shared" ref="E31:H31" si="7">SUM(E29:E30)</f>
        <v>0</v>
      </c>
      <c r="F31" s="72">
        <f t="shared" si="7"/>
        <v>0</v>
      </c>
      <c r="G31" s="72">
        <f t="shared" si="7"/>
        <v>0</v>
      </c>
      <c r="H31" s="72">
        <f t="shared" si="7"/>
        <v>0</v>
      </c>
      <c r="I31" s="62"/>
      <c r="J31" s="58">
        <f t="shared" si="6"/>
        <v>0</v>
      </c>
    </row>
    <row r="32" spans="2:10" s="7" customFormat="1" x14ac:dyDescent="0.3">
      <c r="B32" s="16"/>
      <c r="C32" s="12" t="s">
        <v>37</v>
      </c>
      <c r="D32" s="55" t="s">
        <v>32</v>
      </c>
      <c r="E32" s="57"/>
      <c r="F32" s="57"/>
      <c r="G32" s="57"/>
      <c r="H32" s="57"/>
      <c r="I32" s="62"/>
      <c r="J32" s="55"/>
    </row>
    <row r="33" spans="2:10" s="7" customFormat="1" x14ac:dyDescent="0.3">
      <c r="B33" s="16"/>
      <c r="C33" s="19"/>
      <c r="D33" s="55"/>
      <c r="E33" s="55"/>
      <c r="F33" s="55"/>
      <c r="G33" s="55"/>
      <c r="H33" s="55"/>
      <c r="I33" s="62">
        <v>5000</v>
      </c>
      <c r="J33" s="55">
        <f t="shared" si="6"/>
        <v>0</v>
      </c>
    </row>
    <row r="34" spans="2:10" s="7" customFormat="1" x14ac:dyDescent="0.3">
      <c r="B34" s="16"/>
      <c r="C34" s="19"/>
      <c r="D34" s="55"/>
      <c r="E34" s="57"/>
      <c r="F34" s="57"/>
      <c r="G34" s="57"/>
      <c r="H34" s="57"/>
      <c r="I34" s="62"/>
      <c r="J34" s="55">
        <f t="shared" si="6"/>
        <v>0</v>
      </c>
    </row>
    <row r="35" spans="2:10" s="7" customFormat="1" x14ac:dyDescent="0.3">
      <c r="B35" s="16"/>
      <c r="C35" s="10" t="s">
        <v>16</v>
      </c>
      <c r="D35" s="58">
        <f>SUM(D33:D34)</f>
        <v>0</v>
      </c>
      <c r="E35" s="58">
        <f t="shared" ref="E35:H35" si="8">SUM(E33:E34)</f>
        <v>0</v>
      </c>
      <c r="F35" s="58">
        <f t="shared" si="8"/>
        <v>0</v>
      </c>
      <c r="G35" s="58">
        <f t="shared" si="8"/>
        <v>0</v>
      </c>
      <c r="H35" s="58">
        <f t="shared" si="8"/>
        <v>0</v>
      </c>
      <c r="I35" s="62"/>
      <c r="J35" s="58">
        <f t="shared" si="6"/>
        <v>0</v>
      </c>
    </row>
    <row r="36" spans="2:10" s="7" customFormat="1" x14ac:dyDescent="0.3">
      <c r="B36" s="16"/>
      <c r="C36" s="12" t="s">
        <v>38</v>
      </c>
      <c r="D36" s="55" t="s">
        <v>32</v>
      </c>
      <c r="E36" s="57"/>
      <c r="F36" s="57"/>
      <c r="G36" s="57"/>
      <c r="H36" s="57"/>
      <c r="I36" s="62"/>
      <c r="J36" s="55"/>
    </row>
    <row r="37" spans="2:10" s="7" customFormat="1" x14ac:dyDescent="0.3">
      <c r="B37" s="16"/>
      <c r="C37" s="19"/>
      <c r="D37" s="55"/>
      <c r="E37" s="55"/>
      <c r="F37" s="55"/>
      <c r="G37" s="55"/>
      <c r="H37" s="55"/>
      <c r="I37" s="62">
        <v>5106000</v>
      </c>
      <c r="J37" s="55">
        <f t="shared" si="6"/>
        <v>0</v>
      </c>
    </row>
    <row r="38" spans="2:10" s="7" customFormat="1" x14ac:dyDescent="0.3">
      <c r="B38" s="16"/>
      <c r="C38" s="19"/>
      <c r="D38" s="55"/>
      <c r="E38" s="55"/>
      <c r="F38" s="55"/>
      <c r="G38" s="55"/>
      <c r="H38" s="55"/>
      <c r="I38" s="62">
        <v>22500000</v>
      </c>
      <c r="J38" s="55">
        <f t="shared" si="6"/>
        <v>0</v>
      </c>
    </row>
    <row r="39" spans="2:10" s="7" customFormat="1" x14ac:dyDescent="0.3">
      <c r="B39" s="16"/>
      <c r="C39" s="19"/>
      <c r="D39" s="55"/>
      <c r="E39" s="55"/>
      <c r="F39" s="55"/>
      <c r="G39" s="55"/>
      <c r="H39" s="55"/>
      <c r="I39" s="62">
        <v>75000000</v>
      </c>
      <c r="J39" s="55">
        <f t="shared" si="6"/>
        <v>0</v>
      </c>
    </row>
    <row r="40" spans="2:10" s="7" customFormat="1" x14ac:dyDescent="0.3">
      <c r="B40" s="16"/>
      <c r="C40" s="19"/>
      <c r="D40" s="55"/>
      <c r="E40" s="57"/>
      <c r="F40" s="57"/>
      <c r="G40" s="57"/>
      <c r="H40" s="57"/>
      <c r="I40" s="62"/>
      <c r="J40" s="55">
        <f t="shared" si="6"/>
        <v>0</v>
      </c>
    </row>
    <row r="41" spans="2:10" s="7" customFormat="1" x14ac:dyDescent="0.3">
      <c r="B41" s="16"/>
      <c r="C41" s="10" t="s">
        <v>17</v>
      </c>
      <c r="D41" s="58">
        <f>SUM(D37:D40)</f>
        <v>0</v>
      </c>
      <c r="E41" s="58">
        <f t="shared" ref="E41:H41" si="9">SUM(E37:E40)</f>
        <v>0</v>
      </c>
      <c r="F41" s="58">
        <f t="shared" si="9"/>
        <v>0</v>
      </c>
      <c r="G41" s="58">
        <f t="shared" si="9"/>
        <v>0</v>
      </c>
      <c r="H41" s="58">
        <f t="shared" si="9"/>
        <v>0</v>
      </c>
      <c r="I41" s="62"/>
      <c r="J41" s="58">
        <f t="shared" si="6"/>
        <v>0</v>
      </c>
    </row>
    <row r="42" spans="2:10" s="7" customFormat="1" x14ac:dyDescent="0.3">
      <c r="B42" s="16"/>
      <c r="C42" s="12" t="s">
        <v>39</v>
      </c>
      <c r="D42" s="55" t="s">
        <v>32</v>
      </c>
      <c r="E42" s="57"/>
      <c r="F42" s="57"/>
      <c r="G42" s="57"/>
      <c r="H42" s="57"/>
      <c r="I42" s="62"/>
      <c r="J42" s="55"/>
    </row>
    <row r="43" spans="2:10" s="7" customFormat="1" ht="45" customHeight="1" x14ac:dyDescent="0.3">
      <c r="B43" s="16"/>
      <c r="C43" s="19" t="s">
        <v>70</v>
      </c>
      <c r="D43" s="55"/>
      <c r="E43" s="55"/>
      <c r="F43" s="55"/>
      <c r="G43" s="55"/>
      <c r="H43" s="55"/>
      <c r="I43" s="62"/>
      <c r="J43" s="55">
        <v>0</v>
      </c>
    </row>
    <row r="44" spans="2:10" s="7" customFormat="1" ht="15" customHeight="1" x14ac:dyDescent="0.3">
      <c r="B44" s="16"/>
      <c r="C44" s="23" t="s">
        <v>67</v>
      </c>
      <c r="D44" s="55">
        <v>0</v>
      </c>
      <c r="E44" s="55">
        <v>97800</v>
      </c>
      <c r="F44" s="55">
        <v>0</v>
      </c>
      <c r="G44" s="55">
        <v>0</v>
      </c>
      <c r="H44" s="55">
        <v>0</v>
      </c>
      <c r="I44" s="62">
        <v>781250</v>
      </c>
      <c r="J44" s="55">
        <f t="shared" si="6"/>
        <v>97800</v>
      </c>
    </row>
    <row r="45" spans="2:10" s="7" customFormat="1" ht="15" customHeight="1" x14ac:dyDescent="0.3">
      <c r="B45" s="16"/>
      <c r="C45" s="23" t="s">
        <v>68</v>
      </c>
      <c r="D45" s="55">
        <v>0</v>
      </c>
      <c r="E45" s="55">
        <v>137500</v>
      </c>
      <c r="F45" s="55">
        <v>0</v>
      </c>
      <c r="G45" s="55">
        <v>0</v>
      </c>
      <c r="H45" s="55">
        <v>0</v>
      </c>
      <c r="I45" s="62">
        <v>2083335</v>
      </c>
      <c r="J45" s="55">
        <f t="shared" si="6"/>
        <v>137500</v>
      </c>
    </row>
    <row r="46" spans="2:10" s="7" customFormat="1" ht="15" customHeight="1" x14ac:dyDescent="0.3">
      <c r="B46" s="16"/>
      <c r="C46" s="23" t="s">
        <v>69</v>
      </c>
      <c r="D46" s="55">
        <v>0</v>
      </c>
      <c r="E46" s="55">
        <v>290800</v>
      </c>
      <c r="F46" s="55">
        <v>0</v>
      </c>
      <c r="G46" s="55">
        <v>0</v>
      </c>
      <c r="H46" s="55">
        <v>0</v>
      </c>
      <c r="I46" s="62"/>
      <c r="J46" s="55">
        <f t="shared" si="6"/>
        <v>290800</v>
      </c>
    </row>
    <row r="47" spans="2:10" s="7" customFormat="1" ht="15" customHeight="1" x14ac:dyDescent="0.3">
      <c r="B47" s="16"/>
      <c r="C47" s="23" t="s">
        <v>66</v>
      </c>
      <c r="D47" s="55">
        <v>0</v>
      </c>
      <c r="E47" s="55">
        <v>16700</v>
      </c>
      <c r="F47" s="55">
        <v>33300</v>
      </c>
      <c r="G47" s="55">
        <v>0</v>
      </c>
      <c r="H47" s="55">
        <v>0</v>
      </c>
      <c r="I47" s="62"/>
      <c r="J47" s="55">
        <f t="shared" si="6"/>
        <v>50000</v>
      </c>
    </row>
    <row r="48" spans="2:10" s="7" customFormat="1" ht="15" customHeight="1" x14ac:dyDescent="0.3">
      <c r="B48" s="16"/>
      <c r="C48" s="23" t="s">
        <v>65</v>
      </c>
      <c r="D48" s="55">
        <v>0</v>
      </c>
      <c r="E48" s="55">
        <v>0</v>
      </c>
      <c r="F48" s="55">
        <v>16100</v>
      </c>
      <c r="G48" s="55">
        <v>0</v>
      </c>
      <c r="H48" s="55">
        <v>0</v>
      </c>
      <c r="I48" s="62"/>
      <c r="J48" s="55">
        <f t="shared" si="6"/>
        <v>16100</v>
      </c>
    </row>
    <row r="49" spans="2:10" s="7" customFormat="1" x14ac:dyDescent="0.3">
      <c r="B49" s="18"/>
      <c r="C49" s="10" t="s">
        <v>18</v>
      </c>
      <c r="D49" s="58">
        <f>SUM(D43:D48)</f>
        <v>0</v>
      </c>
      <c r="E49" s="58">
        <f t="shared" ref="E49:H49" si="10">SUM(E43:E48)</f>
        <v>542800</v>
      </c>
      <c r="F49" s="58">
        <f t="shared" si="10"/>
        <v>49400</v>
      </c>
      <c r="G49" s="58">
        <f t="shared" si="10"/>
        <v>0</v>
      </c>
      <c r="H49" s="58">
        <f t="shared" si="10"/>
        <v>0</v>
      </c>
      <c r="I49" s="62"/>
      <c r="J49" s="58">
        <f t="shared" si="6"/>
        <v>592200</v>
      </c>
    </row>
    <row r="50" spans="2:10" s="7" customFormat="1" x14ac:dyDescent="0.3">
      <c r="B50" s="18"/>
      <c r="C50" s="10" t="s">
        <v>19</v>
      </c>
      <c r="D50" s="58">
        <f>SUM(D49,D41,D35,D31,D27,D16,D11)</f>
        <v>0</v>
      </c>
      <c r="E50" s="58">
        <f t="shared" ref="E50:H50" si="11">SUM(E49,E41,E35,E31,E27,E16,E11)</f>
        <v>542800</v>
      </c>
      <c r="F50" s="58">
        <f t="shared" si="11"/>
        <v>49400</v>
      </c>
      <c r="G50" s="58">
        <f t="shared" si="11"/>
        <v>0</v>
      </c>
      <c r="H50" s="58">
        <f t="shared" si="11"/>
        <v>0</v>
      </c>
      <c r="I50" s="62"/>
      <c r="J50" s="58">
        <f t="shared" si="6"/>
        <v>592200</v>
      </c>
    </row>
    <row r="51" spans="2:10" s="7" customFormat="1" x14ac:dyDescent="0.3">
      <c r="B51" s="17"/>
      <c r="D51" s="74"/>
      <c r="E51" s="74"/>
      <c r="F51" s="74"/>
      <c r="G51" s="74"/>
      <c r="H51" s="74"/>
      <c r="I51" s="74"/>
      <c r="J51" s="74" t="s">
        <v>20</v>
      </c>
    </row>
    <row r="52" spans="2:10" s="7" customFormat="1" ht="28.8" x14ac:dyDescent="0.3">
      <c r="B52" s="53" t="s">
        <v>40</v>
      </c>
      <c r="C52" s="13" t="s">
        <v>40</v>
      </c>
      <c r="D52" s="75"/>
      <c r="E52" s="75"/>
      <c r="F52" s="75"/>
      <c r="G52" s="75"/>
      <c r="H52" s="75"/>
      <c r="I52" s="74"/>
      <c r="J52" s="75" t="s">
        <v>20</v>
      </c>
    </row>
    <row r="53" spans="2:10" s="7" customFormat="1" x14ac:dyDescent="0.3">
      <c r="B53" s="16"/>
      <c r="C53" s="19" t="s">
        <v>45</v>
      </c>
      <c r="D53" s="55">
        <v>0</v>
      </c>
      <c r="E53" s="55">
        <f>SUM((E11+E16+E27+E35+E41)+(25000/2))*0.1</f>
        <v>1250</v>
      </c>
      <c r="F53" s="55">
        <f t="shared" ref="F53" si="12">SUM((F11+F16+F27+F35+F41)+(25000/2))*0.1</f>
        <v>1250</v>
      </c>
      <c r="G53" s="55">
        <v>0</v>
      </c>
      <c r="H53" s="55">
        <v>0</v>
      </c>
      <c r="I53" s="62"/>
      <c r="J53" s="55">
        <f>SUM(D53:H53)</f>
        <v>2500</v>
      </c>
    </row>
    <row r="54" spans="2:10" s="7" customFormat="1" x14ac:dyDescent="0.3">
      <c r="B54" s="16"/>
      <c r="C54" s="19"/>
      <c r="D54" s="55"/>
      <c r="E54" s="57"/>
      <c r="F54" s="57"/>
      <c r="G54" s="57"/>
      <c r="H54" s="57"/>
      <c r="I54" s="62"/>
      <c r="J54" s="55">
        <f t="shared" ref="J54:J55" si="13">SUM(D54:H54)</f>
        <v>0</v>
      </c>
    </row>
    <row r="55" spans="2:10" s="7" customFormat="1" x14ac:dyDescent="0.3">
      <c r="B55" s="18"/>
      <c r="C55" s="10" t="s">
        <v>21</v>
      </c>
      <c r="D55" s="58">
        <f>SUM(D53:D54)</f>
        <v>0</v>
      </c>
      <c r="E55" s="58">
        <f t="shared" ref="E55:H55" si="14">SUM(E53:E54)</f>
        <v>1250</v>
      </c>
      <c r="F55" s="58">
        <f t="shared" si="14"/>
        <v>1250</v>
      </c>
      <c r="G55" s="58">
        <f t="shared" si="14"/>
        <v>0</v>
      </c>
      <c r="H55" s="58">
        <f t="shared" si="14"/>
        <v>0</v>
      </c>
      <c r="I55" s="62"/>
      <c r="J55" s="58">
        <f t="shared" si="13"/>
        <v>2500</v>
      </c>
    </row>
    <row r="56" spans="2:10" s="7" customFormat="1" ht="15" thickBot="1" x14ac:dyDescent="0.35">
      <c r="B56" s="17"/>
      <c r="D56" s="74"/>
      <c r="E56" s="74"/>
      <c r="F56" s="74"/>
      <c r="G56" s="74"/>
      <c r="H56" s="74"/>
      <c r="I56" s="74"/>
      <c r="J56" s="74" t="s">
        <v>20</v>
      </c>
    </row>
    <row r="57" spans="2:10" s="4" customFormat="1" ht="29.4" thickBot="1" x14ac:dyDescent="0.35">
      <c r="B57" s="14" t="s">
        <v>22</v>
      </c>
      <c r="C57" s="14"/>
      <c r="D57" s="76">
        <f>SUM(D55,D50)</f>
        <v>0</v>
      </c>
      <c r="E57" s="76">
        <f t="shared" ref="E57:H57" si="15">SUM(E55,E50)</f>
        <v>544050</v>
      </c>
      <c r="F57" s="76">
        <f t="shared" si="15"/>
        <v>50650</v>
      </c>
      <c r="G57" s="76">
        <f t="shared" si="15"/>
        <v>0</v>
      </c>
      <c r="H57" s="76">
        <f t="shared" si="15"/>
        <v>0</v>
      </c>
      <c r="I57" s="62">
        <f>SUM(I55,I50)</f>
        <v>0</v>
      </c>
      <c r="J57" s="76">
        <f>SUM(J55,J50)</f>
        <v>594700</v>
      </c>
    </row>
    <row r="58" spans="2:10" x14ac:dyDescent="0.3">
      <c r="B58" s="9"/>
    </row>
    <row r="59" spans="2:10" x14ac:dyDescent="0.3">
      <c r="B59" s="9"/>
      <c r="C59" s="94" t="s">
        <v>46</v>
      </c>
      <c r="D59" s="94"/>
      <c r="E59" s="94"/>
      <c r="F59" s="94"/>
      <c r="G59" s="94"/>
      <c r="H59" s="94"/>
      <c r="I59" s="94"/>
      <c r="J59" s="94"/>
    </row>
    <row r="60" spans="2:10" x14ac:dyDescent="0.3">
      <c r="B60" s="9"/>
      <c r="C60" s="94"/>
      <c r="D60" s="94"/>
      <c r="E60" s="94"/>
      <c r="F60" s="94"/>
      <c r="G60" s="94"/>
      <c r="H60" s="94"/>
      <c r="I60" s="94"/>
      <c r="J60" s="94"/>
    </row>
    <row r="61" spans="2:10" x14ac:dyDescent="0.3">
      <c r="B61" s="9"/>
      <c r="C61" s="94"/>
      <c r="D61" s="94"/>
      <c r="E61" s="94"/>
      <c r="F61" s="94"/>
      <c r="G61" s="94"/>
      <c r="H61" s="94"/>
      <c r="I61" s="94"/>
      <c r="J61" s="94"/>
    </row>
    <row r="62" spans="2:10" x14ac:dyDescent="0.3">
      <c r="B62" s="9"/>
      <c r="C62" s="94"/>
      <c r="D62" s="94"/>
      <c r="E62" s="94"/>
      <c r="F62" s="94"/>
      <c r="G62" s="94"/>
      <c r="H62" s="94"/>
      <c r="I62" s="94"/>
      <c r="J62" s="94"/>
    </row>
    <row r="63" spans="2:10" x14ac:dyDescent="0.3">
      <c r="B63" s="9"/>
    </row>
    <row r="64" spans="2:10" x14ac:dyDescent="0.3">
      <c r="B64" s="9"/>
    </row>
    <row r="65" spans="2:2" x14ac:dyDescent="0.3">
      <c r="B65" s="9"/>
    </row>
    <row r="66" spans="2:2" x14ac:dyDescent="0.3">
      <c r="B66" s="9"/>
    </row>
    <row r="67" spans="2:2" x14ac:dyDescent="0.3">
      <c r="B67" s="9"/>
    </row>
    <row r="68" spans="2:2" x14ac:dyDescent="0.3">
      <c r="B68" s="9"/>
    </row>
    <row r="69" spans="2:2" x14ac:dyDescent="0.3">
      <c r="B69" s="9"/>
    </row>
    <row r="70" spans="2:2" x14ac:dyDescent="0.3">
      <c r="B70" s="9"/>
    </row>
    <row r="71" spans="2:2" x14ac:dyDescent="0.3">
      <c r="B71" s="9"/>
    </row>
    <row r="72" spans="2:2" x14ac:dyDescent="0.3">
      <c r="B72" s="9"/>
    </row>
  </sheetData>
  <mergeCells count="1">
    <mergeCell ref="C59:J62"/>
  </mergeCells>
  <pageMargins left="0.7" right="0.7" top="0.75" bottom="0.75" header="0.3" footer="0.3"/>
  <pageSetup scale="86" fitToHeight="0" orientation="landscape" r:id="rId1"/>
  <ignoredErrors>
    <ignoredError sqref="J44:J45 J37:J39 J33 J20:J26 J8" formulaRange="1"/>
  </ignoredError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22946AB-86D7-4CCF-B4BD-7BEFB624ABA3}">
  <sheetPr>
    <tabColor theme="9" tint="0.39997558519241921"/>
    <pageSetUpPr fitToPage="1"/>
  </sheetPr>
  <dimension ref="B2:AX73"/>
  <sheetViews>
    <sheetView showGridLines="0" zoomScale="85" zoomScaleNormal="85" workbookViewId="0">
      <pane xSplit="3" ySplit="6" topLeftCell="D31" activePane="bottomRight" state="frozen"/>
      <selection pane="topRight" activeCell="R20" sqref="R20:W20"/>
      <selection pane="bottomLeft" activeCell="R20" sqref="R20:W20"/>
      <selection pane="bottomRight" activeCell="C58" sqref="C58"/>
    </sheetView>
  </sheetViews>
  <sheetFormatPr defaultColWidth="9.109375" defaultRowHeight="14.4" x14ac:dyDescent="0.3"/>
  <cols>
    <col min="1" max="1" width="3.109375" style="6" customWidth="1"/>
    <col min="2" max="2" width="11.109375" style="6" customWidth="1"/>
    <col min="3" max="3" width="46.44140625" style="6" customWidth="1"/>
    <col min="4" max="4" width="13.33203125" style="59" customWidth="1"/>
    <col min="5" max="5" width="13.109375" style="60" customWidth="1"/>
    <col min="6" max="7" width="13.109375" style="61" customWidth="1"/>
    <col min="8" max="8" width="12.88671875" style="60" customWidth="1"/>
    <col min="9" max="9" width="0.88671875" style="62" customWidth="1"/>
    <col min="10" max="10" width="14.5546875" style="61" customWidth="1"/>
    <col min="11" max="11" width="10.109375" style="6" customWidth="1"/>
    <col min="12" max="16384" width="9.109375" style="6"/>
  </cols>
  <sheetData>
    <row r="2" spans="2:50" ht="23.4" x14ac:dyDescent="0.45">
      <c r="B2" s="24" t="s">
        <v>29</v>
      </c>
    </row>
    <row r="3" spans="2:50" x14ac:dyDescent="0.3">
      <c r="B3" s="47" t="s">
        <v>30</v>
      </c>
    </row>
    <row r="4" spans="2:50" x14ac:dyDescent="0.3">
      <c r="B4" s="5"/>
    </row>
    <row r="5" spans="2:50" ht="18" x14ac:dyDescent="0.35">
      <c r="B5" s="25" t="s">
        <v>2</v>
      </c>
      <c r="C5" s="26"/>
      <c r="D5" s="63"/>
      <c r="E5" s="63"/>
      <c r="F5" s="63"/>
      <c r="G5" s="63"/>
      <c r="H5" s="63"/>
      <c r="I5" s="63"/>
      <c r="J5" s="64"/>
      <c r="K5" s="2"/>
      <c r="L5" s="2"/>
      <c r="M5" s="2"/>
      <c r="N5" s="2"/>
      <c r="O5" s="2"/>
      <c r="P5" s="2"/>
      <c r="Q5" s="2"/>
      <c r="R5" s="2"/>
      <c r="S5" s="2"/>
      <c r="T5" s="2"/>
      <c r="U5" s="2"/>
      <c r="V5" s="2"/>
      <c r="W5" s="2"/>
      <c r="X5" s="2"/>
      <c r="Y5" s="2"/>
      <c r="Z5" s="2"/>
      <c r="AA5" s="2"/>
      <c r="AB5" s="2"/>
      <c r="AC5" s="2"/>
      <c r="AD5" s="2"/>
      <c r="AE5" s="2"/>
      <c r="AF5" s="2"/>
      <c r="AG5" s="2"/>
      <c r="AH5" s="2"/>
      <c r="AI5" s="2"/>
      <c r="AJ5" s="2"/>
      <c r="AK5" s="2"/>
      <c r="AL5" s="2"/>
      <c r="AM5" s="2"/>
      <c r="AN5" s="2"/>
      <c r="AO5" s="2"/>
      <c r="AP5" s="2"/>
      <c r="AQ5" s="2"/>
      <c r="AR5" s="2"/>
      <c r="AS5" s="2"/>
      <c r="AT5" s="2"/>
      <c r="AU5" s="2"/>
      <c r="AV5" s="2"/>
      <c r="AW5" s="2"/>
      <c r="AX5" s="2"/>
    </row>
    <row r="6" spans="2:50" ht="33" customHeight="1" x14ac:dyDescent="0.3">
      <c r="B6" s="27" t="s">
        <v>3</v>
      </c>
      <c r="C6" s="27" t="s">
        <v>4</v>
      </c>
      <c r="D6" s="65" t="s">
        <v>5</v>
      </c>
      <c r="E6" s="66" t="s">
        <v>6</v>
      </c>
      <c r="F6" s="66" t="s">
        <v>7</v>
      </c>
      <c r="G6" s="66" t="s">
        <v>8</v>
      </c>
      <c r="H6" s="67" t="s">
        <v>9</v>
      </c>
      <c r="I6" s="68"/>
      <c r="J6" s="69" t="s">
        <v>10</v>
      </c>
      <c r="K6" s="7"/>
      <c r="L6" s="7"/>
      <c r="M6" s="7"/>
      <c r="N6" s="7"/>
      <c r="O6" s="7"/>
      <c r="P6" s="7"/>
      <c r="Q6" s="7"/>
      <c r="R6" s="7"/>
      <c r="S6" s="7"/>
      <c r="T6" s="7"/>
      <c r="U6" s="7"/>
      <c r="V6" s="7"/>
      <c r="W6" s="7"/>
      <c r="X6" s="7"/>
      <c r="Y6" s="7"/>
      <c r="Z6" s="7"/>
      <c r="AA6" s="7"/>
      <c r="AB6" s="7"/>
      <c r="AC6" s="7"/>
      <c r="AD6" s="7"/>
      <c r="AE6" s="7"/>
      <c r="AF6" s="7"/>
      <c r="AG6" s="7"/>
      <c r="AH6" s="7"/>
      <c r="AI6" s="7"/>
      <c r="AJ6" s="7"/>
      <c r="AK6" s="7"/>
      <c r="AL6" s="7"/>
      <c r="AM6" s="7"/>
      <c r="AN6" s="2"/>
      <c r="AO6" s="2"/>
      <c r="AP6" s="2"/>
      <c r="AQ6" s="2"/>
      <c r="AR6" s="2"/>
      <c r="AS6" s="2"/>
      <c r="AT6" s="2"/>
      <c r="AU6" s="2"/>
      <c r="AV6" s="2"/>
      <c r="AW6" s="2"/>
      <c r="AX6" s="2"/>
    </row>
    <row r="7" spans="2:50" s="8" customFormat="1" x14ac:dyDescent="0.3">
      <c r="B7" s="15" t="s">
        <v>11</v>
      </c>
      <c r="C7" s="20" t="s">
        <v>31</v>
      </c>
      <c r="D7" s="57" t="s">
        <v>32</v>
      </c>
      <c r="E7" s="57" t="s">
        <v>32</v>
      </c>
      <c r="F7" s="57" t="s">
        <v>32</v>
      </c>
      <c r="G7" s="57"/>
      <c r="H7" s="57" t="s">
        <v>32</v>
      </c>
      <c r="I7" s="62"/>
      <c r="J7" s="70" t="s">
        <v>32</v>
      </c>
      <c r="K7" s="7"/>
      <c r="L7" s="7"/>
      <c r="M7" s="7"/>
      <c r="N7" s="7"/>
      <c r="O7" s="7"/>
      <c r="P7" s="7"/>
      <c r="Q7" s="7"/>
      <c r="R7" s="7"/>
      <c r="S7" s="7"/>
      <c r="T7" s="7"/>
      <c r="U7" s="7"/>
      <c r="V7" s="7"/>
      <c r="W7" s="7"/>
      <c r="X7" s="7"/>
      <c r="Y7" s="7"/>
      <c r="Z7" s="7"/>
      <c r="AA7" s="7"/>
      <c r="AB7" s="7"/>
      <c r="AC7" s="7"/>
      <c r="AD7" s="7"/>
      <c r="AE7" s="7"/>
      <c r="AF7" s="7"/>
      <c r="AG7" s="7"/>
      <c r="AH7" s="7"/>
      <c r="AI7" s="7"/>
      <c r="AJ7" s="7"/>
      <c r="AK7" s="7"/>
      <c r="AL7" s="7"/>
      <c r="AM7" s="7"/>
    </row>
    <row r="8" spans="2:50" s="7" customFormat="1" ht="28.8" x14ac:dyDescent="0.3">
      <c r="B8" s="16"/>
      <c r="C8" s="19" t="s">
        <v>52</v>
      </c>
      <c r="D8" s="55">
        <v>12500</v>
      </c>
      <c r="E8" s="55">
        <v>25000</v>
      </c>
      <c r="F8" s="55">
        <f t="shared" ref="F8:H9" si="0">SUM((E8*0.04)+E8)</f>
        <v>26000</v>
      </c>
      <c r="G8" s="55">
        <f>SUM((F8*0.04)+F8)/2</f>
        <v>13520</v>
      </c>
      <c r="H8" s="55">
        <v>0</v>
      </c>
      <c r="I8" s="62">
        <v>450000</v>
      </c>
      <c r="J8" s="55">
        <f>SUM(D8:H8)</f>
        <v>77020</v>
      </c>
    </row>
    <row r="9" spans="2:50" s="7" customFormat="1" ht="28.8" x14ac:dyDescent="0.3">
      <c r="B9" s="16"/>
      <c r="C9" s="19" t="s">
        <v>53</v>
      </c>
      <c r="D9" s="55">
        <v>0</v>
      </c>
      <c r="E9" s="55">
        <v>0</v>
      </c>
      <c r="F9" s="55">
        <v>0</v>
      </c>
      <c r="G9" s="55">
        <v>7500</v>
      </c>
      <c r="H9" s="55">
        <f t="shared" si="0"/>
        <v>7800</v>
      </c>
      <c r="I9" s="62"/>
      <c r="J9" s="55">
        <f>SUM(D9:H9)</f>
        <v>15300</v>
      </c>
    </row>
    <row r="10" spans="2:50" s="7" customFormat="1" x14ac:dyDescent="0.3">
      <c r="B10" s="16"/>
      <c r="C10" s="21"/>
      <c r="D10" s="55"/>
      <c r="E10" s="57"/>
      <c r="F10" s="57"/>
      <c r="G10" s="57"/>
      <c r="H10" s="57"/>
      <c r="I10" s="62"/>
      <c r="J10" s="55">
        <f>SUM(D10:H10)</f>
        <v>0</v>
      </c>
    </row>
    <row r="11" spans="2:50" s="7" customFormat="1" x14ac:dyDescent="0.3">
      <c r="B11" s="16"/>
      <c r="C11" s="10" t="s">
        <v>12</v>
      </c>
      <c r="D11" s="58">
        <f>SUM(D8:D10)</f>
        <v>12500</v>
      </c>
      <c r="E11" s="58">
        <f t="shared" ref="E11:J11" si="1">SUM(E8:E10)</f>
        <v>25000</v>
      </c>
      <c r="F11" s="58">
        <f t="shared" si="1"/>
        <v>26000</v>
      </c>
      <c r="G11" s="58">
        <f t="shared" si="1"/>
        <v>21020</v>
      </c>
      <c r="H11" s="58">
        <f t="shared" si="1"/>
        <v>7800</v>
      </c>
      <c r="I11" s="62">
        <f t="shared" si="1"/>
        <v>450000</v>
      </c>
      <c r="J11" s="58">
        <f t="shared" si="1"/>
        <v>92320</v>
      </c>
    </row>
    <row r="12" spans="2:50" s="7" customFormat="1" x14ac:dyDescent="0.3">
      <c r="B12" s="16"/>
      <c r="C12" s="12" t="s">
        <v>33</v>
      </c>
      <c r="D12" s="55" t="s">
        <v>32</v>
      </c>
      <c r="E12" s="57"/>
      <c r="F12" s="57"/>
      <c r="G12" s="57"/>
      <c r="H12" s="57"/>
      <c r="I12" s="62"/>
      <c r="J12" s="70" t="s">
        <v>32</v>
      </c>
    </row>
    <row r="13" spans="2:50" s="7" customFormat="1" x14ac:dyDescent="0.3">
      <c r="B13" s="16"/>
      <c r="C13" s="19" t="s">
        <v>50</v>
      </c>
      <c r="D13" s="55">
        <f>SUM(D11*0.24)</f>
        <v>3000</v>
      </c>
      <c r="E13" s="55">
        <f t="shared" ref="E13:H13" si="2">SUM(E11*0.24)</f>
        <v>6000</v>
      </c>
      <c r="F13" s="55">
        <f t="shared" si="2"/>
        <v>6240</v>
      </c>
      <c r="G13" s="55">
        <f t="shared" si="2"/>
        <v>5044.8</v>
      </c>
      <c r="H13" s="55">
        <f t="shared" si="2"/>
        <v>1872</v>
      </c>
      <c r="I13" s="62"/>
      <c r="J13" s="55">
        <f>SUM(D13:H13)</f>
        <v>22156.799999999999</v>
      </c>
    </row>
    <row r="14" spans="2:50" s="7" customFormat="1" x14ac:dyDescent="0.3">
      <c r="B14" s="16"/>
      <c r="C14" s="19"/>
      <c r="D14" s="55"/>
      <c r="E14" s="55"/>
      <c r="F14" s="55"/>
      <c r="G14" s="55"/>
      <c r="H14" s="55"/>
      <c r="I14" s="62"/>
      <c r="J14" s="55">
        <f t="shared" ref="J14:J15" si="3">SUM(D14:H14)</f>
        <v>0</v>
      </c>
    </row>
    <row r="15" spans="2:50" s="7" customFormat="1" x14ac:dyDescent="0.3">
      <c r="B15" s="16"/>
      <c r="C15" s="11"/>
      <c r="D15" s="55"/>
      <c r="E15" s="57"/>
      <c r="F15" s="57"/>
      <c r="G15" s="57"/>
      <c r="H15" s="57"/>
      <c r="I15" s="62"/>
      <c r="J15" s="55">
        <f t="shared" si="3"/>
        <v>0</v>
      </c>
    </row>
    <row r="16" spans="2:50" s="7" customFormat="1" x14ac:dyDescent="0.3">
      <c r="B16" s="16"/>
      <c r="C16" s="10" t="s">
        <v>13</v>
      </c>
      <c r="D16" s="58">
        <f>SUM(D13:D15)</f>
        <v>3000</v>
      </c>
      <c r="E16" s="58">
        <f t="shared" ref="E16:J16" si="4">SUM(E13:E15)</f>
        <v>6000</v>
      </c>
      <c r="F16" s="58">
        <f t="shared" si="4"/>
        <v>6240</v>
      </c>
      <c r="G16" s="58">
        <f t="shared" si="4"/>
        <v>5044.8</v>
      </c>
      <c r="H16" s="58">
        <f t="shared" si="4"/>
        <v>1872</v>
      </c>
      <c r="I16" s="62">
        <f t="shared" si="4"/>
        <v>0</v>
      </c>
      <c r="J16" s="58">
        <f t="shared" si="4"/>
        <v>22156.799999999999</v>
      </c>
    </row>
    <row r="17" spans="2:10" s="7" customFormat="1" x14ac:dyDescent="0.3">
      <c r="B17" s="16"/>
      <c r="C17" s="12" t="s">
        <v>34</v>
      </c>
      <c r="D17" s="55" t="s">
        <v>32</v>
      </c>
      <c r="E17" s="57"/>
      <c r="F17" s="57"/>
      <c r="G17" s="57"/>
      <c r="H17" s="57"/>
      <c r="I17" s="62"/>
      <c r="J17" s="70" t="s">
        <v>32</v>
      </c>
    </row>
    <row r="18" spans="2:10" s="7" customFormat="1" x14ac:dyDescent="0.3">
      <c r="B18" s="16"/>
      <c r="C18" s="19"/>
      <c r="D18" s="55"/>
      <c r="E18" s="57"/>
      <c r="F18" s="57"/>
      <c r="G18" s="57"/>
      <c r="H18" s="57"/>
      <c r="I18" s="62"/>
      <c r="J18" s="55">
        <f t="shared" ref="J18:J19" si="5">SUM(D18:H18)</f>
        <v>0</v>
      </c>
    </row>
    <row r="19" spans="2:10" s="7" customFormat="1" x14ac:dyDescent="0.3">
      <c r="B19" s="16"/>
      <c r="C19" s="23"/>
      <c r="D19" s="55"/>
      <c r="E19" s="57"/>
      <c r="F19" s="57"/>
      <c r="G19" s="57"/>
      <c r="H19" s="57"/>
      <c r="I19" s="62"/>
      <c r="J19" s="55">
        <f t="shared" si="5"/>
        <v>0</v>
      </c>
    </row>
    <row r="20" spans="2:10" s="7" customFormat="1" x14ac:dyDescent="0.3">
      <c r="B20" s="16"/>
      <c r="C20" s="23"/>
      <c r="D20" s="55"/>
      <c r="E20" s="55"/>
      <c r="F20" s="55"/>
      <c r="G20" s="55"/>
      <c r="H20" s="55"/>
      <c r="I20" s="62">
        <v>2000</v>
      </c>
      <c r="J20" s="55">
        <f>SUM(D20:H20)</f>
        <v>0</v>
      </c>
    </row>
    <row r="21" spans="2:10" s="7" customFormat="1" x14ac:dyDescent="0.3">
      <c r="B21" s="16"/>
      <c r="C21" s="23"/>
      <c r="D21" s="55"/>
      <c r="E21" s="55"/>
      <c r="F21" s="55"/>
      <c r="G21" s="55"/>
      <c r="H21" s="55"/>
      <c r="I21" s="62">
        <v>250</v>
      </c>
      <c r="J21" s="55">
        <f t="shared" ref="J21:J26" si="6">SUM(D21:H21)</f>
        <v>0</v>
      </c>
    </row>
    <row r="22" spans="2:10" s="7" customFormat="1" x14ac:dyDescent="0.3">
      <c r="B22" s="16"/>
      <c r="C22" s="19"/>
      <c r="D22" s="55"/>
      <c r="E22" s="55"/>
      <c r="F22" s="55"/>
      <c r="G22" s="55"/>
      <c r="H22" s="55"/>
      <c r="I22" s="62">
        <v>2250</v>
      </c>
      <c r="J22" s="55">
        <f t="shared" si="6"/>
        <v>0</v>
      </c>
    </row>
    <row r="23" spans="2:10" s="7" customFormat="1" x14ac:dyDescent="0.3">
      <c r="B23" s="16"/>
      <c r="C23" s="23"/>
      <c r="D23" s="55"/>
      <c r="E23" s="55"/>
      <c r="F23" s="55"/>
      <c r="G23" s="55"/>
      <c r="H23" s="55"/>
      <c r="I23" s="62">
        <v>1243</v>
      </c>
      <c r="J23" s="55">
        <f t="shared" si="6"/>
        <v>0</v>
      </c>
    </row>
    <row r="24" spans="2:10" s="7" customFormat="1" x14ac:dyDescent="0.3">
      <c r="B24" s="16"/>
      <c r="C24" s="23"/>
      <c r="D24" s="55"/>
      <c r="E24" s="55"/>
      <c r="F24" s="55"/>
      <c r="G24" s="55"/>
      <c r="H24" s="55"/>
      <c r="I24" s="62">
        <v>225</v>
      </c>
      <c r="J24" s="55">
        <f t="shared" si="6"/>
        <v>0</v>
      </c>
    </row>
    <row r="25" spans="2:10" s="7" customFormat="1" x14ac:dyDescent="0.3">
      <c r="B25" s="16"/>
      <c r="C25" s="23"/>
      <c r="D25" s="55"/>
      <c r="E25" s="55"/>
      <c r="F25" s="55"/>
      <c r="G25" s="55"/>
      <c r="H25" s="55"/>
      <c r="I25" s="62">
        <v>400</v>
      </c>
      <c r="J25" s="55">
        <f t="shared" si="6"/>
        <v>0</v>
      </c>
    </row>
    <row r="26" spans="2:10" s="7" customFormat="1" x14ac:dyDescent="0.3">
      <c r="B26" s="16"/>
      <c r="C26" s="19"/>
      <c r="D26" s="55"/>
      <c r="E26" s="55"/>
      <c r="F26" s="55"/>
      <c r="G26" s="55"/>
      <c r="H26" s="55"/>
      <c r="I26" s="62">
        <v>1638</v>
      </c>
      <c r="J26" s="55">
        <f t="shared" si="6"/>
        <v>0</v>
      </c>
    </row>
    <row r="27" spans="2:10" s="7" customFormat="1" x14ac:dyDescent="0.3">
      <c r="B27" s="16"/>
      <c r="C27" s="10" t="s">
        <v>14</v>
      </c>
      <c r="D27" s="58">
        <f>SUM(D20:D26)</f>
        <v>0</v>
      </c>
      <c r="E27" s="58">
        <f t="shared" ref="E27:H27" si="7">SUM(E20:E26)</f>
        <v>0</v>
      </c>
      <c r="F27" s="58">
        <f t="shared" si="7"/>
        <v>0</v>
      </c>
      <c r="G27" s="58">
        <f t="shared" si="7"/>
        <v>0</v>
      </c>
      <c r="H27" s="58">
        <f t="shared" si="7"/>
        <v>0</v>
      </c>
      <c r="I27" s="62"/>
      <c r="J27" s="58">
        <f>SUM(D27:H27)</f>
        <v>0</v>
      </c>
    </row>
    <row r="28" spans="2:10" s="7" customFormat="1" x14ac:dyDescent="0.3">
      <c r="B28" s="16"/>
      <c r="C28" s="12" t="s">
        <v>35</v>
      </c>
      <c r="D28" s="55"/>
      <c r="E28" s="57"/>
      <c r="F28" s="57"/>
      <c r="G28" s="57"/>
      <c r="H28" s="57"/>
      <c r="I28" s="62"/>
      <c r="J28" s="55" t="s">
        <v>20</v>
      </c>
    </row>
    <row r="29" spans="2:10" s="7" customFormat="1" x14ac:dyDescent="0.3">
      <c r="B29" s="16"/>
      <c r="C29" s="19"/>
      <c r="D29" s="55"/>
      <c r="E29" s="57"/>
      <c r="F29" s="57"/>
      <c r="G29" s="57"/>
      <c r="H29" s="57"/>
      <c r="I29" s="62"/>
      <c r="J29" s="55">
        <f>SUM(D29:H29)</f>
        <v>0</v>
      </c>
    </row>
    <row r="30" spans="2:10" s="7" customFormat="1" x14ac:dyDescent="0.3">
      <c r="B30" s="16" t="s">
        <v>36</v>
      </c>
      <c r="C30" s="22" t="s">
        <v>36</v>
      </c>
      <c r="D30" s="55" t="s">
        <v>32</v>
      </c>
      <c r="E30" s="57"/>
      <c r="F30" s="57"/>
      <c r="G30" s="57"/>
      <c r="H30" s="57"/>
      <c r="I30" s="62"/>
      <c r="J30" s="55">
        <f t="shared" ref="J30:J51" si="8">SUM(D30:H30)</f>
        <v>0</v>
      </c>
    </row>
    <row r="31" spans="2:10" s="7" customFormat="1" x14ac:dyDescent="0.3">
      <c r="B31" s="16"/>
      <c r="C31" s="10" t="s">
        <v>15</v>
      </c>
      <c r="D31" s="72">
        <f>SUM(D29:D30)</f>
        <v>0</v>
      </c>
      <c r="E31" s="72">
        <f t="shared" ref="E31:H31" si="9">SUM(E29:E30)</f>
        <v>0</v>
      </c>
      <c r="F31" s="72">
        <f t="shared" si="9"/>
        <v>0</v>
      </c>
      <c r="G31" s="72">
        <f t="shared" si="9"/>
        <v>0</v>
      </c>
      <c r="H31" s="72">
        <f t="shared" si="9"/>
        <v>0</v>
      </c>
      <c r="I31" s="62"/>
      <c r="J31" s="58">
        <f t="shared" si="8"/>
        <v>0</v>
      </c>
    </row>
    <row r="32" spans="2:10" s="7" customFormat="1" x14ac:dyDescent="0.3">
      <c r="B32" s="16"/>
      <c r="C32" s="12" t="s">
        <v>37</v>
      </c>
      <c r="D32" s="55" t="s">
        <v>32</v>
      </c>
      <c r="E32" s="57"/>
      <c r="F32" s="57"/>
      <c r="G32" s="57"/>
      <c r="H32" s="57"/>
      <c r="I32" s="62"/>
      <c r="J32" s="55"/>
    </row>
    <row r="33" spans="2:10" s="7" customFormat="1" x14ac:dyDescent="0.3">
      <c r="B33" s="16"/>
      <c r="C33" s="19"/>
      <c r="D33" s="55"/>
      <c r="E33" s="55"/>
      <c r="F33" s="55"/>
      <c r="G33" s="55"/>
      <c r="H33" s="55"/>
      <c r="I33" s="62">
        <v>5000</v>
      </c>
      <c r="J33" s="55">
        <f t="shared" si="8"/>
        <v>0</v>
      </c>
    </row>
    <row r="34" spans="2:10" s="7" customFormat="1" x14ac:dyDescent="0.3">
      <c r="B34" s="16"/>
      <c r="C34" s="19"/>
      <c r="D34" s="55"/>
      <c r="E34" s="57"/>
      <c r="F34" s="57"/>
      <c r="G34" s="57"/>
      <c r="H34" s="57"/>
      <c r="I34" s="62"/>
      <c r="J34" s="55">
        <f t="shared" si="8"/>
        <v>0</v>
      </c>
    </row>
    <row r="35" spans="2:10" s="7" customFormat="1" x14ac:dyDescent="0.3">
      <c r="B35" s="16"/>
      <c r="C35" s="10" t="s">
        <v>16</v>
      </c>
      <c r="D35" s="58">
        <f>SUM(D33:D34)</f>
        <v>0</v>
      </c>
      <c r="E35" s="58">
        <f t="shared" ref="E35:H35" si="10">SUM(E33:E34)</f>
        <v>0</v>
      </c>
      <c r="F35" s="58">
        <f t="shared" si="10"/>
        <v>0</v>
      </c>
      <c r="G35" s="58">
        <f t="shared" si="10"/>
        <v>0</v>
      </c>
      <c r="H35" s="58">
        <f t="shared" si="10"/>
        <v>0</v>
      </c>
      <c r="I35" s="62"/>
      <c r="J35" s="58">
        <f t="shared" si="8"/>
        <v>0</v>
      </c>
    </row>
    <row r="36" spans="2:10" s="7" customFormat="1" x14ac:dyDescent="0.3">
      <c r="B36" s="16"/>
      <c r="C36" s="12" t="s">
        <v>38</v>
      </c>
      <c r="D36" s="55" t="s">
        <v>32</v>
      </c>
      <c r="E36" s="57"/>
      <c r="F36" s="57"/>
      <c r="G36" s="57"/>
      <c r="H36" s="57"/>
      <c r="I36" s="62"/>
      <c r="J36" s="55"/>
    </row>
    <row r="37" spans="2:10" s="7" customFormat="1" ht="30" customHeight="1" x14ac:dyDescent="0.3">
      <c r="B37" s="16"/>
      <c r="C37" s="19" t="s">
        <v>113</v>
      </c>
      <c r="D37" s="55"/>
      <c r="E37" s="57"/>
      <c r="F37" s="57"/>
      <c r="G37" s="57"/>
      <c r="H37" s="57"/>
      <c r="I37" s="62"/>
      <c r="J37" s="55"/>
    </row>
    <row r="38" spans="2:10" s="7" customFormat="1" x14ac:dyDescent="0.3">
      <c r="B38" s="16"/>
      <c r="C38" s="23" t="s">
        <v>111</v>
      </c>
      <c r="D38" s="55">
        <v>0</v>
      </c>
      <c r="E38" s="55">
        <v>24000</v>
      </c>
      <c r="F38" s="55">
        <v>0</v>
      </c>
      <c r="G38" s="55">
        <v>0</v>
      </c>
      <c r="H38" s="55">
        <v>0</v>
      </c>
      <c r="I38" s="62">
        <v>5106000</v>
      </c>
      <c r="J38" s="55">
        <f t="shared" si="8"/>
        <v>24000</v>
      </c>
    </row>
    <row r="39" spans="2:10" s="7" customFormat="1" ht="45" customHeight="1" x14ac:dyDescent="0.3">
      <c r="B39" s="16"/>
      <c r="C39" s="23" t="s">
        <v>112</v>
      </c>
      <c r="D39" s="55">
        <v>0</v>
      </c>
      <c r="E39" s="55">
        <v>0</v>
      </c>
      <c r="F39" s="55">
        <v>855360</v>
      </c>
      <c r="G39" s="55">
        <v>285120</v>
      </c>
      <c r="H39" s="55">
        <v>0</v>
      </c>
      <c r="I39" s="62">
        <v>22500000</v>
      </c>
      <c r="J39" s="55">
        <f t="shared" si="8"/>
        <v>1140480</v>
      </c>
    </row>
    <row r="40" spans="2:10" s="7" customFormat="1" ht="28.8" x14ac:dyDescent="0.3">
      <c r="B40" s="16"/>
      <c r="C40" s="23" t="s">
        <v>114</v>
      </c>
      <c r="D40" s="55">
        <v>0</v>
      </c>
      <c r="E40" s="55">
        <v>0</v>
      </c>
      <c r="F40" s="55">
        <v>0</v>
      </c>
      <c r="G40" s="55">
        <v>4900</v>
      </c>
      <c r="H40" s="55">
        <v>4900</v>
      </c>
      <c r="I40" s="62">
        <v>75000000</v>
      </c>
      <c r="J40" s="55">
        <f t="shared" si="8"/>
        <v>9800</v>
      </c>
    </row>
    <row r="41" spans="2:10" s="7" customFormat="1" x14ac:dyDescent="0.3">
      <c r="B41" s="16"/>
      <c r="C41" s="19"/>
      <c r="D41" s="55"/>
      <c r="E41" s="57"/>
      <c r="F41" s="57"/>
      <c r="G41" s="57"/>
      <c r="H41" s="57"/>
      <c r="I41" s="62"/>
      <c r="J41" s="55">
        <f t="shared" si="8"/>
        <v>0</v>
      </c>
    </row>
    <row r="42" spans="2:10" s="7" customFormat="1" x14ac:dyDescent="0.3">
      <c r="B42" s="16"/>
      <c r="C42" s="10" t="s">
        <v>17</v>
      </c>
      <c r="D42" s="58">
        <f>SUM(D38:D41)</f>
        <v>0</v>
      </c>
      <c r="E42" s="58">
        <f t="shared" ref="E42:H42" si="11">SUM(E38:E41)</f>
        <v>24000</v>
      </c>
      <c r="F42" s="58">
        <f t="shared" si="11"/>
        <v>855360</v>
      </c>
      <c r="G42" s="58">
        <f t="shared" si="11"/>
        <v>290020</v>
      </c>
      <c r="H42" s="58">
        <f t="shared" si="11"/>
        <v>4900</v>
      </c>
      <c r="I42" s="62"/>
      <c r="J42" s="58">
        <f t="shared" si="8"/>
        <v>1174280</v>
      </c>
    </row>
    <row r="43" spans="2:10" s="7" customFormat="1" x14ac:dyDescent="0.3">
      <c r="B43" s="16"/>
      <c r="C43" s="12" t="s">
        <v>39</v>
      </c>
      <c r="D43" s="55" t="s">
        <v>32</v>
      </c>
      <c r="E43" s="57"/>
      <c r="F43" s="57"/>
      <c r="G43" s="57"/>
      <c r="H43" s="57"/>
      <c r="I43" s="62"/>
      <c r="J43" s="55"/>
    </row>
    <row r="44" spans="2:10" s="7" customFormat="1" x14ac:dyDescent="0.3">
      <c r="B44" s="16"/>
      <c r="C44" s="19"/>
      <c r="D44" s="55"/>
      <c r="E44" s="55"/>
      <c r="F44" s="55"/>
      <c r="G44" s="55"/>
      <c r="H44" s="55"/>
      <c r="I44" s="62">
        <v>375000</v>
      </c>
      <c r="J44" s="55">
        <f t="shared" si="8"/>
        <v>0</v>
      </c>
    </row>
    <row r="45" spans="2:10" s="7" customFormat="1" x14ac:dyDescent="0.3">
      <c r="B45" s="16"/>
      <c r="C45" s="19"/>
      <c r="D45" s="55"/>
      <c r="E45" s="55"/>
      <c r="F45" s="55"/>
      <c r="G45" s="55"/>
      <c r="H45" s="55"/>
      <c r="I45" s="62">
        <v>781250</v>
      </c>
      <c r="J45" s="55">
        <f t="shared" si="8"/>
        <v>0</v>
      </c>
    </row>
    <row r="46" spans="2:10" s="7" customFormat="1" x14ac:dyDescent="0.3">
      <c r="B46" s="16"/>
      <c r="C46" s="19"/>
      <c r="D46" s="55"/>
      <c r="E46" s="55"/>
      <c r="F46" s="55"/>
      <c r="G46" s="55"/>
      <c r="H46" s="55"/>
      <c r="I46" s="62">
        <v>2083335</v>
      </c>
      <c r="J46" s="55">
        <f t="shared" si="8"/>
        <v>0</v>
      </c>
    </row>
    <row r="47" spans="2:10" s="7" customFormat="1" x14ac:dyDescent="0.3">
      <c r="B47" s="16"/>
      <c r="C47" s="19"/>
      <c r="D47" s="55"/>
      <c r="E47" s="57"/>
      <c r="F47" s="57"/>
      <c r="G47" s="57"/>
      <c r="H47" s="57"/>
      <c r="I47" s="62"/>
      <c r="J47" s="55">
        <f t="shared" si="8"/>
        <v>0</v>
      </c>
    </row>
    <row r="48" spans="2:10" s="7" customFormat="1" x14ac:dyDescent="0.3">
      <c r="B48" s="16"/>
      <c r="C48" s="19"/>
      <c r="D48" s="55"/>
      <c r="E48" s="57"/>
      <c r="F48" s="57"/>
      <c r="G48" s="57"/>
      <c r="H48" s="57"/>
      <c r="I48" s="62"/>
      <c r="J48" s="55">
        <f t="shared" si="8"/>
        <v>0</v>
      </c>
    </row>
    <row r="49" spans="2:10" s="7" customFormat="1" x14ac:dyDescent="0.3">
      <c r="B49" s="16"/>
      <c r="C49" s="11"/>
      <c r="D49" s="55"/>
      <c r="E49" s="57"/>
      <c r="F49" s="57"/>
      <c r="G49" s="57"/>
      <c r="H49" s="57"/>
      <c r="I49" s="62"/>
      <c r="J49" s="55">
        <f t="shared" si="8"/>
        <v>0</v>
      </c>
    </row>
    <row r="50" spans="2:10" s="7" customFormat="1" x14ac:dyDescent="0.3">
      <c r="B50" s="18"/>
      <c r="C50" s="10" t="s">
        <v>18</v>
      </c>
      <c r="D50" s="58">
        <f>SUM(D44:D49)</f>
        <v>0</v>
      </c>
      <c r="E50" s="58">
        <f t="shared" ref="E50:H50" si="12">SUM(E44:E49)</f>
        <v>0</v>
      </c>
      <c r="F50" s="58">
        <f t="shared" si="12"/>
        <v>0</v>
      </c>
      <c r="G50" s="58">
        <f t="shared" si="12"/>
        <v>0</v>
      </c>
      <c r="H50" s="58">
        <f t="shared" si="12"/>
        <v>0</v>
      </c>
      <c r="I50" s="62"/>
      <c r="J50" s="58">
        <f t="shared" si="8"/>
        <v>0</v>
      </c>
    </row>
    <row r="51" spans="2:10" s="7" customFormat="1" x14ac:dyDescent="0.3">
      <c r="B51" s="18"/>
      <c r="C51" s="10" t="s">
        <v>19</v>
      </c>
      <c r="D51" s="58">
        <f>SUM(D50,D42,D35,D31,D27,D16,D11)</f>
        <v>15500</v>
      </c>
      <c r="E51" s="58">
        <f t="shared" ref="E51:H51" si="13">SUM(E50,E42,E35,E31,E27,E16,E11)</f>
        <v>55000</v>
      </c>
      <c r="F51" s="58">
        <f t="shared" si="13"/>
        <v>887600</v>
      </c>
      <c r="G51" s="58">
        <f t="shared" si="13"/>
        <v>316084.8</v>
      </c>
      <c r="H51" s="58">
        <f t="shared" si="13"/>
        <v>14572</v>
      </c>
      <c r="I51" s="62"/>
      <c r="J51" s="58">
        <f t="shared" si="8"/>
        <v>1288756.8</v>
      </c>
    </row>
    <row r="52" spans="2:10" s="7" customFormat="1" x14ac:dyDescent="0.3">
      <c r="B52" s="17"/>
      <c r="D52" s="74"/>
      <c r="E52" s="74"/>
      <c r="F52" s="74"/>
      <c r="G52" s="74"/>
      <c r="H52" s="74"/>
      <c r="I52" s="74"/>
      <c r="J52" s="74" t="s">
        <v>20</v>
      </c>
    </row>
    <row r="53" spans="2:10" s="7" customFormat="1" ht="28.8" x14ac:dyDescent="0.3">
      <c r="B53" s="53" t="s">
        <v>40</v>
      </c>
      <c r="C53" s="13" t="s">
        <v>40</v>
      </c>
      <c r="D53" s="75"/>
      <c r="E53" s="75"/>
      <c r="F53" s="75"/>
      <c r="G53" s="75"/>
      <c r="H53" s="75"/>
      <c r="I53" s="74"/>
      <c r="J53" s="75" t="s">
        <v>20</v>
      </c>
    </row>
    <row r="54" spans="2:10" s="7" customFormat="1" x14ac:dyDescent="0.3">
      <c r="B54" s="16"/>
      <c r="C54" s="19" t="s">
        <v>45</v>
      </c>
      <c r="D54" s="55">
        <f>SUM(D11+D16+D27+D35+D42+D50)*0.1</f>
        <v>1550</v>
      </c>
      <c r="E54" s="55">
        <f t="shared" ref="E54:H54" si="14">SUM(E11+E16+E27+E35+E42+E50)*0.1</f>
        <v>5500</v>
      </c>
      <c r="F54" s="55">
        <f t="shared" si="14"/>
        <v>88760</v>
      </c>
      <c r="G54" s="55">
        <f t="shared" si="14"/>
        <v>31608.48</v>
      </c>
      <c r="H54" s="55">
        <f t="shared" si="14"/>
        <v>1457.2</v>
      </c>
      <c r="I54" s="62"/>
      <c r="J54" s="55">
        <f>SUM(D54:H54)</f>
        <v>128875.68</v>
      </c>
    </row>
    <row r="55" spans="2:10" s="7" customFormat="1" x14ac:dyDescent="0.3">
      <c r="B55" s="16"/>
      <c r="C55" s="19"/>
      <c r="D55" s="55"/>
      <c r="E55" s="57"/>
      <c r="F55" s="57"/>
      <c r="G55" s="57"/>
      <c r="H55" s="57"/>
      <c r="I55" s="62"/>
      <c r="J55" s="55">
        <f t="shared" ref="J55:J56" si="15">SUM(D55:H55)</f>
        <v>0</v>
      </c>
    </row>
    <row r="56" spans="2:10" s="7" customFormat="1" x14ac:dyDescent="0.3">
      <c r="B56" s="18"/>
      <c r="C56" s="10" t="s">
        <v>21</v>
      </c>
      <c r="D56" s="58">
        <f>SUM(D54:D55)</f>
        <v>1550</v>
      </c>
      <c r="E56" s="58">
        <f t="shared" ref="E56:H56" si="16">SUM(E54:E55)</f>
        <v>5500</v>
      </c>
      <c r="F56" s="58">
        <f t="shared" si="16"/>
        <v>88760</v>
      </c>
      <c r="G56" s="58">
        <f t="shared" si="16"/>
        <v>31608.48</v>
      </c>
      <c r="H56" s="58">
        <f t="shared" si="16"/>
        <v>1457.2</v>
      </c>
      <c r="I56" s="62"/>
      <c r="J56" s="58">
        <f t="shared" si="15"/>
        <v>128875.68</v>
      </c>
    </row>
    <row r="57" spans="2:10" s="7" customFormat="1" ht="15" thickBot="1" x14ac:dyDescent="0.35">
      <c r="B57" s="17"/>
      <c r="D57" s="74"/>
      <c r="E57" s="74"/>
      <c r="F57" s="74"/>
      <c r="G57" s="74"/>
      <c r="H57" s="74"/>
      <c r="I57" s="74"/>
      <c r="J57" s="74" t="s">
        <v>20</v>
      </c>
    </row>
    <row r="58" spans="2:10" s="4" customFormat="1" ht="29.4" thickBot="1" x14ac:dyDescent="0.35">
      <c r="B58" s="14" t="s">
        <v>22</v>
      </c>
      <c r="C58" s="14"/>
      <c r="D58" s="76">
        <f>SUM(D56,D51)</f>
        <v>17050</v>
      </c>
      <c r="E58" s="76">
        <f t="shared" ref="E58:J58" si="17">SUM(E56,E51)</f>
        <v>60500</v>
      </c>
      <c r="F58" s="76">
        <f t="shared" si="17"/>
        <v>976360</v>
      </c>
      <c r="G58" s="76">
        <f t="shared" si="17"/>
        <v>347693.27999999997</v>
      </c>
      <c r="H58" s="76">
        <f t="shared" si="17"/>
        <v>16029.2</v>
      </c>
      <c r="I58" s="62">
        <f>SUM(I56,I51)</f>
        <v>0</v>
      </c>
      <c r="J58" s="76">
        <f t="shared" si="17"/>
        <v>1417632.48</v>
      </c>
    </row>
    <row r="59" spans="2:10" x14ac:dyDescent="0.3">
      <c r="B59" s="9"/>
    </row>
    <row r="60" spans="2:10" x14ac:dyDescent="0.3">
      <c r="B60" s="9"/>
      <c r="C60" s="94" t="s">
        <v>46</v>
      </c>
      <c r="D60" s="94"/>
      <c r="E60" s="94"/>
      <c r="F60" s="94"/>
      <c r="G60" s="94"/>
      <c r="H60" s="94"/>
      <c r="I60" s="94"/>
      <c r="J60" s="94"/>
    </row>
    <row r="61" spans="2:10" x14ac:dyDescent="0.3">
      <c r="B61" s="9"/>
      <c r="C61" s="94"/>
      <c r="D61" s="94"/>
      <c r="E61" s="94"/>
      <c r="F61" s="94"/>
      <c r="G61" s="94"/>
      <c r="H61" s="94"/>
      <c r="I61" s="94"/>
      <c r="J61" s="94"/>
    </row>
    <row r="62" spans="2:10" x14ac:dyDescent="0.3">
      <c r="B62" s="9"/>
      <c r="C62" s="94"/>
      <c r="D62" s="94"/>
      <c r="E62" s="94"/>
      <c r="F62" s="94"/>
      <c r="G62" s="94"/>
      <c r="H62" s="94"/>
      <c r="I62" s="94"/>
      <c r="J62" s="94"/>
    </row>
    <row r="63" spans="2:10" x14ac:dyDescent="0.3">
      <c r="B63" s="9"/>
      <c r="C63" s="94"/>
      <c r="D63" s="94"/>
      <c r="E63" s="94"/>
      <c r="F63" s="94"/>
      <c r="G63" s="94"/>
      <c r="H63" s="94"/>
      <c r="I63" s="94"/>
      <c r="J63" s="94"/>
    </row>
    <row r="64" spans="2:10" x14ac:dyDescent="0.3">
      <c r="B64" s="9"/>
    </row>
    <row r="65" spans="2:2" x14ac:dyDescent="0.3">
      <c r="B65" s="9"/>
    </row>
    <row r="66" spans="2:2" x14ac:dyDescent="0.3">
      <c r="B66" s="9"/>
    </row>
    <row r="67" spans="2:2" x14ac:dyDescent="0.3">
      <c r="B67" s="9"/>
    </row>
    <row r="68" spans="2:2" x14ac:dyDescent="0.3">
      <c r="B68" s="9"/>
    </row>
    <row r="69" spans="2:2" x14ac:dyDescent="0.3">
      <c r="B69" s="9"/>
    </row>
    <row r="70" spans="2:2" x14ac:dyDescent="0.3">
      <c r="B70" s="9"/>
    </row>
    <row r="71" spans="2:2" x14ac:dyDescent="0.3">
      <c r="B71" s="9"/>
    </row>
    <row r="72" spans="2:2" x14ac:dyDescent="0.3">
      <c r="B72" s="9"/>
    </row>
    <row r="73" spans="2:2" x14ac:dyDescent="0.3">
      <c r="B73" s="9"/>
    </row>
  </sheetData>
  <mergeCells count="1">
    <mergeCell ref="C60:J63"/>
  </mergeCells>
  <pageMargins left="0.7" right="0.7" top="0.75" bottom="0.75" header="0.3" footer="0.3"/>
  <pageSetup scale="86" fitToHeight="0"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37F8E62-2D30-40D4-A61D-D06900793B51}">
  <sheetPr>
    <tabColor theme="9" tint="0.39997558519241921"/>
    <pageSetUpPr fitToPage="1"/>
  </sheetPr>
  <dimension ref="B2:AX71"/>
  <sheetViews>
    <sheetView showGridLines="0" zoomScale="85" zoomScaleNormal="85" workbookViewId="0">
      <pane xSplit="3" ySplit="6" topLeftCell="D31" activePane="bottomRight" state="frozen"/>
      <selection pane="topRight" activeCell="R20" sqref="R20:W20"/>
      <selection pane="bottomLeft" activeCell="R20" sqref="R20:W20"/>
      <selection pane="bottomRight" activeCell="C8" sqref="C8"/>
    </sheetView>
  </sheetViews>
  <sheetFormatPr defaultColWidth="9.109375" defaultRowHeight="14.4" x14ac:dyDescent="0.3"/>
  <cols>
    <col min="1" max="1" width="3.109375" style="6" customWidth="1"/>
    <col min="2" max="2" width="11.109375" style="6" customWidth="1"/>
    <col min="3" max="3" width="46.44140625" style="6" customWidth="1"/>
    <col min="4" max="4" width="13.33203125" style="59" customWidth="1"/>
    <col min="5" max="5" width="13.109375" style="60" customWidth="1"/>
    <col min="6" max="7" width="13.109375" style="61" customWidth="1"/>
    <col min="8" max="8" width="12.88671875" style="60" customWidth="1"/>
    <col min="9" max="9" width="0.88671875" style="62" customWidth="1"/>
    <col min="10" max="10" width="14.5546875" style="61" customWidth="1"/>
    <col min="11" max="11" width="10.109375" style="6" customWidth="1"/>
    <col min="12" max="16384" width="9.109375" style="6"/>
  </cols>
  <sheetData>
    <row r="2" spans="2:50" ht="23.4" x14ac:dyDescent="0.45">
      <c r="B2" s="24" t="s">
        <v>29</v>
      </c>
    </row>
    <row r="3" spans="2:50" x14ac:dyDescent="0.3">
      <c r="B3" s="47" t="s">
        <v>30</v>
      </c>
    </row>
    <row r="4" spans="2:50" x14ac:dyDescent="0.3">
      <c r="B4" s="5"/>
    </row>
    <row r="5" spans="2:50" ht="18" x14ac:dyDescent="0.35">
      <c r="B5" s="25" t="s">
        <v>2</v>
      </c>
      <c r="C5" s="26"/>
      <c r="D5" s="63"/>
      <c r="E5" s="63"/>
      <c r="F5" s="63"/>
      <c r="G5" s="63"/>
      <c r="H5" s="63"/>
      <c r="I5" s="63"/>
      <c r="J5" s="64"/>
      <c r="K5" s="2"/>
      <c r="L5" s="2"/>
      <c r="M5" s="2"/>
      <c r="N5" s="2"/>
      <c r="O5" s="2"/>
      <c r="P5" s="2"/>
      <c r="Q5" s="2"/>
      <c r="R5" s="2"/>
      <c r="S5" s="2"/>
      <c r="T5" s="2"/>
      <c r="U5" s="2"/>
      <c r="V5" s="2"/>
      <c r="W5" s="2"/>
      <c r="X5" s="2"/>
      <c r="Y5" s="2"/>
      <c r="Z5" s="2"/>
      <c r="AA5" s="2"/>
      <c r="AB5" s="2"/>
      <c r="AC5" s="2"/>
      <c r="AD5" s="2"/>
      <c r="AE5" s="2"/>
      <c r="AF5" s="2"/>
      <c r="AG5" s="2"/>
      <c r="AH5" s="2"/>
      <c r="AI5" s="2"/>
      <c r="AJ5" s="2"/>
      <c r="AK5" s="2"/>
      <c r="AL5" s="2"/>
      <c r="AM5" s="2"/>
      <c r="AN5" s="2"/>
      <c r="AO5" s="2"/>
      <c r="AP5" s="2"/>
      <c r="AQ5" s="2"/>
      <c r="AR5" s="2"/>
      <c r="AS5" s="2"/>
      <c r="AT5" s="2"/>
      <c r="AU5" s="2"/>
      <c r="AV5" s="2"/>
      <c r="AW5" s="2"/>
      <c r="AX5" s="2"/>
    </row>
    <row r="6" spans="2:50" ht="33" customHeight="1" x14ac:dyDescent="0.3">
      <c r="B6" s="27" t="s">
        <v>3</v>
      </c>
      <c r="C6" s="27" t="s">
        <v>4</v>
      </c>
      <c r="D6" s="65" t="s">
        <v>5</v>
      </c>
      <c r="E6" s="66" t="s">
        <v>6</v>
      </c>
      <c r="F6" s="66" t="s">
        <v>7</v>
      </c>
      <c r="G6" s="66" t="s">
        <v>8</v>
      </c>
      <c r="H6" s="67" t="s">
        <v>9</v>
      </c>
      <c r="I6" s="68"/>
      <c r="J6" s="69" t="s">
        <v>10</v>
      </c>
      <c r="K6" s="7"/>
      <c r="L6" s="7"/>
      <c r="M6" s="7"/>
      <c r="N6" s="7"/>
      <c r="O6" s="7"/>
      <c r="P6" s="7"/>
      <c r="Q6" s="7"/>
      <c r="R6" s="7"/>
      <c r="S6" s="7"/>
      <c r="T6" s="7"/>
      <c r="U6" s="7"/>
      <c r="V6" s="7"/>
      <c r="W6" s="7"/>
      <c r="X6" s="7"/>
      <c r="Y6" s="7"/>
      <c r="Z6" s="7"/>
      <c r="AA6" s="7"/>
      <c r="AB6" s="7"/>
      <c r="AC6" s="7"/>
      <c r="AD6" s="7"/>
      <c r="AE6" s="7"/>
      <c r="AF6" s="7"/>
      <c r="AG6" s="7"/>
      <c r="AH6" s="7"/>
      <c r="AI6" s="7"/>
      <c r="AJ6" s="7"/>
      <c r="AK6" s="7"/>
      <c r="AL6" s="7"/>
      <c r="AM6" s="7"/>
      <c r="AN6" s="2"/>
      <c r="AO6" s="2"/>
      <c r="AP6" s="2"/>
      <c r="AQ6" s="2"/>
      <c r="AR6" s="2"/>
      <c r="AS6" s="2"/>
      <c r="AT6" s="2"/>
      <c r="AU6" s="2"/>
      <c r="AV6" s="2"/>
      <c r="AW6" s="2"/>
      <c r="AX6" s="2"/>
    </row>
    <row r="7" spans="2:50" s="8" customFormat="1" x14ac:dyDescent="0.3">
      <c r="B7" s="15" t="s">
        <v>11</v>
      </c>
      <c r="C7" s="20" t="s">
        <v>31</v>
      </c>
      <c r="D7" s="57" t="s">
        <v>32</v>
      </c>
      <c r="E7" s="57" t="s">
        <v>32</v>
      </c>
      <c r="F7" s="57" t="s">
        <v>32</v>
      </c>
      <c r="G7" s="57"/>
      <c r="H7" s="57" t="s">
        <v>32</v>
      </c>
      <c r="I7" s="62"/>
      <c r="J7" s="70" t="s">
        <v>32</v>
      </c>
      <c r="K7" s="7"/>
      <c r="L7" s="7"/>
      <c r="M7" s="7"/>
      <c r="N7" s="7"/>
      <c r="O7" s="7"/>
      <c r="P7" s="7"/>
      <c r="Q7" s="7"/>
      <c r="R7" s="7"/>
      <c r="S7" s="7"/>
      <c r="T7" s="7"/>
      <c r="U7" s="7"/>
      <c r="V7" s="7"/>
      <c r="W7" s="7"/>
      <c r="X7" s="7"/>
      <c r="Y7" s="7"/>
      <c r="Z7" s="7"/>
      <c r="AA7" s="7"/>
      <c r="AB7" s="7"/>
      <c r="AC7" s="7"/>
      <c r="AD7" s="7"/>
      <c r="AE7" s="7"/>
      <c r="AF7" s="7"/>
      <c r="AG7" s="7"/>
      <c r="AH7" s="7"/>
      <c r="AI7" s="7"/>
      <c r="AJ7" s="7"/>
      <c r="AK7" s="7"/>
      <c r="AL7" s="7"/>
      <c r="AM7" s="7"/>
    </row>
    <row r="8" spans="2:50" s="7" customFormat="1" x14ac:dyDescent="0.3">
      <c r="B8" s="16"/>
      <c r="C8" s="19" t="s">
        <v>60</v>
      </c>
      <c r="D8" s="55"/>
      <c r="E8" s="55"/>
      <c r="F8" s="55"/>
      <c r="G8" s="55"/>
      <c r="H8" s="55"/>
      <c r="I8" s="62">
        <v>450000</v>
      </c>
      <c r="J8" s="55">
        <f>SUM(D8:H8)</f>
        <v>0</v>
      </c>
    </row>
    <row r="9" spans="2:50" s="7" customFormat="1" x14ac:dyDescent="0.3">
      <c r="B9" s="16"/>
      <c r="C9" s="19"/>
      <c r="D9" s="55"/>
      <c r="E9" s="55"/>
      <c r="F9" s="55"/>
      <c r="G9" s="55"/>
      <c r="H9" s="55"/>
      <c r="I9" s="62"/>
      <c r="J9" s="55">
        <f>SUM(D9:H9)</f>
        <v>0</v>
      </c>
    </row>
    <row r="10" spans="2:50" s="7" customFormat="1" x14ac:dyDescent="0.3">
      <c r="B10" s="16"/>
      <c r="C10" s="21"/>
      <c r="D10" s="55"/>
      <c r="E10" s="57"/>
      <c r="F10" s="57"/>
      <c r="G10" s="57"/>
      <c r="H10" s="57"/>
      <c r="I10" s="62"/>
      <c r="J10" s="55">
        <f>SUM(D10:H10)</f>
        <v>0</v>
      </c>
    </row>
    <row r="11" spans="2:50" s="7" customFormat="1" x14ac:dyDescent="0.3">
      <c r="B11" s="16"/>
      <c r="C11" s="10" t="s">
        <v>12</v>
      </c>
      <c r="D11" s="58">
        <f>SUM(D8:D10)</f>
        <v>0</v>
      </c>
      <c r="E11" s="58">
        <f t="shared" ref="E11:J11" si="0">SUM(E8:E10)</f>
        <v>0</v>
      </c>
      <c r="F11" s="58">
        <f t="shared" si="0"/>
        <v>0</v>
      </c>
      <c r="G11" s="58">
        <f t="shared" si="0"/>
        <v>0</v>
      </c>
      <c r="H11" s="58">
        <f t="shared" si="0"/>
        <v>0</v>
      </c>
      <c r="I11" s="62">
        <f t="shared" si="0"/>
        <v>450000</v>
      </c>
      <c r="J11" s="58">
        <f t="shared" si="0"/>
        <v>0</v>
      </c>
    </row>
    <row r="12" spans="2:50" s="7" customFormat="1" x14ac:dyDescent="0.3">
      <c r="B12" s="16"/>
      <c r="C12" s="12" t="s">
        <v>33</v>
      </c>
      <c r="D12" s="55" t="s">
        <v>32</v>
      </c>
      <c r="E12" s="57"/>
      <c r="F12" s="57"/>
      <c r="G12" s="57"/>
      <c r="H12" s="57"/>
      <c r="I12" s="62"/>
      <c r="J12" s="70" t="s">
        <v>32</v>
      </c>
    </row>
    <row r="13" spans="2:50" s="7" customFormat="1" x14ac:dyDescent="0.3">
      <c r="B13" s="16"/>
      <c r="C13" s="19"/>
      <c r="D13" s="55"/>
      <c r="E13" s="55"/>
      <c r="F13" s="55"/>
      <c r="G13" s="55"/>
      <c r="H13" s="55"/>
      <c r="I13" s="62"/>
      <c r="J13" s="55">
        <f>SUM(D13:H13)</f>
        <v>0</v>
      </c>
    </row>
    <row r="14" spans="2:50" s="7" customFormat="1" x14ac:dyDescent="0.3">
      <c r="B14" s="16"/>
      <c r="C14" s="19"/>
      <c r="D14" s="55"/>
      <c r="E14" s="55"/>
      <c r="F14" s="55"/>
      <c r="G14" s="55"/>
      <c r="H14" s="55"/>
      <c r="I14" s="62"/>
      <c r="J14" s="55">
        <f t="shared" ref="J14:J15" si="1">SUM(D14:H14)</f>
        <v>0</v>
      </c>
    </row>
    <row r="15" spans="2:50" s="7" customFormat="1" x14ac:dyDescent="0.3">
      <c r="B15" s="16"/>
      <c r="C15" s="11"/>
      <c r="D15" s="55"/>
      <c r="E15" s="57"/>
      <c r="F15" s="57"/>
      <c r="G15" s="57"/>
      <c r="H15" s="57"/>
      <c r="I15" s="62"/>
      <c r="J15" s="55">
        <f t="shared" si="1"/>
        <v>0</v>
      </c>
    </row>
    <row r="16" spans="2:50" s="7" customFormat="1" x14ac:dyDescent="0.3">
      <c r="B16" s="16"/>
      <c r="C16" s="10" t="s">
        <v>13</v>
      </c>
      <c r="D16" s="58">
        <f>SUM(D13:D15)</f>
        <v>0</v>
      </c>
      <c r="E16" s="58">
        <f t="shared" ref="E16:J16" si="2">SUM(E13:E15)</f>
        <v>0</v>
      </c>
      <c r="F16" s="58">
        <f t="shared" si="2"/>
        <v>0</v>
      </c>
      <c r="G16" s="58">
        <f t="shared" si="2"/>
        <v>0</v>
      </c>
      <c r="H16" s="58">
        <f t="shared" si="2"/>
        <v>0</v>
      </c>
      <c r="I16" s="62">
        <f t="shared" si="2"/>
        <v>0</v>
      </c>
      <c r="J16" s="58">
        <f t="shared" si="2"/>
        <v>0</v>
      </c>
    </row>
    <row r="17" spans="2:10" s="7" customFormat="1" x14ac:dyDescent="0.3">
      <c r="B17" s="16"/>
      <c r="C17" s="12" t="s">
        <v>34</v>
      </c>
      <c r="D17" s="55" t="s">
        <v>32</v>
      </c>
      <c r="E17" s="57"/>
      <c r="F17" s="57"/>
      <c r="G17" s="57"/>
      <c r="H17" s="57"/>
      <c r="I17" s="62"/>
      <c r="J17" s="70" t="s">
        <v>32</v>
      </c>
    </row>
    <row r="18" spans="2:10" s="7" customFormat="1" x14ac:dyDescent="0.3">
      <c r="B18" s="16"/>
      <c r="C18" s="19"/>
      <c r="D18" s="55"/>
      <c r="E18" s="57"/>
      <c r="F18" s="57"/>
      <c r="G18" s="57"/>
      <c r="H18" s="57"/>
      <c r="I18" s="62"/>
      <c r="J18" s="55">
        <f t="shared" ref="J18:J19" si="3">SUM(D18:H18)</f>
        <v>0</v>
      </c>
    </row>
    <row r="19" spans="2:10" s="7" customFormat="1" x14ac:dyDescent="0.3">
      <c r="B19" s="16"/>
      <c r="C19" s="23"/>
      <c r="D19" s="55"/>
      <c r="E19" s="57"/>
      <c r="F19" s="57"/>
      <c r="G19" s="57"/>
      <c r="H19" s="57"/>
      <c r="I19" s="62"/>
      <c r="J19" s="55">
        <f t="shared" si="3"/>
        <v>0</v>
      </c>
    </row>
    <row r="20" spans="2:10" s="7" customFormat="1" x14ac:dyDescent="0.3">
      <c r="B20" s="16"/>
      <c r="C20" s="23"/>
      <c r="D20" s="55"/>
      <c r="E20" s="55"/>
      <c r="F20" s="55"/>
      <c r="G20" s="55"/>
      <c r="H20" s="55"/>
      <c r="I20" s="62">
        <v>2000</v>
      </c>
      <c r="J20" s="55">
        <f>SUM(D20:H20)</f>
        <v>0</v>
      </c>
    </row>
    <row r="21" spans="2:10" s="7" customFormat="1" x14ac:dyDescent="0.3">
      <c r="B21" s="16"/>
      <c r="C21" s="23"/>
      <c r="D21" s="55"/>
      <c r="E21" s="55"/>
      <c r="F21" s="55"/>
      <c r="G21" s="55"/>
      <c r="H21" s="55"/>
      <c r="I21" s="62">
        <v>250</v>
      </c>
      <c r="J21" s="55">
        <f t="shared" ref="J21:J26" si="4">SUM(D21:H21)</f>
        <v>0</v>
      </c>
    </row>
    <row r="22" spans="2:10" s="7" customFormat="1" x14ac:dyDescent="0.3">
      <c r="B22" s="16"/>
      <c r="C22" s="19"/>
      <c r="D22" s="55"/>
      <c r="E22" s="55"/>
      <c r="F22" s="55"/>
      <c r="G22" s="55"/>
      <c r="H22" s="55"/>
      <c r="I22" s="62">
        <v>2250</v>
      </c>
      <c r="J22" s="55">
        <f t="shared" si="4"/>
        <v>0</v>
      </c>
    </row>
    <row r="23" spans="2:10" s="7" customFormat="1" x14ac:dyDescent="0.3">
      <c r="B23" s="16"/>
      <c r="C23" s="23"/>
      <c r="D23" s="55"/>
      <c r="E23" s="55"/>
      <c r="F23" s="55"/>
      <c r="G23" s="55"/>
      <c r="H23" s="55"/>
      <c r="I23" s="62">
        <v>1243</v>
      </c>
      <c r="J23" s="55">
        <f t="shared" si="4"/>
        <v>0</v>
      </c>
    </row>
    <row r="24" spans="2:10" s="7" customFormat="1" x14ac:dyDescent="0.3">
      <c r="B24" s="16"/>
      <c r="C24" s="23"/>
      <c r="D24" s="55"/>
      <c r="E24" s="55"/>
      <c r="F24" s="55"/>
      <c r="G24" s="55"/>
      <c r="H24" s="55"/>
      <c r="I24" s="62">
        <v>225</v>
      </c>
      <c r="J24" s="55">
        <f t="shared" si="4"/>
        <v>0</v>
      </c>
    </row>
    <row r="25" spans="2:10" s="7" customFormat="1" x14ac:dyDescent="0.3">
      <c r="B25" s="16"/>
      <c r="C25" s="23"/>
      <c r="D25" s="55"/>
      <c r="E25" s="55"/>
      <c r="F25" s="55"/>
      <c r="G25" s="55"/>
      <c r="H25" s="55"/>
      <c r="I25" s="62">
        <v>400</v>
      </c>
      <c r="J25" s="55">
        <f t="shared" si="4"/>
        <v>0</v>
      </c>
    </row>
    <row r="26" spans="2:10" s="7" customFormat="1" x14ac:dyDescent="0.3">
      <c r="B26" s="16"/>
      <c r="C26" s="19"/>
      <c r="D26" s="55"/>
      <c r="E26" s="55"/>
      <c r="F26" s="55"/>
      <c r="G26" s="55"/>
      <c r="H26" s="55"/>
      <c r="I26" s="62">
        <v>1638</v>
      </c>
      <c r="J26" s="55">
        <f t="shared" si="4"/>
        <v>0</v>
      </c>
    </row>
    <row r="27" spans="2:10" s="7" customFormat="1" x14ac:dyDescent="0.3">
      <c r="B27" s="16"/>
      <c r="C27" s="10" t="s">
        <v>14</v>
      </c>
      <c r="D27" s="58">
        <f>SUM(D20:D26)</f>
        <v>0</v>
      </c>
      <c r="E27" s="58">
        <f t="shared" ref="E27:H27" si="5">SUM(E20:E26)</f>
        <v>0</v>
      </c>
      <c r="F27" s="58">
        <f t="shared" si="5"/>
        <v>0</v>
      </c>
      <c r="G27" s="58">
        <f t="shared" si="5"/>
        <v>0</v>
      </c>
      <c r="H27" s="58">
        <f t="shared" si="5"/>
        <v>0</v>
      </c>
      <c r="I27" s="62"/>
      <c r="J27" s="58">
        <f>SUM(D27:H27)</f>
        <v>0</v>
      </c>
    </row>
    <row r="28" spans="2:10" s="7" customFormat="1" x14ac:dyDescent="0.3">
      <c r="B28" s="16"/>
      <c r="C28" s="12" t="s">
        <v>35</v>
      </c>
      <c r="D28" s="55"/>
      <c r="E28" s="57"/>
      <c r="F28" s="57"/>
      <c r="G28" s="57"/>
      <c r="H28" s="57"/>
      <c r="I28" s="62"/>
      <c r="J28" s="55" t="s">
        <v>20</v>
      </c>
    </row>
    <row r="29" spans="2:10" s="7" customFormat="1" x14ac:dyDescent="0.3">
      <c r="B29" s="16"/>
      <c r="C29" s="19"/>
      <c r="D29" s="55"/>
      <c r="E29" s="57"/>
      <c r="F29" s="57"/>
      <c r="G29" s="57"/>
      <c r="H29" s="57"/>
      <c r="I29" s="62"/>
      <c r="J29" s="55">
        <f>SUM(D29:H29)</f>
        <v>0</v>
      </c>
    </row>
    <row r="30" spans="2:10" s="7" customFormat="1" x14ac:dyDescent="0.3">
      <c r="B30" s="16" t="s">
        <v>36</v>
      </c>
      <c r="C30" s="22" t="s">
        <v>36</v>
      </c>
      <c r="D30" s="55" t="s">
        <v>32</v>
      </c>
      <c r="E30" s="57"/>
      <c r="F30" s="57"/>
      <c r="G30" s="57"/>
      <c r="H30" s="57"/>
      <c r="I30" s="62"/>
      <c r="J30" s="55">
        <f t="shared" ref="J30:J49" si="6">SUM(D30:H30)</f>
        <v>0</v>
      </c>
    </row>
    <row r="31" spans="2:10" s="7" customFormat="1" x14ac:dyDescent="0.3">
      <c r="B31" s="16"/>
      <c r="C31" s="10" t="s">
        <v>15</v>
      </c>
      <c r="D31" s="72">
        <f>SUM(D29:D30)</f>
        <v>0</v>
      </c>
      <c r="E31" s="72">
        <f t="shared" ref="E31:H31" si="7">SUM(E29:E30)</f>
        <v>0</v>
      </c>
      <c r="F31" s="72">
        <f t="shared" si="7"/>
        <v>0</v>
      </c>
      <c r="G31" s="72">
        <f t="shared" si="7"/>
        <v>0</v>
      </c>
      <c r="H31" s="72">
        <f t="shared" si="7"/>
        <v>0</v>
      </c>
      <c r="I31" s="62"/>
      <c r="J31" s="58">
        <f t="shared" si="6"/>
        <v>0</v>
      </c>
    </row>
    <row r="32" spans="2:10" s="7" customFormat="1" x14ac:dyDescent="0.3">
      <c r="B32" s="16"/>
      <c r="C32" s="12" t="s">
        <v>37</v>
      </c>
      <c r="D32" s="55" t="s">
        <v>32</v>
      </c>
      <c r="E32" s="57"/>
      <c r="F32" s="57"/>
      <c r="G32" s="57"/>
      <c r="H32" s="57"/>
      <c r="I32" s="62"/>
      <c r="J32" s="55"/>
    </row>
    <row r="33" spans="2:10" s="7" customFormat="1" x14ac:dyDescent="0.3">
      <c r="B33" s="16"/>
      <c r="C33" s="19"/>
      <c r="D33" s="55"/>
      <c r="E33" s="55"/>
      <c r="F33" s="55"/>
      <c r="G33" s="55"/>
      <c r="H33" s="55"/>
      <c r="I33" s="62">
        <v>5000</v>
      </c>
      <c r="J33" s="55">
        <f t="shared" si="6"/>
        <v>0</v>
      </c>
    </row>
    <row r="34" spans="2:10" s="7" customFormat="1" x14ac:dyDescent="0.3">
      <c r="B34" s="16"/>
      <c r="C34" s="19"/>
      <c r="D34" s="55"/>
      <c r="E34" s="57"/>
      <c r="F34" s="57"/>
      <c r="G34" s="57"/>
      <c r="H34" s="57"/>
      <c r="I34" s="62"/>
      <c r="J34" s="55">
        <f t="shared" si="6"/>
        <v>0</v>
      </c>
    </row>
    <row r="35" spans="2:10" s="7" customFormat="1" x14ac:dyDescent="0.3">
      <c r="B35" s="16"/>
      <c r="C35" s="10" t="s">
        <v>16</v>
      </c>
      <c r="D35" s="58">
        <f>SUM(D33:D34)</f>
        <v>0</v>
      </c>
      <c r="E35" s="58">
        <f t="shared" ref="E35:H35" si="8">SUM(E33:E34)</f>
        <v>0</v>
      </c>
      <c r="F35" s="58">
        <f t="shared" si="8"/>
        <v>0</v>
      </c>
      <c r="G35" s="58">
        <f t="shared" si="8"/>
        <v>0</v>
      </c>
      <c r="H35" s="58">
        <f t="shared" si="8"/>
        <v>0</v>
      </c>
      <c r="I35" s="62"/>
      <c r="J35" s="58">
        <f t="shared" si="6"/>
        <v>0</v>
      </c>
    </row>
    <row r="36" spans="2:10" s="7" customFormat="1" x14ac:dyDescent="0.3">
      <c r="B36" s="16"/>
      <c r="C36" s="12" t="s">
        <v>38</v>
      </c>
      <c r="D36" s="55" t="s">
        <v>32</v>
      </c>
      <c r="E36" s="57"/>
      <c r="F36" s="57"/>
      <c r="G36" s="57"/>
      <c r="H36" s="57"/>
      <c r="I36" s="62"/>
      <c r="J36" s="55"/>
    </row>
    <row r="37" spans="2:10" s="7" customFormat="1" x14ac:dyDescent="0.3">
      <c r="B37" s="16"/>
      <c r="C37" s="19"/>
      <c r="D37" s="55"/>
      <c r="E37" s="55"/>
      <c r="F37" s="55"/>
      <c r="G37" s="55"/>
      <c r="H37" s="55"/>
      <c r="I37" s="62">
        <v>5106000</v>
      </c>
      <c r="J37" s="55">
        <f t="shared" si="6"/>
        <v>0</v>
      </c>
    </row>
    <row r="38" spans="2:10" s="7" customFormat="1" x14ac:dyDescent="0.3">
      <c r="B38" s="16"/>
      <c r="C38" s="19"/>
      <c r="D38" s="55"/>
      <c r="E38" s="55"/>
      <c r="F38" s="55"/>
      <c r="G38" s="55"/>
      <c r="H38" s="55"/>
      <c r="I38" s="62">
        <v>22500000</v>
      </c>
      <c r="J38" s="55">
        <f t="shared" si="6"/>
        <v>0</v>
      </c>
    </row>
    <row r="39" spans="2:10" s="7" customFormat="1" x14ac:dyDescent="0.3">
      <c r="B39" s="16"/>
      <c r="C39" s="19"/>
      <c r="D39" s="55"/>
      <c r="E39" s="55"/>
      <c r="F39" s="55"/>
      <c r="G39" s="55"/>
      <c r="H39" s="55"/>
      <c r="I39" s="62">
        <v>75000000</v>
      </c>
      <c r="J39" s="55">
        <f t="shared" si="6"/>
        <v>0</v>
      </c>
    </row>
    <row r="40" spans="2:10" s="7" customFormat="1" x14ac:dyDescent="0.3">
      <c r="B40" s="16"/>
      <c r="C40" s="19"/>
      <c r="D40" s="55"/>
      <c r="E40" s="57"/>
      <c r="F40" s="57"/>
      <c r="G40" s="57"/>
      <c r="H40" s="57"/>
      <c r="I40" s="62"/>
      <c r="J40" s="55">
        <f t="shared" si="6"/>
        <v>0</v>
      </c>
    </row>
    <row r="41" spans="2:10" s="7" customFormat="1" x14ac:dyDescent="0.3">
      <c r="B41" s="16"/>
      <c r="C41" s="10" t="s">
        <v>17</v>
      </c>
      <c r="D41" s="58">
        <f>SUM(D37:D40)</f>
        <v>0</v>
      </c>
      <c r="E41" s="58">
        <f t="shared" ref="E41:H41" si="9">SUM(E37:E40)</f>
        <v>0</v>
      </c>
      <c r="F41" s="58">
        <f t="shared" si="9"/>
        <v>0</v>
      </c>
      <c r="G41" s="58">
        <f t="shared" si="9"/>
        <v>0</v>
      </c>
      <c r="H41" s="58">
        <f t="shared" si="9"/>
        <v>0</v>
      </c>
      <c r="I41" s="62"/>
      <c r="J41" s="58">
        <f t="shared" si="6"/>
        <v>0</v>
      </c>
    </row>
    <row r="42" spans="2:10" s="7" customFormat="1" x14ac:dyDescent="0.3">
      <c r="B42" s="16"/>
      <c r="C42" s="12" t="s">
        <v>39</v>
      </c>
      <c r="D42" s="55" t="s">
        <v>32</v>
      </c>
      <c r="E42" s="57"/>
      <c r="F42" s="57"/>
      <c r="G42" s="57"/>
      <c r="H42" s="57"/>
      <c r="I42" s="62"/>
      <c r="J42" s="55"/>
    </row>
    <row r="43" spans="2:10" s="7" customFormat="1" ht="45" customHeight="1" x14ac:dyDescent="0.3">
      <c r="B43" s="16"/>
      <c r="C43" s="19" t="s">
        <v>75</v>
      </c>
      <c r="D43" s="55"/>
      <c r="E43" s="55"/>
      <c r="F43" s="55"/>
      <c r="G43" s="55"/>
      <c r="H43" s="55"/>
      <c r="I43" s="83">
        <v>375000</v>
      </c>
      <c r="J43" s="55">
        <f t="shared" si="6"/>
        <v>0</v>
      </c>
    </row>
    <row r="44" spans="2:10" s="7" customFormat="1" ht="15" customHeight="1" x14ac:dyDescent="0.3">
      <c r="B44" s="16"/>
      <c r="C44" s="23" t="s">
        <v>71</v>
      </c>
      <c r="D44" s="55">
        <v>150000</v>
      </c>
      <c r="E44" s="55">
        <v>25000</v>
      </c>
      <c r="F44" s="55">
        <v>25000</v>
      </c>
      <c r="G44" s="55">
        <v>25000</v>
      </c>
      <c r="H44" s="55">
        <v>0</v>
      </c>
      <c r="I44" s="83">
        <v>781250</v>
      </c>
      <c r="J44" s="55">
        <f t="shared" si="6"/>
        <v>225000</v>
      </c>
    </row>
    <row r="45" spans="2:10" s="7" customFormat="1" ht="45" customHeight="1" x14ac:dyDescent="0.3">
      <c r="B45" s="16"/>
      <c r="C45" s="23" t="s">
        <v>90</v>
      </c>
      <c r="D45" s="55">
        <v>0</v>
      </c>
      <c r="E45" s="55">
        <v>264286</v>
      </c>
      <c r="F45" s="55">
        <v>0</v>
      </c>
      <c r="G45" s="55">
        <v>0</v>
      </c>
      <c r="H45" s="55">
        <v>0</v>
      </c>
      <c r="I45" s="83">
        <v>2083335</v>
      </c>
      <c r="J45" s="55">
        <f t="shared" si="6"/>
        <v>264286</v>
      </c>
    </row>
    <row r="46" spans="2:10" s="7" customFormat="1" ht="45" customHeight="1" x14ac:dyDescent="0.3">
      <c r="B46" s="16"/>
      <c r="C46" s="23" t="s">
        <v>91</v>
      </c>
      <c r="D46" s="55">
        <v>0</v>
      </c>
      <c r="E46" s="55">
        <v>0</v>
      </c>
      <c r="F46" s="55">
        <v>792857</v>
      </c>
      <c r="G46" s="55">
        <v>792857</v>
      </c>
      <c r="H46" s="55">
        <v>0</v>
      </c>
      <c r="I46" s="83"/>
      <c r="J46" s="55">
        <f t="shared" si="6"/>
        <v>1585714</v>
      </c>
    </row>
    <row r="47" spans="2:10" s="7" customFormat="1" x14ac:dyDescent="0.3">
      <c r="B47" s="16"/>
      <c r="C47" s="23" t="s">
        <v>74</v>
      </c>
      <c r="D47" s="55">
        <f>SUM(D44:D46)*0.35</f>
        <v>52500</v>
      </c>
      <c r="E47" s="55">
        <f>SUM(E44:E46)*0.35</f>
        <v>101250.09999999999</v>
      </c>
      <c r="F47" s="55">
        <f>SUM(F44:F46)*0.35</f>
        <v>286249.94999999995</v>
      </c>
      <c r="G47" s="55">
        <f>SUM(G44:G46)*0.35</f>
        <v>286249.94999999995</v>
      </c>
      <c r="H47" s="55">
        <f>SUM(H44:H46)*0.35</f>
        <v>0</v>
      </c>
      <c r="I47" s="83"/>
      <c r="J47" s="55">
        <f t="shared" si="6"/>
        <v>726249.99999999988</v>
      </c>
    </row>
    <row r="48" spans="2:10" s="7" customFormat="1" x14ac:dyDescent="0.3">
      <c r="B48" s="18"/>
      <c r="C48" s="10" t="s">
        <v>18</v>
      </c>
      <c r="D48" s="58">
        <f>SUM(D43:D47)</f>
        <v>202500</v>
      </c>
      <c r="E48" s="58">
        <f>SUM(E43:E47)</f>
        <v>390536.1</v>
      </c>
      <c r="F48" s="58">
        <f>SUM(F43:F47)</f>
        <v>1104106.95</v>
      </c>
      <c r="G48" s="58">
        <f>SUM(G43:G47)</f>
        <v>1104106.95</v>
      </c>
      <c r="H48" s="58">
        <f>SUM(H43:H47)</f>
        <v>0</v>
      </c>
      <c r="I48" s="62"/>
      <c r="J48" s="58">
        <f t="shared" si="6"/>
        <v>2801250</v>
      </c>
    </row>
    <row r="49" spans="2:10" s="7" customFormat="1" x14ac:dyDescent="0.3">
      <c r="B49" s="18"/>
      <c r="C49" s="10" t="s">
        <v>19</v>
      </c>
      <c r="D49" s="58">
        <f>SUM(D48,D41,D35,D31,D27,D16,D11)</f>
        <v>202500</v>
      </c>
      <c r="E49" s="58">
        <f>SUM(E48,E41,E35,E31,E27,E16,E11)</f>
        <v>390536.1</v>
      </c>
      <c r="F49" s="58">
        <f>SUM(F48,F41,F35,F31,F27,F16,F11)</f>
        <v>1104106.95</v>
      </c>
      <c r="G49" s="58">
        <f>SUM(G48,G41,G35,G31,G27,G16,G11)</f>
        <v>1104106.95</v>
      </c>
      <c r="H49" s="58">
        <f>SUM(H48,H41,H35,H31,H27,H16,H11)</f>
        <v>0</v>
      </c>
      <c r="I49" s="62"/>
      <c r="J49" s="58">
        <f t="shared" si="6"/>
        <v>2801250</v>
      </c>
    </row>
    <row r="50" spans="2:10" s="7" customFormat="1" x14ac:dyDescent="0.3">
      <c r="B50" s="17"/>
      <c r="D50" s="74"/>
      <c r="E50" s="74"/>
      <c r="F50" s="74"/>
      <c r="G50" s="74"/>
      <c r="H50" s="74"/>
      <c r="I50" s="74"/>
      <c r="J50" s="74" t="s">
        <v>20</v>
      </c>
    </row>
    <row r="51" spans="2:10" s="7" customFormat="1" ht="28.8" x14ac:dyDescent="0.3">
      <c r="B51" s="53" t="s">
        <v>40</v>
      </c>
      <c r="C51" s="13" t="s">
        <v>40</v>
      </c>
      <c r="D51" s="75"/>
      <c r="E51" s="75"/>
      <c r="F51" s="75"/>
      <c r="G51" s="75"/>
      <c r="H51" s="75"/>
      <c r="I51" s="74"/>
      <c r="J51" s="75" t="s">
        <v>20</v>
      </c>
    </row>
    <row r="52" spans="2:10" s="7" customFormat="1" x14ac:dyDescent="0.3">
      <c r="B52" s="16"/>
      <c r="C52" s="19" t="s">
        <v>45</v>
      </c>
      <c r="D52" s="55">
        <f>SUM((D11+D16+D27+D35+D41)+(25000/4))*0.1</f>
        <v>625</v>
      </c>
      <c r="E52" s="55">
        <f>SUM((E11+E16+E27+E35+E41)+(25000/4))*0.1</f>
        <v>625</v>
      </c>
      <c r="F52" s="55">
        <f>SUM((F11+F16+F27+F35+F41)+(25000/4))*0.1</f>
        <v>625</v>
      </c>
      <c r="G52" s="55">
        <f>SUM((G11+G16+G27+G35+G41)+(25000/4))*0.1</f>
        <v>625</v>
      </c>
      <c r="H52" s="55"/>
      <c r="I52" s="62"/>
      <c r="J52" s="55">
        <f>SUM(D52:H52)</f>
        <v>2500</v>
      </c>
    </row>
    <row r="53" spans="2:10" s="7" customFormat="1" x14ac:dyDescent="0.3">
      <c r="B53" s="16"/>
      <c r="C53" s="19"/>
      <c r="D53" s="55"/>
      <c r="E53" s="57"/>
      <c r="F53" s="57"/>
      <c r="G53" s="57"/>
      <c r="H53" s="57"/>
      <c r="I53" s="62"/>
      <c r="J53" s="55">
        <f t="shared" ref="J53:J54" si="10">SUM(D53:H53)</f>
        <v>0</v>
      </c>
    </row>
    <row r="54" spans="2:10" s="7" customFormat="1" x14ac:dyDescent="0.3">
      <c r="B54" s="18"/>
      <c r="C54" s="10" t="s">
        <v>21</v>
      </c>
      <c r="D54" s="58">
        <f>SUM(D52:D53)</f>
        <v>625</v>
      </c>
      <c r="E54" s="58">
        <f t="shared" ref="E54:H54" si="11">SUM(E52:E53)</f>
        <v>625</v>
      </c>
      <c r="F54" s="58">
        <f t="shared" si="11"/>
        <v>625</v>
      </c>
      <c r="G54" s="58">
        <f t="shared" si="11"/>
        <v>625</v>
      </c>
      <c r="H54" s="58">
        <f t="shared" si="11"/>
        <v>0</v>
      </c>
      <c r="I54" s="62"/>
      <c r="J54" s="58">
        <f t="shared" si="10"/>
        <v>2500</v>
      </c>
    </row>
    <row r="55" spans="2:10" s="7" customFormat="1" ht="15" thickBot="1" x14ac:dyDescent="0.35">
      <c r="B55" s="17"/>
      <c r="D55" s="74"/>
      <c r="E55" s="74"/>
      <c r="F55" s="74"/>
      <c r="G55" s="74"/>
      <c r="H55" s="74"/>
      <c r="I55" s="74"/>
      <c r="J55" s="74" t="s">
        <v>20</v>
      </c>
    </row>
    <row r="56" spans="2:10" s="4" customFormat="1" ht="29.4" thickBot="1" x14ac:dyDescent="0.35">
      <c r="B56" s="14" t="s">
        <v>22</v>
      </c>
      <c r="C56" s="14"/>
      <c r="D56" s="76">
        <f>SUM(D54,D49)</f>
        <v>203125</v>
      </c>
      <c r="E56" s="76">
        <f t="shared" ref="E56:J56" si="12">SUM(E54,E49)</f>
        <v>391161.1</v>
      </c>
      <c r="F56" s="76">
        <f t="shared" si="12"/>
        <v>1104731.95</v>
      </c>
      <c r="G56" s="76">
        <f t="shared" si="12"/>
        <v>1104731.95</v>
      </c>
      <c r="H56" s="76">
        <f t="shared" si="12"/>
        <v>0</v>
      </c>
      <c r="I56" s="62">
        <f>SUM(I54,I49)</f>
        <v>0</v>
      </c>
      <c r="J56" s="76">
        <f t="shared" si="12"/>
        <v>2803750</v>
      </c>
    </row>
    <row r="57" spans="2:10" x14ac:dyDescent="0.3">
      <c r="B57" s="9"/>
    </row>
    <row r="58" spans="2:10" ht="15" customHeight="1" x14ac:dyDescent="0.3">
      <c r="B58" s="9"/>
      <c r="C58" s="94" t="s">
        <v>46</v>
      </c>
      <c r="D58" s="94"/>
      <c r="E58" s="94"/>
      <c r="F58" s="94"/>
      <c r="G58" s="94"/>
      <c r="H58" s="94"/>
      <c r="I58" s="94"/>
      <c r="J58" s="94"/>
    </row>
    <row r="59" spans="2:10" x14ac:dyDescent="0.3">
      <c r="B59" s="9"/>
      <c r="C59" s="94"/>
      <c r="D59" s="94"/>
      <c r="E59" s="94"/>
      <c r="F59" s="94"/>
      <c r="G59" s="94"/>
      <c r="H59" s="94"/>
      <c r="I59" s="94"/>
      <c r="J59" s="94"/>
    </row>
    <row r="60" spans="2:10" x14ac:dyDescent="0.3">
      <c r="B60" s="9"/>
      <c r="C60" s="94"/>
      <c r="D60" s="94"/>
      <c r="E60" s="94"/>
      <c r="F60" s="94"/>
      <c r="G60" s="94"/>
      <c r="H60" s="94"/>
      <c r="I60" s="94"/>
      <c r="J60" s="94"/>
    </row>
    <row r="61" spans="2:10" x14ac:dyDescent="0.3">
      <c r="B61" s="9"/>
      <c r="C61" s="94"/>
      <c r="D61" s="94"/>
      <c r="E61" s="94"/>
      <c r="F61" s="94"/>
      <c r="G61" s="94"/>
      <c r="H61" s="94"/>
      <c r="I61" s="94"/>
      <c r="J61" s="94"/>
    </row>
    <row r="62" spans="2:10" x14ac:dyDescent="0.3">
      <c r="B62" s="9"/>
    </row>
    <row r="63" spans="2:10" x14ac:dyDescent="0.3">
      <c r="B63" s="9"/>
    </row>
    <row r="64" spans="2:10" x14ac:dyDescent="0.3">
      <c r="B64" s="9"/>
    </row>
    <row r="65" spans="2:2" x14ac:dyDescent="0.3">
      <c r="B65" s="9"/>
    </row>
    <row r="66" spans="2:2" x14ac:dyDescent="0.3">
      <c r="B66" s="9"/>
    </row>
    <row r="67" spans="2:2" x14ac:dyDescent="0.3">
      <c r="B67" s="9"/>
    </row>
    <row r="68" spans="2:2" x14ac:dyDescent="0.3">
      <c r="B68" s="9"/>
    </row>
    <row r="69" spans="2:2" x14ac:dyDescent="0.3">
      <c r="B69" s="9"/>
    </row>
    <row r="70" spans="2:2" x14ac:dyDescent="0.3">
      <c r="B70" s="9"/>
    </row>
    <row r="71" spans="2:2" x14ac:dyDescent="0.3">
      <c r="B71" s="9"/>
    </row>
  </sheetData>
  <mergeCells count="1">
    <mergeCell ref="C58:J61"/>
  </mergeCells>
  <pageMargins left="0.7" right="0.7" top="0.75" bottom="0.75" header="0.3" footer="0.3"/>
  <pageSetup scale="86"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1 6 " ? > < D a t a M a s h u p   x m l n s = " h t t p : / / s c h e m a s . m i c r o s o f t . c o m / D a t a M a s h u p " > A A A A A B Q D A A B Q S w M E F A A C A A g A x H l R V m / 8 c y u k A A A A 9 g A A A B I A H A B D b 2 5 m a W c v U G F j a 2 F n Z S 5 4 b W w g o h g A K K A U A A A A A A A A A A A A A A A A A A A A A A A A A A A A h Y 9 B D o I w F E S v Q r q n L Z g Y J J + y c C u J C d G 4 J a V C I 3 w M L Z a 7 u f B I X k G M o u 5 c z p u 3 m L l f b 5 C O b e N d V G 9 0 h w k J K C e e Q t m V G q u E D P b o R y Q V s C 3 k q a i U N 8 l o 4 t G U C a m t P c e M O e e o W 9 C u r 1 j I e c A O 2 S a X t W o L 8 p H 1 f 9 n X a G y B U h E B + 9 c Y E d K A R 3 Q V L S k H N k P I N H 6 F c N r 7 b H 8 g r I f G D r 0 S C v 1 d D m y O w N 4 f x A N Q S w M E F A A C A A g A x H l R V g / K 6 a u k A A A A 6 Q A A A B M A H A B b Q 2 9 u d G V u d F 9 U e X B l c 1 0 u e G 1 s I K I Y A C i g F A A A A A A A A A A A A A A A A A A A A A A A A A A A A G 2 O S w 7 C M A x E r x J 5 n 7 q w Q A g 1 Z Q H c g A t E w f 2 I 5 q P G R e F s L D g S V y B t d 4 i l Z + Z 5 5 v N 6 V 8 d k B / G g M f b e K d g U J Q h y x t 9 6 1 y q Y u J F 7 O N b V 9 R k o i h x 1 U U H H H A 6 I 0 X R k d S x 8 I J e d x o 9 W c z 7 H F o M 2 d 9 0 S b s t y h 8 Y 7 J s e S 5 x 9 Q V 2 d q 9 D S w u K Q s r 7 U Z B 3 F a c 3 O V A q b E u M j 4 l 7 A / e R 3 C 0 B v N 2 c Q k b Z R 2 I X E Z X n 8 B U E s D B B Q A A g A I A M R 5 U V Y o i k e 4 D g A A A B E A A A A T A B w A R m 9 y b X V s Y X M v U 2 V j d G l v b j E u b S C i G A A o o B Q A A A A A A A A A A A A A A A A A A A A A A A A A A A A r T k 0 u y c z P U w i G 0 I b W A F B L A Q I t A B Q A A g A I A M R 5 U V Z v / H M r p A A A A P Y A A A A S A A A A A A A A A A A A A A A A A A A A A A B D b 2 5 m a W c v U G F j a 2 F n Z S 5 4 b W x Q S w E C L Q A U A A I A C A D E e V F W D 8 r p q 6 Q A A A D p A A A A E w A A A A A A A A A A A A A A A A D w A A A A W 0 N v b n R l b n R f V H l w Z X N d L n h t b F B L A Q I t A B Q A A g A I A M R 5 U V Y o i k e 4 D g A A A B E A A A A T A A A A A A A A A A A A A A A A A O E B A A B G b 3 J t d W x h c y 9 T Z W N 0 a W 9 u M S 5 t U E s F B g A A A A A D A A M A w g A A A D w C A A A A A B A B A A D v u 7 8 8 P 3 h t b C B 2 Z X J z a W 9 u P S I x L j A i I G V u Y 2 9 k a W 5 n P S J 1 d G Y t O C I / P j x Q Z X J t a X N z a W 9 u T G l z d C B 4 b W x u c z p 4 c 2 Q 9 I m h 0 d H A 6 L y 9 3 d 3 c u d z M u b 3 J n L z I w M D E v W E 1 M U 2 N o Z W 1 h I i B 4 b W x u c z p 4 c 2 k 9 I m h 0 d H A 6 L y 9 3 d 3 c u d z M u b 3 J n L z I w M D E v W E 1 M U 2 N o Z W 1 h L W l u c 3 R h b m N l I j 4 8 Q 2 F u R X Z h b H V h d G V G d X R 1 c m V Q Y W N r Y W d l c z 5 m Y W x z Z T w v Q 2 F u R X Z h b H V h d G V G d X R 1 c m V Q Y W N r Y W d l c z 4 8 R m l y Z X d h b G x F b m F i b G V k P n R y d W U 8 L 0 Z p c m V 3 Y W x s R W 5 h Y m x l Z D 4 8 L 1 B l c m 1 p c 3 N p b 2 5 M a X N 0 P p c B A A A A A A A A d Q E A A O + 7 v z w / e G 1 s I H Z l c n N p b 2 4 9 I j E u M C I g Z W 5 j b 2 R p b m c 9 I n V 0 Z i 0 4 I j 8 + P E x v Y 2 F s U G F j a 2 F n Z U 1 l d G F k Y X R h R m l s Z S B 4 b W x u c z p 4 c 2 Q 9 I m h 0 d H A 6 L y 9 3 d 3 c u d z M u b 3 J n L z I w M D E v W E 1 M U 2 N o Z W 1 h I i B 4 b W x u c z p 4 c 2 k 9 I m h 0 d H A 6 L y 9 3 d 3 c u d z M u b 3 J n L z I w M D E v W E 1 M U 2 N o Z W 1 h L W l u c 3 R h b m N l I j 4 8 S X R l b X M + P E l 0 Z W 0 + P E l 0 Z W 1 M b 2 N h d G l v b j 4 8 S X R l b V R 5 c G U + Q W x s R m 9 y b X V s Y X M 8 L 0 l 0 Z W 1 U e X B l P j x J d G V t U G F 0 a C A v P j w v S X R l b U x v Y 2 F 0 a W 9 u P j x T d G F i b G V F b n R y a W V z P j x F b n R y e S B U e X B l P S J S Z W x h d G l v b n N o a X B z I i B W Y W x 1 Z T 0 i c 0 F B Q U F B Q T 0 9 I i A v P j w v U 3 R h Y m x l R W 5 0 c m l l c z 4 8 L 0 l 0 Z W 0 + P C 9 J d G V t c z 4 8 L 0 x v Y 2 F s U G F j a 2 F n Z U 1 l d G F k Y X R h R m l s Z T 4 W A A A A U E s F B g A A A A A A A A A A A A A A A A A A A A A A A N o A A A A B A A A A 0 I y d 3 w E V 0 R G M e g D A T 8 K X 6 w E A A A B f + N u s U B N x T Y 4 1 b J H D j Y h A A A A A A A I A A A A A A A N m A A D A A A A A E A A A A D 3 I C z P r m s s 1 a Z + f U 6 Z F X X I A A A A A B I A A A K A A A A A Q A A A A + a n v P 3 N Y 9 B 1 F F r z y Q p n F P l A A A A D R f B j M 7 8 t N w t H M s R 9 u G t K H 0 + f M g 1 w Z h O B R N h e m y m j O a D A 7 5 E R m t b z L 1 h A V m S k H v v I j x n i M l U + T 6 K 5 E H M Z 8 Q C 1 A s l U i m P + 1 l r j C g l s C s j C 3 N B Q A A A C 2 O U D u 4 O I x F g Z j 3 L 0 s 0 t 1 3 k 5 J 0 o w = = < / D a t a M a s h u p > 
</file>

<file path=customXml/item2.xml><?xml version="1.0" encoding="utf-8"?>
<p:properties xmlns:p="http://schemas.microsoft.com/office/2006/metadata/properties" xmlns:xsi="http://www.w3.org/2001/XMLSchema-instance" xmlns:pc="http://schemas.microsoft.com/office/infopath/2007/PartnerControls">
  <documentManagement>
    <_Coverage xmlns="http://schemas.microsoft.com/sharepoint/v3/fields" xsi:nil="true"/>
    <Record xmlns="4ffa91fb-a0ff-4ac5-b2db-65c790d184a4">Shared</Record>
    <EPA_x0020_Office xmlns="4ffa91fb-a0ff-4ac5-b2db-65c790d184a4" xsi:nil="true"/>
    <Document_x0020_Creation_x0020_Date xmlns="4ffa91fb-a0ff-4ac5-b2db-65c790d184a4">2020-05-27T16:20:32+00:00</Document_x0020_Creation_x0020_Date>
    <EPA_x0020_Related_x0020_Documents xmlns="4ffa91fb-a0ff-4ac5-b2db-65c790d184a4" xsi:nil="true"/>
    <_Source xmlns="http://schemas.microsoft.com/sharepoint/v3/fields" xsi:nil="true"/>
    <CategoryDescription xmlns="http://schemas.microsoft.com/sharepoint.v3" xsi:nil="true"/>
    <EPA_x0020_Contributor xmlns="4ffa91fb-a0ff-4ac5-b2db-65c790d184a4">
      <UserInfo>
        <DisplayName/>
        <AccountId xsi:nil="true"/>
        <AccountType/>
      </UserInfo>
    </EPA_x0020_Contributor>
    <TaxKeywordTaxHTField xmlns="4ffa91fb-a0ff-4ac5-b2db-65c790d184a4">
      <Terms xmlns="http://schemas.microsoft.com/office/infopath/2007/PartnerControls"/>
    </TaxKeywordTaxHTField>
    <Rights xmlns="4ffa91fb-a0ff-4ac5-b2db-65c790d184a4" xsi:nil="true"/>
    <External_x0020_Contributor xmlns="4ffa91fb-a0ff-4ac5-b2db-65c790d184a4" xsi:nil="true"/>
    <Identifier xmlns="4ffa91fb-a0ff-4ac5-b2db-65c790d184a4" xsi:nil="true"/>
    <Creator xmlns="4ffa91fb-a0ff-4ac5-b2db-65c790d184a4">
      <UserInfo>
        <DisplayName/>
        <AccountId xsi:nil="true"/>
        <AccountType/>
      </UserInfo>
    </Creator>
    <Language xmlns="http://schemas.microsoft.com/sharepoint/v3">English</Language>
    <j747ac98061d40f0aa7bd47e1db5675d xmlns="4ffa91fb-a0ff-4ac5-b2db-65c790d184a4">
      <Terms xmlns="http://schemas.microsoft.com/office/infopath/2007/PartnerControls"/>
    </j747ac98061d40f0aa7bd47e1db5675d>
    <SharedWithUsers xmlns="2755580c-7c5f-43cf-bd85-5c868b718937">
      <UserInfo>
        <DisplayName>SharingLinks.cd7199e0-3019-4770-af23-1ba8c35e4a37.OrganizationEdit.b1237b01-ca64-4605-b4c3-e192acc355d5</DisplayName>
        <AccountId>204</AccountId>
        <AccountType/>
      </UserInfo>
      <UserInfo>
        <DisplayName>Butler, Elizabeth (she/her/hers)</DisplayName>
        <AccountId>313</AccountId>
        <AccountType/>
      </UserInfo>
      <UserInfo>
        <DisplayName>SharingLinks.c429da80-75db-48b8-ac2c-b8b8d35a7f8d.OrganizationEdit.8c06e9f9-c4a2-42b6-8195-9fbcfda7ee4f</DisplayName>
        <AccountId>223</AccountId>
        <AccountType/>
      </UserInfo>
      <UserInfo>
        <DisplayName>Loutan, Reema (she/her/hers)</DisplayName>
        <AccountId>314</AccountId>
        <AccountType/>
      </UserInfo>
      <UserInfo>
        <DisplayName>SharingLinks.4046d22a-99a7-4d38-96fd-c2a5402ab433.OrganizationEdit.045493fe-632a-411c-b5ba-4812fc49926a</DisplayName>
        <AccountId>222</AccountId>
        <AccountType/>
      </UserInfo>
      <UserInfo>
        <DisplayName>Bitalac, Emily</DisplayName>
        <AccountId>804</AccountId>
        <AccountType/>
      </UserInfo>
      <UserInfo>
        <DisplayName>Roberts, Timothy-P</DisplayName>
        <AccountId>50</AccountId>
        <AccountType/>
      </UserInfo>
      <UserInfo>
        <DisplayName>O'Sullivan, Caitlin (she/her/hers)</DisplayName>
        <AccountId>248</AccountId>
        <AccountType/>
      </UserInfo>
      <UserInfo>
        <DisplayName>January, Elizabeth (she/her/hers)</DisplayName>
        <AccountId>1114</AccountId>
        <AccountType/>
      </UserInfo>
      <UserInfo>
        <DisplayName>Ng, Allison</DisplayName>
        <AccountId>221</AccountId>
        <AccountType/>
      </UserInfo>
      <UserInfo>
        <DisplayName>Thompson, Ashley (she/her/hers)</DisplayName>
        <AccountId>62</AccountId>
        <AccountType/>
      </UserInfo>
      <UserInfo>
        <DisplayName>Damberg, Rich</DisplayName>
        <AccountId>16</AccountId>
        <AccountType/>
      </UserInfo>
      <UserInfo>
        <DisplayName>Brachtl, Megan</DisplayName>
        <AccountId>17</AccountId>
        <AccountType/>
      </UserInfo>
      <UserInfo>
        <DisplayName>Denny, Andrea</DisplayName>
        <AccountId>14</AccountId>
        <AccountType/>
      </UserInfo>
      <UserInfo>
        <DisplayName>Hansel, Peter</DisplayName>
        <AccountId>202</AccountId>
        <AccountType/>
      </UserInfo>
    </SharedWithUsers>
    <lcf76f155ced4ddcb4097134ff3c332f xmlns="3d00cabe-74f9-499f-ba26-1e0076cbc6cc">
      <Terms xmlns="http://schemas.microsoft.com/office/infopath/2007/PartnerControls"/>
    </lcf76f155ced4ddcb4097134ff3c332f>
    <TaxCatchAll xmlns="4ffa91fb-a0ff-4ac5-b2db-65c790d184a4"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ct:contentTypeSchema xmlns:ct="http://schemas.microsoft.com/office/2006/metadata/contentType" xmlns:ma="http://schemas.microsoft.com/office/2006/metadata/properties/metaAttributes" ct:_="" ma:_="" ma:contentTypeName="Document" ma:contentTypeID="0x0101005B8B916ED2FB6A47AFA4E05A3E606BD3" ma:contentTypeVersion="14" ma:contentTypeDescription="Create a new document." ma:contentTypeScope="" ma:versionID="6cbc99e8fec3dd5b6ee5ca63ebcc4091">
  <xsd:schema xmlns:xsd="http://www.w3.org/2001/XMLSchema" xmlns:xs="http://www.w3.org/2001/XMLSchema" xmlns:p="http://schemas.microsoft.com/office/2006/metadata/properties" xmlns:ns1="http://schemas.microsoft.com/sharepoint/v3" xmlns:ns2="4ffa91fb-a0ff-4ac5-b2db-65c790d184a4" xmlns:ns3="http://schemas.microsoft.com/sharepoint.v3" xmlns:ns4="http://schemas.microsoft.com/sharepoint/v3/fields" xmlns:ns5="3d00cabe-74f9-499f-ba26-1e0076cbc6cc" xmlns:ns6="2755580c-7c5f-43cf-bd85-5c868b718937" targetNamespace="http://schemas.microsoft.com/office/2006/metadata/properties" ma:root="true" ma:fieldsID="3aa7d8e8c7ca11d395824ff336f21ddc" ns1:_="" ns2:_="" ns3:_="" ns4:_="" ns5:_="" ns6:_="">
    <xsd:import namespace="http://schemas.microsoft.com/sharepoint/v3"/>
    <xsd:import namespace="4ffa91fb-a0ff-4ac5-b2db-65c790d184a4"/>
    <xsd:import namespace="http://schemas.microsoft.com/sharepoint.v3"/>
    <xsd:import namespace="http://schemas.microsoft.com/sharepoint/v3/fields"/>
    <xsd:import namespace="3d00cabe-74f9-499f-ba26-1e0076cbc6cc"/>
    <xsd:import namespace="2755580c-7c5f-43cf-bd85-5c868b718937"/>
    <xsd:element name="properties">
      <xsd:complexType>
        <xsd:sequence>
          <xsd:element name="documentManagement">
            <xsd:complexType>
              <xsd:all>
                <xsd:element ref="ns2:Document_x0020_Creation_x0020_Date" minOccurs="0"/>
                <xsd:element ref="ns2:Creator" minOccurs="0"/>
                <xsd:element ref="ns2:EPA_x0020_Office" minOccurs="0"/>
                <xsd:element ref="ns2:Record" minOccurs="0"/>
                <xsd:element ref="ns3:CategoryDescription" minOccurs="0"/>
                <xsd:element ref="ns2:Identifier" minOccurs="0"/>
                <xsd:element ref="ns2:EPA_x0020_Contributor" minOccurs="0"/>
                <xsd:element ref="ns2:External_x0020_Contributor" minOccurs="0"/>
                <xsd:element ref="ns4:_Coverage" minOccurs="0"/>
                <xsd:element ref="ns2:EPA_x0020_Related_x0020_Documents" minOccurs="0"/>
                <xsd:element ref="ns4:_Source" minOccurs="0"/>
                <xsd:element ref="ns2:Rights" minOccurs="0"/>
                <xsd:element ref="ns1:Language" minOccurs="0"/>
                <xsd:element ref="ns2:j747ac98061d40f0aa7bd47e1db5675d" minOccurs="0"/>
                <xsd:element ref="ns2:TaxKeywordTaxHTField" minOccurs="0"/>
                <xsd:element ref="ns2:TaxCatchAllLabel" minOccurs="0"/>
                <xsd:element ref="ns2:TaxCatchAll" minOccurs="0"/>
                <xsd:element ref="ns5:MediaServiceMetadata" minOccurs="0"/>
                <xsd:element ref="ns5:MediaServiceFastMetadata" minOccurs="0"/>
                <xsd:element ref="ns6:SharedWithUsers" minOccurs="0"/>
                <xsd:element ref="ns6:SharedWithDetails" minOccurs="0"/>
                <xsd:element ref="ns5:lcf76f155ced4ddcb4097134ff3c332f" minOccurs="0"/>
                <xsd:element ref="ns5:MediaServiceOCR" minOccurs="0"/>
                <xsd:element ref="ns5:MediaServiceGenerationTime" minOccurs="0"/>
                <xsd:element ref="ns5:MediaServiceEventHashCode" minOccurs="0"/>
                <xsd:element ref="ns5:MediaServiceDateTaken" minOccurs="0"/>
                <xsd:element ref="ns5:MediaLengthInSeconds" minOccurs="0"/>
                <xsd:element ref="ns5: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Language" ma:index="17" nillable="true" ma:displayName="Language" ma:default="English" ma:description="Select the document language from the drop down." ma:format="Dropdown" ma:internalName="Language" ma:readOnly="false">
      <xsd:simpleType>
        <xsd:restriction base="dms:Choice">
          <xsd:enumeration value="Arabic (Saudi Arabia)"/>
          <xsd:enumeration value="Bulgarian (Bulgaria)"/>
          <xsd:enumeration value="Chinese (Hong Kong S.A.R.)"/>
          <xsd:enumeration value="Chinese (People's Republic of China)"/>
          <xsd:enumeration value="Chinese (Taiwan)"/>
          <xsd:enumeration value="Croatian (Croatia)"/>
          <xsd:enumeration value="Czech (Czech Republic)"/>
          <xsd:enumeration value="Danish (Denmark)"/>
          <xsd:enumeration value="Dutch (Netherlands)"/>
          <xsd:enumeration value="English"/>
          <xsd:enumeration value="Estonian (Estonia)"/>
          <xsd:enumeration value="Finnish (Finland)"/>
          <xsd:enumeration value="French (France)"/>
          <xsd:enumeration value="German (Germany)"/>
          <xsd:enumeration value="Greek (Greece)"/>
          <xsd:enumeration value="Hebrew (Israel)"/>
          <xsd:enumeration value="Hindi (India)"/>
          <xsd:enumeration value="Hungarian (Hungary)"/>
          <xsd:enumeration value="Indonesian (Indonesia)"/>
          <xsd:enumeration value="Italian (Italy)"/>
          <xsd:enumeration value="Japanese (Japan)"/>
          <xsd:enumeration value="Korean (Korea)"/>
          <xsd:enumeration value="Latvian (Latvia)"/>
          <xsd:enumeration value="Lithuanian (Lithuania)"/>
          <xsd:enumeration value="Malay (Malaysia)"/>
          <xsd:enumeration value="Norwegian (Bokmal) (Norway)"/>
          <xsd:enumeration value="Polish (Poland)"/>
          <xsd:enumeration value="Portuguese (Brazil)"/>
          <xsd:enumeration value="Portuguese (Portugal)"/>
          <xsd:enumeration value="Romanian (Romania)"/>
          <xsd:enumeration value="Russian (Russia)"/>
          <xsd:enumeration value="Serbian (Latin) (Serbia)"/>
          <xsd:enumeration value="Slovak (Slovakia)"/>
          <xsd:enumeration value="Slovenian (Slovenia)"/>
          <xsd:enumeration value="Spanish (Spain)"/>
          <xsd:enumeration value="Swedish (Sweden)"/>
          <xsd:enumeration value="Thai (Thailand)"/>
          <xsd:enumeration value="Turkish (Turkey)"/>
          <xsd:enumeration value="Ukrainian (Ukraine)"/>
          <xsd:enumeration value="Urdu (Islamic Republic of Pakistan)"/>
          <xsd:enumeration value="Vietnamese (Vietnam)"/>
        </xsd:restriction>
      </xsd:simpleType>
    </xsd:element>
  </xsd:schema>
  <xsd:schema xmlns:xsd="http://www.w3.org/2001/XMLSchema" xmlns:xs="http://www.w3.org/2001/XMLSchema" xmlns:dms="http://schemas.microsoft.com/office/2006/documentManagement/types" xmlns:pc="http://schemas.microsoft.com/office/infopath/2007/PartnerControls" targetNamespace="4ffa91fb-a0ff-4ac5-b2db-65c790d184a4" elementFormDefault="qualified">
    <xsd:import namespace="http://schemas.microsoft.com/office/2006/documentManagement/types"/>
    <xsd:import namespace="http://schemas.microsoft.com/office/infopath/2007/PartnerControls"/>
    <xsd:element name="Document_x0020_Creation_x0020_Date" ma:index="2" nillable="true" ma:displayName="Document Date" ma:default="[today]" ma:description="Enter the date this document was last modified. The upload date has been entered by default." ma:format="DateOnly" ma:internalName="Document_x0020_Creation_x0020_Date" ma:readOnly="false">
      <xsd:simpleType>
        <xsd:restriction base="dms:DateTime"/>
      </xsd:simpleType>
    </xsd:element>
    <xsd:element name="Creator" ma:index="3" nillable="true" ma:displayName="Creator" ma:description="Enter the person primarily responsible for the document. The name of the person uploading the document has been entered by default." ma:list="UserInfo" ma:SharePointGroup="0" ma:internalName="Creator"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EPA_x0020_Office" ma:index="4" nillable="true" ma:displayName="EPA Office" ma:description="Enter the EPA organization primarily responsible for the document. The office of the person uploading the document has been entered by default." ma:internalName="EPA_x0020_Office" ma:readOnly="false">
      <xsd:simpleType>
        <xsd:restriction base="dms:Text">
          <xsd:maxLength value="255"/>
        </xsd:restriction>
      </xsd:simpleType>
    </xsd:element>
    <xsd:element name="Record" ma:index="5" nillable="true" ma:displayName="Record" ma:default="Shared" ma:description="For documents that provide evidence of EPA decisions and actions, select &quot;Shared&quot; (open access) or &quot;Private&quot; (restricted access)." ma:format="Dropdown" ma:internalName="Record" ma:readOnly="false">
      <xsd:simpleType>
        <xsd:restriction base="dms:Choice">
          <xsd:enumeration value="None"/>
          <xsd:enumeration value="Shared"/>
          <xsd:enumeration value="Private"/>
        </xsd:restriction>
      </xsd:simpleType>
    </xsd:element>
    <xsd:element name="Identifier" ma:index="9" nillable="true" ma:displayName="Identifier" ma:description="Enter all EPA identification numbers applicable to this document, one on each line." ma:internalName="Identifier" ma:readOnly="false">
      <xsd:simpleType>
        <xsd:restriction base="dms:Note">
          <xsd:maxLength value="255"/>
        </xsd:restriction>
      </xsd:simpleType>
    </xsd:element>
    <xsd:element name="EPA_x0020_Contributor" ma:index="11" nillable="true" ma:displayName="EPA Contributor" ma:description="Enter an EPA person who contributed to the creation of the document but is not the primary author." ma:list="UserInfo" ma:SharePointGroup="0" ma:internalName="EPA_x0020_Contributor"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External_x0020_Contributor" ma:index="12" nillable="true" ma:displayName="External Contributor" ma:description="Enter a non-EPA person who contributed to the creation of the document but is not the primary author." ma:internalName="External_x0020_Contributor" ma:readOnly="false">
      <xsd:simpleType>
        <xsd:restriction base="dms:Note">
          <xsd:maxLength value="255"/>
        </xsd:restriction>
      </xsd:simpleType>
    </xsd:element>
    <xsd:element name="EPA_x0020_Related_x0020_Documents" ma:index="14" nillable="true" ma:displayName="Other Related Documents" ma:description="Enter any related document." ma:internalName="EPA_x0020_Related_x0020_Documents" ma:readOnly="false">
      <xsd:simpleType>
        <xsd:restriction base="dms:Note">
          <xsd:maxLength value="255"/>
        </xsd:restriction>
      </xsd:simpleType>
    </xsd:element>
    <xsd:element name="Rights" ma:index="16" nillable="true" ma:displayName="Rights" ma:description="Enter information about intellectual property rights held over the document (e.g. copyright, patent, trademark)." ma:internalName="Rights" ma:readOnly="false">
      <xsd:simpleType>
        <xsd:restriction base="dms:Note">
          <xsd:maxLength value="255"/>
        </xsd:restriction>
      </xsd:simpleType>
    </xsd:element>
    <xsd:element name="j747ac98061d40f0aa7bd47e1db5675d" ma:index="19" nillable="true" ma:taxonomy="true" ma:internalName="j747ac98061d40f0aa7bd47e1db5675d" ma:taxonomyFieldName="Document_x0020_Type" ma:displayName="Document Type" ma:readOnly="false" ma:default="" ma:fieldId="{3747ac98-061d-40f0-aa7b-d47e1db5675d}" ma:sspId="29f62856-1543-49d4-a736-4569d363f533" ma:termSetId="e06cd6a9-a175-4da0-81cb-8dba7aa394ab" ma:anchorId="00000000-0000-0000-0000-000000000000" ma:open="false" ma:isKeyword="false">
      <xsd:complexType>
        <xsd:sequence>
          <xsd:element ref="pc:Terms" minOccurs="0" maxOccurs="1"/>
        </xsd:sequence>
      </xsd:complexType>
    </xsd:element>
    <xsd:element name="TaxKeywordTaxHTField" ma:index="21" nillable="true" ma:taxonomy="true" ma:internalName="TaxKeywordTaxHTField" ma:taxonomyFieldName="TaxKeyword" ma:displayName="Enterprise Keywords" ma:readOnly="false" ma:fieldId="{23f27201-bee3-471e-b2e7-b64fd8b7ca38}" ma:taxonomyMulti="true" ma:sspId="29f62856-1543-49d4-a736-4569d363f533" ma:termSetId="00000000-0000-0000-0000-000000000000" ma:anchorId="00000000-0000-0000-0000-000000000000" ma:open="true" ma:isKeyword="true">
      <xsd:complexType>
        <xsd:sequence>
          <xsd:element ref="pc:Terms" minOccurs="0" maxOccurs="1"/>
        </xsd:sequence>
      </xsd:complexType>
    </xsd:element>
    <xsd:element name="TaxCatchAllLabel" ma:index="23" nillable="true" ma:displayName="Taxonomy Catch All Column1" ma:hidden="true" ma:list="{2582a83a-5ba4-475b-879f-7d1d20bd718f}" ma:internalName="TaxCatchAllLabel" ma:readOnly="true" ma:showField="CatchAllDataLabel" ma:web="2755580c-7c5f-43cf-bd85-5c868b718937">
      <xsd:complexType>
        <xsd:complexContent>
          <xsd:extension base="dms:MultiChoiceLookup">
            <xsd:sequence>
              <xsd:element name="Value" type="dms:Lookup" maxOccurs="unbounded" minOccurs="0" nillable="true"/>
            </xsd:sequence>
          </xsd:extension>
        </xsd:complexContent>
      </xsd:complexType>
    </xsd:element>
    <xsd:element name="TaxCatchAll" ma:index="24" nillable="true" ma:displayName="Taxonomy Catch All Column" ma:hidden="true" ma:list="{2582a83a-5ba4-475b-879f-7d1d20bd718f}" ma:internalName="TaxCatchAll" ma:showField="CatchAllData" ma:web="2755580c-7c5f-43cf-bd85-5c868b718937">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ategoryDescription" ma:index="6" nillable="true" ma:displayName="Description" ma:description="Enter a brief description." ma:internalName="CategoryDescription" ma:readOnly="fals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Coverage" ma:index="13" nillable="true" ma:displayName="Coverage" ma:description="Enter the geographic location, jurisdiction, or time period for which the document is relevant." ma:internalName="_Coverage" ma:readOnly="false">
      <xsd:simpleType>
        <xsd:restriction base="dms:Text">
          <xsd:maxLength value="255"/>
        </xsd:restriction>
      </xsd:simpleType>
    </xsd:element>
    <xsd:element name="_Source" ma:index="15" nillable="true" ma:displayName="Source" ma:description="Enter a source from which the document is derived." ma:internalName="_Source" ma:readOnly="fals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3d00cabe-74f9-499f-ba26-1e0076cbc6cc" elementFormDefault="qualified">
    <xsd:import namespace="http://schemas.microsoft.com/office/2006/documentManagement/types"/>
    <xsd:import namespace="http://schemas.microsoft.com/office/infopath/2007/PartnerControls"/>
    <xsd:element name="MediaServiceMetadata" ma:index="28" nillable="true" ma:displayName="MediaServiceMetadata" ma:hidden="true" ma:internalName="MediaServiceMetadata" ma:readOnly="true">
      <xsd:simpleType>
        <xsd:restriction base="dms:Note"/>
      </xsd:simpleType>
    </xsd:element>
    <xsd:element name="MediaServiceFastMetadata" ma:index="29" nillable="true" ma:displayName="MediaServiceFastMetadata" ma:hidden="true" ma:internalName="MediaServiceFastMetadata" ma:readOnly="true">
      <xsd:simpleType>
        <xsd:restriction base="dms:Note"/>
      </xsd:simpleType>
    </xsd:element>
    <xsd:element name="lcf76f155ced4ddcb4097134ff3c332f" ma:index="33" nillable="true" ma:taxonomy="true" ma:internalName="lcf76f155ced4ddcb4097134ff3c332f" ma:taxonomyFieldName="MediaServiceImageTags" ma:displayName="Image Tags" ma:readOnly="false" ma:fieldId="{5cf76f15-5ced-4ddc-b409-7134ff3c332f}" ma:taxonomyMulti="true" ma:sspId="29f62856-1543-49d4-a736-4569d363f533" ma:termSetId="09814cd3-568e-fe90-9814-8d621ff8fb84" ma:anchorId="fba54fb3-c3e1-fe81-a776-ca4b69148c4d" ma:open="true" ma:isKeyword="false">
      <xsd:complexType>
        <xsd:sequence>
          <xsd:element ref="pc:Terms" minOccurs="0" maxOccurs="1"/>
        </xsd:sequence>
      </xsd:complexType>
    </xsd:element>
    <xsd:element name="MediaServiceOCR" ma:index="34" nillable="true" ma:displayName="Extracted Text" ma:internalName="MediaServiceOCR" ma:readOnly="true">
      <xsd:simpleType>
        <xsd:restriction base="dms:Note">
          <xsd:maxLength value="255"/>
        </xsd:restriction>
      </xsd:simpleType>
    </xsd:element>
    <xsd:element name="MediaServiceGenerationTime" ma:index="35" nillable="true" ma:displayName="MediaServiceGenerationTime" ma:hidden="true" ma:internalName="MediaServiceGenerationTime" ma:readOnly="true">
      <xsd:simpleType>
        <xsd:restriction base="dms:Text"/>
      </xsd:simpleType>
    </xsd:element>
    <xsd:element name="MediaServiceEventHashCode" ma:index="36" nillable="true" ma:displayName="MediaServiceEventHashCode" ma:hidden="true" ma:internalName="MediaServiceEventHashCode" ma:readOnly="true">
      <xsd:simpleType>
        <xsd:restriction base="dms:Text"/>
      </xsd:simpleType>
    </xsd:element>
    <xsd:element name="MediaServiceDateTaken" ma:index="37" nillable="true" ma:displayName="MediaServiceDateTaken" ma:hidden="true" ma:indexed="true" ma:internalName="MediaServiceDateTaken" ma:readOnly="true">
      <xsd:simpleType>
        <xsd:restriction base="dms:Text"/>
      </xsd:simpleType>
    </xsd:element>
    <xsd:element name="MediaLengthInSeconds" ma:index="38" nillable="true" ma:displayName="MediaLengthInSeconds" ma:hidden="true" ma:internalName="MediaLengthInSeconds" ma:readOnly="true">
      <xsd:simpleType>
        <xsd:restriction base="dms:Unknown"/>
      </xsd:simpleType>
    </xsd:element>
    <xsd:element name="MediaServiceObjectDetectorVersions" ma:index="39"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2755580c-7c5f-43cf-bd85-5c868b718937" elementFormDefault="qualified">
    <xsd:import namespace="http://schemas.microsoft.com/office/2006/documentManagement/types"/>
    <xsd:import namespace="http://schemas.microsoft.com/office/infopath/2007/PartnerControls"/>
    <xsd:element name="SharedWithUsers" ma:index="3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31"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25" ma:displayName="Content Type"/>
        <xsd:element ref="dc:title" minOccurs="0"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5.xml><?xml version="1.0" encoding="utf-8"?>
<?mso-contentType ?>
<SharedContentType xmlns="Microsoft.SharePoint.Taxonomy.ContentTypeSync" SourceId="29f62856-1543-49d4-a736-4569d363f533" ContentTypeId="0x0101" PreviousValue="false"/>
</file>

<file path=customXml/itemProps1.xml><?xml version="1.0" encoding="utf-8"?>
<ds:datastoreItem xmlns:ds="http://schemas.openxmlformats.org/officeDocument/2006/customXml" ds:itemID="{5A2572C9-94E8-4C6B-8BD4-9D0B9DF7E5AC}">
  <ds:schemaRefs>
    <ds:schemaRef ds:uri="http://schemas.microsoft.com/DataMashup"/>
  </ds:schemaRefs>
</ds:datastoreItem>
</file>

<file path=customXml/itemProps2.xml><?xml version="1.0" encoding="utf-8"?>
<ds:datastoreItem xmlns:ds="http://schemas.openxmlformats.org/officeDocument/2006/customXml" ds:itemID="{68222176-22B4-47AB-AB9E-BB248AC3A7F3}">
  <ds:schemaRefs>
    <ds:schemaRef ds:uri="http://schemas.microsoft.com/office/2006/metadata/properties"/>
    <ds:schemaRef ds:uri="http://schemas.microsoft.com/office/infopath/2007/PartnerControls"/>
    <ds:schemaRef ds:uri="http://schemas.microsoft.com/sharepoint/v3/fields"/>
    <ds:schemaRef ds:uri="4ffa91fb-a0ff-4ac5-b2db-65c790d184a4"/>
    <ds:schemaRef ds:uri="http://schemas.microsoft.com/sharepoint.v3"/>
    <ds:schemaRef ds:uri="http://schemas.microsoft.com/sharepoint/v3"/>
    <ds:schemaRef ds:uri="2755580c-7c5f-43cf-bd85-5c868b718937"/>
    <ds:schemaRef ds:uri="3d00cabe-74f9-499f-ba26-1e0076cbc6cc"/>
  </ds:schemaRefs>
</ds:datastoreItem>
</file>

<file path=customXml/itemProps3.xml><?xml version="1.0" encoding="utf-8"?>
<ds:datastoreItem xmlns:ds="http://schemas.openxmlformats.org/officeDocument/2006/customXml" ds:itemID="{E61D5935-F179-4A89-95E0-C99AE243BFAE}">
  <ds:schemaRefs>
    <ds:schemaRef ds:uri="http://schemas.microsoft.com/sharepoint/v3/contenttype/forms"/>
  </ds:schemaRefs>
</ds:datastoreItem>
</file>

<file path=customXml/itemProps4.xml><?xml version="1.0" encoding="utf-8"?>
<ds:datastoreItem xmlns:ds="http://schemas.openxmlformats.org/officeDocument/2006/customXml" ds:itemID="{3CB63306-D6A3-4242-864E-F008A5928EB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4ffa91fb-a0ff-4ac5-b2db-65c790d184a4"/>
    <ds:schemaRef ds:uri="http://schemas.microsoft.com/sharepoint.v3"/>
    <ds:schemaRef ds:uri="http://schemas.microsoft.com/sharepoint/v3/fields"/>
    <ds:schemaRef ds:uri="3d00cabe-74f9-499f-ba26-1e0076cbc6cc"/>
    <ds:schemaRef ds:uri="2755580c-7c5f-43cf-bd85-5c868b71893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5.xml><?xml version="1.0" encoding="utf-8"?>
<ds:datastoreItem xmlns:ds="http://schemas.openxmlformats.org/officeDocument/2006/customXml" ds:itemID="{3E962A3E-8547-4A07-881C-EB4E7EE4CB97}">
  <ds:schemaRefs>
    <ds:schemaRef ds:uri="Microsoft.SharePoint.Taxonomy.ContentTypeSync"/>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10</vt:i4>
      </vt:variant>
    </vt:vector>
  </HeadingPairs>
  <TitlesOfParts>
    <vt:vector size="10" baseType="lpstr">
      <vt:lpstr>Consolidated Budget</vt:lpstr>
      <vt:lpstr>Project Admin Budget</vt:lpstr>
      <vt:lpstr>Measure 1 Budget</vt:lpstr>
      <vt:lpstr>Measure 2 Budget</vt:lpstr>
      <vt:lpstr>Measure 3 Budget</vt:lpstr>
      <vt:lpstr>Measure 4 Budget</vt:lpstr>
      <vt:lpstr>Measure 5 Budget</vt:lpstr>
      <vt:lpstr>Measure 6 Budget</vt:lpstr>
      <vt:lpstr>Measure 7 Budget</vt:lpstr>
      <vt:lpstr>Measure 8 Budget</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2023-09-19T16:36:01Z</dcterms:created>
  <dcterms:modified xsi:type="dcterms:W3CDTF">2024-03-28T18:40:34Z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TaxKeyword">
    <vt:lpwstr/>
  </property>
  <property fmtid="{D5CDD505-2E9C-101B-9397-08002B2CF9AE}" pid="3" name="MediaServiceImageTags">
    <vt:lpwstr/>
  </property>
  <property fmtid="{D5CDD505-2E9C-101B-9397-08002B2CF9AE}" pid="4" name="ContentTypeId">
    <vt:lpwstr>0x0101005B8B916ED2FB6A47AFA4E05A3E606BD3</vt:lpwstr>
  </property>
  <property fmtid="{D5CDD505-2E9C-101B-9397-08002B2CF9AE}" pid="5" name="e3f09c3df709400db2417a7161762d62">
    <vt:lpwstr/>
  </property>
  <property fmtid="{D5CDD505-2E9C-101B-9397-08002B2CF9AE}" pid="6" name="EPA Subject">
    <vt:lpwstr/>
  </property>
  <property fmtid="{D5CDD505-2E9C-101B-9397-08002B2CF9AE}" pid="7" name="Document Type">
    <vt:lpwstr/>
  </property>
</Properties>
</file>