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417" documentId="13_ncr:1_{6E1B4667-2C00-43F6-BF4F-AA12C30F731E}" xr6:coauthVersionLast="47" xr6:coauthVersionMax="47" xr10:uidLastSave="{7E844223-6929-489D-A606-D8494DC9EB56}"/>
  <bookViews>
    <workbookView xWindow="-28920" yWindow="45" windowWidth="29040" windowHeight="15840" tabRatio="979" activeTab="3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35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6" l="1"/>
  <c r="D27" i="16" l="1"/>
  <c r="D25" i="30"/>
  <c r="I57" i="35"/>
  <c r="H55" i="35"/>
  <c r="G55" i="35"/>
  <c r="F55" i="35"/>
  <c r="E55" i="35"/>
  <c r="D55" i="35"/>
  <c r="J54" i="35"/>
  <c r="J53" i="35"/>
  <c r="H49" i="35"/>
  <c r="G49" i="35"/>
  <c r="F49" i="35"/>
  <c r="E49" i="35"/>
  <c r="D49" i="35"/>
  <c r="J48" i="35"/>
  <c r="J47" i="35"/>
  <c r="J46" i="35"/>
  <c r="J45" i="35"/>
  <c r="J44" i="35"/>
  <c r="J43" i="35"/>
  <c r="H41" i="35"/>
  <c r="G41" i="35"/>
  <c r="F41" i="35"/>
  <c r="E41" i="35"/>
  <c r="D41" i="35"/>
  <c r="J41" i="35" s="1"/>
  <c r="J40" i="35"/>
  <c r="J39" i="35"/>
  <c r="J38" i="35"/>
  <c r="J37" i="35"/>
  <c r="H35" i="35"/>
  <c r="G35" i="35"/>
  <c r="F35" i="35"/>
  <c r="E35" i="35"/>
  <c r="D35" i="35"/>
  <c r="J35" i="35" s="1"/>
  <c r="J34" i="35"/>
  <c r="J33" i="35"/>
  <c r="H31" i="35"/>
  <c r="G31" i="35"/>
  <c r="F31" i="35"/>
  <c r="E31" i="35"/>
  <c r="D31" i="35"/>
  <c r="J31" i="35" s="1"/>
  <c r="J30" i="35"/>
  <c r="J29" i="35"/>
  <c r="H27" i="35"/>
  <c r="G27" i="35"/>
  <c r="F27" i="35"/>
  <c r="E27" i="35"/>
  <c r="D27" i="35"/>
  <c r="J27" i="35" s="1"/>
  <c r="J26" i="35"/>
  <c r="J25" i="35"/>
  <c r="J24" i="35"/>
  <c r="J23" i="35"/>
  <c r="J22" i="35"/>
  <c r="J21" i="35"/>
  <c r="J20" i="35"/>
  <c r="J19" i="35"/>
  <c r="J18" i="35"/>
  <c r="I16" i="35"/>
  <c r="H16" i="35"/>
  <c r="G16" i="35"/>
  <c r="F16" i="35"/>
  <c r="E16" i="35"/>
  <c r="D16" i="35"/>
  <c r="J15" i="35"/>
  <c r="J14" i="35"/>
  <c r="J13" i="35"/>
  <c r="J16" i="35" s="1"/>
  <c r="I11" i="35"/>
  <c r="H11" i="35"/>
  <c r="G11" i="35"/>
  <c r="F11" i="35"/>
  <c r="E11" i="35"/>
  <c r="D11" i="35"/>
  <c r="J10" i="35"/>
  <c r="J9" i="35"/>
  <c r="J8" i="35"/>
  <c r="J11" i="35" s="1"/>
  <c r="E19" i="27"/>
  <c r="J19" i="27" s="1"/>
  <c r="D19" i="16"/>
  <c r="E20" i="27"/>
  <c r="J20" i="27" s="1"/>
  <c r="H37" i="27"/>
  <c r="G37" i="27"/>
  <c r="F37" i="27"/>
  <c r="D37" i="27"/>
  <c r="D15" i="27"/>
  <c r="E15" i="27"/>
  <c r="F15" i="27"/>
  <c r="G15" i="27"/>
  <c r="H15" i="27"/>
  <c r="E23" i="27"/>
  <c r="E17" i="27"/>
  <c r="J17" i="27" s="1"/>
  <c r="E18" i="27"/>
  <c r="J18" i="27" s="1"/>
  <c r="E31" i="27"/>
  <c r="E21" i="27"/>
  <c r="J21" i="27" s="1"/>
  <c r="E22" i="27"/>
  <c r="E33" i="27"/>
  <c r="D18" i="16"/>
  <c r="J18" i="16" s="1"/>
  <c r="D17" i="16"/>
  <c r="E32" i="27"/>
  <c r="E34" i="27"/>
  <c r="E35" i="27"/>
  <c r="J35" i="27" s="1"/>
  <c r="G25" i="27"/>
  <c r="H25" i="27"/>
  <c r="J16" i="27"/>
  <c r="F21" i="16"/>
  <c r="G21" i="16"/>
  <c r="G10" i="30" s="1"/>
  <c r="H21" i="16"/>
  <c r="H10" i="30" s="1"/>
  <c r="E37" i="27" l="1"/>
  <c r="D50" i="35"/>
  <c r="J49" i="35"/>
  <c r="E50" i="35"/>
  <c r="F50" i="35"/>
  <c r="G50" i="35"/>
  <c r="H50" i="35"/>
  <c r="D57" i="35"/>
  <c r="J55" i="35"/>
  <c r="E57" i="35"/>
  <c r="F57" i="35"/>
  <c r="G57" i="35"/>
  <c r="H57" i="35"/>
  <c r="F25" i="27"/>
  <c r="F10" i="30" s="1"/>
  <c r="E25" i="27"/>
  <c r="E21" i="16"/>
  <c r="J22" i="27"/>
  <c r="D25" i="27"/>
  <c r="D21" i="16"/>
  <c r="D10" i="30" s="1"/>
  <c r="J17" i="16"/>
  <c r="E10" i="30" l="1"/>
  <c r="J50" i="35"/>
  <c r="J57" i="35" s="1"/>
  <c r="J18" i="31"/>
  <c r="J19" i="31"/>
  <c r="J18" i="29"/>
  <c r="J19" i="29"/>
  <c r="J33" i="27"/>
  <c r="J34" i="27"/>
  <c r="J32" i="27"/>
  <c r="J31" i="27"/>
  <c r="E54" i="34"/>
  <c r="J54" i="34" s="1"/>
  <c r="F54" i="34"/>
  <c r="F56" i="34" s="1"/>
  <c r="J56" i="34" s="1"/>
  <c r="G54" i="34"/>
  <c r="H54" i="34"/>
  <c r="D54" i="34"/>
  <c r="J8" i="16"/>
  <c r="E12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2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0" i="27"/>
  <c r="H48" i="27"/>
  <c r="G48" i="27"/>
  <c r="F48" i="27"/>
  <c r="E48" i="27"/>
  <c r="D48" i="27"/>
  <c r="J47" i="27"/>
  <c r="J46" i="27"/>
  <c r="H42" i="27"/>
  <c r="G42" i="27"/>
  <c r="F42" i="27"/>
  <c r="E42" i="27"/>
  <c r="D42" i="27"/>
  <c r="J41" i="27"/>
  <c r="J40" i="27"/>
  <c r="J39" i="27"/>
  <c r="J36" i="27"/>
  <c r="H29" i="27"/>
  <c r="G29" i="27"/>
  <c r="F29" i="27"/>
  <c r="E29" i="27"/>
  <c r="D29" i="27"/>
  <c r="J28" i="27"/>
  <c r="J27" i="27"/>
  <c r="J24" i="27"/>
  <c r="J23" i="27"/>
  <c r="J14" i="27"/>
  <c r="I12" i="27"/>
  <c r="J11" i="27"/>
  <c r="I9" i="27"/>
  <c r="H9" i="27"/>
  <c r="H12" i="27" s="1"/>
  <c r="G9" i="27"/>
  <c r="G12" i="27" s="1"/>
  <c r="F9" i="27"/>
  <c r="F12" i="27" s="1"/>
  <c r="E9" i="27"/>
  <c r="E12" i="27" s="1"/>
  <c r="D9" i="27"/>
  <c r="D12" i="27" s="1"/>
  <c r="J8" i="27"/>
  <c r="E41" i="16"/>
  <c r="F41" i="16"/>
  <c r="G41" i="16"/>
  <c r="H41" i="16"/>
  <c r="D41" i="16"/>
  <c r="J40" i="16"/>
  <c r="J39" i="16"/>
  <c r="E35" i="16"/>
  <c r="E13" i="30" s="1"/>
  <c r="F35" i="16"/>
  <c r="G35" i="16"/>
  <c r="H35" i="16"/>
  <c r="H13" i="30" s="1"/>
  <c r="D35" i="16"/>
  <c r="E30" i="16"/>
  <c r="E12" i="30" s="1"/>
  <c r="F30" i="16"/>
  <c r="F12" i="30" s="1"/>
  <c r="G30" i="16"/>
  <c r="G12" i="30" s="1"/>
  <c r="H30" i="16"/>
  <c r="H12" i="30" s="1"/>
  <c r="D30" i="16"/>
  <c r="D12" i="30" s="1"/>
  <c r="J29" i="16"/>
  <c r="E25" i="16"/>
  <c r="F25" i="16"/>
  <c r="G25" i="16"/>
  <c r="H25" i="16"/>
  <c r="D25" i="16"/>
  <c r="J23" i="16"/>
  <c r="J24" i="16"/>
  <c r="J27" i="16"/>
  <c r="J28" i="16"/>
  <c r="J32" i="16"/>
  <c r="J33" i="16"/>
  <c r="J34" i="16"/>
  <c r="J20" i="16"/>
  <c r="J19" i="16"/>
  <c r="E15" i="16"/>
  <c r="E9" i="30" s="1"/>
  <c r="F15" i="16"/>
  <c r="F9" i="30" s="1"/>
  <c r="G15" i="16"/>
  <c r="G9" i="30" s="1"/>
  <c r="H15" i="16"/>
  <c r="H9" i="30" s="1"/>
  <c r="D15" i="16"/>
  <c r="D9" i="30" s="1"/>
  <c r="E9" i="16"/>
  <c r="F9" i="16"/>
  <c r="G9" i="16"/>
  <c r="G7" i="30" s="1"/>
  <c r="H9" i="16"/>
  <c r="D9" i="16"/>
  <c r="G12" i="16"/>
  <c r="H12" i="16"/>
  <c r="D12" i="16"/>
  <c r="D11" i="30" l="1"/>
  <c r="E11" i="30"/>
  <c r="H8" i="30"/>
  <c r="H7" i="30"/>
  <c r="F11" i="30"/>
  <c r="H16" i="30"/>
  <c r="F7" i="30"/>
  <c r="E7" i="30"/>
  <c r="G16" i="30"/>
  <c r="D13" i="30"/>
  <c r="D8" i="30"/>
  <c r="D7" i="30"/>
  <c r="F13" i="30"/>
  <c r="D16" i="30"/>
  <c r="H11" i="30"/>
  <c r="G11" i="30"/>
  <c r="F16" i="30"/>
  <c r="E16" i="30"/>
  <c r="J37" i="27"/>
  <c r="G8" i="30"/>
  <c r="G13" i="30"/>
  <c r="F8" i="30"/>
  <c r="E8" i="30"/>
  <c r="J25" i="27"/>
  <c r="J29" i="27"/>
  <c r="J21" i="16"/>
  <c r="J41" i="16"/>
  <c r="J42" i="27"/>
  <c r="J9" i="27"/>
  <c r="J15" i="27"/>
  <c r="J25" i="16"/>
  <c r="J35" i="16"/>
  <c r="J30" i="16"/>
  <c r="J15" i="16"/>
  <c r="D36" i="16"/>
  <c r="D43" i="16" s="1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H43" i="27"/>
  <c r="H50" i="27" s="1"/>
  <c r="J12" i="27"/>
  <c r="G43" i="27"/>
  <c r="G50" i="27" s="1"/>
  <c r="D43" i="27"/>
  <c r="D50" i="27" s="1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43" i="27"/>
  <c r="E50" i="27" s="1"/>
  <c r="F43" i="27"/>
  <c r="F50" i="27" s="1"/>
  <c r="H36" i="16"/>
  <c r="H43" i="16" s="1"/>
  <c r="J9" i="16"/>
  <c r="J11" i="16"/>
  <c r="J12" i="16" s="1"/>
  <c r="J55" i="29"/>
  <c r="J49" i="29"/>
  <c r="J48" i="27"/>
  <c r="E36" i="16"/>
  <c r="E43" i="16" s="1"/>
  <c r="G36" i="16"/>
  <c r="G43" i="16" s="1"/>
  <c r="F36" i="16"/>
  <c r="F43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G14" i="30"/>
  <c r="G18" i="30" s="1"/>
  <c r="J7" i="30"/>
  <c r="H14" i="30"/>
  <c r="H18" i="30" s="1"/>
  <c r="D14" i="30"/>
  <c r="J13" i="30"/>
  <c r="J50" i="31"/>
  <c r="J57" i="31" s="1"/>
  <c r="J50" i="29"/>
  <c r="J57" i="29" s="1"/>
  <c r="D26" i="30" s="1"/>
  <c r="J43" i="27"/>
  <c r="J50" i="27" s="1"/>
  <c r="D24" i="30" s="1"/>
  <c r="J36" i="16"/>
  <c r="J43" i="16" s="1"/>
  <c r="D23" i="30" s="1"/>
  <c r="J14" i="30" l="1"/>
  <c r="J18" i="30" s="1"/>
  <c r="D18" i="30"/>
  <c r="D29" i="30"/>
  <c r="E24" i="30" l="1"/>
  <c r="D35" i="30"/>
  <c r="E25" i="30"/>
  <c r="E23" i="30"/>
  <c r="E26" i="30"/>
  <c r="E27" i="30"/>
  <c r="D33" i="30" l="1"/>
  <c r="D32" i="30" s="1"/>
  <c r="E29" i="30"/>
</calcChain>
</file>

<file path=xl/sharedStrings.xml><?xml version="1.0" encoding="utf-8"?>
<sst xmlns="http://schemas.openxmlformats.org/spreadsheetml/2006/main" count="522" uniqueCount="107">
  <si>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</si>
  <si>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</si>
  <si>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</si>
  <si>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</si>
  <si>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</si>
  <si>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</si>
  <si>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</si>
  <si>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</si>
  <si>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</si>
  <si>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</si>
  <si>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</si>
  <si>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</si>
  <si>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</si>
  <si>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</si>
  <si>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</si>
  <si>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</si>
  <si>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</si>
  <si>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</si>
  <si>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</si>
  <si>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</si>
  <si>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</si>
  <si>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</si>
  <si>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</si>
  <si>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</si>
  <si>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</si>
  <si>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</si>
  <si>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</si>
  <si>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</si>
  <si>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 xml:space="preserve">This Excel Workbook is provided to aid applicants in developing the required budget table(s) within the budget narrative.  </t>
  </si>
  <si>
    <t>YEAR 1
2025</t>
  </si>
  <si>
    <t>YEAR 2
2026</t>
  </si>
  <si>
    <t>YEAR 3
2027</t>
  </si>
  <si>
    <t>YEAR 4
2028</t>
  </si>
  <si>
    <t>YEAR 5
2029</t>
  </si>
  <si>
    <t>Personnel</t>
  </si>
  <si>
    <t> </t>
  </si>
  <si>
    <t xml:space="preserve"> Fringe Benefits </t>
  </si>
  <si>
    <t xml:space="preserve"> Travel </t>
  </si>
  <si>
    <t xml:space="preserve"> Equipment</t>
  </si>
  <si>
    <t>10x 40-foot BEBs @ $1.15mil/bus</t>
  </si>
  <si>
    <r>
      <t xml:space="preserve">5x 180kW Chargers @ </t>
    </r>
    <r>
      <rPr>
        <i/>
        <sz val="11"/>
        <rFont val="Calibri"/>
        <family val="2"/>
        <scheme val="minor"/>
      </rPr>
      <t>$216k/ea</t>
    </r>
  </si>
  <si>
    <t>2x Pantograph Chargers @ $273.6k/ea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</si>
  <si>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</si>
  <si>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</si>
  <si>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</si>
  <si>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</si>
  <si>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</si>
  <si>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 Equipment </t>
  </si>
  <si>
    <t>62,000 SF Site Excavation and Haul-Off @ $1.6/SF</t>
  </si>
  <si>
    <t>62,000 SF Site Underground Utilities @ $1.4/SF</t>
  </si>
  <si>
    <t>6,000 LF Electrical for Solar Panels @ $21/LF</t>
  </si>
  <si>
    <t>280 CY Footings @ $223/CY</t>
  </si>
  <si>
    <t>62,000 SF Site Backfill and Repave @ $14/SF</t>
  </si>
  <si>
    <t>59,000 SF Structural Steel Canopy w/roof @ $44/SF</t>
  </si>
  <si>
    <t>59,000 SF Solar Panels &amp; Inverters @ $21/SF</t>
  </si>
  <si>
    <t>Contractor to Perform Civil/Earthwork @ assumed $600/Crew-Hour for 10 weeks</t>
  </si>
  <si>
    <t>Contractor to Install Electrical for Solar Panels @ assumed $418/Crew-Hour for 3 weeks</t>
  </si>
  <si>
    <t>Contractor to Install Footings @ assumed $1,600/Crew-Hour for 6 weeks</t>
  </si>
  <si>
    <t>Contractor to Install Canopy @ assumed $800/Crew-Hour for 20 weeks</t>
  </si>
  <si>
    <t>Contractor to Install Solar Panels @ assumed $418/Crew-Hour for 16 weeks</t>
  </si>
  <si>
    <t>Detailed Budget Table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</si>
  <si>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</si>
  <si>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</si>
  <si>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</si>
  <si>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</si>
  <si>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</si>
  <si>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</si>
  <si>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</si>
  <si>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</si>
  <si>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</si>
  <si>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</si>
  <si>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</si>
  <si>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</si>
  <si>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</si>
  <si>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</si>
  <si>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</si>
  <si>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</si>
  <si>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</si>
  <si>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</si>
  <si>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</si>
  <si>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</si>
  <si>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</si>
  <si>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</si>
  <si>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</si>
  <si>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</si>
  <si>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</si>
  <si>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</si>
  <si>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</si>
  <si>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</si>
  <si>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</si>
  <si>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</si>
  <si>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</si>
  <si>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</si>
  <si>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</si>
  <si>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</si>
  <si>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>BEBs and Charging Infrastructure</t>
  </si>
  <si>
    <t>Solar Photovoltaic Canopies</t>
  </si>
  <si>
    <t>N/A</t>
  </si>
  <si>
    <t>Assume Contractor installs chargers @ $550/Crew-Hour for 4 weeks</t>
  </si>
  <si>
    <t>BUDGET BREAKDOWN</t>
  </si>
  <si>
    <t>Federal</t>
  </si>
  <si>
    <t>Applicant</t>
  </si>
  <si>
    <t>20% Match</t>
  </si>
  <si>
    <t>80% Total</t>
  </si>
  <si>
    <t>GoTriangle - Consolidated Budget Table</t>
  </si>
  <si>
    <t>GoTriangle Detailed Budget Table - Measure #1: BEBs and Charging Infrastructure</t>
  </si>
  <si>
    <t>GoTriangle Detailed Budget Table - Measure #2: Solar Photovoltaic Canopies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</si>
</sst>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_);[Red]\(&quot;$&quot;#,##0.0\)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7" fillId="8" borderId="0" xfId="0" applyFont="1" applyFill="1"/>
    <xf numFmtId="0" fontId="10" fillId="0" borderId="0" xfId="0" applyFont="1"/>
    <xf numFmtId="0" fontId="10" fillId="3" borderId="19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wrapText="1" indent="1"/>
    </xf>
    <xf numFmtId="6" fontId="0" fillId="0" borderId="0" xfId="0" applyNumberFormat="1" applyAlignment="1">
      <alignment vertical="top"/>
    </xf>
    <xf numFmtId="0" fontId="18" fillId="0" borderId="1" xfId="0" applyFont="1" applyBorder="1" applyAlignment="1">
      <alignment horizontal="left" wrapText="1" indent="1"/>
    </xf>
    <xf numFmtId="6" fontId="18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vertical="top"/>
    </xf>
    <xf numFmtId="0" fontId="20" fillId="0" borderId="1" xfId="0" applyFont="1" applyBorder="1" applyAlignment="1">
      <alignment wrapText="1"/>
    </xf>
    <xf numFmtId="0" fontId="20" fillId="0" borderId="0" xfId="0" applyFont="1"/>
    <xf numFmtId="0" fontId="20" fillId="0" borderId="1" xfId="0" applyFont="1" applyBorder="1"/>
    <xf numFmtId="0" fontId="18" fillId="0" borderId="1" xfId="0" applyFont="1" applyBorder="1" applyAlignment="1">
      <alignment horizontal="left" wrapText="1" indent="2"/>
    </xf>
    <xf numFmtId="6" fontId="20" fillId="0" borderId="0" xfId="0" applyNumberFormat="1" applyFont="1"/>
    <xf numFmtId="0" fontId="20" fillId="0" borderId="1" xfId="0" applyFont="1" applyBorder="1" applyAlignment="1">
      <alignment horizontal="left" wrapText="1" indent="2"/>
    </xf>
    <xf numFmtId="6" fontId="20" fillId="0" borderId="1" xfId="0" applyNumberFormat="1" applyFont="1" applyBorder="1" applyAlignment="1">
      <alignment wrapText="1"/>
    </xf>
    <xf numFmtId="0" fontId="20" fillId="4" borderId="1" xfId="0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6" fontId="18" fillId="4" borderId="4" xfId="0" applyNumberFormat="1" applyFont="1" applyFill="1" applyBorder="1" applyAlignment="1">
      <alignment wrapText="1"/>
    </xf>
    <xf numFmtId="0" fontId="19" fillId="0" borderId="1" xfId="0" applyFont="1" applyBorder="1"/>
    <xf numFmtId="0" fontId="19" fillId="0" borderId="11" xfId="0" applyFont="1" applyBorder="1" applyAlignment="1">
      <alignment wrapText="1"/>
    </xf>
    <xf numFmtId="6" fontId="21" fillId="0" borderId="12" xfId="0" applyNumberFormat="1" applyFont="1" applyBorder="1" applyAlignment="1">
      <alignment wrapText="1"/>
    </xf>
    <xf numFmtId="165" fontId="20" fillId="0" borderId="1" xfId="0" applyNumberFormat="1" applyFont="1" applyBorder="1" applyAlignment="1">
      <alignment wrapText="1"/>
    </xf>
    <xf numFmtId="8" fontId="20" fillId="0" borderId="1" xfId="0" applyNumberFormat="1" applyFont="1" applyBorder="1" applyAlignment="1">
      <alignment wrapText="1"/>
    </xf>
    <xf numFmtId="6" fontId="5" fillId="7" borderId="1" xfId="0" applyNumberFormat="1" applyFont="1" applyFill="1" applyBorder="1" applyAlignment="1">
      <alignment wrapText="1"/>
    </xf>
    <xf numFmtId="6" fontId="5" fillId="4" borderId="1" xfId="0" applyNumberFormat="1" applyFont="1" applyFill="1" applyBorder="1" applyAlignment="1">
      <alignment wrapText="1"/>
    </xf>
    <xf numFmtId="6" fontId="18" fillId="7" borderId="1" xfId="0" applyNumberFormat="1" applyFont="1" applyFill="1" applyBorder="1" applyAlignment="1">
      <alignment horizontal="left" vertical="top" wrapText="1"/>
    </xf>
    <xf numFmtId="6" fontId="18" fillId="7" borderId="8" xfId="0" applyNumberFormat="1" applyFont="1" applyFill="1" applyBorder="1" applyAlignment="1">
      <alignment wrapText="1"/>
    </xf>
    <xf numFmtId="6" fontId="18" fillId="7" borderId="1" xfId="0" applyNumberFormat="1" applyFont="1" applyFill="1" applyBorder="1" applyAlignment="1">
      <alignment wrapText="1"/>
    </xf>
    <xf numFmtId="0" fontId="0" fillId="0" borderId="2" xfId="0" applyBorder="1" applyAlignment="1">
      <alignment vertical="top"/>
    </xf>
    <xf numFmtId="0" fontId="3" fillId="0" borderId="0" xfId="0" applyFont="1" applyAlignment="1">
      <alignment horizontal="left" wrapText="1"/>
    </xf>
    <xf numFmtId="9" fontId="1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6" fontId="0" fillId="0" borderId="1" xfId="0" applyNumberFormat="1" applyBorder="1" applyAlignment="1">
      <alignment vertical="top"/>
    </xf>
    <xf numFmtId="0" fontId="0" fillId="0" borderId="6" xfId="0" applyBorder="1"/>
    <xf numFmtId="164" fontId="0" fillId="0" borderId="8" xfId="1" applyNumberFormat="1" applyFont="1" applyBorder="1"/>
    <xf numFmtId="0" fontId="10" fillId="7" borderId="1" xfId="0" applyFont="1" applyFill="1" applyBorder="1" applyAlignment="1">
      <alignment wrapText="1"/>
    </xf>
    <xf numFmtId="6" fontId="21" fillId="7" borderId="1" xfId="0" applyNumberFormat="1" applyFont="1" applyFill="1" applyBorder="1" applyAlignment="1">
      <alignment wrapText="1"/>
    </xf>
    <xf numFmtId="6" fontId="21" fillId="7" borderId="8" xfId="0" applyNumberFormat="1" applyFont="1" applyFill="1" applyBorder="1" applyAlignment="1">
      <alignment wrapText="1"/>
    </xf>
    <xf numFmtId="9" fontId="21" fillId="7" borderId="1" xfId="2" applyFont="1" applyFill="1" applyBorder="1" applyAlignment="1">
      <alignment horizontal="center" wrapText="1"/>
    </xf>
    <xf numFmtId="6" fontId="2" fillId="0" borderId="1" xfId="0" applyNumberFormat="1" applyFont="1" applyBorder="1" applyAlignment="1">
      <alignment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sheetPr>
    <pageSetUpPr fitToPage="1"/>
  </sheetPr>
  <dimension ref="D1:R28"/>
  <sheetViews>
    <sheetView showGridLines="0" topLeftCell="A3" zoomScale="90" zoomScaleNormal="90" workbookViewId="0">
      <selection activeCell="F58" sqref="F58"/>
    </sheetView>
  </sheetViews>
  <sheetFormatPr defaultRowHeight="14.4" x14ac:dyDescent="0.3"/>
  <cols>
    <col min="1" max="1" width="1.6640625" customWidth="1"/>
    <col min="5" max="5" width="13.44140625" bestFit="1" customWidth="1"/>
    <col min="6" max="6" width="14.44140625" bestFit="1" customWidth="1"/>
    <col min="7" max="9" width="14.44140625" customWidth="1"/>
    <col min="10" max="10" width="10.664062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59"/>
      <c r="R28" s="60"/>
    </row>
  </sheetData>
  <pageMargins left="0.7" right="0.7" top="0.75" bottom="0.75" header="0.3" footer="0.3"/>
  <pageSetup scale="56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29" activePane="bottomRight" state="frozen"/>
      <selection pane="topRight" activeCell="D28" sqref="D28"/>
      <selection pane="bottomLeft" activeCell="D28" sqref="D28"/>
      <selection pane="bottomRight" activeCell="D28" sqref="D28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6640625" style="7" customWidth="1"/>
    <col min="10" max="10" width="13.5546875" customWidth="1"/>
    <col min="11" max="11" width="10.33203125" customWidth="1"/>
  </cols>
  <sheetData>
    <row r="2" spans="2:39" ht="23.4" x14ac:dyDescent="0.45">
      <c r="B2" s="30" t="s">
        <v>60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1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2</v>
      </c>
      <c r="C6" s="39" t="s">
        <v>3</v>
      </c>
      <c r="D6" s="39" t="s">
        <v>4</v>
      </c>
      <c r="E6" s="40" t="s">
        <v>5</v>
      </c>
      <c r="F6" s="40" t="s">
        <v>6</v>
      </c>
      <c r="G6" s="40" t="s">
        <v>7</v>
      </c>
      <c r="H6" s="41" t="s">
        <v>8</v>
      </c>
      <c r="I6" s="42"/>
      <c r="J6" s="43" t="s">
        <v>9</v>
      </c>
    </row>
    <row r="7" spans="2:39" s="5" customFormat="1" x14ac:dyDescent="0.3">
      <c r="B7" s="22" t="s">
        <v>10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86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8" x14ac:dyDescent="0.3">
      <c r="B9" s="23"/>
      <c r="C9" s="25" t="s">
        <v>64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11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65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12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 t="s">
        <v>81</v>
      </c>
      <c r="D18" s="13"/>
      <c r="E18" s="10"/>
      <c r="F18" s="10"/>
      <c r="G18" s="10"/>
      <c r="H18" s="10"/>
      <c r="J18" s="15" t="s">
        <v>35</v>
      </c>
    </row>
    <row r="19" spans="2:10" x14ac:dyDescent="0.3">
      <c r="B19" s="23"/>
      <c r="C19" s="29" t="s">
        <v>66</v>
      </c>
      <c r="D19" s="15" t="s">
        <v>42</v>
      </c>
      <c r="E19" s="11" t="s">
        <v>42</v>
      </c>
      <c r="F19" s="11" t="s">
        <v>42</v>
      </c>
      <c r="G19" s="11"/>
      <c r="H19" s="11"/>
      <c r="J19" s="15"/>
    </row>
    <row r="20" spans="2:10" x14ac:dyDescent="0.3">
      <c r="B20" s="23"/>
      <c r="C20" s="29" t="s">
        <v>67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68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87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">
      <c r="B23" s="23"/>
      <c r="C23" s="29" t="s">
        <v>70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">
      <c r="B24" s="23"/>
      <c r="C24" s="29" t="s">
        <v>71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72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13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">
      <c r="B28" s="23"/>
      <c r="C28" s="14" t="s">
        <v>47</v>
      </c>
      <c r="D28" s="15"/>
      <c r="E28" s="10"/>
      <c r="F28" s="10"/>
      <c r="G28" s="10"/>
      <c r="H28" s="10"/>
      <c r="J28" s="15" t="s">
        <v>19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42</v>
      </c>
      <c r="C30" s="28" t="s">
        <v>42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 t="s">
        <v>75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15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ht="28.8" x14ac:dyDescent="0.3">
      <c r="B37" s="23"/>
      <c r="C37" s="57" t="s">
        <v>88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 t="s">
        <v>89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">
      <c r="B39" s="23"/>
      <c r="C39" s="25" t="s">
        <v>90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">
      <c r="B40" s="23"/>
      <c r="C40" s="25" t="s">
        <v>91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">
      <c r="B41" s="23"/>
      <c r="C41" s="25" t="s">
        <v>92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">
      <c r="B42" s="23"/>
      <c r="C42" s="9" t="s">
        <v>16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">
      <c r="B43" s="23"/>
      <c r="C43" s="14" t="s">
        <v>45</v>
      </c>
      <c r="D43" s="13" t="s">
        <v>35</v>
      </c>
      <c r="E43" s="10"/>
      <c r="F43" s="10"/>
      <c r="G43" s="10"/>
      <c r="H43" s="10"/>
      <c r="J43" s="15"/>
    </row>
    <row r="44" spans="2:10" ht="28.8" x14ac:dyDescent="0.3">
      <c r="B44" s="23"/>
      <c r="C44" s="25" t="s">
        <v>93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17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">
      <c r="B51" s="24"/>
      <c r="C51" s="9" t="s">
        <v>18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">
      <c r="B52" s="6"/>
      <c r="D52"/>
      <c r="E52"/>
      <c r="H52"/>
      <c r="I52"/>
      <c r="J52" t="s">
        <v>19</v>
      </c>
    </row>
    <row r="53" spans="2:10" x14ac:dyDescent="0.3">
      <c r="B53" s="22" t="s">
        <v>46</v>
      </c>
      <c r="C53" s="17" t="s">
        <v>46</v>
      </c>
      <c r="D53" s="18"/>
      <c r="E53" s="18"/>
      <c r="F53" s="18"/>
      <c r="G53" s="18"/>
      <c r="H53" s="18"/>
      <c r="I53"/>
      <c r="J53" s="18" t="s">
        <v>19</v>
      </c>
    </row>
    <row r="54" spans="2:10" ht="28.8" x14ac:dyDescent="0.3">
      <c r="B54" s="23"/>
      <c r="C54" s="25" t="s">
        <v>94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">
      <c r="B56" s="24"/>
      <c r="C56" s="9" t="s">
        <v>20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35">
      <c r="B57" s="6"/>
      <c r="D57"/>
      <c r="E57"/>
      <c r="H57"/>
      <c r="I57"/>
      <c r="J57" t="s">
        <v>19</v>
      </c>
    </row>
    <row r="58" spans="2:10" s="1" customFormat="1" ht="29.4" thickBot="1" x14ac:dyDescent="0.35">
      <c r="B58" s="19" t="s">
        <v>21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  <pageSetUpPr fitToPage="1"/>
  </sheetPr>
  <dimension ref="B2:AM35"/>
  <sheetViews>
    <sheetView showGridLines="0" zoomScaleNormal="100" workbookViewId="0">
      <selection activeCell="C18" sqref="C18"/>
    </sheetView>
  </sheetViews>
  <sheetFormatPr defaultColWidth="9.33203125" defaultRowHeight="15" customHeight="1" x14ac:dyDescent="0.3"/>
  <cols>
    <col min="1" max="1" width="3.33203125" customWidth="1"/>
    <col min="2" max="2" width="12.33203125" customWidth="1"/>
    <col min="3" max="3" width="29.33203125" customWidth="1"/>
    <col min="4" max="4" width="12.6640625" style="6" bestFit="1" customWidth="1"/>
    <col min="5" max="5" width="11.6640625" style="2" customWidth="1"/>
    <col min="6" max="6" width="12.33203125" customWidth="1"/>
    <col min="7" max="7" width="11.44140625" customWidth="1"/>
    <col min="8" max="8" width="12" style="2" customWidth="1"/>
    <col min="9" max="9" width="3.5546875" style="7" customWidth="1"/>
    <col min="10" max="10" width="12.6640625" bestFit="1" customWidth="1"/>
    <col min="11" max="11" width="10.33203125" customWidth="1"/>
  </cols>
  <sheetData>
    <row r="2" spans="2:39" ht="23.4" x14ac:dyDescent="0.45">
      <c r="B2" s="30" t="s">
        <v>104</v>
      </c>
    </row>
    <row r="3" spans="2:39" ht="26.7" customHeight="1" x14ac:dyDescent="0.3">
      <c r="B3" s="95" t="s">
        <v>0</v>
      </c>
      <c r="C3" s="95"/>
      <c r="D3" s="95"/>
      <c r="E3" s="95"/>
      <c r="F3" s="95"/>
      <c r="G3" s="95"/>
      <c r="H3" s="95"/>
      <c r="I3" s="95"/>
      <c r="J3" s="95"/>
    </row>
    <row r="4" spans="2:39" ht="15" customHeight="1" x14ac:dyDescent="0.3">
      <c r="B4" s="5"/>
    </row>
    <row r="5" spans="2:39" ht="18" x14ac:dyDescent="0.35">
      <c r="B5" s="45" t="s">
        <v>1</v>
      </c>
      <c r="C5" s="46"/>
      <c r="D5" s="46"/>
      <c r="E5" s="46"/>
      <c r="F5" s="46"/>
      <c r="G5" s="46"/>
      <c r="H5" s="46"/>
      <c r="I5" s="46"/>
      <c r="J5" s="63"/>
    </row>
    <row r="6" spans="2:39" ht="17.100000000000001" customHeight="1" x14ac:dyDescent="0.3">
      <c r="B6" s="47" t="s">
        <v>2</v>
      </c>
      <c r="C6" s="47" t="s">
        <v>3</v>
      </c>
      <c r="D6" s="47" t="s">
        <v>4</v>
      </c>
      <c r="E6" s="48" t="s">
        <v>5</v>
      </c>
      <c r="F6" s="48" t="s">
        <v>6</v>
      </c>
      <c r="G6" s="48" t="s">
        <v>7</v>
      </c>
      <c r="H6" s="49" t="s">
        <v>8</v>
      </c>
      <c r="I6" s="50"/>
      <c r="J6" s="64" t="s">
        <v>9</v>
      </c>
    </row>
    <row r="7" spans="2:39" s="5" customFormat="1" ht="14.4" x14ac:dyDescent="0.3">
      <c r="B7" s="22" t="s">
        <v>10</v>
      </c>
      <c r="C7" s="51" t="s">
        <v>11</v>
      </c>
      <c r="D7" s="89">
        <f>'Measure 1 Budget'!D9+'Measure 2 Budget'!D9+'Measure 3 Budget'!D11+'Measure 4 Budget'!D11+'Measure 5 Budget'!D11</f>
        <v>0</v>
      </c>
      <c r="E7" s="89">
        <f>'Measure 1 Budget'!E9+'Measure 2 Budget'!E9+'Measure 4 Budget'!E11+'Measure 5 Budget'!E11+'Measure 3 Budget'!E11</f>
        <v>0</v>
      </c>
      <c r="F7" s="89">
        <f>'Measure 1 Budget'!F9+'Measure 2 Budget'!F9+'Measure 3 Budget'!F11+'Measure 4 Budget'!F11+'Measure 5 Budget'!F11</f>
        <v>0</v>
      </c>
      <c r="G7" s="89">
        <f>'Measure 1 Budget'!G9+'Measure 2 Budget'!G9+'Measure 4 Budget'!G11+'Measure 5 Budget'!G11+'Measure 3 Budget'!G11</f>
        <v>0</v>
      </c>
      <c r="H7" s="89">
        <f>'Measure 1 Budget'!H9+'Measure 2 Budget'!H9+'Measure 3 Budget'!H11+'Measure 4 Budget'!H11+'Measure 5 Budget'!H11</f>
        <v>0</v>
      </c>
      <c r="I7" s="52"/>
      <c r="J7" s="89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12</v>
      </c>
      <c r="D8" s="89">
        <f>'Measure 1 Budget'!D12+'Measure 2 Budget'!D12+'Measure 3 Budget'!D16+'Measure 4 Budget'!D16+'Measure 5 Budget'!D16</f>
        <v>0</v>
      </c>
      <c r="E8" s="89">
        <f>'Measure 1 Budget'!E12+'Measure 2 Budget'!E12+'Measure 3 Budget'!E16+'Measure 4 Budget'!E16+'Measure 5 Budget'!E16</f>
        <v>0</v>
      </c>
      <c r="F8" s="89">
        <f>'Measure 1 Budget'!F12+'Measure 2 Budget'!F12+'Measure 3 Budget'!F16+'Measure 4 Budget'!F16+'Measure 5 Budget'!F16</f>
        <v>0</v>
      </c>
      <c r="G8" s="89">
        <f>'Measure 1 Budget'!G12+'Measure 2 Budget'!G12+'Measure 3 Budget'!G16+'Measure 4 Budget'!G16+'Measure 5 Budget'!G16</f>
        <v>0</v>
      </c>
      <c r="H8" s="89">
        <f>'Measure 1 Budget'!H12+'Measure 2 Budget'!H12+'Measure 3 Budget'!H16+'Measure 4 Budget'!H16+'Measure 5 Budget'!H16</f>
        <v>0</v>
      </c>
      <c r="I8" s="52"/>
      <c r="J8" s="89">
        <f t="shared" ref="J8:J14" si="0">SUM(D8:I8)</f>
        <v>0</v>
      </c>
    </row>
    <row r="9" spans="2:39" ht="14.4" x14ac:dyDescent="0.3">
      <c r="B9" s="23"/>
      <c r="C9" s="51" t="s">
        <v>13</v>
      </c>
      <c r="D9" s="89">
        <f>'Measure 1 Budget'!D15+'Measure 2 Budget'!D15+'Measure 3 Budget'!D27+'Measure 4 Budget'!D27+'Measure 5 Budget'!D27</f>
        <v>0</v>
      </c>
      <c r="E9" s="89">
        <f>'Measure 1 Budget'!E15+'Measure 2 Budget'!E15+'Measure 3 Budget'!E27+'Measure 4 Budget'!E27+'Measure 5 Budget'!E27</f>
        <v>0</v>
      </c>
      <c r="F9" s="89">
        <f>'Measure 1 Budget'!F15+'Measure 2 Budget'!F15+'Measure 3 Budget'!F27+'Measure 4 Budget'!F27+'Measure 5 Budget'!F27</f>
        <v>0</v>
      </c>
      <c r="G9" s="89">
        <f>'Measure 1 Budget'!G15+'Measure 2 Budget'!G15+'Measure 3 Budget'!G27+'Measure 4 Budget'!G27+'Measure 5 Budget'!G27</f>
        <v>0</v>
      </c>
      <c r="H9" s="89">
        <f>'Measure 1 Budget'!H15+'Measure 2 Budget'!H15+'Measure 3 Budget'!H27+'Measure 4 Budget'!H27+'Measure 5 Budget'!H27</f>
        <v>0</v>
      </c>
      <c r="I9" s="52"/>
      <c r="J9" s="89">
        <f t="shared" si="0"/>
        <v>0</v>
      </c>
    </row>
    <row r="10" spans="2:39" ht="14.4" x14ac:dyDescent="0.3">
      <c r="B10" s="23"/>
      <c r="C10" s="51" t="s">
        <v>14</v>
      </c>
      <c r="D10" s="89">
        <f>'Measure 1 Budget'!D21+'Measure 2 Budget'!D25+'Measure 3 Budget'!D37+'Measure 4 Budget'!D31+'Measure 5 Budget'!D31</f>
        <v>13127200</v>
      </c>
      <c r="E10" s="89">
        <f>'Measure 1 Budget'!E21+'Measure 2 Budget'!E25+'Measure 3 Budget'!E37+'Measure 4 Budget'!E31+'Measure 5 Budget'!E31</f>
        <v>5077440</v>
      </c>
      <c r="F10" s="89">
        <f>'Measure 1 Budget'!F21+'Measure 2 Budget'!F25+'Measure 3 Budget'!F37+'Measure 4 Budget'!F31+'Measure 5 Budget'!F31</f>
        <v>0</v>
      </c>
      <c r="G10" s="89">
        <f>'Measure 1 Budget'!G21+'Measure 2 Budget'!G25+'Measure 3 Budget'!G37+'Measure 4 Budget'!G31+'Measure 5 Budget'!G31</f>
        <v>0</v>
      </c>
      <c r="H10" s="89">
        <f>'Measure 1 Budget'!H21+'Measure 2 Budget'!H25+'Measure 3 Budget'!H37+'Measure 4 Budget'!H31+'Measure 5 Budget'!H31</f>
        <v>0</v>
      </c>
      <c r="I10" s="52"/>
      <c r="J10" s="89">
        <f t="shared" si="0"/>
        <v>18204640</v>
      </c>
    </row>
    <row r="11" spans="2:39" ht="14.4" x14ac:dyDescent="0.3">
      <c r="B11" s="23"/>
      <c r="C11" s="51" t="s">
        <v>15</v>
      </c>
      <c r="D11" s="89">
        <f>'Measure 1 Budget'!D25+'Measure 2 Budget'!D29+'Measure 4 Budget'!D35+'Measure 5 Budget'!D35+'Measure 3 Budget'!D35</f>
        <v>0</v>
      </c>
      <c r="E11" s="89">
        <f>'Measure 1 Budget'!E25+'Measure 2 Budget'!E29+'Measure 4 Budget'!E35+'Measure 5 Budget'!E35+'Measure 3 Budget'!E35</f>
        <v>0</v>
      </c>
      <c r="F11" s="89">
        <f>'Measure 1 Budget'!F25+'Measure 2 Budget'!F29+'Measure 4 Budget'!F35+'Measure 5 Budget'!F35+'Measure 3 Budget'!F35</f>
        <v>0</v>
      </c>
      <c r="G11" s="89">
        <f>'Measure 1 Budget'!G25+'Measure 2 Budget'!G29+'Measure 4 Budget'!G35+'Measure 5 Budget'!G35+'Measure 3 Budget'!G35</f>
        <v>0</v>
      </c>
      <c r="H11" s="89">
        <f>'Measure 1 Budget'!H25+'Measure 2 Budget'!H29+'Measure 4 Budget'!H35+'Measure 5 Budget'!H35+'Measure 3 Budget'!H35</f>
        <v>0</v>
      </c>
      <c r="I11" s="52"/>
      <c r="J11" s="89">
        <f t="shared" si="0"/>
        <v>0</v>
      </c>
    </row>
    <row r="12" spans="2:39" ht="14.4" x14ac:dyDescent="0.3">
      <c r="B12" s="23"/>
      <c r="C12" s="51" t="s">
        <v>16</v>
      </c>
      <c r="D12" s="89">
        <f>'Measure 1 Budget'!D30+'Measure 2 Budget'!D37+'Measure 4 Budget'!D41+'Measure 5 Budget'!D41+'Measure 3 Budget'!D41</f>
        <v>88000</v>
      </c>
      <c r="E12" s="89">
        <f>'Measure 1 Budget'!E30+'Measure 2 Budget'!E37+'Measure 4 Budget'!E41+'Measure 5 Budget'!E41+'Measure 3 Budget'!E41</f>
        <v>1581680</v>
      </c>
      <c r="F12" s="89">
        <f>'Measure 1 Budget'!F30+'Measure 2 Budget'!F37+'Measure 4 Budget'!F41+'Measure 5 Budget'!F41+'Measure 3 Budget'!F41</f>
        <v>0</v>
      </c>
      <c r="G12" s="89">
        <f>'Measure 1 Budget'!G30+'Measure 2 Budget'!G37+'Measure 4 Budget'!G41+'Measure 5 Budget'!G41+'Measure 3 Budget'!G41</f>
        <v>0</v>
      </c>
      <c r="H12" s="89">
        <f>'Measure 1 Budget'!H30+'Measure 2 Budget'!H37+'Measure 4 Budget'!H41+'Measure 5 Budget'!H41+'Measure 3 Budget'!H41</f>
        <v>0</v>
      </c>
      <c r="I12" s="52"/>
      <c r="J12" s="89">
        <f t="shared" si="0"/>
        <v>1669680</v>
      </c>
    </row>
    <row r="13" spans="2:39" ht="14.4" x14ac:dyDescent="0.3">
      <c r="B13" s="23"/>
      <c r="C13" s="51" t="s">
        <v>17</v>
      </c>
      <c r="D13" s="89">
        <f>'Measure 1 Budget'!D35+'Measure 2 Budget'!D42+'Measure 4 Budget'!D49+'Measure 5 Budget'!D49+'Measure 3 Budget'!D49</f>
        <v>0</v>
      </c>
      <c r="E13" s="89">
        <f>'Measure 1 Budget'!E35+'Measure 2 Budget'!E42+'Measure 4 Budget'!E49+'Measure 5 Budget'!E49+'Measure 3 Budget'!E49</f>
        <v>0</v>
      </c>
      <c r="F13" s="89">
        <f>'Measure 1 Budget'!F35+'Measure 2 Budget'!F42+'Measure 4 Budget'!F49+'Measure 5 Budget'!F49+'Measure 3 Budget'!F49</f>
        <v>0</v>
      </c>
      <c r="G13" s="89">
        <f>'Measure 1 Budget'!G35+'Measure 2 Budget'!G42+'Measure 4 Budget'!G49+'Measure 5 Budget'!G49+'Measure 3 Budget'!G49</f>
        <v>0</v>
      </c>
      <c r="H13" s="89">
        <f>'Measure 1 Budget'!H35+'Measure 2 Budget'!H42+'Measure 4 Budget'!H49+'Measure 5 Budget'!H49+'Measure 3 Budget'!H49</f>
        <v>0</v>
      </c>
      <c r="I13" s="52"/>
      <c r="J13" s="89">
        <f t="shared" si="0"/>
        <v>0</v>
      </c>
    </row>
    <row r="14" spans="2:39" ht="14.4" x14ac:dyDescent="0.3">
      <c r="B14" s="24"/>
      <c r="C14" s="9" t="s">
        <v>18</v>
      </c>
      <c r="D14" s="90">
        <f>D13+D12+D11+D10+D9+D8+D7</f>
        <v>13215200</v>
      </c>
      <c r="E14" s="90">
        <f>E13+E12+E11+E10+E9+E8+E7</f>
        <v>6659120</v>
      </c>
      <c r="F14" s="90">
        <f>F13+F12+F11+F10+F9+F8+F7</f>
        <v>0</v>
      </c>
      <c r="G14" s="90">
        <f>G13+G12+G11+G10+G9+G8+G7</f>
        <v>0</v>
      </c>
      <c r="H14" s="90">
        <f>H13+H12+H11+H10+H9+H8+H7</f>
        <v>0</v>
      </c>
      <c r="J14" s="90">
        <f t="shared" si="0"/>
        <v>19874320</v>
      </c>
    </row>
    <row r="15" spans="2:39" ht="14.4" x14ac:dyDescent="0.3">
      <c r="B15" s="62"/>
      <c r="D15"/>
      <c r="E15"/>
      <c r="H15"/>
      <c r="I15"/>
      <c r="J15" s="18" t="s">
        <v>19</v>
      </c>
    </row>
    <row r="16" spans="2:39" ht="20.100000000000001" customHeight="1" x14ac:dyDescent="0.3">
      <c r="B16" s="62"/>
      <c r="C16" s="9" t="s">
        <v>20</v>
      </c>
      <c r="D16" s="55">
        <f>'Measure 1 Budget'!D41+'Measure 2 Budget'!D48+'Measure 4 Budget'!D55+'Measure 5 Budget'!D55+'Measure 3 Budget'!D55</f>
        <v>0</v>
      </c>
      <c r="E16" s="55">
        <f>'Measure 1 Budget'!E41+'Measure 2 Budget'!E48+'Measure 4 Budget'!E55+'Measure 3 Budget'!E55</f>
        <v>0</v>
      </c>
      <c r="F16" s="55">
        <f>'Measure 1 Budget'!F41+'Measure 2 Budget'!F48+'Measure 4 Budget'!F55+'Measure 3 Budget'!F55</f>
        <v>0</v>
      </c>
      <c r="G16" s="55">
        <f>'Measure 1 Budget'!G41+'Measure 2 Budget'!G48+'Measure 4 Budget'!G55+'Measure 3 Budget'!G55</f>
        <v>0</v>
      </c>
      <c r="H16" s="55">
        <f>'Measure 1 Budget'!H41+'Measure 2 Budget'!H48+'Measure 4 Budget'!H55+'Measure 3 Budget'!H55</f>
        <v>0</v>
      </c>
      <c r="J16" s="9">
        <f>SUM(D16:H16)</f>
        <v>0</v>
      </c>
    </row>
    <row r="17" spans="2:10" ht="14.4" x14ac:dyDescent="0.3">
      <c r="B17" s="94"/>
      <c r="D17"/>
      <c r="E17"/>
      <c r="H17"/>
      <c r="I17"/>
      <c r="J17" s="18" t="s">
        <v>19</v>
      </c>
    </row>
    <row r="18" spans="2:10" ht="31.2" customHeight="1" x14ac:dyDescent="0.3">
      <c r="B18" s="14" t="s">
        <v>21</v>
      </c>
      <c r="C18" s="14"/>
      <c r="D18" s="65">
        <f>D14+D16</f>
        <v>13215200</v>
      </c>
      <c r="E18" s="65">
        <f>E14+E16</f>
        <v>6659120</v>
      </c>
      <c r="F18" s="65">
        <f>F14+F16</f>
        <v>0</v>
      </c>
      <c r="G18" s="65">
        <f>G14+G16</f>
        <v>0</v>
      </c>
      <c r="H18" s="65">
        <f>H14+H16</f>
        <v>0</v>
      </c>
      <c r="I18" s="53"/>
      <c r="J18" s="65">
        <f>J14+J16</f>
        <v>19874320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</row>
    <row r="21" spans="2:10" ht="15" customHeight="1" x14ac:dyDescent="0.35">
      <c r="B21" s="45" t="s">
        <v>22</v>
      </c>
      <c r="C21" s="46"/>
      <c r="D21" s="46"/>
      <c r="E21" s="97"/>
      <c r="F21" s="97"/>
      <c r="H21"/>
      <c r="I21"/>
    </row>
    <row r="22" spans="2:10" ht="29.1" customHeight="1" x14ac:dyDescent="0.3">
      <c r="B22" s="47" t="s">
        <v>23</v>
      </c>
      <c r="C22" s="47" t="s">
        <v>24</v>
      </c>
      <c r="D22" s="54" t="s">
        <v>25</v>
      </c>
      <c r="E22" s="98" t="s">
        <v>26</v>
      </c>
      <c r="F22" s="98"/>
      <c r="H22"/>
      <c r="I22"/>
    </row>
    <row r="23" spans="2:10" ht="15" customHeight="1" x14ac:dyDescent="0.3">
      <c r="B23" s="51">
        <v>1</v>
      </c>
      <c r="C23" s="91" t="s">
        <v>95</v>
      </c>
      <c r="D23" s="92">
        <f>'Measure 1 Budget'!J43</f>
        <v>13215200</v>
      </c>
      <c r="E23" s="96">
        <f>D23/D$29</f>
        <v>0.66493847336663592</v>
      </c>
      <c r="F23" s="96"/>
      <c r="H23"/>
      <c r="I23"/>
    </row>
    <row r="24" spans="2:10" ht="15" customHeight="1" x14ac:dyDescent="0.3">
      <c r="B24" s="51">
        <v>2</v>
      </c>
      <c r="C24" s="93" t="s">
        <v>96</v>
      </c>
      <c r="D24" s="92">
        <f>'Measure 2 Budget'!J50</f>
        <v>6659120</v>
      </c>
      <c r="E24" s="96">
        <f t="shared" ref="E24:E27" si="1">D24/D$29</f>
        <v>0.33506152663336408</v>
      </c>
      <c r="F24" s="96"/>
      <c r="H24"/>
      <c r="I24"/>
    </row>
    <row r="25" spans="2:10" ht="15" customHeight="1" x14ac:dyDescent="0.3">
      <c r="B25" s="51">
        <v>3</v>
      </c>
      <c r="C25" s="93" t="s">
        <v>97</v>
      </c>
      <c r="D25" s="92">
        <f>'Measure 3 Budget'!J57</f>
        <v>0</v>
      </c>
      <c r="E25" s="96">
        <f t="shared" si="1"/>
        <v>0</v>
      </c>
      <c r="F25" s="96"/>
      <c r="H25"/>
      <c r="I25"/>
    </row>
    <row r="26" spans="2:10" ht="15" customHeight="1" x14ac:dyDescent="0.3">
      <c r="B26" s="51">
        <v>4</v>
      </c>
      <c r="C26" s="93" t="s">
        <v>97</v>
      </c>
      <c r="D26" s="92">
        <f>'Measure 4 Budget'!J57</f>
        <v>0</v>
      </c>
      <c r="E26" s="96">
        <f t="shared" si="1"/>
        <v>0</v>
      </c>
      <c r="F26" s="96"/>
      <c r="H26"/>
      <c r="I26"/>
    </row>
    <row r="27" spans="2:10" ht="15" customHeight="1" x14ac:dyDescent="0.3">
      <c r="B27" s="51">
        <v>5</v>
      </c>
      <c r="C27" s="93" t="s">
        <v>97</v>
      </c>
      <c r="D27" s="92">
        <v>0</v>
      </c>
      <c r="E27" s="96">
        <f t="shared" si="1"/>
        <v>0</v>
      </c>
      <c r="F27" s="96"/>
      <c r="H27"/>
      <c r="I27"/>
    </row>
    <row r="28" spans="2:10" ht="15" customHeight="1" x14ac:dyDescent="0.3">
      <c r="B28" s="51"/>
      <c r="C28" s="93"/>
      <c r="D28" s="92"/>
      <c r="E28" s="96"/>
      <c r="F28" s="96"/>
      <c r="H28"/>
      <c r="I28"/>
    </row>
    <row r="29" spans="2:10" ht="15" customHeight="1" x14ac:dyDescent="0.3">
      <c r="B29" s="102" t="s">
        <v>27</v>
      </c>
      <c r="C29" s="103"/>
      <c r="D29" s="104">
        <f>SUM(D23:D28)</f>
        <v>19874320</v>
      </c>
      <c r="E29" s="105">
        <f t="shared" ref="E29" si="2">SUM(E23:E28)</f>
        <v>1</v>
      </c>
      <c r="F29" s="105"/>
      <c r="H29"/>
      <c r="I29"/>
    </row>
    <row r="30" spans="2:10" ht="15" customHeight="1" x14ac:dyDescent="0.3">
      <c r="H30"/>
      <c r="I30"/>
    </row>
    <row r="31" spans="2:10" ht="15" customHeight="1" x14ac:dyDescent="0.35">
      <c r="B31" s="45" t="s">
        <v>99</v>
      </c>
      <c r="C31" s="46"/>
      <c r="D31" s="46"/>
      <c r="E31" s="97"/>
      <c r="F31" s="97"/>
    </row>
    <row r="32" spans="2:10" ht="15" customHeight="1" x14ac:dyDescent="0.3">
      <c r="B32" s="18" t="s">
        <v>100</v>
      </c>
      <c r="C32" s="18" t="s">
        <v>103</v>
      </c>
      <c r="D32" s="99">
        <f>D35-D33</f>
        <v>15899456</v>
      </c>
      <c r="E32" s="101"/>
      <c r="F32" s="100"/>
    </row>
    <row r="33" spans="2:6" ht="15" customHeight="1" x14ac:dyDescent="0.3">
      <c r="B33" s="18" t="s">
        <v>101</v>
      </c>
      <c r="C33" s="18" t="s">
        <v>102</v>
      </c>
      <c r="D33" s="99">
        <f>D35*0.2</f>
        <v>3974864</v>
      </c>
      <c r="E33" s="101"/>
      <c r="F33" s="100"/>
    </row>
    <row r="34" spans="2:6" ht="15" customHeight="1" x14ac:dyDescent="0.3">
      <c r="B34" s="18"/>
      <c r="C34" s="18"/>
      <c r="D34" s="99"/>
      <c r="E34" s="101"/>
      <c r="F34" s="100"/>
    </row>
    <row r="35" spans="2:6" ht="15" customHeight="1" x14ac:dyDescent="0.3">
      <c r="B35" s="17" t="s">
        <v>27</v>
      </c>
      <c r="C35" s="17"/>
      <c r="D35" s="106">
        <f>D29</f>
        <v>19874320</v>
      </c>
      <c r="E35" s="101"/>
      <c r="F35" s="100"/>
    </row>
  </sheetData>
  <mergeCells count="11">
    <mergeCell ref="E31:F31"/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58"/>
  <sheetViews>
    <sheetView showGridLines="0" topLeftCell="A3" zoomScale="88" zoomScaleNormal="85" workbookViewId="0">
      <selection activeCell="C31" sqref="C31"/>
    </sheetView>
  </sheetViews>
  <sheetFormatPr defaultColWidth="9.33203125" defaultRowHeight="14.4" x14ac:dyDescent="0.3"/>
  <cols>
    <col min="1" max="1" width="3.33203125" customWidth="1"/>
    <col min="2" max="2" width="11.3320312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2.6640625" customWidth="1"/>
    <col min="11" max="11" width="10.33203125" customWidth="1"/>
  </cols>
  <sheetData>
    <row r="2" spans="2:39" ht="23.4" x14ac:dyDescent="0.45">
      <c r="B2" s="30" t="s">
        <v>105</v>
      </c>
    </row>
    <row r="3" spans="2:39" x14ac:dyDescent="0.3">
      <c r="B3" s="5" t="s">
        <v>28</v>
      </c>
    </row>
    <row r="4" spans="2:39" x14ac:dyDescent="0.3">
      <c r="B4" s="5"/>
    </row>
    <row r="5" spans="2:39" ht="18" x14ac:dyDescent="0.35">
      <c r="B5" s="36" t="s">
        <v>1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2</v>
      </c>
      <c r="C6" s="39" t="s">
        <v>3</v>
      </c>
      <c r="D6" s="39" t="s">
        <v>29</v>
      </c>
      <c r="E6" s="40" t="s">
        <v>30</v>
      </c>
      <c r="F6" s="40" t="s">
        <v>31</v>
      </c>
      <c r="G6" s="40" t="s">
        <v>32</v>
      </c>
      <c r="H6" s="41" t="s">
        <v>33</v>
      </c>
      <c r="I6" s="42"/>
      <c r="J6" s="43" t="s">
        <v>9</v>
      </c>
    </row>
    <row r="7" spans="2:39" s="5" customFormat="1" x14ac:dyDescent="0.3">
      <c r="B7" s="66" t="s">
        <v>10</v>
      </c>
      <c r="C7" s="84" t="s">
        <v>34</v>
      </c>
      <c r="D7" s="72" t="s">
        <v>35</v>
      </c>
      <c r="E7" s="72" t="s">
        <v>35</v>
      </c>
      <c r="F7" s="72" t="s">
        <v>35</v>
      </c>
      <c r="G7" s="72"/>
      <c r="H7" s="72" t="s">
        <v>35</v>
      </c>
      <c r="I7" s="73"/>
      <c r="J7" s="74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75"/>
      <c r="D8" s="70"/>
      <c r="E8" s="70"/>
      <c r="F8" s="70"/>
      <c r="G8" s="70"/>
      <c r="H8" s="70"/>
      <c r="I8" s="76"/>
      <c r="J8" s="70">
        <f>SUM(D8:H8)</f>
        <v>0</v>
      </c>
    </row>
    <row r="9" spans="2:39" x14ac:dyDescent="0.3">
      <c r="B9" s="23"/>
      <c r="C9" s="79" t="s">
        <v>11</v>
      </c>
      <c r="D9" s="80">
        <f>SUM(D8:D8)</f>
        <v>0</v>
      </c>
      <c r="E9" s="80">
        <f>SUM(E8:E8)</f>
        <v>0</v>
      </c>
      <c r="F9" s="80">
        <f>SUM(F8:F8)</f>
        <v>0</v>
      </c>
      <c r="G9" s="80">
        <f>SUM(G8:G8)</f>
        <v>0</v>
      </c>
      <c r="H9" s="80">
        <f>SUM(H8:H8)</f>
        <v>0</v>
      </c>
      <c r="I9" s="73"/>
      <c r="J9" s="80">
        <f>SUM(J8:J8)</f>
        <v>0</v>
      </c>
    </row>
    <row r="10" spans="2:39" x14ac:dyDescent="0.3">
      <c r="B10" s="23"/>
      <c r="C10" s="81" t="s">
        <v>36</v>
      </c>
      <c r="D10" s="82" t="s">
        <v>35</v>
      </c>
      <c r="E10" s="72"/>
      <c r="F10" s="72"/>
      <c r="G10" s="72"/>
      <c r="H10" s="72"/>
      <c r="I10" s="73"/>
      <c r="J10" s="74" t="s">
        <v>35</v>
      </c>
    </row>
    <row r="11" spans="2:39" x14ac:dyDescent="0.3">
      <c r="B11" s="23"/>
      <c r="C11" s="75"/>
      <c r="D11" s="70"/>
      <c r="E11" s="70"/>
      <c r="F11" s="70"/>
      <c r="G11" s="70"/>
      <c r="H11" s="70"/>
      <c r="I11" s="73"/>
      <c r="J11" s="70">
        <f>SUM(D11:H11)</f>
        <v>0</v>
      </c>
    </row>
    <row r="12" spans="2:39" x14ac:dyDescent="0.3">
      <c r="B12" s="23"/>
      <c r="C12" s="79" t="s">
        <v>12</v>
      </c>
      <c r="D12" s="80">
        <f>SUM(D11:D11)</f>
        <v>0</v>
      </c>
      <c r="E12" s="80">
        <f>SUM(E11:E11)</f>
        <v>0</v>
      </c>
      <c r="F12" s="80">
        <f>SUM(F11:F11)</f>
        <v>0</v>
      </c>
      <c r="G12" s="80">
        <f>SUM(G11:G11)</f>
        <v>0</v>
      </c>
      <c r="H12" s="80">
        <f>SUM(H11:H11)</f>
        <v>0</v>
      </c>
      <c r="I12" s="73"/>
      <c r="J12" s="80">
        <f>SUM(J11:J11)</f>
        <v>0</v>
      </c>
    </row>
    <row r="13" spans="2:39" x14ac:dyDescent="0.3">
      <c r="B13" s="23"/>
      <c r="C13" s="81" t="s">
        <v>37</v>
      </c>
      <c r="D13" s="82" t="s">
        <v>35</v>
      </c>
      <c r="E13" s="72"/>
      <c r="F13" s="72"/>
      <c r="G13" s="72"/>
      <c r="H13" s="72"/>
      <c r="I13" s="73"/>
      <c r="J13" s="74" t="s">
        <v>35</v>
      </c>
    </row>
    <row r="14" spans="2:39" x14ac:dyDescent="0.3">
      <c r="B14" s="23"/>
      <c r="C14" s="75"/>
      <c r="D14" s="70"/>
      <c r="E14" s="70"/>
      <c r="F14" s="70"/>
      <c r="G14" s="70"/>
      <c r="H14" s="70"/>
      <c r="I14" s="76"/>
      <c r="J14" s="70">
        <f t="shared" ref="J14" si="0">SUM(D14:H14)</f>
        <v>0</v>
      </c>
    </row>
    <row r="15" spans="2:39" x14ac:dyDescent="0.3">
      <c r="B15" s="23"/>
      <c r="C15" s="79" t="s">
        <v>13</v>
      </c>
      <c r="D15" s="80">
        <f>SUM(D14:D14)</f>
        <v>0</v>
      </c>
      <c r="E15" s="80">
        <f>SUM(E14:E14)</f>
        <v>0</v>
      </c>
      <c r="F15" s="80">
        <f>SUM(F14:F14)</f>
        <v>0</v>
      </c>
      <c r="G15" s="80">
        <f>SUM(G14:G14)</f>
        <v>0</v>
      </c>
      <c r="H15" s="80">
        <f>SUM(H14:H14)</f>
        <v>0</v>
      </c>
      <c r="I15" s="73"/>
      <c r="J15" s="80">
        <f>SUM(J14:J14)</f>
        <v>0</v>
      </c>
    </row>
    <row r="16" spans="2:39" x14ac:dyDescent="0.3">
      <c r="B16" s="23"/>
      <c r="C16" s="14" t="s">
        <v>38</v>
      </c>
      <c r="D16" s="70"/>
      <c r="E16" s="72"/>
      <c r="F16" s="72"/>
      <c r="G16" s="72"/>
      <c r="H16" s="72"/>
      <c r="I16" s="73"/>
      <c r="J16" s="70" t="s">
        <v>19</v>
      </c>
    </row>
    <row r="17" spans="2:10" x14ac:dyDescent="0.3">
      <c r="B17" s="23"/>
      <c r="C17" s="67" t="s">
        <v>39</v>
      </c>
      <c r="D17" s="70">
        <f>10*1150000</f>
        <v>11500000</v>
      </c>
      <c r="E17" s="72"/>
      <c r="F17" s="72"/>
      <c r="G17" s="72"/>
      <c r="H17" s="72"/>
      <c r="I17" s="73"/>
      <c r="J17" s="70">
        <f>SUM(D17:H17)</f>
        <v>11500000</v>
      </c>
    </row>
    <row r="18" spans="2:10" x14ac:dyDescent="0.3">
      <c r="B18" s="23"/>
      <c r="C18" s="67" t="s">
        <v>40</v>
      </c>
      <c r="D18" s="70">
        <f>5*216000</f>
        <v>1080000</v>
      </c>
      <c r="E18" s="78"/>
      <c r="F18" s="72"/>
      <c r="G18" s="72"/>
      <c r="H18" s="72"/>
      <c r="I18" s="73"/>
      <c r="J18" s="70">
        <f>SUM(D18:H18)</f>
        <v>1080000</v>
      </c>
    </row>
    <row r="19" spans="2:10" ht="28.8" customHeight="1" x14ac:dyDescent="0.3">
      <c r="B19" s="23"/>
      <c r="C19" s="67" t="s">
        <v>41</v>
      </c>
      <c r="D19" s="70">
        <f>2*273600</f>
        <v>547200</v>
      </c>
      <c r="E19" s="78"/>
      <c r="F19" s="72"/>
      <c r="G19" s="72"/>
      <c r="H19" s="72"/>
      <c r="I19" s="73"/>
      <c r="J19" s="70">
        <f>SUM(D19:H19)</f>
        <v>547200</v>
      </c>
    </row>
    <row r="20" spans="2:10" x14ac:dyDescent="0.3">
      <c r="B20" s="23" t="s">
        <v>42</v>
      </c>
      <c r="C20" s="28" t="s">
        <v>42</v>
      </c>
      <c r="D20" s="82" t="s">
        <v>35</v>
      </c>
      <c r="E20" s="72"/>
      <c r="F20" s="72"/>
      <c r="G20" s="72"/>
      <c r="H20" s="72"/>
      <c r="I20" s="73"/>
      <c r="J20" s="70">
        <f t="shared" ref="J20:J36" si="1">SUM(D20:H20)</f>
        <v>0</v>
      </c>
    </row>
    <row r="21" spans="2:10" x14ac:dyDescent="0.3">
      <c r="B21" s="23"/>
      <c r="C21" s="9" t="s">
        <v>14</v>
      </c>
      <c r="D21" s="83">
        <f>SUM(D16:D20)</f>
        <v>13127200</v>
      </c>
      <c r="E21" s="83">
        <f>SUM(E16:E20)</f>
        <v>0</v>
      </c>
      <c r="F21" s="83">
        <f>SUM(F16:F20)</f>
        <v>0</v>
      </c>
      <c r="G21" s="83">
        <f>SUM(G16:G20)</f>
        <v>0</v>
      </c>
      <c r="H21" s="83">
        <f>SUM(H16:H20)</f>
        <v>0</v>
      </c>
      <c r="I21" s="73"/>
      <c r="J21" s="80">
        <f>SUM(J16:J20)</f>
        <v>13127200</v>
      </c>
    </row>
    <row r="22" spans="2:10" x14ac:dyDescent="0.3">
      <c r="B22" s="23"/>
      <c r="C22" s="81" t="s">
        <v>43</v>
      </c>
      <c r="D22" s="82" t="s">
        <v>35</v>
      </c>
      <c r="E22" s="72"/>
      <c r="F22" s="72"/>
      <c r="G22" s="72"/>
      <c r="H22" s="72"/>
      <c r="I22" s="73"/>
      <c r="J22" s="70"/>
    </row>
    <row r="23" spans="2:10" x14ac:dyDescent="0.3">
      <c r="B23" s="23"/>
      <c r="C23" s="75"/>
      <c r="D23" s="70"/>
      <c r="E23" s="70"/>
      <c r="F23" s="70"/>
      <c r="G23" s="70"/>
      <c r="H23" s="70"/>
      <c r="I23" s="76"/>
      <c r="J23" s="70">
        <f t="shared" si="1"/>
        <v>0</v>
      </c>
    </row>
    <row r="24" spans="2:10" x14ac:dyDescent="0.3">
      <c r="B24" s="23"/>
      <c r="C24" s="75"/>
      <c r="D24" s="70"/>
      <c r="E24" s="78"/>
      <c r="F24" s="78"/>
      <c r="G24" s="78"/>
      <c r="H24" s="78"/>
      <c r="I24" s="73"/>
      <c r="J24" s="70">
        <f t="shared" si="1"/>
        <v>0</v>
      </c>
    </row>
    <row r="25" spans="2:10" x14ac:dyDescent="0.3">
      <c r="B25" s="23"/>
      <c r="C25" s="79" t="s">
        <v>15</v>
      </c>
      <c r="D25" s="80">
        <f>SUM(D23:D24)</f>
        <v>0</v>
      </c>
      <c r="E25" s="80">
        <f t="shared" ref="E25:H25" si="2">SUM(E23:E24)</f>
        <v>0</v>
      </c>
      <c r="F25" s="80">
        <f t="shared" si="2"/>
        <v>0</v>
      </c>
      <c r="G25" s="80">
        <f t="shared" si="2"/>
        <v>0</v>
      </c>
      <c r="H25" s="80">
        <f t="shared" si="2"/>
        <v>0</v>
      </c>
      <c r="I25" s="73"/>
      <c r="J25" s="80">
        <f>SUM(J23:J24)</f>
        <v>0</v>
      </c>
    </row>
    <row r="26" spans="2:10" x14ac:dyDescent="0.3">
      <c r="B26" s="23"/>
      <c r="C26" s="14" t="s">
        <v>44</v>
      </c>
      <c r="D26" s="13" t="s">
        <v>35</v>
      </c>
      <c r="E26" s="10"/>
      <c r="F26" s="10"/>
      <c r="G26" s="10"/>
      <c r="H26" s="10"/>
      <c r="J26" s="15"/>
    </row>
    <row r="27" spans="2:10" ht="28.8" x14ac:dyDescent="0.3">
      <c r="B27" s="23"/>
      <c r="C27" s="69" t="s">
        <v>98</v>
      </c>
      <c r="D27" s="70">
        <f>550*40*4</f>
        <v>88000</v>
      </c>
      <c r="E27" s="70"/>
      <c r="F27" s="70"/>
      <c r="G27" s="70"/>
      <c r="H27" s="70"/>
      <c r="I27" s="76"/>
      <c r="J27" s="70">
        <f t="shared" si="1"/>
        <v>88000</v>
      </c>
    </row>
    <row r="28" spans="2:10" x14ac:dyDescent="0.3">
      <c r="B28" s="23"/>
      <c r="C28" s="25"/>
      <c r="D28" s="70"/>
      <c r="E28" s="70"/>
      <c r="F28" s="70"/>
      <c r="G28" s="70"/>
      <c r="H28" s="70"/>
      <c r="I28" s="76"/>
      <c r="J28" s="70">
        <f t="shared" si="1"/>
        <v>0</v>
      </c>
    </row>
    <row r="29" spans="2:10" x14ac:dyDescent="0.3">
      <c r="B29" s="23"/>
      <c r="C29" s="25"/>
      <c r="D29" s="70"/>
      <c r="E29" s="78"/>
      <c r="F29" s="78"/>
      <c r="G29" s="78"/>
      <c r="H29" s="78"/>
      <c r="I29" s="73"/>
      <c r="J29" s="70">
        <f t="shared" si="1"/>
        <v>0</v>
      </c>
    </row>
    <row r="30" spans="2:10" x14ac:dyDescent="0.3">
      <c r="B30" s="23"/>
      <c r="C30" s="9" t="s">
        <v>16</v>
      </c>
      <c r="D30" s="80">
        <f>SUM(D27:D29)</f>
        <v>88000</v>
      </c>
      <c r="E30" s="80">
        <f>SUM(E27:E29)</f>
        <v>0</v>
      </c>
      <c r="F30" s="80">
        <f>SUM(F27:F29)</f>
        <v>0</v>
      </c>
      <c r="G30" s="80">
        <f>SUM(G27:G29)</f>
        <v>0</v>
      </c>
      <c r="H30" s="80">
        <f>SUM(H27:H29)</f>
        <v>0</v>
      </c>
      <c r="I30" s="73"/>
      <c r="J30" s="80">
        <f>SUM(J27:J29)</f>
        <v>88000</v>
      </c>
    </row>
    <row r="31" spans="2:10" x14ac:dyDescent="0.3">
      <c r="B31" s="23"/>
      <c r="C31" s="14" t="s">
        <v>45</v>
      </c>
      <c r="D31" s="13" t="s">
        <v>35</v>
      </c>
      <c r="E31" s="10"/>
      <c r="F31" s="10"/>
      <c r="G31" s="10"/>
      <c r="H31" s="10"/>
      <c r="J31" s="70"/>
    </row>
    <row r="32" spans="2:10" x14ac:dyDescent="0.3">
      <c r="B32" s="23"/>
      <c r="C32" s="25"/>
      <c r="D32" s="15"/>
      <c r="E32" s="44"/>
      <c r="F32" s="44"/>
      <c r="G32" s="44"/>
      <c r="H32" s="44"/>
      <c r="J32" s="70">
        <f t="shared" si="1"/>
        <v>0</v>
      </c>
    </row>
    <row r="33" spans="2:10" x14ac:dyDescent="0.3">
      <c r="B33" s="23"/>
      <c r="C33" s="25"/>
      <c r="D33" s="15"/>
      <c r="E33" s="56"/>
      <c r="F33" s="56"/>
      <c r="G33" s="56"/>
      <c r="H33" s="56"/>
      <c r="J33" s="70">
        <f t="shared" si="1"/>
        <v>0</v>
      </c>
    </row>
    <row r="34" spans="2:10" x14ac:dyDescent="0.3">
      <c r="B34" s="23"/>
      <c r="C34" s="10"/>
      <c r="D34" s="15"/>
      <c r="E34" s="11"/>
      <c r="F34" s="11"/>
      <c r="G34" s="11"/>
      <c r="H34" s="11"/>
      <c r="J34" s="70">
        <f t="shared" si="1"/>
        <v>0</v>
      </c>
    </row>
    <row r="35" spans="2:10" x14ac:dyDescent="0.3">
      <c r="B35" s="24"/>
      <c r="C35" s="9" t="s">
        <v>17</v>
      </c>
      <c r="D35" s="80">
        <f>SUM(D32:D34)</f>
        <v>0</v>
      </c>
      <c r="E35" s="80">
        <f>SUM(E32:E34)</f>
        <v>0</v>
      </c>
      <c r="F35" s="80">
        <f>SUM(F32:F34)</f>
        <v>0</v>
      </c>
      <c r="G35" s="80">
        <f>SUM(G32:G34)</f>
        <v>0</v>
      </c>
      <c r="H35" s="80">
        <f>SUM(H32:H34)</f>
        <v>0</v>
      </c>
      <c r="I35" s="73"/>
      <c r="J35" s="80">
        <f>SUM(J32:J34)</f>
        <v>0</v>
      </c>
    </row>
    <row r="36" spans="2:10" x14ac:dyDescent="0.3">
      <c r="B36" s="24"/>
      <c r="C36" s="9" t="s">
        <v>18</v>
      </c>
      <c r="D36" s="80">
        <f>SUM(D35,D30,D25,D21,D15,D12,D9)</f>
        <v>13215200</v>
      </c>
      <c r="E36" s="80">
        <f>SUM(E35,E30,E25,E21,E15,E12,E9)</f>
        <v>0</v>
      </c>
      <c r="F36" s="80">
        <f>SUM(F35,F30,F25,F21,F15,F12,F9)</f>
        <v>0</v>
      </c>
      <c r="G36" s="80">
        <f>SUM(G35,G30,G25,G21,G15,G12,G9)</f>
        <v>0</v>
      </c>
      <c r="H36" s="80">
        <f>SUM(H35,H30,H25,H21,H15,H12,H9)</f>
        <v>0</v>
      </c>
      <c r="I36" s="73"/>
      <c r="J36" s="80">
        <f t="shared" si="1"/>
        <v>13215200</v>
      </c>
    </row>
    <row r="37" spans="2:10" x14ac:dyDescent="0.3">
      <c r="B37" s="6"/>
      <c r="D37"/>
      <c r="E37"/>
      <c r="H37"/>
      <c r="I37"/>
      <c r="J37" t="s">
        <v>19</v>
      </c>
    </row>
    <row r="38" spans="2:10" ht="28.8" x14ac:dyDescent="0.3">
      <c r="B38" s="66" t="s">
        <v>46</v>
      </c>
      <c r="C38" s="17" t="s">
        <v>46</v>
      </c>
      <c r="D38" s="74"/>
      <c r="E38" s="74"/>
      <c r="F38" s="74"/>
      <c r="G38" s="74"/>
      <c r="H38" s="74"/>
      <c r="I38" s="73"/>
      <c r="J38" s="74" t="s">
        <v>19</v>
      </c>
    </row>
    <row r="39" spans="2:10" x14ac:dyDescent="0.3">
      <c r="B39" s="23"/>
      <c r="C39" s="25"/>
      <c r="D39" s="82"/>
      <c r="E39" s="72"/>
      <c r="F39" s="72"/>
      <c r="G39" s="72"/>
      <c r="H39" s="72"/>
      <c r="I39" s="73"/>
      <c r="J39" s="70">
        <f>SUM(D39:H39)</f>
        <v>0</v>
      </c>
    </row>
    <row r="40" spans="2:10" x14ac:dyDescent="0.3">
      <c r="B40" s="23"/>
      <c r="C40" s="25"/>
      <c r="D40" s="82"/>
      <c r="E40" s="72"/>
      <c r="F40" s="72"/>
      <c r="G40" s="72"/>
      <c r="H40" s="72"/>
      <c r="I40" s="73"/>
      <c r="J40" s="70">
        <f t="shared" ref="J40" si="3">SUM(D40:H40)</f>
        <v>0</v>
      </c>
    </row>
    <row r="41" spans="2:10" x14ac:dyDescent="0.3">
      <c r="B41" s="24"/>
      <c r="C41" s="9" t="s">
        <v>20</v>
      </c>
      <c r="D41" s="80">
        <f>SUM(D39:D40)</f>
        <v>0</v>
      </c>
      <c r="E41" s="80">
        <f t="shared" ref="E41:H41" si="4">SUM(E39:E40)</f>
        <v>0</v>
      </c>
      <c r="F41" s="80">
        <f t="shared" si="4"/>
        <v>0</v>
      </c>
      <c r="G41" s="80">
        <f t="shared" si="4"/>
        <v>0</v>
      </c>
      <c r="H41" s="80">
        <f t="shared" si="4"/>
        <v>0</v>
      </c>
      <c r="I41" s="73"/>
      <c r="J41" s="80">
        <f>SUM(J39:J40)</f>
        <v>0</v>
      </c>
    </row>
    <row r="42" spans="2:10" ht="15" thickBot="1" x14ac:dyDescent="0.35">
      <c r="B42" s="6"/>
      <c r="D42"/>
      <c r="E42"/>
      <c r="H42"/>
      <c r="I42"/>
      <c r="J42" t="s">
        <v>19</v>
      </c>
    </row>
    <row r="43" spans="2:10" s="1" customFormat="1" ht="29.4" thickBot="1" x14ac:dyDescent="0.35">
      <c r="B43" s="19" t="s">
        <v>21</v>
      </c>
      <c r="C43" s="19"/>
      <c r="D43" s="86">
        <f>SUM(D41,D36)</f>
        <v>13215200</v>
      </c>
      <c r="E43" s="86">
        <f t="shared" ref="E43:J43" si="5">SUM(E41,E36)</f>
        <v>0</v>
      </c>
      <c r="F43" s="86">
        <f t="shared" si="5"/>
        <v>0</v>
      </c>
      <c r="G43" s="86">
        <f t="shared" si="5"/>
        <v>0</v>
      </c>
      <c r="H43" s="86">
        <f t="shared" si="5"/>
        <v>0</v>
      </c>
      <c r="I43" s="73"/>
      <c r="J43" s="86">
        <f t="shared" si="5"/>
        <v>13215200</v>
      </c>
    </row>
    <row r="44" spans="2:10" x14ac:dyDescent="0.3">
      <c r="B44" s="6"/>
    </row>
    <row r="45" spans="2:10" x14ac:dyDescent="0.3">
      <c r="B45" s="6"/>
      <c r="D45" s="68"/>
    </row>
    <row r="46" spans="2:10" x14ac:dyDescent="0.3">
      <c r="B46" s="6"/>
    </row>
    <row r="47" spans="2:10" x14ac:dyDescent="0.3">
      <c r="B47" s="6"/>
    </row>
    <row r="48" spans="2:10" x14ac:dyDescent="0.3">
      <c r="B48" s="6"/>
    </row>
    <row r="49" spans="2:2" x14ac:dyDescent="0.3">
      <c r="B49" s="6"/>
    </row>
    <row r="50" spans="2:2" x14ac:dyDescent="0.3">
      <c r="B50" s="6"/>
    </row>
    <row r="51" spans="2:2" x14ac:dyDescent="0.3">
      <c r="B51" s="6"/>
    </row>
    <row r="52" spans="2:2" x14ac:dyDescent="0.3">
      <c r="B52" s="6"/>
    </row>
    <row r="53" spans="2:2" x14ac:dyDescent="0.3">
      <c r="B53" s="6"/>
    </row>
    <row r="54" spans="2:2" x14ac:dyDescent="0.3">
      <c r="B54" s="6"/>
    </row>
    <row r="55" spans="2:2" x14ac:dyDescent="0.3">
      <c r="B55" s="6"/>
    </row>
    <row r="56" spans="2:2" x14ac:dyDescent="0.3">
      <c r="B56" s="6"/>
    </row>
    <row r="57" spans="2:2" x14ac:dyDescent="0.3">
      <c r="B57" s="6"/>
    </row>
    <row r="58" spans="2:2" x14ac:dyDescent="0.3">
      <c r="B58" s="6"/>
    </row>
  </sheetData>
  <pageMargins left="0.7" right="0.7" top="0.75" bottom="0.75" header="0.3" footer="0.3"/>
  <pageSetup scale="71" orientation="portrait" r:id="rId1"/>
  <ignoredErrors>
    <ignoredError sqref="J14 J23 J28 J8 J2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65"/>
  <sheetViews>
    <sheetView showGridLines="0" tabSelected="1" zoomScaleNormal="85" workbookViewId="0">
      <pane xSplit="3" ySplit="6" topLeftCell="D27" activePane="bottomRight" state="frozen"/>
      <selection pane="topRight" activeCell="R20" sqref="R20:W20"/>
      <selection pane="bottomLeft" activeCell="R20" sqref="R20:W20"/>
      <selection pane="bottomRight" activeCell="C41" sqref="C41"/>
    </sheetView>
  </sheetViews>
  <sheetFormatPr defaultColWidth="9.33203125" defaultRowHeight="14.4" x14ac:dyDescent="0.3"/>
  <cols>
    <col min="1" max="1" width="3.33203125" customWidth="1"/>
    <col min="2" max="2" width="9.6640625" customWidth="1"/>
    <col min="3" max="3" width="44.441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106</v>
      </c>
    </row>
    <row r="3" spans="2:39" x14ac:dyDescent="0.3">
      <c r="B3" s="5" t="s">
        <v>28</v>
      </c>
    </row>
    <row r="4" spans="2:39" x14ac:dyDescent="0.3">
      <c r="B4" s="5"/>
    </row>
    <row r="5" spans="2:39" ht="18" x14ac:dyDescent="0.35">
      <c r="B5" s="36" t="s">
        <v>1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2</v>
      </c>
      <c r="C6" s="39" t="s">
        <v>3</v>
      </c>
      <c r="D6" s="39" t="s">
        <v>4</v>
      </c>
      <c r="E6" s="40" t="s">
        <v>5</v>
      </c>
      <c r="F6" s="40" t="s">
        <v>6</v>
      </c>
      <c r="G6" s="40" t="s">
        <v>7</v>
      </c>
      <c r="H6" s="41" t="s">
        <v>8</v>
      </c>
      <c r="I6" s="42"/>
      <c r="J6" s="43" t="s">
        <v>9</v>
      </c>
    </row>
    <row r="7" spans="2:39" s="5" customFormat="1" x14ac:dyDescent="0.3">
      <c r="B7" s="22" t="s">
        <v>10</v>
      </c>
      <c r="C7" s="71" t="s">
        <v>34</v>
      </c>
      <c r="D7" s="72" t="s">
        <v>35</v>
      </c>
      <c r="E7" s="72" t="s">
        <v>35</v>
      </c>
      <c r="F7" s="72" t="s">
        <v>35</v>
      </c>
      <c r="G7" s="72"/>
      <c r="H7" s="72" t="s">
        <v>35</v>
      </c>
      <c r="I7" s="73"/>
      <c r="J7" s="74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77"/>
      <c r="D8" s="70"/>
      <c r="E8" s="78"/>
      <c r="F8" s="78"/>
      <c r="G8" s="78"/>
      <c r="H8" s="78"/>
      <c r="I8" s="73"/>
      <c r="J8" s="70">
        <f>SUM(D8:H8)</f>
        <v>0</v>
      </c>
    </row>
    <row r="9" spans="2:39" x14ac:dyDescent="0.3">
      <c r="B9" s="23"/>
      <c r="C9" s="79" t="s">
        <v>11</v>
      </c>
      <c r="D9" s="80">
        <f>SUM(D8:D8)</f>
        <v>0</v>
      </c>
      <c r="E9" s="80">
        <f>SUM(E8:E8)</f>
        <v>0</v>
      </c>
      <c r="F9" s="80">
        <f>SUM(F8:F8)</f>
        <v>0</v>
      </c>
      <c r="G9" s="80">
        <f>SUM(G8:G8)</f>
        <v>0</v>
      </c>
      <c r="H9" s="80">
        <f>SUM(H8:H8)</f>
        <v>0</v>
      </c>
      <c r="I9" s="73">
        <f>SUM(I8:I8)</f>
        <v>0</v>
      </c>
      <c r="J9" s="80">
        <f>SUM(J8:J8)</f>
        <v>0</v>
      </c>
    </row>
    <row r="10" spans="2:39" x14ac:dyDescent="0.3">
      <c r="B10" s="23"/>
      <c r="C10" s="81" t="s">
        <v>36</v>
      </c>
      <c r="D10" s="82" t="s">
        <v>35</v>
      </c>
      <c r="E10" s="72"/>
      <c r="F10" s="72"/>
      <c r="G10" s="72"/>
      <c r="H10" s="72"/>
      <c r="I10" s="73"/>
      <c r="J10" s="74" t="s">
        <v>35</v>
      </c>
    </row>
    <row r="11" spans="2:39" x14ac:dyDescent="0.3">
      <c r="B11" s="23"/>
      <c r="C11" s="72"/>
      <c r="D11" s="70"/>
      <c r="E11" s="78"/>
      <c r="F11" s="78"/>
      <c r="G11" s="78"/>
      <c r="H11" s="78"/>
      <c r="I11" s="73"/>
      <c r="J11" s="70">
        <f t="shared" ref="J11" si="0">SUM(D11:H11)</f>
        <v>0</v>
      </c>
    </row>
    <row r="12" spans="2:39" x14ac:dyDescent="0.3">
      <c r="B12" s="23"/>
      <c r="C12" s="79" t="s">
        <v>12</v>
      </c>
      <c r="D12" s="80">
        <f>SUM(D11:D11)</f>
        <v>0</v>
      </c>
      <c r="E12" s="80">
        <f>SUM(E11:E11)</f>
        <v>0</v>
      </c>
      <c r="F12" s="80">
        <f>SUM(F11:F11)</f>
        <v>0</v>
      </c>
      <c r="G12" s="80">
        <f>SUM(G11:G11)</f>
        <v>0</v>
      </c>
      <c r="H12" s="80">
        <f>SUM(H11:H11)</f>
        <v>0</v>
      </c>
      <c r="I12" s="73">
        <f>SUM(I11:I11)</f>
        <v>0</v>
      </c>
      <c r="J12" s="80">
        <f>SUM(J11:J11)</f>
        <v>0</v>
      </c>
    </row>
    <row r="13" spans="2:39" x14ac:dyDescent="0.3">
      <c r="B13" s="23"/>
      <c r="C13" s="81" t="s">
        <v>37</v>
      </c>
      <c r="D13" s="82" t="s">
        <v>35</v>
      </c>
      <c r="E13" s="72"/>
      <c r="F13" s="72"/>
      <c r="G13" s="72"/>
      <c r="H13" s="72"/>
      <c r="I13" s="73"/>
      <c r="J13" s="74" t="s">
        <v>35</v>
      </c>
    </row>
    <row r="14" spans="2:39" x14ac:dyDescent="0.3">
      <c r="B14" s="23"/>
      <c r="C14" s="75"/>
      <c r="D14" s="70"/>
      <c r="E14" s="70"/>
      <c r="F14" s="70"/>
      <c r="G14" s="70"/>
      <c r="H14" s="70"/>
      <c r="I14" s="76">
        <v>1638</v>
      </c>
      <c r="J14" s="70">
        <f t="shared" ref="J14" si="1">SUM(D14:H14)</f>
        <v>0</v>
      </c>
    </row>
    <row r="15" spans="2:39" x14ac:dyDescent="0.3">
      <c r="B15" s="23"/>
      <c r="C15" s="79" t="s">
        <v>13</v>
      </c>
      <c r="D15" s="80">
        <f>SUM(D14:D14)</f>
        <v>0</v>
      </c>
      <c r="E15" s="80">
        <f>SUM(E14:E14)</f>
        <v>0</v>
      </c>
      <c r="F15" s="80">
        <f>SUM(F14:F14)</f>
        <v>0</v>
      </c>
      <c r="G15" s="80">
        <f>SUM(G14:G14)</f>
        <v>0</v>
      </c>
      <c r="H15" s="80">
        <f>SUM(H14:H14)</f>
        <v>0</v>
      </c>
      <c r="I15" s="73"/>
      <c r="J15" s="80">
        <f>SUM(J14:J14)</f>
        <v>0</v>
      </c>
    </row>
    <row r="16" spans="2:39" x14ac:dyDescent="0.3">
      <c r="B16" s="23"/>
      <c r="C16" s="81" t="s">
        <v>47</v>
      </c>
      <c r="D16" s="70"/>
      <c r="E16" s="72"/>
      <c r="F16" s="72"/>
      <c r="G16" s="72"/>
      <c r="H16" s="72"/>
      <c r="I16" s="73"/>
      <c r="J16" s="70">
        <f t="shared" ref="J16:J22" si="2">SUM(D16:H16)</f>
        <v>0</v>
      </c>
    </row>
    <row r="17" spans="2:10" x14ac:dyDescent="0.3">
      <c r="B17" s="23"/>
      <c r="C17" s="69" t="s">
        <v>48</v>
      </c>
      <c r="D17" s="70"/>
      <c r="E17" s="70">
        <f>62000*1.6</f>
        <v>99200</v>
      </c>
      <c r="F17" s="87"/>
      <c r="G17" s="72"/>
      <c r="H17" s="72"/>
      <c r="I17" s="73"/>
      <c r="J17" s="70">
        <f t="shared" si="2"/>
        <v>99200</v>
      </c>
    </row>
    <row r="18" spans="2:10" x14ac:dyDescent="0.3">
      <c r="B18" s="23"/>
      <c r="C18" s="67" t="s">
        <v>49</v>
      </c>
      <c r="D18" s="70"/>
      <c r="E18" s="70">
        <f>62000*1.4</f>
        <v>86800</v>
      </c>
      <c r="F18" s="87"/>
      <c r="G18" s="72"/>
      <c r="H18" s="72"/>
      <c r="I18" s="73"/>
      <c r="J18" s="70">
        <f t="shared" si="2"/>
        <v>86800</v>
      </c>
    </row>
    <row r="19" spans="2:10" x14ac:dyDescent="0.3">
      <c r="B19" s="23"/>
      <c r="C19" s="69" t="s">
        <v>50</v>
      </c>
      <c r="D19" s="70"/>
      <c r="E19" s="70">
        <f>6000*21</f>
        <v>126000</v>
      </c>
      <c r="F19" s="72"/>
      <c r="G19" s="72"/>
      <c r="H19" s="72"/>
      <c r="I19" s="73"/>
      <c r="J19" s="70">
        <f t="shared" si="2"/>
        <v>126000</v>
      </c>
    </row>
    <row r="20" spans="2:10" x14ac:dyDescent="0.3">
      <c r="B20" s="23"/>
      <c r="C20" s="69" t="s">
        <v>51</v>
      </c>
      <c r="D20" s="70"/>
      <c r="E20" s="70">
        <f>280*223</f>
        <v>62440</v>
      </c>
      <c r="F20" s="72"/>
      <c r="G20" s="72"/>
      <c r="H20" s="72"/>
      <c r="I20" s="73"/>
      <c r="J20" s="70">
        <f t="shared" si="2"/>
        <v>62440</v>
      </c>
    </row>
    <row r="21" spans="2:10" x14ac:dyDescent="0.3">
      <c r="B21" s="23"/>
      <c r="C21" s="69" t="s">
        <v>52</v>
      </c>
      <c r="D21" s="70"/>
      <c r="E21" s="70">
        <f>62000*14</f>
        <v>868000</v>
      </c>
      <c r="F21" s="78"/>
      <c r="G21" s="72"/>
      <c r="H21" s="72"/>
      <c r="I21" s="73"/>
      <c r="J21" s="70">
        <f t="shared" si="2"/>
        <v>868000</v>
      </c>
    </row>
    <row r="22" spans="2:10" ht="28.8" customHeight="1" x14ac:dyDescent="0.3">
      <c r="B22" s="23"/>
      <c r="C22" s="69" t="s">
        <v>53</v>
      </c>
      <c r="D22" s="70"/>
      <c r="E22" s="70">
        <f>59000*44</f>
        <v>2596000</v>
      </c>
      <c r="F22" s="72"/>
      <c r="G22" s="72"/>
      <c r="H22" s="72"/>
      <c r="I22" s="73"/>
      <c r="J22" s="70">
        <f t="shared" si="2"/>
        <v>2596000</v>
      </c>
    </row>
    <row r="23" spans="2:10" x14ac:dyDescent="0.3">
      <c r="B23" s="23"/>
      <c r="C23" s="69" t="s">
        <v>54</v>
      </c>
      <c r="D23" s="70"/>
      <c r="E23" s="70">
        <f>59000*21</f>
        <v>1239000</v>
      </c>
      <c r="F23" s="88"/>
      <c r="G23" s="72"/>
      <c r="H23" s="72"/>
      <c r="I23" s="73"/>
      <c r="J23" s="70">
        <f>SUM(D23:H23)</f>
        <v>1239000</v>
      </c>
    </row>
    <row r="24" spans="2:10" x14ac:dyDescent="0.3">
      <c r="B24" s="23" t="s">
        <v>42</v>
      </c>
      <c r="C24" s="82" t="s">
        <v>42</v>
      </c>
      <c r="D24" s="82" t="s">
        <v>35</v>
      </c>
      <c r="E24" s="72"/>
      <c r="F24" s="72"/>
      <c r="G24" s="72"/>
      <c r="H24" s="72"/>
      <c r="I24" s="73"/>
      <c r="J24" s="70">
        <f t="shared" ref="J24:J43" si="3">SUM(D24:H24)</f>
        <v>0</v>
      </c>
    </row>
    <row r="25" spans="2:10" x14ac:dyDescent="0.3">
      <c r="B25" s="23"/>
      <c r="C25" s="79" t="s">
        <v>14</v>
      </c>
      <c r="D25" s="83">
        <f>SUM(D16:D24)</f>
        <v>0</v>
      </c>
      <c r="E25" s="83">
        <f>SUM(E16:E24)</f>
        <v>5077440</v>
      </c>
      <c r="F25" s="83">
        <f>SUM(F16:F24)</f>
        <v>0</v>
      </c>
      <c r="G25" s="83">
        <f>SUM(G16:G24)</f>
        <v>0</v>
      </c>
      <c r="H25" s="83">
        <f>SUM(H16:H24)</f>
        <v>0</v>
      </c>
      <c r="I25" s="73"/>
      <c r="J25" s="80">
        <f>SUM(J17:J24)</f>
        <v>5077440</v>
      </c>
    </row>
    <row r="26" spans="2:10" x14ac:dyDescent="0.3">
      <c r="B26" s="23"/>
      <c r="C26" s="81" t="s">
        <v>43</v>
      </c>
      <c r="D26" s="82" t="s">
        <v>35</v>
      </c>
      <c r="E26" s="72"/>
      <c r="F26" s="72"/>
      <c r="G26" s="72"/>
      <c r="H26" s="72"/>
      <c r="I26" s="73"/>
      <c r="J26" s="70"/>
    </row>
    <row r="27" spans="2:10" x14ac:dyDescent="0.3">
      <c r="B27" s="23"/>
      <c r="C27" s="75"/>
      <c r="D27" s="70"/>
      <c r="E27" s="70"/>
      <c r="F27" s="70"/>
      <c r="G27" s="70"/>
      <c r="H27" s="70"/>
      <c r="I27" s="76">
        <v>5000</v>
      </c>
      <c r="J27" s="70">
        <f t="shared" si="3"/>
        <v>0</v>
      </c>
    </row>
    <row r="28" spans="2:10" x14ac:dyDescent="0.3">
      <c r="B28" s="23"/>
      <c r="C28" s="75"/>
      <c r="D28" s="70"/>
      <c r="E28" s="78"/>
      <c r="F28" s="78"/>
      <c r="G28" s="78"/>
      <c r="H28" s="78"/>
      <c r="I28" s="73"/>
      <c r="J28" s="70">
        <f t="shared" si="3"/>
        <v>0</v>
      </c>
    </row>
    <row r="29" spans="2:10" x14ac:dyDescent="0.3">
      <c r="B29" s="23"/>
      <c r="C29" s="79" t="s">
        <v>15</v>
      </c>
      <c r="D29" s="80">
        <f>SUM(D27:D28)</f>
        <v>0</v>
      </c>
      <c r="E29" s="80">
        <f t="shared" ref="E29:H29" si="4">SUM(E27:E28)</f>
        <v>0</v>
      </c>
      <c r="F29" s="80">
        <f t="shared" si="4"/>
        <v>0</v>
      </c>
      <c r="G29" s="80">
        <f t="shared" si="4"/>
        <v>0</v>
      </c>
      <c r="H29" s="80">
        <f t="shared" si="4"/>
        <v>0</v>
      </c>
      <c r="I29" s="73"/>
      <c r="J29" s="80">
        <f>SUM(J27:J28)</f>
        <v>0</v>
      </c>
    </row>
    <row r="30" spans="2:10" x14ac:dyDescent="0.3">
      <c r="B30" s="23"/>
      <c r="C30" s="81" t="s">
        <v>44</v>
      </c>
      <c r="D30" s="82" t="s">
        <v>35</v>
      </c>
      <c r="E30" s="72"/>
      <c r="F30" s="72"/>
      <c r="G30" s="72"/>
      <c r="H30" s="72"/>
      <c r="I30" s="73"/>
      <c r="J30" s="70"/>
    </row>
    <row r="31" spans="2:10" ht="28.8" x14ac:dyDescent="0.3">
      <c r="B31" s="23"/>
      <c r="C31" s="69" t="s">
        <v>55</v>
      </c>
      <c r="D31" s="70"/>
      <c r="E31" s="70">
        <f>10*600*40</f>
        <v>240000</v>
      </c>
      <c r="F31" s="87"/>
      <c r="G31" s="70"/>
      <c r="H31" s="70"/>
      <c r="I31" s="76"/>
      <c r="J31" s="70">
        <f>SUM(D31:H31)</f>
        <v>240000</v>
      </c>
    </row>
    <row r="32" spans="2:10" ht="28.8" x14ac:dyDescent="0.3">
      <c r="B32" s="23"/>
      <c r="C32" s="69" t="s">
        <v>56</v>
      </c>
      <c r="D32" s="70"/>
      <c r="E32" s="70">
        <f>3*40*418</f>
        <v>50160</v>
      </c>
      <c r="F32" s="70"/>
      <c r="G32" s="70"/>
      <c r="H32" s="70"/>
      <c r="I32" s="76"/>
      <c r="J32" s="70">
        <f>SUM(D32:H32)</f>
        <v>50160</v>
      </c>
    </row>
    <row r="33" spans="2:10" ht="28.8" x14ac:dyDescent="0.3">
      <c r="B33" s="23"/>
      <c r="C33" s="69" t="s">
        <v>57</v>
      </c>
      <c r="D33" s="70"/>
      <c r="E33" s="70">
        <f>1600*40*6</f>
        <v>384000</v>
      </c>
      <c r="F33" s="70"/>
      <c r="G33" s="70"/>
      <c r="H33" s="70"/>
      <c r="I33" s="76"/>
      <c r="J33" s="70">
        <f t="shared" si="3"/>
        <v>384000</v>
      </c>
    </row>
    <row r="34" spans="2:10" ht="28.8" x14ac:dyDescent="0.3">
      <c r="B34" s="23"/>
      <c r="C34" s="69" t="s">
        <v>58</v>
      </c>
      <c r="D34" s="70"/>
      <c r="E34" s="70">
        <f>20*800*40</f>
        <v>640000</v>
      </c>
      <c r="F34" s="70"/>
      <c r="G34" s="70"/>
      <c r="H34" s="70"/>
      <c r="I34" s="76"/>
      <c r="J34" s="70">
        <f t="shared" si="3"/>
        <v>640000</v>
      </c>
    </row>
    <row r="35" spans="2:10" ht="28.8" x14ac:dyDescent="0.3">
      <c r="B35" s="23"/>
      <c r="C35" s="69" t="s">
        <v>59</v>
      </c>
      <c r="D35" s="70"/>
      <c r="E35" s="70">
        <f>418*40*16</f>
        <v>267520</v>
      </c>
      <c r="F35" s="70"/>
      <c r="G35" s="70"/>
      <c r="H35" s="70"/>
      <c r="I35" s="76"/>
      <c r="J35" s="70">
        <f t="shared" si="3"/>
        <v>267520</v>
      </c>
    </row>
    <row r="36" spans="2:10" x14ac:dyDescent="0.3">
      <c r="B36" s="23"/>
      <c r="C36" s="75"/>
      <c r="D36" s="70"/>
      <c r="E36" s="78"/>
      <c r="F36" s="78"/>
      <c r="G36" s="78"/>
      <c r="H36" s="78"/>
      <c r="I36" s="73"/>
      <c r="J36" s="70">
        <f t="shared" si="3"/>
        <v>0</v>
      </c>
    </row>
    <row r="37" spans="2:10" x14ac:dyDescent="0.3">
      <c r="B37" s="23"/>
      <c r="C37" s="79" t="s">
        <v>16</v>
      </c>
      <c r="D37" s="80">
        <f>SUM(D31:D36)</f>
        <v>0</v>
      </c>
      <c r="E37" s="80">
        <f>SUM(E31:E36)</f>
        <v>1581680</v>
      </c>
      <c r="F37" s="80">
        <f>SUM(F31:F36)</f>
        <v>0</v>
      </c>
      <c r="G37" s="80">
        <f>SUM(G31:G36)</f>
        <v>0</v>
      </c>
      <c r="H37" s="80">
        <f>SUM(H31:H36)</f>
        <v>0</v>
      </c>
      <c r="I37" s="73"/>
      <c r="J37" s="80">
        <f>SUM(J31:J36)</f>
        <v>1581680</v>
      </c>
    </row>
    <row r="38" spans="2:10" x14ac:dyDescent="0.3">
      <c r="B38" s="23"/>
      <c r="C38" s="81" t="s">
        <v>45</v>
      </c>
      <c r="D38" s="82" t="s">
        <v>35</v>
      </c>
      <c r="E38" s="72"/>
      <c r="F38" s="72"/>
      <c r="G38" s="72"/>
      <c r="H38" s="72"/>
      <c r="I38" s="73"/>
      <c r="J38" s="70"/>
    </row>
    <row r="39" spans="2:10" x14ac:dyDescent="0.3">
      <c r="B39" s="23"/>
      <c r="C39" s="75"/>
      <c r="D39" s="70"/>
      <c r="E39" s="70"/>
      <c r="F39" s="70"/>
      <c r="G39" s="70"/>
      <c r="H39" s="70"/>
      <c r="I39" s="76">
        <v>375000</v>
      </c>
      <c r="J39" s="70">
        <f t="shared" si="3"/>
        <v>0</v>
      </c>
    </row>
    <row r="40" spans="2:10" x14ac:dyDescent="0.3">
      <c r="B40" s="23"/>
      <c r="C40" s="75"/>
      <c r="D40" s="70"/>
      <c r="E40" s="70"/>
      <c r="F40" s="70"/>
      <c r="G40" s="70"/>
      <c r="H40" s="70"/>
      <c r="I40" s="76">
        <v>781250</v>
      </c>
      <c r="J40" s="70">
        <f t="shared" si="3"/>
        <v>0</v>
      </c>
    </row>
    <row r="41" spans="2:10" x14ac:dyDescent="0.3">
      <c r="B41" s="23"/>
      <c r="C41" s="72"/>
      <c r="D41" s="70"/>
      <c r="E41" s="78"/>
      <c r="F41" s="78"/>
      <c r="G41" s="78"/>
      <c r="H41" s="78"/>
      <c r="I41" s="73"/>
      <c r="J41" s="70">
        <f t="shared" si="3"/>
        <v>0</v>
      </c>
    </row>
    <row r="42" spans="2:10" x14ac:dyDescent="0.3">
      <c r="B42" s="24"/>
      <c r="C42" s="79" t="s">
        <v>17</v>
      </c>
      <c r="D42" s="80">
        <f>SUM(D39:D41)</f>
        <v>0</v>
      </c>
      <c r="E42" s="80">
        <f>SUM(E39:E41)</f>
        <v>0</v>
      </c>
      <c r="F42" s="80">
        <f>SUM(F39:F41)</f>
        <v>0</v>
      </c>
      <c r="G42" s="80">
        <f>SUM(G39:G41)</f>
        <v>0</v>
      </c>
      <c r="H42" s="80">
        <f>SUM(H39:H41)</f>
        <v>0</v>
      </c>
      <c r="I42" s="73"/>
      <c r="J42" s="80">
        <f>SUM(J39:J41)</f>
        <v>0</v>
      </c>
    </row>
    <row r="43" spans="2:10" x14ac:dyDescent="0.3">
      <c r="B43" s="24"/>
      <c r="C43" s="79" t="s">
        <v>18</v>
      </c>
      <c r="D43" s="80">
        <f>SUM(D42,D37,D29,D25,D15,D12,D9)</f>
        <v>0</v>
      </c>
      <c r="E43" s="80">
        <f>SUM(E42,E37,E29,E25,E15,E12,E9)</f>
        <v>6659120</v>
      </c>
      <c r="F43" s="80">
        <f>SUM(F42,F37,F29,F25,F15,F12,F9)</f>
        <v>0</v>
      </c>
      <c r="G43" s="80">
        <f>SUM(G42,G37,G29,G25,G15,G12,G9)</f>
        <v>0</v>
      </c>
      <c r="H43" s="80">
        <f>SUM(H42,H37,H29,H25,H15,H12,H9)</f>
        <v>0</v>
      </c>
      <c r="I43" s="73"/>
      <c r="J43" s="80">
        <f t="shared" si="3"/>
        <v>6659120</v>
      </c>
    </row>
    <row r="44" spans="2:10" x14ac:dyDescent="0.3">
      <c r="B44" s="6"/>
      <c r="C44" s="73"/>
      <c r="D44" s="73"/>
      <c r="E44" s="73"/>
      <c r="F44" s="73"/>
      <c r="G44" s="73"/>
      <c r="H44" s="73"/>
      <c r="I44" s="73"/>
      <c r="J44" s="73" t="s">
        <v>19</v>
      </c>
    </row>
    <row r="45" spans="2:10" x14ac:dyDescent="0.3">
      <c r="B45" s="22" t="s">
        <v>46</v>
      </c>
      <c r="C45" s="84" t="s">
        <v>46</v>
      </c>
      <c r="D45" s="74"/>
      <c r="E45" s="74"/>
      <c r="F45" s="74"/>
      <c r="G45" s="74"/>
      <c r="H45" s="74"/>
      <c r="I45" s="73"/>
      <c r="J45" s="74" t="s">
        <v>19</v>
      </c>
    </row>
    <row r="46" spans="2:10" x14ac:dyDescent="0.3">
      <c r="B46" s="23"/>
      <c r="C46" s="75"/>
      <c r="D46" s="82"/>
      <c r="E46" s="72"/>
      <c r="F46" s="72"/>
      <c r="G46" s="72"/>
      <c r="H46" s="72"/>
      <c r="I46" s="73"/>
      <c r="J46" s="70">
        <f>SUM(D46:H46)</f>
        <v>0</v>
      </c>
    </row>
    <row r="47" spans="2:10" x14ac:dyDescent="0.3">
      <c r="B47" s="23"/>
      <c r="C47" s="75"/>
      <c r="D47" s="82"/>
      <c r="E47" s="72"/>
      <c r="F47" s="72"/>
      <c r="G47" s="72"/>
      <c r="H47" s="72"/>
      <c r="I47" s="73"/>
      <c r="J47" s="70">
        <f t="shared" ref="J47:J48" si="5">SUM(D47:H47)</f>
        <v>0</v>
      </c>
    </row>
    <row r="48" spans="2:10" x14ac:dyDescent="0.3">
      <c r="B48" s="24"/>
      <c r="C48" s="79" t="s">
        <v>20</v>
      </c>
      <c r="D48" s="80">
        <f>SUM(D46:D47)</f>
        <v>0</v>
      </c>
      <c r="E48" s="80">
        <f t="shared" ref="E48:H48" si="6">SUM(E46:E47)</f>
        <v>0</v>
      </c>
      <c r="F48" s="80">
        <f t="shared" si="6"/>
        <v>0</v>
      </c>
      <c r="G48" s="80">
        <f t="shared" si="6"/>
        <v>0</v>
      </c>
      <c r="H48" s="80">
        <f t="shared" si="6"/>
        <v>0</v>
      </c>
      <c r="I48" s="73"/>
      <c r="J48" s="80">
        <f t="shared" si="5"/>
        <v>0</v>
      </c>
    </row>
    <row r="49" spans="2:10" ht="15" thickBot="1" x14ac:dyDescent="0.35">
      <c r="B49" s="6"/>
      <c r="C49" s="73"/>
      <c r="D49" s="73"/>
      <c r="E49" s="73"/>
      <c r="F49" s="73"/>
      <c r="G49" s="73"/>
      <c r="H49" s="73"/>
      <c r="I49" s="73"/>
      <c r="J49" s="73" t="s">
        <v>19</v>
      </c>
    </row>
    <row r="50" spans="2:10" s="1" customFormat="1" ht="29.4" thickBot="1" x14ac:dyDescent="0.35">
      <c r="B50" s="19" t="s">
        <v>21</v>
      </c>
      <c r="C50" s="85"/>
      <c r="D50" s="86">
        <f>SUM(D48,D43)</f>
        <v>0</v>
      </c>
      <c r="E50" s="86">
        <f t="shared" ref="E50:J50" si="7">SUM(E48,E43)</f>
        <v>6659120</v>
      </c>
      <c r="F50" s="86">
        <f t="shared" si="7"/>
        <v>0</v>
      </c>
      <c r="G50" s="86">
        <f t="shared" si="7"/>
        <v>0</v>
      </c>
      <c r="H50" s="86">
        <f t="shared" si="7"/>
        <v>0</v>
      </c>
      <c r="I50" s="73">
        <f>SUM(I48,I43)</f>
        <v>0</v>
      </c>
      <c r="J50" s="86">
        <f t="shared" si="7"/>
        <v>6659120</v>
      </c>
    </row>
    <row r="51" spans="2:10" x14ac:dyDescent="0.3">
      <c r="B51" s="6"/>
    </row>
    <row r="52" spans="2:10" x14ac:dyDescent="0.3">
      <c r="B52" s="6"/>
    </row>
    <row r="53" spans="2:10" x14ac:dyDescent="0.3">
      <c r="B53" s="6"/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</sheetData>
  <pageMargins left="0.7" right="0.7" top="0.75" bottom="0.75" header="0.3" footer="0.3"/>
  <pageSetup scale="66" orientation="portrait" r:id="rId1"/>
  <ignoredErrors>
    <ignoredError sqref="J14 J27 J39:J4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79453-BDCE-47A5-B49C-B507AD173771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55" activePane="bottomRight" state="frozen"/>
      <selection pane="topRight" activeCell="D28" sqref="D28"/>
      <selection pane="bottomLeft" activeCell="D28" sqref="D28"/>
      <selection pane="bottomRight"/>
    </sheetView>
  </sheetViews>
  <sheetFormatPr defaultColWidth="9.33203125" defaultRowHeight="14.4" x14ac:dyDescent="0.3"/>
  <cols>
    <col min="1" max="1" width="3.33203125" customWidth="1"/>
    <col min="2" max="2" width="10" customWidth="1"/>
    <col min="3" max="3" width="46.6640625" customWidth="1"/>
    <col min="4" max="4" width="12.6640625" style="6" customWidth="1"/>
    <col min="5" max="5" width="12.44140625" style="2" customWidth="1"/>
    <col min="6" max="6" width="12.6640625" customWidth="1"/>
    <col min="7" max="7" width="12.44140625" customWidth="1"/>
    <col min="8" max="8" width="12.6640625" style="2" customWidth="1"/>
    <col min="9" max="9" width="0.6640625" style="7" customWidth="1"/>
    <col min="10" max="10" width="12.6640625" bestFit="1" customWidth="1"/>
    <col min="11" max="11" width="10.33203125" customWidth="1"/>
  </cols>
  <sheetData>
    <row r="2" spans="2:39" ht="23.4" x14ac:dyDescent="0.45">
      <c r="B2" s="30" t="s">
        <v>60</v>
      </c>
    </row>
    <row r="3" spans="2:39" x14ac:dyDescent="0.3">
      <c r="B3" s="61" t="s">
        <v>28</v>
      </c>
    </row>
    <row r="4" spans="2:39" x14ac:dyDescent="0.3">
      <c r="B4" s="5"/>
    </row>
    <row r="5" spans="2:39" ht="18" x14ac:dyDescent="0.35">
      <c r="B5" s="36" t="s">
        <v>1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2</v>
      </c>
      <c r="C6" s="39" t="s">
        <v>3</v>
      </c>
      <c r="D6" s="39" t="s">
        <v>4</v>
      </c>
      <c r="E6" s="40" t="s">
        <v>5</v>
      </c>
      <c r="F6" s="40" t="s">
        <v>6</v>
      </c>
      <c r="G6" s="40" t="s">
        <v>7</v>
      </c>
      <c r="H6" s="41" t="s">
        <v>8</v>
      </c>
      <c r="I6" s="42"/>
      <c r="J6" s="43" t="s">
        <v>9</v>
      </c>
    </row>
    <row r="7" spans="2:39" s="5" customFormat="1" x14ac:dyDescent="0.3">
      <c r="B7" s="22" t="s">
        <v>10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11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12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42</v>
      </c>
      <c r="E19" s="11" t="s">
        <v>42</v>
      </c>
      <c r="F19" s="11" t="s">
        <v>42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13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47</v>
      </c>
      <c r="D28" s="15"/>
      <c r="E28" s="10"/>
      <c r="F28" s="10"/>
      <c r="G28" s="10"/>
      <c r="H28" s="10"/>
      <c r="J28" s="15" t="s">
        <v>19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42</v>
      </c>
      <c r="C30" s="28" t="s">
        <v>42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15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61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62</v>
      </c>
      <c r="D42" s="13" t="s">
        <v>35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17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18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19</v>
      </c>
    </row>
    <row r="52" spans="2:10" ht="28.8" x14ac:dyDescent="0.3">
      <c r="B52" s="66" t="s">
        <v>46</v>
      </c>
      <c r="C52" s="17" t="s">
        <v>46</v>
      </c>
      <c r="D52" s="18"/>
      <c r="E52" s="18"/>
      <c r="F52" s="18"/>
      <c r="G52" s="18"/>
      <c r="H52" s="18"/>
      <c r="I52"/>
      <c r="J52" s="18" t="s">
        <v>19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20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x14ac:dyDescent="0.3">
      <c r="B56" s="6"/>
      <c r="D56"/>
      <c r="E56"/>
      <c r="H56"/>
      <c r="I56"/>
      <c r="J56" t="s">
        <v>19</v>
      </c>
    </row>
    <row r="57" spans="2:10" s="1" customFormat="1" ht="28.8" x14ac:dyDescent="0.3">
      <c r="B57" s="19" t="s">
        <v>21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9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27" activePane="bottomRight" state="frozen"/>
      <selection pane="topRight" activeCell="D28" sqref="D28"/>
      <selection pane="bottomLeft" activeCell="D28" sqref="D28"/>
      <selection pane="bottomRight" activeCell="D28" sqref="D28"/>
    </sheetView>
  </sheetViews>
  <sheetFormatPr defaultColWidth="9.33203125" defaultRowHeight="14.4" x14ac:dyDescent="0.3"/>
  <cols>
    <col min="1" max="1" width="3.33203125" customWidth="1"/>
    <col min="2" max="2" width="10" customWidth="1"/>
    <col min="3" max="3" width="46.6640625" customWidth="1"/>
    <col min="4" max="4" width="12.6640625" style="6" customWidth="1"/>
    <col min="5" max="5" width="12.44140625" style="2" customWidth="1"/>
    <col min="6" max="6" width="12.6640625" customWidth="1"/>
    <col min="7" max="7" width="12.44140625" customWidth="1"/>
    <col min="8" max="8" width="12.6640625" style="2" customWidth="1"/>
    <col min="9" max="9" width="0.6640625" style="7" customWidth="1"/>
    <col min="10" max="10" width="12.6640625" bestFit="1" customWidth="1"/>
    <col min="11" max="11" width="10.33203125" customWidth="1"/>
  </cols>
  <sheetData>
    <row r="2" spans="2:39" ht="23.4" x14ac:dyDescent="0.45">
      <c r="B2" s="30" t="s">
        <v>60</v>
      </c>
    </row>
    <row r="3" spans="2:39" x14ac:dyDescent="0.3">
      <c r="B3" s="61" t="s">
        <v>28</v>
      </c>
    </row>
    <row r="4" spans="2:39" x14ac:dyDescent="0.3">
      <c r="B4" s="5"/>
    </row>
    <row r="5" spans="2:39" ht="18" x14ac:dyDescent="0.35">
      <c r="B5" s="36" t="s">
        <v>1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2</v>
      </c>
      <c r="C6" s="39" t="s">
        <v>3</v>
      </c>
      <c r="D6" s="39" t="s">
        <v>4</v>
      </c>
      <c r="E6" s="40" t="s">
        <v>5</v>
      </c>
      <c r="F6" s="40" t="s">
        <v>6</v>
      </c>
      <c r="G6" s="40" t="s">
        <v>7</v>
      </c>
      <c r="H6" s="41" t="s">
        <v>8</v>
      </c>
      <c r="I6" s="42"/>
      <c r="J6" s="43" t="s">
        <v>9</v>
      </c>
    </row>
    <row r="7" spans="2:39" s="5" customFormat="1" x14ac:dyDescent="0.3">
      <c r="B7" s="22" t="s">
        <v>10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11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12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42</v>
      </c>
      <c r="E19" s="11" t="s">
        <v>42</v>
      </c>
      <c r="F19" s="11" t="s">
        <v>42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13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47</v>
      </c>
      <c r="D28" s="15"/>
      <c r="E28" s="10"/>
      <c r="F28" s="10"/>
      <c r="G28" s="10"/>
      <c r="H28" s="10"/>
      <c r="J28" s="15" t="s">
        <v>19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42</v>
      </c>
      <c r="C30" s="28" t="s">
        <v>42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15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61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62</v>
      </c>
      <c r="D42" s="13" t="s">
        <v>35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17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18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19</v>
      </c>
    </row>
    <row r="52" spans="2:10" ht="28.8" x14ac:dyDescent="0.3">
      <c r="B52" s="66" t="s">
        <v>46</v>
      </c>
      <c r="C52" s="17" t="s">
        <v>46</v>
      </c>
      <c r="D52" s="18"/>
      <c r="E52" s="18"/>
      <c r="F52" s="18"/>
      <c r="G52" s="18"/>
      <c r="H52" s="18"/>
      <c r="I52"/>
      <c r="J52" s="18" t="s">
        <v>19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20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19</v>
      </c>
    </row>
    <row r="57" spans="2:10" s="1" customFormat="1" ht="29.4" thickBot="1" x14ac:dyDescent="0.35">
      <c r="B57" s="19" t="s">
        <v>21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90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D28" sqref="D28"/>
    </sheetView>
  </sheetViews>
  <sheetFormatPr defaultColWidth="9.33203125" defaultRowHeight="14.4" x14ac:dyDescent="0.3"/>
  <cols>
    <col min="1" max="1" width="3.33203125" customWidth="1"/>
    <col min="2" max="2" width="11.33203125" customWidth="1"/>
    <col min="3" max="3" width="46.44140625" customWidth="1"/>
    <col min="4" max="4" width="13.33203125" style="6" customWidth="1"/>
    <col min="5" max="5" width="13.33203125" style="2" customWidth="1"/>
    <col min="6" max="7" width="13.33203125" customWidth="1"/>
    <col min="8" max="8" width="12.6640625" style="2" customWidth="1"/>
    <col min="9" max="9" width="0.6640625" style="7" customWidth="1"/>
    <col min="10" max="10" width="14.5546875" customWidth="1"/>
    <col min="11" max="11" width="10.33203125" customWidth="1"/>
  </cols>
  <sheetData>
    <row r="2" spans="2:39" ht="23.4" x14ac:dyDescent="0.45">
      <c r="B2" s="30" t="s">
        <v>60</v>
      </c>
    </row>
    <row r="3" spans="2:39" x14ac:dyDescent="0.3">
      <c r="B3" s="61" t="s">
        <v>28</v>
      </c>
    </row>
    <row r="4" spans="2:39" x14ac:dyDescent="0.3">
      <c r="B4" s="5"/>
    </row>
    <row r="5" spans="2:39" ht="18" x14ac:dyDescent="0.35">
      <c r="B5" s="36" t="s">
        <v>1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2</v>
      </c>
      <c r="C6" s="39" t="s">
        <v>3</v>
      </c>
      <c r="D6" s="39" t="s">
        <v>4</v>
      </c>
      <c r="E6" s="40" t="s">
        <v>5</v>
      </c>
      <c r="F6" s="40" t="s">
        <v>6</v>
      </c>
      <c r="G6" s="40" t="s">
        <v>7</v>
      </c>
      <c r="H6" s="41" t="s">
        <v>8</v>
      </c>
      <c r="I6" s="42"/>
      <c r="J6" s="43" t="s">
        <v>9</v>
      </c>
    </row>
    <row r="7" spans="2:39" s="5" customFormat="1" x14ac:dyDescent="0.3">
      <c r="B7" s="22" t="s">
        <v>10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11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12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13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47</v>
      </c>
      <c r="D28" s="15"/>
      <c r="E28" s="10"/>
      <c r="F28" s="10"/>
      <c r="G28" s="10"/>
      <c r="H28" s="10"/>
      <c r="J28" s="15" t="s">
        <v>19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42</v>
      </c>
      <c r="C30" s="28" t="s">
        <v>42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15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16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17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18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19</v>
      </c>
    </row>
    <row r="52" spans="2:10" ht="28.8" x14ac:dyDescent="0.3">
      <c r="B52" s="66" t="s">
        <v>46</v>
      </c>
      <c r="C52" s="17" t="s">
        <v>46</v>
      </c>
      <c r="D52" s="18"/>
      <c r="E52" s="18"/>
      <c r="F52" s="18"/>
      <c r="G52" s="18"/>
      <c r="H52" s="18"/>
      <c r="I52"/>
      <c r="J52" s="18" t="s">
        <v>19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20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19</v>
      </c>
    </row>
    <row r="57" spans="2:10" s="1" customFormat="1" ht="29.4" thickBot="1" x14ac:dyDescent="0.35">
      <c r="B57" s="19" t="s">
        <v>21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B34" zoomScale="116" zoomScaleNormal="85" workbookViewId="0">
      <selection activeCell="D28" sqref="D28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4.5546875" customWidth="1"/>
    <col min="11" max="11" width="10.33203125" customWidth="1"/>
  </cols>
  <sheetData>
    <row r="2" spans="2:39" ht="23.4" x14ac:dyDescent="0.45">
      <c r="B2" s="30" t="s">
        <v>60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1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2</v>
      </c>
      <c r="C6" s="39" t="s">
        <v>3</v>
      </c>
      <c r="D6" s="39" t="s">
        <v>4</v>
      </c>
      <c r="E6" s="40" t="s">
        <v>5</v>
      </c>
      <c r="F6" s="40" t="s">
        <v>6</v>
      </c>
      <c r="G6" s="40" t="s">
        <v>7</v>
      </c>
      <c r="H6" s="41" t="s">
        <v>8</v>
      </c>
      <c r="I6" s="42"/>
      <c r="J6" s="43" t="s">
        <v>9</v>
      </c>
    </row>
    <row r="7" spans="2:39" s="5" customFormat="1" x14ac:dyDescent="0.3">
      <c r="B7" s="22" t="s">
        <v>10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63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64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11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65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12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9" t="s">
        <v>66</v>
      </c>
      <c r="D18" s="15" t="s">
        <v>42</v>
      </c>
      <c r="E18" s="11" t="s">
        <v>42</v>
      </c>
      <c r="F18" s="11" t="s">
        <v>42</v>
      </c>
      <c r="G18" s="11"/>
      <c r="H18" s="11"/>
      <c r="J18" s="15"/>
    </row>
    <row r="19" spans="2:10" x14ac:dyDescent="0.3">
      <c r="B19" s="23"/>
      <c r="C19" s="29" t="s">
        <v>67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68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69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70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71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72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73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13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47</v>
      </c>
      <c r="D27" s="15"/>
      <c r="E27" s="10"/>
      <c r="F27" s="10"/>
      <c r="G27" s="10"/>
      <c r="H27" s="10"/>
      <c r="J27" s="15" t="s">
        <v>19</v>
      </c>
    </row>
    <row r="28" spans="2:10" x14ac:dyDescent="0.3">
      <c r="B28" s="23"/>
      <c r="C28" s="25" t="s">
        <v>74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42</v>
      </c>
      <c r="C29" s="28" t="s">
        <v>42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14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43</v>
      </c>
      <c r="D31" s="13" t="s">
        <v>35</v>
      </c>
      <c r="E31" s="10"/>
      <c r="F31" s="10"/>
      <c r="G31" s="10"/>
      <c r="H31" s="10"/>
      <c r="J31" s="15"/>
    </row>
    <row r="32" spans="2:10" x14ac:dyDescent="0.3">
      <c r="B32" s="23"/>
      <c r="C32" s="25" t="s">
        <v>75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15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44</v>
      </c>
      <c r="D35" s="13" t="s">
        <v>35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76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77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78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16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45</v>
      </c>
      <c r="D41" s="13" t="s">
        <v>35</v>
      </c>
      <c r="E41" s="10"/>
      <c r="F41" s="10"/>
      <c r="G41" s="10"/>
      <c r="H41" s="10"/>
      <c r="J41" s="15"/>
    </row>
    <row r="42" spans="2:10" x14ac:dyDescent="0.3">
      <c r="B42" s="23"/>
      <c r="C42" s="25" t="s">
        <v>79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80</v>
      </c>
      <c r="D43" s="15">
        <v>10000000</v>
      </c>
      <c r="E43" s="56">
        <v>10000000</v>
      </c>
      <c r="F43" s="56">
        <v>10000000</v>
      </c>
      <c r="G43" s="56">
        <v>10000000</v>
      </c>
      <c r="H43" s="56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17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18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19</v>
      </c>
    </row>
    <row r="48" spans="2:10" x14ac:dyDescent="0.3">
      <c r="B48" s="22" t="s">
        <v>46</v>
      </c>
      <c r="C48" s="17" t="s">
        <v>46</v>
      </c>
      <c r="D48" s="18"/>
      <c r="E48" s="18"/>
      <c r="F48" s="18"/>
      <c r="G48" s="18"/>
      <c r="H48" s="18"/>
      <c r="I48"/>
      <c r="J48" s="18" t="s">
        <v>19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20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19</v>
      </c>
    </row>
    <row r="53" spans="2:10" s="1" customFormat="1" ht="29.4" thickBot="1" x14ac:dyDescent="0.35">
      <c r="B53" s="19" t="s">
        <v>21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35" activePane="bottomRight" state="frozen"/>
      <selection pane="topRight" activeCell="D28" sqref="D28"/>
      <selection pane="bottomLeft" activeCell="D28" sqref="D28"/>
      <selection pane="bottomRight" activeCell="D28" sqref="D28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60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1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2</v>
      </c>
      <c r="C6" s="39" t="s">
        <v>3</v>
      </c>
      <c r="D6" s="39" t="s">
        <v>4</v>
      </c>
      <c r="E6" s="40" t="s">
        <v>5</v>
      </c>
      <c r="F6" s="40" t="s">
        <v>6</v>
      </c>
      <c r="G6" s="40" t="s">
        <v>7</v>
      </c>
      <c r="H6" s="41" t="s">
        <v>8</v>
      </c>
      <c r="I6" s="42"/>
      <c r="J6" s="43" t="s">
        <v>9</v>
      </c>
    </row>
    <row r="7" spans="2:39" s="5" customFormat="1" x14ac:dyDescent="0.3">
      <c r="B7" s="22" t="s">
        <v>10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63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11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65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12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 t="s">
        <v>81</v>
      </c>
      <c r="D18" s="13"/>
      <c r="E18" s="10"/>
      <c r="F18" s="10"/>
      <c r="G18" s="10"/>
      <c r="H18" s="10"/>
      <c r="J18" s="15" t="s">
        <v>35</v>
      </c>
    </row>
    <row r="19" spans="2:10" x14ac:dyDescent="0.3">
      <c r="B19" s="23"/>
      <c r="C19" s="29" t="s">
        <v>66</v>
      </c>
      <c r="D19" s="15" t="s">
        <v>42</v>
      </c>
      <c r="E19" s="11" t="s">
        <v>42</v>
      </c>
      <c r="F19" s="11" t="s">
        <v>42</v>
      </c>
      <c r="G19" s="11"/>
      <c r="H19" s="11"/>
      <c r="J19" s="15"/>
    </row>
    <row r="20" spans="2:10" x14ac:dyDescent="0.3">
      <c r="B20" s="23"/>
      <c r="C20" s="29" t="s">
        <v>67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68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69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">
      <c r="B23" s="23"/>
      <c r="C23" s="29" t="s">
        <v>70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">
      <c r="B24" s="23"/>
      <c r="C24" s="29" t="s">
        <v>71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72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 t="s">
        <v>73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">
      <c r="B27" s="23"/>
      <c r="C27" s="9" t="s">
        <v>13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">
      <c r="B28" s="23"/>
      <c r="C28" s="14" t="s">
        <v>47</v>
      </c>
      <c r="D28" s="15"/>
      <c r="E28" s="10"/>
      <c r="F28" s="10"/>
      <c r="G28" s="10"/>
      <c r="H28" s="10"/>
      <c r="J28" s="15" t="s">
        <v>19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42</v>
      </c>
      <c r="C30" s="28" t="s">
        <v>42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 t="s">
        <v>82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15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58"/>
      <c r="D40" s="15"/>
      <c r="E40" s="15"/>
      <c r="F40" s="15"/>
      <c r="G40" s="15"/>
      <c r="H40" s="15"/>
      <c r="I40" s="35"/>
      <c r="J40" s="15"/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">
      <c r="B42" s="23"/>
      <c r="C42" s="9" t="s">
        <v>16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45</v>
      </c>
      <c r="D43" s="13" t="s">
        <v>35</v>
      </c>
      <c r="E43" s="10"/>
      <c r="F43" s="10"/>
      <c r="G43" s="10"/>
      <c r="H43" s="10"/>
      <c r="J43" s="15"/>
    </row>
    <row r="44" spans="2:10" ht="43.2" x14ac:dyDescent="0.3">
      <c r="B44" s="23"/>
      <c r="C44" s="25" t="s">
        <v>83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 x14ac:dyDescent="0.3">
      <c r="B45" s="23"/>
      <c r="C45" s="25" t="s">
        <v>84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" x14ac:dyDescent="0.3">
      <c r="B46" s="23"/>
      <c r="C46" s="25" t="s">
        <v>85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17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">
      <c r="B51" s="24"/>
      <c r="C51" s="9" t="s">
        <v>18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">
      <c r="B52" s="6"/>
      <c r="D52"/>
      <c r="E52"/>
      <c r="H52"/>
      <c r="I52"/>
      <c r="J52" t="s">
        <v>19</v>
      </c>
    </row>
    <row r="53" spans="2:10" x14ac:dyDescent="0.3">
      <c r="B53" s="22" t="s">
        <v>46</v>
      </c>
      <c r="C53" s="17" t="s">
        <v>46</v>
      </c>
      <c r="D53" s="18"/>
      <c r="E53" s="18"/>
      <c r="F53" s="18"/>
      <c r="G53" s="18"/>
      <c r="H53" s="18"/>
      <c r="I53"/>
      <c r="J53" s="18" t="s">
        <v>19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20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19</v>
      </c>
    </row>
    <row r="58" spans="2:10" s="1" customFormat="1" ht="29.4" thickBot="1" x14ac:dyDescent="0.35">
      <c r="B58" s="19" t="s">
        <v>21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3E3023B3794640955E184796D07CDB" ma:contentTypeVersion="23" ma:contentTypeDescription="Create a new document." ma:contentTypeScope="" ma:versionID="206d255be34350ff1dbbe614d7a81f9c">
  <xsd:schema xmlns:xsd="http://www.w3.org/2001/XMLSchema" xmlns:xs="http://www.w3.org/2001/XMLSchema" xmlns:p="http://schemas.microsoft.com/office/2006/metadata/properties" xmlns:ns2="e07a9de5-323f-4a47-8211-3a9515e58c76" xmlns:ns3="87ad5759-71f7-412a-ab95-37656d4c3f2f" targetNamespace="http://schemas.microsoft.com/office/2006/metadata/properties" ma:root="true" ma:fieldsID="6581db726a021db43ce0a611ef034f1c" ns2:_="" ns3:_="">
    <xsd:import namespace="e07a9de5-323f-4a47-8211-3a9515e58c76"/>
    <xsd:import namespace="87ad5759-71f7-412a-ab95-37656d4c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  <xsd:element ref="ns2:Not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7a9de5-323f-4a47-8211-3a9515e58c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6801b85-b784-4ee3-8666-f5ca57a040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Notes" ma:index="25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d5759-71f7-412a-ab95-37656d4c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755fa3bf-c580-4269-9626-69375edc7796}" ma:internalName="TaxCatchAll" ma:showField="CatchAllData" ma:web="87ad5759-71f7-412a-ab95-37656d4c3f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7ad5759-71f7-412a-ab95-37656d4c3f2f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e07a9de5-323f-4a47-8211-3a9515e58c76">
      <Terms xmlns="http://schemas.microsoft.com/office/infopath/2007/PartnerControls"/>
    </lcf76f155ced4ddcb4097134ff3c332f>
    <TaxCatchAll xmlns="87ad5759-71f7-412a-ab95-37656d4c3f2f" xsi:nil="true"/>
    <Notes xmlns="e07a9de5-323f-4a47-8211-3a9515e58c76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D20B0E92-D97A-4630-A6D6-8F592020C7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7a9de5-323f-4a47-8211-3a9515e58c76"/>
    <ds:schemaRef ds:uri="87ad5759-71f7-412a-ab95-37656d4c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purl.org/dc/terms/"/>
    <ds:schemaRef ds:uri="http://schemas.microsoft.com/office/infopath/2007/PartnerControls"/>
    <ds:schemaRef ds:uri="87ad5759-71f7-412a-ab95-37656d4c3f2f"/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e07a9de5-323f-4a47-8211-3a9515e58c76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2024-03-30T20:26:40Z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0x010100623E3023B3794640955E184796D07CDB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