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13E3A451-D906-4D88-9BF2-0D008170E989}" xr6:coauthVersionLast="47" xr6:coauthVersionMax="47" xr10:uidLastSave="{00000000-0000-0000-0000-000000000000}"/>
  <bookViews>
    <workbookView xWindow="-108" yWindow="-108" windowWidth="23256" windowHeight="14016" tabRatio="979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16" l="1"/>
  <c r="J58" i="16"/>
  <c r="F51" i="16"/>
  <c r="G51" i="16"/>
  <c r="H51" i="16"/>
  <c r="J50" i="16"/>
  <c r="J47" i="16"/>
  <c r="J45" i="16"/>
  <c r="J41" i="16"/>
  <c r="J36" i="16"/>
  <c r="J37" i="16"/>
  <c r="J39" i="16" s="1"/>
  <c r="J38" i="16"/>
  <c r="J35" i="16"/>
  <c r="J19" i="16"/>
  <c r="J29" i="16"/>
  <c r="G29" i="16"/>
  <c r="H29" i="16"/>
  <c r="J21" i="16"/>
  <c r="D19" i="16"/>
  <c r="E19" i="16"/>
  <c r="F19" i="16"/>
  <c r="G19" i="16"/>
  <c r="H19" i="16"/>
  <c r="J16" i="16"/>
  <c r="J17" i="16"/>
  <c r="J18" i="16"/>
  <c r="J15" i="16"/>
  <c r="D13" i="16"/>
  <c r="E13" i="16"/>
  <c r="F13" i="16"/>
  <c r="G13" i="16"/>
  <c r="H13" i="16"/>
  <c r="J13" i="16"/>
  <c r="J9" i="16"/>
  <c r="J10" i="16"/>
  <c r="J11" i="16"/>
  <c r="J8" i="16"/>
  <c r="F39" i="16"/>
  <c r="E39" i="16"/>
  <c r="D39" i="16"/>
  <c r="G39" i="16"/>
  <c r="H39" i="16"/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J55" i="16"/>
  <c r="E50" i="16"/>
  <c r="F50" i="16"/>
  <c r="G50" i="16"/>
  <c r="H50" i="16"/>
  <c r="D50" i="16"/>
  <c r="E45" i="16"/>
  <c r="F45" i="16"/>
  <c r="G45" i="16"/>
  <c r="H45" i="16"/>
  <c r="D45" i="16"/>
  <c r="E33" i="16"/>
  <c r="F33" i="16"/>
  <c r="G33" i="16"/>
  <c r="H33" i="16"/>
  <c r="D33" i="16"/>
  <c r="D51" i="16" l="1"/>
  <c r="J33" i="16"/>
  <c r="E10" i="30"/>
  <c r="G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E51" i="16"/>
  <c r="F54" i="16" l="1"/>
  <c r="F56" i="16" s="1"/>
  <c r="F16" i="30" s="1"/>
  <c r="D54" i="16"/>
  <c r="D56" i="16" s="1"/>
  <c r="D16" i="30" s="1"/>
  <c r="G54" i="16"/>
  <c r="G56" i="16" s="1"/>
  <c r="G16" i="30" s="1"/>
  <c r="E54" i="16"/>
  <c r="E56" i="16" s="1"/>
  <c r="E16" i="30" s="1"/>
  <c r="H54" i="16"/>
  <c r="J10" i="30"/>
  <c r="J11" i="30"/>
  <c r="D58" i="34"/>
  <c r="J51" i="34"/>
  <c r="J58" i="34" s="1"/>
  <c r="J51" i="33"/>
  <c r="J58" i="33" s="1"/>
  <c r="D58" i="33"/>
  <c r="J46" i="32"/>
  <c r="J53" i="32" s="1"/>
  <c r="E14" i="30"/>
  <c r="J12" i="30"/>
  <c r="F14" i="30"/>
  <c r="J9" i="30"/>
  <c r="J8" i="30"/>
  <c r="J51" i="28"/>
  <c r="J58" i="28" s="1"/>
  <c r="D25" i="30" s="1"/>
  <c r="G14" i="30"/>
  <c r="J7" i="30"/>
  <c r="F58" i="28"/>
  <c r="H14" i="30"/>
  <c r="D14" i="30"/>
  <c r="J13" i="30"/>
  <c r="J50" i="31"/>
  <c r="J57" i="31" s="1"/>
  <c r="J50" i="29"/>
  <c r="J57" i="29" s="1"/>
  <c r="D26" i="30" s="1"/>
  <c r="J51" i="27"/>
  <c r="J58" i="27" s="1"/>
  <c r="D24" i="30" s="1"/>
  <c r="J51" i="16"/>
  <c r="G18" i="30" l="1"/>
  <c r="E58" i="16"/>
  <c r="G58" i="16"/>
  <c r="F18" i="30"/>
  <c r="D58" i="16"/>
  <c r="E18" i="30"/>
  <c r="F58" i="16"/>
  <c r="J54" i="16"/>
  <c r="J56" i="16" s="1"/>
  <c r="D23" i="30" s="1"/>
  <c r="D29" i="30" s="1"/>
  <c r="E24" i="30" s="1"/>
  <c r="H56" i="16"/>
  <c r="J14" i="30"/>
  <c r="D18" i="30"/>
  <c r="H16" i="30" l="1"/>
  <c r="E25" i="30"/>
  <c r="E23" i="30"/>
  <c r="E26" i="30"/>
  <c r="E27" i="30"/>
  <c r="J16" i="30" l="1"/>
  <c r="J18" i="30" s="1"/>
  <c r="H18" i="30"/>
  <c r="E29" i="30"/>
</calcChain>
</file>

<file path=xl/sharedStrings.xml><?xml version="1.0" encoding="utf-8"?>
<sst xmlns="http://schemas.openxmlformats.org/spreadsheetml/2006/main" count="513" uniqueCount="95">
  <si>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</si>
  <si>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</si>
  <si>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</si>
  <si>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</si>
  <si>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</si>
  <si>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</si>
  <si>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</si>
  <si>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</si>
  <si>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</si>
  <si>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</si>
  <si>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</si>
  <si>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</si>
  <si>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</si>
  <si>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</si>
  <si>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</si>
  <si>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</si>
  <si>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</si>
  <si>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</si>
  <si>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</si>
  <si>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</si>
  <si>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</si>
  <si>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</si>
  <si>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</si>
  <si>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</si>
  <si>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</si>
  <si>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</si>
  <si>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</si>
  <si>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</si>
  <si>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1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</si>
  <si>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</si>
  <si>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</si>
  <si>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</si>
  <si>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</si>
  <si>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</si>
  <si>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</si>
  <si>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</si>
  <si>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</si>
  <si>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</si>
  <si>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</si>
  <si>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</si>
  <si>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</si>
  <si>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</si>
  <si>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</si>
  <si>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</si>
  <si>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</si>
  <si>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</si>
  <si>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</si>
  <si>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</si>
  <si>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</si>
  <si>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</si>
  <si>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</si>
  <si>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</si>
  <si>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</si>
  <si>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</si>
  <si>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</si>
  <si>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</si>
  <si>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</si>
  <si>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</si>
  <si>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</si>
  <si>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</si>
  <si>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</si>
  <si>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</si>
  <si>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</si>
  <si>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</si>
  <si>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</si>
  <si>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</si>
  <si>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</si>
  <si>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</si>
  <si>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</si>
  <si>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</si>
  <si>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</si>
  <si>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</si>
  <si>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</si>
  <si>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</si>
  <si>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</si>
  <si>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</si>
  <si>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</si>
  <si>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</si>
  <si>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</si>
  <si>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</si>
  <si>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15% FTE Program Director @$99,840/yr with COLA increases</t>
  </si>
  <si>
    <t xml:space="preserve">  35% FTE Funding Manager @$80,990.21/yr with COLA increases</t>
  </si>
  <si>
    <t>100% FTE Project Manager @$89,440/yr with COLA increases</t>
  </si>
  <si>
    <t xml:space="preserve"> 5% FTE Loan Compliance Coordinator @ $80,720.24/yr with COLA increases</t>
  </si>
  <si>
    <t xml:space="preserve"> Program Director @ 45% of salary </t>
  </si>
  <si>
    <t xml:space="preserve"> Funding Manager @ 45% of salary </t>
  </si>
  <si>
    <t xml:space="preserve">Project Manager @ 45% of salary </t>
  </si>
  <si>
    <t>Loan Compliance Coordinator @45% of salary</t>
  </si>
  <si>
    <t>Mileage for local travel (300 miles per year for Y4 &amp; Y5 at $0.655/mi)</t>
  </si>
  <si>
    <t>2 computers @ $2,700 each</t>
  </si>
  <si>
    <t>Cell phone @ $600 one-time and $70/month</t>
  </si>
  <si>
    <t>Software subscription package @$2500/year</t>
  </si>
  <si>
    <t xml:space="preserve">In-person meeting supplies (coffee/snack) - ~5 mtgs/year </t>
  </si>
  <si>
    <t>Consultant to provide technical assistance to builders, developers, design engineers, contractors, and/or energy consultants to implement all-electric building technologies and electric vehicle infrastructure. Assumes an average cost of $100/hour for 4, 750 hours over the course of the performance period.</t>
  </si>
  <si>
    <t>Program Support Costs - Subsidies for all-electric technologies for 500 units. Described in depth in Budget Narrative.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</si>
</sst>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left" wrapText="1" indent="2"/>
    </xf>
    <xf numFmtId="6" fontId="18" fillId="4" borderId="1" xfId="0" applyNumberFormat="1" applyFont="1" applyFill="1" applyBorder="1" applyAlignment="1">
      <alignment wrapText="1"/>
    </xf>
    <xf numFmtId="0" fontId="19" fillId="0" borderId="0" xfId="0" applyFont="1"/>
    <xf numFmtId="6" fontId="18" fillId="0" borderId="1" xfId="0" applyNumberFormat="1" applyFont="1" applyBorder="1" applyAlignment="1">
      <alignment wrapText="1"/>
    </xf>
    <xf numFmtId="6" fontId="19" fillId="0" borderId="0" xfId="0" applyNumberFormat="1" applyFont="1"/>
    <xf numFmtId="0" fontId="19" fillId="0" borderId="1" xfId="0" applyFont="1" applyBorder="1" applyAlignment="1">
      <alignment horizontal="left" wrapText="1" indent="2"/>
    </xf>
    <xf numFmtId="6" fontId="19" fillId="0" borderId="1" xfId="0" applyNumberFormat="1" applyFont="1" applyBorder="1" applyAlignment="1">
      <alignment wrapText="1"/>
    </xf>
    <xf numFmtId="0" fontId="19" fillId="4" borderId="1" xfId="0" applyFont="1" applyFill="1" applyBorder="1" applyAlignment="1">
      <alignment wrapText="1"/>
    </xf>
    <xf numFmtId="6" fontId="18" fillId="4" borderId="4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6" fontId="21" fillId="0" borderId="12" xfId="0" applyNumberFormat="1" applyFont="1" applyBorder="1" applyAlignment="1">
      <alignment wrapText="1"/>
    </xf>
    <xf numFmtId="6" fontId="18" fillId="9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abSelected="1" zoomScale="90" zoomScaleNormal="90" workbookViewId="0"/>
  </sheetViews>
  <sheetFormatPr defaultRowHeight="14.4" x14ac:dyDescent="0.3"/>
  <cols>
    <col min="1" max="1" width="1.88671875" customWidth="1"/>
    <col min="5" max="5" width="13.44140625" bestFit="1" customWidth="1"/>
    <col min="6" max="6" width="14.44140625" bestFit="1" customWidth="1"/>
    <col min="7" max="9" width="14.44140625" customWidth="1"/>
    <col min="10" max="10" width="10.886718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88671875" style="7" customWidth="1"/>
    <col min="10" max="10" width="13.5546875" customWidth="1"/>
    <col min="11" max="11" width="10.109375" customWidth="1"/>
  </cols>
  <sheetData>
    <row r="2" spans="2:39" ht="23.4" x14ac:dyDescent="0.45">
      <c r="B2" s="30" t="s">
        <v>34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70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8" x14ac:dyDescent="0.3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">
      <c r="B13" s="23"/>
      <c r="C13" s="25" t="s">
        <v>49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3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3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71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">
      <c r="B23" s="23"/>
      <c r="C23" s="29" t="s">
        <v>54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">
      <c r="B33" s="23"/>
      <c r="C33" s="25" t="s">
        <v>59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ht="28.8" x14ac:dyDescent="0.3">
      <c r="B37" s="23"/>
      <c r="C37" s="61" t="s">
        <v>72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 t="s">
        <v>73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">
      <c r="B39" s="23"/>
      <c r="C39" s="25" t="s">
        <v>74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">
      <c r="B40" s="23"/>
      <c r="C40" s="25" t="s">
        <v>75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">
      <c r="B41" s="23"/>
      <c r="C41" s="25" t="s">
        <v>76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28.8" x14ac:dyDescent="0.3">
      <c r="B44" s="23"/>
      <c r="C44" s="25" t="s">
        <v>77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ht="28.8" x14ac:dyDescent="0.3">
      <c r="B54" s="23"/>
      <c r="C54" s="25" t="s">
        <v>78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H26" sqref="H26"/>
    </sheetView>
  </sheetViews>
  <sheetFormatPr defaultColWidth="9.109375" defaultRowHeight="15" customHeight="1" x14ac:dyDescent="0.3"/>
  <cols>
    <col min="1" max="1" width="3.109375" customWidth="1"/>
    <col min="2" max="2" width="12.109375" customWidth="1"/>
    <col min="3" max="3" width="29.109375" customWidth="1"/>
    <col min="4" max="4" width="12.88671875" style="6" bestFit="1" customWidth="1"/>
    <col min="5" max="5" width="11.88671875" style="2" customWidth="1"/>
    <col min="6" max="6" width="12.109375" customWidth="1"/>
    <col min="7" max="7" width="11.44140625" customWidth="1"/>
    <col min="8" max="8" width="12" style="2" customWidth="1"/>
    <col min="9" max="9" width="3.5546875" style="7" customWidth="1"/>
    <col min="10" max="10" width="12.6640625" bestFit="1" customWidth="1"/>
    <col min="11" max="11" width="10.109375" customWidth="1"/>
  </cols>
  <sheetData>
    <row r="2" spans="2:39" ht="23.4" x14ac:dyDescent="0.45">
      <c r="B2" s="30" t="s">
        <v>0</v>
      </c>
    </row>
    <row r="3" spans="2:39" ht="26.4" customHeight="1" x14ac:dyDescent="0.3">
      <c r="B3" s="86" t="s">
        <v>1</v>
      </c>
      <c r="C3" s="86"/>
      <c r="D3" s="86"/>
      <c r="E3" s="86"/>
      <c r="F3" s="86"/>
      <c r="G3" s="86"/>
      <c r="H3" s="86"/>
      <c r="I3" s="86"/>
      <c r="J3" s="86"/>
    </row>
    <row r="4" spans="2:39" ht="15" customHeight="1" x14ac:dyDescent="0.3">
      <c r="B4" s="5"/>
    </row>
    <row r="5" spans="2:39" ht="18" x14ac:dyDescent="0.3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4" x14ac:dyDescent="0.3">
      <c r="B7" s="22" t="s">
        <v>11</v>
      </c>
      <c r="C7" s="51" t="s">
        <v>12</v>
      </c>
      <c r="D7" s="52">
        <f>'Measure 1 Budget'!D13+'Measure 2 Budget'!D11+'Measure 3 Budget'!D11+'Measure 4 Budget'!D11+'Measure 5 Budget'!D11</f>
        <v>132762.57279999999</v>
      </c>
      <c r="E7" s="52">
        <f>'Measure 1 Budget'!E13+'Measure 2 Budget'!E11+'Measure 3 Budget'!E11+'Measure 4 Budget'!E11+'Measure 5 Budget'!E11</f>
        <v>138073.07571200002</v>
      </c>
      <c r="F7" s="52">
        <f>'Measure 1 Budget'!F13+'Measure 2 Budget'!F11+'Measure 3 Budget'!F11+'Measure 4 Budget'!F11+'Measure 5 Budget'!F11</f>
        <v>147632.01077247999</v>
      </c>
      <c r="G7" s="52">
        <f>'Measure 1 Budget'!G13+'Measure 2 Budget'!G11+'Measure 3 Budget'!G11+'Measure 4 Budget'!G11+'Measure 5 Budget'!G11</f>
        <v>153537.29120337919</v>
      </c>
      <c r="H7" s="52">
        <f>'Measure 1 Budget'!H13+'Measure 2 Budget'!H11+'Measure 3 Budget'!H11+'Measure 4 Budget'!H11+'Measure 5 Budget'!H11</f>
        <v>159678.78285151438</v>
      </c>
      <c r="I7" s="53"/>
      <c r="J7" s="52">
        <f>SUM(D7:I7)</f>
        <v>731683.7333393736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13</v>
      </c>
      <c r="D8" s="52">
        <f>'Measure 1 Budget'!D19+'Measure 2 Budget'!D16+'Measure 3 Budget'!D16+'Measure 4 Budget'!D16+'Measure 5 Budget'!D16</f>
        <v>59743.157760000002</v>
      </c>
      <c r="E8" s="52">
        <f>'Measure 1 Budget'!E19+'Measure 2 Budget'!E16+'Measure 3 Budget'!E16+'Measure 4 Budget'!E16</f>
        <v>62132.884070400003</v>
      </c>
      <c r="F8" s="52">
        <f>'Measure 1 Budget'!F19+'Measure 2 Budget'!F16+'Measure 3 Budget'!F16+'Measure 4 Budget'!F16</f>
        <v>66434.40484761601</v>
      </c>
      <c r="G8" s="52">
        <f>'Measure 1 Budget'!G19+'Measure 2 Budget'!G16+'Measure 3 Budget'!G16+'Measure 4 Budget'!G16</f>
        <v>69091.781041520648</v>
      </c>
      <c r="H8" s="52">
        <f>'Measure 1 Budget'!H19+'Measure 2 Budget'!H16+'Measure 3 Budget'!H16+'Measure 4 Budget'!H16</f>
        <v>71855.452283181468</v>
      </c>
      <c r="I8" s="53"/>
      <c r="J8" s="52">
        <f t="shared" ref="J8:J14" si="0">SUM(D8:I8)</f>
        <v>329257.68000271812</v>
      </c>
    </row>
    <row r="9" spans="2:39" ht="14.4" x14ac:dyDescent="0.3">
      <c r="B9" s="23"/>
      <c r="C9" s="51" t="s">
        <v>14</v>
      </c>
      <c r="D9" s="52">
        <f>'Measure 1 Budget'!D29+'Measure 2 Budget'!D27+'Measure 3 Budget'!D27+'Measure 4 Budget'!D27+'Measure 5 Budget'!D27</f>
        <v>0</v>
      </c>
      <c r="E9" s="52">
        <f>'Measure 1 Budget'!E29+'Measure 2 Budget'!E27+'Measure 3 Budget'!E27+'Measure 4 Budget'!E27</f>
        <v>0</v>
      </c>
      <c r="F9" s="52">
        <f>'Measure 1 Budget'!F29+'Measure 2 Budget'!F27+'Measure 3 Budget'!F27+'Measure 4 Budget'!F27</f>
        <v>0</v>
      </c>
      <c r="G9" s="52">
        <f>'Measure 1 Budget'!G29+'Measure 2 Budget'!G27+'Measure 3 Budget'!G27+'Measure 4 Budget'!G27</f>
        <v>196.5</v>
      </c>
      <c r="H9" s="52">
        <f>'Measure 1 Budget'!H29+'Measure 2 Budget'!H27+'Measure 3 Budget'!H27+'Measure 4 Budget'!H27</f>
        <v>196.5</v>
      </c>
      <c r="I9" s="53"/>
      <c r="J9" s="52">
        <f t="shared" si="0"/>
        <v>393</v>
      </c>
    </row>
    <row r="10" spans="2:39" ht="14.4" x14ac:dyDescent="0.3">
      <c r="B10" s="23"/>
      <c r="C10" s="51" t="s">
        <v>15</v>
      </c>
      <c r="D10" s="52">
        <f>'Measure 1 Budget'!D33+'Measure 2 Budget'!D31+'Measure 3 Budget'!D31+'Measure 4 Budget'!D31+'Measure 5 Budget'!D31</f>
        <v>0</v>
      </c>
      <c r="E10" s="52">
        <f>'Measure 1 Budget'!E33+'Measure 2 Budget'!E31+'Measure 3 Budget'!E31+'Measure 4 Budget'!E31</f>
        <v>0</v>
      </c>
      <c r="F10" s="52">
        <f>'Measure 1 Budget'!F33+'Measure 2 Budget'!F31+'Measure 3 Budget'!F31+'Measure 4 Budget'!F31</f>
        <v>0</v>
      </c>
      <c r="G10" s="52">
        <f>'Measure 1 Budget'!G33+'Measure 2 Budget'!G31+'Measure 3 Budget'!G31+'Measure 4 Budget'!G31</f>
        <v>0</v>
      </c>
      <c r="H10" s="52">
        <f>'Measure 1 Budget'!H33+'Measure 2 Budget'!H31+'Measure 3 Budget'!H31+'Measure 4 Budget'!H31</f>
        <v>0</v>
      </c>
      <c r="I10" s="53"/>
      <c r="J10" s="52">
        <f t="shared" si="0"/>
        <v>0</v>
      </c>
    </row>
    <row r="11" spans="2:39" ht="14.4" x14ac:dyDescent="0.3">
      <c r="B11" s="23"/>
      <c r="C11" s="51" t="s">
        <v>16</v>
      </c>
      <c r="D11" s="52">
        <f>'Measure 1 Budget'!D39+'Measure 2 Budget'!D35+'Measure 3 Budget'!D35+'Measure 4 Budget'!D35+'Measure 5 Budget'!D35</f>
        <v>6940</v>
      </c>
      <c r="E11" s="52">
        <f>'Measure 1 Budget'!E39+'Measure 2 Budget'!E35+'Measure 3 Budget'!E35+'Measure 4 Budget'!E35</f>
        <v>3640</v>
      </c>
      <c r="F11" s="52">
        <f>'Measure 1 Budget'!F39+'Measure 2 Budget'!F35+'Measure 3 Budget'!F35+'Measure 4 Budget'!F35</f>
        <v>3640</v>
      </c>
      <c r="G11" s="52">
        <f>'Measure 1 Budget'!G39+'Measure 2 Budget'!G35+'Measure 3 Budget'!G35+'Measure 4 Budget'!G35</f>
        <v>6340</v>
      </c>
      <c r="H11" s="52">
        <f>'Measure 1 Budget'!H39+'Measure 2 Budget'!H35+'Measure 3 Budget'!H35+'Measure 4 Budget'!H35</f>
        <v>3640</v>
      </c>
      <c r="I11" s="53"/>
      <c r="J11" s="52">
        <f t="shared" si="0"/>
        <v>24200</v>
      </c>
    </row>
    <row r="12" spans="2:39" ht="14.4" x14ac:dyDescent="0.3">
      <c r="B12" s="23"/>
      <c r="C12" s="51" t="s">
        <v>17</v>
      </c>
      <c r="D12" s="52">
        <f>'Measure 1 Budget'!D45+'Measure 2 Budget'!D42+'Measure 3 Budget'!D42+'Measure 4 Budget'!D41+'Measure 5 Budget'!D41</f>
        <v>250000</v>
      </c>
      <c r="E12" s="52">
        <f>'Measure 1 Budget'!E45+'Measure 2 Budget'!E42+'Measure 3 Budget'!E42+'Measure 4 Budget'!E41</f>
        <v>200000</v>
      </c>
      <c r="F12" s="52">
        <f>'Measure 1 Budget'!F45+'Measure 2 Budget'!F42+'Measure 3 Budget'!F42+'Measure 4 Budget'!F41</f>
        <v>150000</v>
      </c>
      <c r="G12" s="52">
        <f>'Measure 1 Budget'!G45+'Measure 2 Budget'!G42+'Measure 3 Budget'!G42+'Measure 4 Budget'!G41</f>
        <v>0</v>
      </c>
      <c r="H12" s="52">
        <f>'Measure 1 Budget'!H45+'Measure 2 Budget'!H42+'Measure 3 Budget'!H42+'Measure 4 Budget'!H41</f>
        <v>0</v>
      </c>
      <c r="I12" s="53"/>
      <c r="J12" s="52">
        <f t="shared" si="0"/>
        <v>600000</v>
      </c>
    </row>
    <row r="13" spans="2:39" ht="14.4" x14ac:dyDescent="0.3">
      <c r="B13" s="23"/>
      <c r="C13" s="51" t="s">
        <v>18</v>
      </c>
      <c r="D13" s="52">
        <f>'Measure 1 Budget'!D50+'Measure 2 Budget'!D50+'Measure 3 Budget'!D50+'Measure 4 Budget'!D49+'Measure 5 Budget'!D49</f>
        <v>0</v>
      </c>
      <c r="E13" s="52">
        <f>'Measure 1 Budget'!E50+'Measure 2 Budget'!E50+'Measure 3 Budget'!E50+'Measure 4 Budget'!E49</f>
        <v>0</v>
      </c>
      <c r="F13" s="52">
        <f>'Measure 1 Budget'!F50+'Measure 2 Budget'!F50+'Measure 3 Budget'!F50+'Measure 4 Budget'!F49</f>
        <v>0</v>
      </c>
      <c r="G13" s="52">
        <f>'Measure 1 Budget'!G50+'Measure 2 Budget'!G50+'Measure 3 Budget'!G50+'Measure 4 Budget'!G49</f>
        <v>2955232.0000000005</v>
      </c>
      <c r="H13" s="52">
        <f>'Measure 1 Budget'!H50+'Measure 2 Budget'!H50+'Measure 3 Budget'!H50+'Measure 4 Budget'!H49</f>
        <v>4432848</v>
      </c>
      <c r="I13" s="53"/>
      <c r="J13" s="52">
        <f t="shared" si="0"/>
        <v>7388080</v>
      </c>
    </row>
    <row r="14" spans="2:39" ht="14.4" x14ac:dyDescent="0.3">
      <c r="B14" s="24"/>
      <c r="C14" s="9" t="s">
        <v>19</v>
      </c>
      <c r="D14" s="16">
        <f>D13+D12+D11+D10+D9+D8+D7</f>
        <v>449445.73055999994</v>
      </c>
      <c r="E14" s="16">
        <f>E13+E12+E11+E10+E9+E8+E7</f>
        <v>403845.95978240005</v>
      </c>
      <c r="F14" s="16">
        <f>F13+F12+F11+F10+F9+F8+F7</f>
        <v>367706.41562009603</v>
      </c>
      <c r="G14" s="16">
        <f>G13+G12+G11+G10+G9+G8+G7</f>
        <v>3184397.5722449003</v>
      </c>
      <c r="H14" s="16">
        <f>H13+H12+H11+H10+H9+H8+H7</f>
        <v>4668218.7351346957</v>
      </c>
      <c r="J14" s="16">
        <f t="shared" si="0"/>
        <v>9073614.4133420922</v>
      </c>
    </row>
    <row r="15" spans="2:39" ht="14.4" x14ac:dyDescent="0.3">
      <c r="B15" s="67"/>
      <c r="D15"/>
      <c r="E15"/>
      <c r="H15"/>
      <c r="I15"/>
      <c r="J15" s="18" t="s">
        <v>20</v>
      </c>
    </row>
    <row r="16" spans="2:39" ht="20.100000000000001" customHeight="1" x14ac:dyDescent="0.3">
      <c r="B16" s="67"/>
      <c r="C16" s="9" t="s">
        <v>21</v>
      </c>
      <c r="D16" s="59">
        <f>'Measure 1 Budget'!D56+'Measure 2 Budget'!D56+'Measure 3 Budget'!D56+'Measure 4 Budget'!D55+'Measure 5 Budget'!D55</f>
        <v>44944.573055999994</v>
      </c>
      <c r="E16" s="59">
        <f>'Measure 1 Budget'!E56+'Measure 2 Budget'!E56+'Measure 3 Budget'!E56+'Measure 4 Budget'!E55</f>
        <v>40384.59597824001</v>
      </c>
      <c r="F16" s="59">
        <f>'Measure 1 Budget'!F56+'Measure 2 Budget'!F56+'Measure 3 Budget'!F56+'Measure 4 Budget'!F55</f>
        <v>36770.641562009601</v>
      </c>
      <c r="G16" s="59">
        <f>'Measure 1 Budget'!G56+'Measure 2 Budget'!G56+'Measure 3 Budget'!G56+'Measure 4 Budget'!G55</f>
        <v>318439.75722449005</v>
      </c>
      <c r="H16" s="59">
        <f>'Measure 1 Budget'!H56+'Measure 2 Budget'!H56+'Measure 3 Budget'!H56+'Measure 4 Budget'!H55</f>
        <v>466821.87351346959</v>
      </c>
      <c r="J16" s="9">
        <f>SUM(D16:H16)</f>
        <v>907361.44133420929</v>
      </c>
    </row>
    <row r="17" spans="2:10" thickBot="1" x14ac:dyDescent="0.35">
      <c r="B17" s="67"/>
      <c r="D17"/>
      <c r="E17"/>
      <c r="H17"/>
      <c r="I17"/>
      <c r="J17" s="18" t="s">
        <v>20</v>
      </c>
    </row>
    <row r="18" spans="2:10" ht="30.9" customHeight="1" thickBot="1" x14ac:dyDescent="0.35">
      <c r="B18" s="66" t="s">
        <v>22</v>
      </c>
      <c r="C18" s="19"/>
      <c r="D18" s="54">
        <f>D14+D16</f>
        <v>494390.30361599993</v>
      </c>
      <c r="E18" s="54">
        <f>E14+E16</f>
        <v>444230.55576064007</v>
      </c>
      <c r="F18" s="54">
        <f>F14+F16</f>
        <v>404477.05718210561</v>
      </c>
      <c r="G18" s="54">
        <f>G14+G16</f>
        <v>3502837.3294693902</v>
      </c>
      <c r="H18" s="54">
        <f>H14+H16</f>
        <v>5135040.6086481651</v>
      </c>
      <c r="I18" s="55"/>
      <c r="J18" s="70">
        <f>J14+J16</f>
        <v>9980975.8546763007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</row>
    <row r="21" spans="2:10" ht="15" customHeight="1" x14ac:dyDescent="0.35">
      <c r="B21" s="45" t="s">
        <v>23</v>
      </c>
      <c r="C21" s="46"/>
      <c r="D21" s="46"/>
      <c r="E21" s="88"/>
      <c r="F21" s="88"/>
      <c r="H21"/>
      <c r="I21"/>
    </row>
    <row r="22" spans="2:10" ht="29.1" customHeight="1" x14ac:dyDescent="0.3">
      <c r="B22" s="47" t="s">
        <v>24</v>
      </c>
      <c r="C22" s="47" t="s">
        <v>25</v>
      </c>
      <c r="D22" s="56" t="s">
        <v>26</v>
      </c>
      <c r="E22" s="89" t="s">
        <v>27</v>
      </c>
      <c r="F22" s="89"/>
      <c r="H22"/>
      <c r="I22"/>
    </row>
    <row r="23" spans="2:10" ht="15" customHeight="1" x14ac:dyDescent="0.3">
      <c r="B23" s="51">
        <v>1</v>
      </c>
      <c r="C23" s="57" t="s">
        <v>28</v>
      </c>
      <c r="D23" s="58">
        <f>'Measure 1 Budget'!J58</f>
        <v>9980975.8546763007</v>
      </c>
      <c r="E23" s="87">
        <f>D23/D$29</f>
        <v>1</v>
      </c>
      <c r="F23" s="87"/>
      <c r="H23"/>
      <c r="I23"/>
    </row>
    <row r="24" spans="2:10" ht="15" customHeight="1" x14ac:dyDescent="0.3">
      <c r="B24" s="51">
        <v>2</v>
      </c>
      <c r="C24" s="52" t="s">
        <v>29</v>
      </c>
      <c r="D24" s="58">
        <f>'Measure 2 Budget'!J58</f>
        <v>0</v>
      </c>
      <c r="E24" s="87">
        <f t="shared" ref="E24:E27" si="1">D24/D$29</f>
        <v>0</v>
      </c>
      <c r="F24" s="87"/>
      <c r="H24"/>
      <c r="I24"/>
    </row>
    <row r="25" spans="2:10" ht="15" customHeight="1" x14ac:dyDescent="0.3">
      <c r="B25" s="51">
        <v>3</v>
      </c>
      <c r="C25" s="52" t="s">
        <v>30</v>
      </c>
      <c r="D25" s="58">
        <f>'Measure 3 Budget'!J58</f>
        <v>0</v>
      </c>
      <c r="E25" s="87">
        <f t="shared" si="1"/>
        <v>0</v>
      </c>
      <c r="F25" s="87"/>
      <c r="H25"/>
      <c r="I25"/>
    </row>
    <row r="26" spans="2:10" ht="15" customHeight="1" x14ac:dyDescent="0.3">
      <c r="B26" s="51">
        <v>4</v>
      </c>
      <c r="C26" s="52" t="s">
        <v>31</v>
      </c>
      <c r="D26" s="58">
        <f>'Measure 4 Budget'!J57</f>
        <v>0</v>
      </c>
      <c r="E26" s="87">
        <f t="shared" si="1"/>
        <v>0</v>
      </c>
      <c r="F26" s="87"/>
      <c r="H26"/>
      <c r="I26"/>
    </row>
    <row r="27" spans="2:10" ht="15" customHeight="1" x14ac:dyDescent="0.3">
      <c r="B27" s="51">
        <v>5</v>
      </c>
      <c r="C27" s="52" t="s">
        <v>32</v>
      </c>
      <c r="D27" s="58">
        <v>0</v>
      </c>
      <c r="E27" s="87">
        <f t="shared" si="1"/>
        <v>0</v>
      </c>
      <c r="F27" s="87"/>
      <c r="H27"/>
      <c r="I27"/>
    </row>
    <row r="28" spans="2:10" ht="15" customHeight="1" x14ac:dyDescent="0.3">
      <c r="B28" s="51"/>
      <c r="C28" s="52"/>
      <c r="D28" s="58"/>
      <c r="E28" s="87"/>
      <c r="F28" s="87"/>
      <c r="H28"/>
      <c r="I28"/>
    </row>
    <row r="29" spans="2:10" ht="15" customHeight="1" x14ac:dyDescent="0.3">
      <c r="B29" s="51" t="s">
        <v>33</v>
      </c>
      <c r="C29" s="52"/>
      <c r="D29" s="58">
        <f>SUM(D23:D28)</f>
        <v>9980975.8546763007</v>
      </c>
      <c r="E29" s="87">
        <f t="shared" ref="E29" si="2">SUM(E23:E28)</f>
        <v>1</v>
      </c>
      <c r="F29" s="87"/>
      <c r="H29"/>
      <c r="I29"/>
    </row>
    <row r="30" spans="2:10" ht="15" customHeight="1" x14ac:dyDescent="0.3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73"/>
  <sheetViews>
    <sheetView showGridLines="0" zoomScale="85" zoomScaleNormal="85" workbookViewId="0">
      <selection activeCell="H59" sqref="H59"/>
    </sheetView>
  </sheetViews>
  <sheetFormatPr defaultColWidth="9.109375" defaultRowHeight="14.4" x14ac:dyDescent="0.3"/>
  <cols>
    <col min="1" max="1" width="3.109375" customWidth="1"/>
    <col min="2" max="2" width="10.10937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2.88671875" customWidth="1"/>
    <col min="11" max="11" width="10.109375" customWidth="1"/>
  </cols>
  <sheetData>
    <row r="2" spans="2:39" ht="23.4" x14ac:dyDescent="0.45">
      <c r="B2" s="30" t="s">
        <v>34</v>
      </c>
    </row>
    <row r="3" spans="2:39" x14ac:dyDescent="0.3">
      <c r="B3" s="5" t="s">
        <v>79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71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72" t="s">
        <v>80</v>
      </c>
      <c r="D8" s="75">
        <v>14976</v>
      </c>
      <c r="E8" s="75">
        <v>15575.04</v>
      </c>
      <c r="F8" s="75">
        <v>16198.0416</v>
      </c>
      <c r="G8" s="75">
        <v>16845.963264000002</v>
      </c>
      <c r="H8" s="75">
        <v>17519.80179456</v>
      </c>
      <c r="I8" s="76"/>
      <c r="J8" s="75">
        <f>SUM(D8:I8)</f>
        <v>81114.846658560011</v>
      </c>
    </row>
    <row r="9" spans="2:39" ht="28.8" x14ac:dyDescent="0.3">
      <c r="B9" s="23"/>
      <c r="C9" s="72" t="s">
        <v>81</v>
      </c>
      <c r="D9" s="75">
        <v>28346.572799999998</v>
      </c>
      <c r="E9" s="75">
        <v>29480.435711999999</v>
      </c>
      <c r="F9" s="75">
        <v>30659.653140479997</v>
      </c>
      <c r="G9" s="75">
        <v>31886.0392660992</v>
      </c>
      <c r="H9" s="75">
        <v>33161.480836743169</v>
      </c>
      <c r="I9" s="74"/>
      <c r="J9" s="75">
        <f t="shared" ref="J9:J11" si="0">SUM(D9:I9)</f>
        <v>153534.18175532235</v>
      </c>
    </row>
    <row r="10" spans="2:39" ht="28.8" x14ac:dyDescent="0.3">
      <c r="B10" s="23"/>
      <c r="C10" s="72" t="s">
        <v>82</v>
      </c>
      <c r="D10" s="75">
        <v>89440</v>
      </c>
      <c r="E10" s="75">
        <v>93017.600000000006</v>
      </c>
      <c r="F10" s="75">
        <v>96738.304000000004</v>
      </c>
      <c r="G10" s="75">
        <v>100607.83616000001</v>
      </c>
      <c r="H10" s="75">
        <v>104632.14960640001</v>
      </c>
      <c r="I10" s="74"/>
      <c r="J10" s="75">
        <f t="shared" si="0"/>
        <v>484435.88976639998</v>
      </c>
    </row>
    <row r="11" spans="2:39" ht="28.8" x14ac:dyDescent="0.3">
      <c r="B11" s="23"/>
      <c r="C11" s="72" t="s">
        <v>83</v>
      </c>
      <c r="D11" s="75"/>
      <c r="E11" s="75"/>
      <c r="F11" s="75">
        <v>4036.012032000001</v>
      </c>
      <c r="G11" s="75">
        <v>4197.4525132800009</v>
      </c>
      <c r="H11" s="75">
        <v>4365.3506138112016</v>
      </c>
      <c r="I11" s="74"/>
      <c r="J11" s="75">
        <f t="shared" si="0"/>
        <v>12598.815159091202</v>
      </c>
    </row>
    <row r="12" spans="2:39" x14ac:dyDescent="0.3">
      <c r="B12" s="23"/>
      <c r="C12" s="77"/>
      <c r="D12" s="75"/>
      <c r="E12" s="78"/>
      <c r="F12" s="78"/>
      <c r="G12" s="78"/>
      <c r="H12" s="78"/>
      <c r="I12" s="74"/>
      <c r="J12" s="75"/>
    </row>
    <row r="13" spans="2:39" x14ac:dyDescent="0.3">
      <c r="B13" s="23"/>
      <c r="C13" s="79" t="s">
        <v>12</v>
      </c>
      <c r="D13" s="73">
        <f t="shared" ref="D13:G13" si="1">SUM(D8:D11)</f>
        <v>132762.57279999999</v>
      </c>
      <c r="E13" s="73">
        <f t="shared" si="1"/>
        <v>138073.07571200002</v>
      </c>
      <c r="F13" s="73">
        <f t="shared" si="1"/>
        <v>147632.01077247999</v>
      </c>
      <c r="G13" s="73">
        <f t="shared" si="1"/>
        <v>153537.29120337919</v>
      </c>
      <c r="H13" s="73">
        <f>SUM(H8:H11)</f>
        <v>159678.78285151438</v>
      </c>
      <c r="I13" s="74"/>
      <c r="J13" s="73">
        <f>SUM(J8:J12)</f>
        <v>731683.73333937349</v>
      </c>
    </row>
    <row r="14" spans="2:39" x14ac:dyDescent="0.3">
      <c r="B14" s="23"/>
      <c r="C14" s="14" t="s">
        <v>37</v>
      </c>
      <c r="D14" s="13" t="s">
        <v>36</v>
      </c>
      <c r="E14" s="10"/>
      <c r="F14" s="10"/>
      <c r="G14" s="10"/>
      <c r="H14" s="10"/>
      <c r="J14" s="8" t="s">
        <v>36</v>
      </c>
    </row>
    <row r="15" spans="2:39" x14ac:dyDescent="0.3">
      <c r="B15" s="23"/>
      <c r="C15" s="72" t="s">
        <v>84</v>
      </c>
      <c r="D15" s="75">
        <v>6739.2</v>
      </c>
      <c r="E15" s="75">
        <v>7008.768</v>
      </c>
      <c r="F15" s="75">
        <v>7289.1187200000004</v>
      </c>
      <c r="G15" s="75">
        <v>7580.6834688000008</v>
      </c>
      <c r="H15" s="75">
        <v>7883.9108075520007</v>
      </c>
      <c r="I15" s="74"/>
      <c r="J15" s="75">
        <f>SUM(D15:I15)</f>
        <v>36501.680996351999</v>
      </c>
    </row>
    <row r="16" spans="2:39" x14ac:dyDescent="0.3">
      <c r="B16" s="23"/>
      <c r="C16" s="72" t="s">
        <v>85</v>
      </c>
      <c r="D16" s="75">
        <v>12755.957759999999</v>
      </c>
      <c r="E16" s="75">
        <v>13266.196070399999</v>
      </c>
      <c r="F16" s="75">
        <v>13796.843913216</v>
      </c>
      <c r="G16" s="75">
        <v>14348.717669744641</v>
      </c>
      <c r="H16" s="75">
        <v>14922.666376534426</v>
      </c>
      <c r="I16" s="74"/>
      <c r="J16" s="75">
        <f t="shared" ref="J16:J18" si="2">SUM(D16:I16)</f>
        <v>69090.381789895066</v>
      </c>
    </row>
    <row r="17" spans="2:10" x14ac:dyDescent="0.3">
      <c r="B17" s="23"/>
      <c r="C17" s="72" t="s">
        <v>86</v>
      </c>
      <c r="D17" s="75">
        <v>40248</v>
      </c>
      <c r="E17" s="75">
        <v>41857.920000000006</v>
      </c>
      <c r="F17" s="75">
        <v>43532.236800000006</v>
      </c>
      <c r="G17" s="75">
        <v>45273.526272000003</v>
      </c>
      <c r="H17" s="75">
        <v>47084.467322880002</v>
      </c>
      <c r="I17" s="74"/>
      <c r="J17" s="75">
        <f t="shared" si="2"/>
        <v>217996.15039488004</v>
      </c>
    </row>
    <row r="18" spans="2:10" ht="28.8" x14ac:dyDescent="0.3">
      <c r="B18" s="23"/>
      <c r="C18" s="72" t="s">
        <v>87</v>
      </c>
      <c r="D18" s="75"/>
      <c r="E18" s="75"/>
      <c r="F18" s="75">
        <v>1816.2054144000006</v>
      </c>
      <c r="G18" s="75">
        <v>1888.8536309760007</v>
      </c>
      <c r="H18" s="75">
        <v>1964.4077762150407</v>
      </c>
      <c r="I18" s="75"/>
      <c r="J18" s="75">
        <f t="shared" si="2"/>
        <v>5669.4668215910424</v>
      </c>
    </row>
    <row r="19" spans="2:10" x14ac:dyDescent="0.3">
      <c r="B19" s="23"/>
      <c r="C19" s="79" t="s">
        <v>13</v>
      </c>
      <c r="D19" s="73">
        <f t="shared" ref="D19:G19" si="3">SUM(D15:D18)</f>
        <v>59743.157760000002</v>
      </c>
      <c r="E19" s="73">
        <f t="shared" si="3"/>
        <v>62132.884070400003</v>
      </c>
      <c r="F19" s="73">
        <f t="shared" si="3"/>
        <v>66434.40484761601</v>
      </c>
      <c r="G19" s="73">
        <f t="shared" si="3"/>
        <v>69091.781041520648</v>
      </c>
      <c r="H19" s="73">
        <f>SUM(H15:H18)</f>
        <v>71855.452283181468</v>
      </c>
      <c r="I19" s="74"/>
      <c r="J19" s="85">
        <f>SUM(J15:J18)</f>
        <v>329257.68000271812</v>
      </c>
    </row>
    <row r="20" spans="2:10" x14ac:dyDescent="0.3">
      <c r="B20" s="23"/>
      <c r="C20" s="14" t="s">
        <v>38</v>
      </c>
      <c r="D20" s="13" t="s">
        <v>36</v>
      </c>
      <c r="E20" s="10"/>
      <c r="F20" s="10"/>
      <c r="G20" s="10"/>
      <c r="H20" s="10"/>
      <c r="J20" s="8" t="s">
        <v>36</v>
      </c>
    </row>
    <row r="21" spans="2:10" ht="28.8" x14ac:dyDescent="0.3">
      <c r="B21" s="23"/>
      <c r="C21" s="72" t="s">
        <v>88</v>
      </c>
      <c r="D21" s="72"/>
      <c r="E21" s="72"/>
      <c r="F21" s="72"/>
      <c r="G21" s="75">
        <v>196.5</v>
      </c>
      <c r="H21" s="75">
        <v>196.5</v>
      </c>
      <c r="I21" s="72"/>
      <c r="J21" s="75">
        <f>SUM(G21:I21)</f>
        <v>393</v>
      </c>
    </row>
    <row r="22" spans="2:10" x14ac:dyDescent="0.3">
      <c r="B22" s="23"/>
      <c r="C22" s="72"/>
      <c r="D22" s="72"/>
      <c r="E22" s="72"/>
      <c r="F22" s="72"/>
      <c r="G22" s="72"/>
      <c r="H22" s="72"/>
      <c r="I22" s="72"/>
      <c r="J22" s="72"/>
    </row>
    <row r="23" spans="2:10" x14ac:dyDescent="0.3">
      <c r="B23" s="23"/>
      <c r="C23" s="72"/>
      <c r="D23" s="72"/>
      <c r="E23" s="72"/>
      <c r="F23" s="72"/>
      <c r="G23" s="72"/>
      <c r="H23" s="72"/>
      <c r="I23" s="72"/>
      <c r="J23" s="72"/>
    </row>
    <row r="24" spans="2:10" x14ac:dyDescent="0.3">
      <c r="B24" s="23"/>
      <c r="C24" s="72"/>
      <c r="D24" s="72"/>
      <c r="E24" s="72"/>
      <c r="F24" s="72"/>
      <c r="G24" s="72"/>
      <c r="H24" s="72"/>
      <c r="I24" s="72"/>
      <c r="J24" s="72"/>
    </row>
    <row r="25" spans="2:10" x14ac:dyDescent="0.3">
      <c r="B25" s="23"/>
      <c r="C25" s="72"/>
      <c r="D25" s="72"/>
      <c r="E25" s="72"/>
      <c r="F25" s="72"/>
      <c r="G25" s="72"/>
      <c r="H25" s="72"/>
      <c r="I25" s="72"/>
      <c r="J25" s="72"/>
    </row>
    <row r="26" spans="2:10" x14ac:dyDescent="0.3">
      <c r="B26" s="23"/>
      <c r="C26" s="72"/>
      <c r="D26" s="72"/>
      <c r="E26" s="72"/>
      <c r="F26" s="72"/>
      <c r="G26" s="72"/>
      <c r="H26" s="72"/>
      <c r="I26" s="72"/>
      <c r="J26" s="72"/>
    </row>
    <row r="27" spans="2:10" x14ac:dyDescent="0.3">
      <c r="B27" s="23"/>
      <c r="C27" s="72"/>
      <c r="D27" s="72"/>
      <c r="E27" s="72"/>
      <c r="F27" s="72"/>
      <c r="G27" s="72"/>
      <c r="H27" s="72"/>
      <c r="I27" s="72"/>
      <c r="J27" s="72"/>
    </row>
    <row r="28" spans="2:10" x14ac:dyDescent="0.3">
      <c r="B28" s="23"/>
      <c r="C28" s="72"/>
      <c r="D28" s="72"/>
      <c r="E28" s="72"/>
      <c r="F28" s="72"/>
      <c r="G28" s="72"/>
      <c r="H28" s="72"/>
      <c r="I28" s="72"/>
      <c r="J28" s="72"/>
    </row>
    <row r="29" spans="2:10" x14ac:dyDescent="0.3">
      <c r="B29" s="23"/>
      <c r="C29" s="9" t="s">
        <v>14</v>
      </c>
      <c r="D29" s="73">
        <v>0</v>
      </c>
      <c r="E29" s="73">
        <v>0</v>
      </c>
      <c r="F29" s="73">
        <v>0</v>
      </c>
      <c r="G29" s="73">
        <f>SUM(G21:G28)</f>
        <v>196.5</v>
      </c>
      <c r="H29" s="73">
        <f>SUM(H21:H28)</f>
        <v>196.5</v>
      </c>
      <c r="I29" s="74"/>
      <c r="J29" s="73">
        <f>SUM(J21:J28)</f>
        <v>393</v>
      </c>
    </row>
    <row r="30" spans="2:10" x14ac:dyDescent="0.3">
      <c r="B30" s="23"/>
      <c r="C30" s="14" t="s">
        <v>39</v>
      </c>
      <c r="D30" s="15"/>
      <c r="E30" s="10"/>
      <c r="F30" s="10"/>
      <c r="G30" s="10"/>
      <c r="H30" s="10"/>
      <c r="J30" s="15" t="s">
        <v>20</v>
      </c>
    </row>
    <row r="31" spans="2:10" x14ac:dyDescent="0.3">
      <c r="B31" s="23"/>
      <c r="C31" s="25"/>
      <c r="D31" s="15"/>
      <c r="E31" s="10"/>
      <c r="F31" s="10"/>
      <c r="G31" s="10"/>
      <c r="H31" s="10"/>
      <c r="J31" s="15"/>
    </row>
    <row r="32" spans="2:10" x14ac:dyDescent="0.3">
      <c r="B32" s="23" t="s">
        <v>40</v>
      </c>
      <c r="C32" s="28" t="s">
        <v>40</v>
      </c>
      <c r="D32" s="13" t="s">
        <v>36</v>
      </c>
      <c r="E32" s="10"/>
      <c r="F32" s="10"/>
      <c r="G32" s="10"/>
      <c r="H32" s="10"/>
      <c r="J32" s="15"/>
    </row>
    <row r="33" spans="2:10" x14ac:dyDescent="0.3">
      <c r="B33" s="23"/>
      <c r="C33" s="9" t="s">
        <v>15</v>
      </c>
      <c r="D33" s="80">
        <f>SUM(D31:D32)</f>
        <v>0</v>
      </c>
      <c r="E33" s="80">
        <f t="shared" ref="E33:H33" si="4">SUM(E31:E32)</f>
        <v>0</v>
      </c>
      <c r="F33" s="80">
        <f t="shared" si="4"/>
        <v>0</v>
      </c>
      <c r="G33" s="80">
        <f t="shared" si="4"/>
        <v>0</v>
      </c>
      <c r="H33" s="80">
        <f t="shared" si="4"/>
        <v>0</v>
      </c>
      <c r="I33" s="74"/>
      <c r="J33" s="73">
        <f>SUM(J31:J32)</f>
        <v>0</v>
      </c>
    </row>
    <row r="34" spans="2:10" x14ac:dyDescent="0.3">
      <c r="B34" s="23"/>
      <c r="C34" s="14" t="s">
        <v>41</v>
      </c>
      <c r="D34" s="81" t="s">
        <v>36</v>
      </c>
      <c r="E34" s="82"/>
      <c r="F34" s="82"/>
      <c r="G34" s="82"/>
      <c r="H34" s="82"/>
      <c r="I34" s="74"/>
      <c r="J34" s="75"/>
    </row>
    <row r="35" spans="2:10" x14ac:dyDescent="0.3">
      <c r="B35" s="23"/>
      <c r="C35" s="72" t="s">
        <v>89</v>
      </c>
      <c r="D35" s="75">
        <v>2700</v>
      </c>
      <c r="E35" s="75"/>
      <c r="F35" s="75"/>
      <c r="G35" s="75">
        <v>2700</v>
      </c>
      <c r="H35" s="75"/>
      <c r="I35" s="75"/>
      <c r="J35" s="75">
        <f>SUM(D35:I35)</f>
        <v>5400</v>
      </c>
    </row>
    <row r="36" spans="2:10" ht="28.8" x14ac:dyDescent="0.3">
      <c r="B36" s="23"/>
      <c r="C36" s="72" t="s">
        <v>90</v>
      </c>
      <c r="D36" s="75">
        <v>1440</v>
      </c>
      <c r="E36" s="75">
        <v>840</v>
      </c>
      <c r="F36" s="75">
        <v>840</v>
      </c>
      <c r="G36" s="75">
        <v>840</v>
      </c>
      <c r="H36" s="75">
        <v>840</v>
      </c>
      <c r="I36" s="75"/>
      <c r="J36" s="75">
        <f t="shared" ref="J36:J38" si="5">SUM(D36:I36)</f>
        <v>4800</v>
      </c>
    </row>
    <row r="37" spans="2:10" ht="28.8" x14ac:dyDescent="0.3">
      <c r="B37" s="23"/>
      <c r="C37" s="72" t="s">
        <v>91</v>
      </c>
      <c r="D37" s="75">
        <v>2500</v>
      </c>
      <c r="E37" s="75">
        <v>2500</v>
      </c>
      <c r="F37" s="75">
        <v>2500</v>
      </c>
      <c r="G37" s="75">
        <v>2500</v>
      </c>
      <c r="H37" s="75">
        <v>2500</v>
      </c>
      <c r="I37" s="75"/>
      <c r="J37" s="75">
        <f t="shared" si="5"/>
        <v>12500</v>
      </c>
    </row>
    <row r="38" spans="2:10" ht="28.8" x14ac:dyDescent="0.3">
      <c r="B38" s="23"/>
      <c r="C38" s="72" t="s">
        <v>92</v>
      </c>
      <c r="D38" s="75">
        <v>300</v>
      </c>
      <c r="E38" s="75">
        <v>300</v>
      </c>
      <c r="F38" s="75">
        <v>300</v>
      </c>
      <c r="G38" s="75">
        <v>300</v>
      </c>
      <c r="H38" s="75">
        <v>300</v>
      </c>
      <c r="I38" s="75"/>
      <c r="J38" s="75">
        <f t="shared" si="5"/>
        <v>1500</v>
      </c>
    </row>
    <row r="39" spans="2:10" x14ac:dyDescent="0.3">
      <c r="B39" s="23"/>
      <c r="C39" s="9" t="s">
        <v>16</v>
      </c>
      <c r="D39" s="73">
        <f t="shared" ref="D39:F39" si="6">SUM(D35:D38)</f>
        <v>6940</v>
      </c>
      <c r="E39" s="73">
        <f t="shared" si="6"/>
        <v>3640</v>
      </c>
      <c r="F39" s="73">
        <f t="shared" si="6"/>
        <v>3640</v>
      </c>
      <c r="G39" s="73">
        <f>SUM(G35:G38)</f>
        <v>6340</v>
      </c>
      <c r="H39" s="73">
        <f>SUM(H35:H38)</f>
        <v>3640</v>
      </c>
      <c r="I39" s="74"/>
      <c r="J39" s="73">
        <f>SUM(J35:J38)</f>
        <v>24200</v>
      </c>
    </row>
    <row r="40" spans="2:10" x14ac:dyDescent="0.3">
      <c r="B40" s="23"/>
      <c r="C40" s="14" t="s">
        <v>42</v>
      </c>
      <c r="D40" s="13" t="s">
        <v>36</v>
      </c>
      <c r="E40" s="10"/>
      <c r="F40" s="10"/>
      <c r="G40" s="10"/>
      <c r="H40" s="10"/>
      <c r="J40" s="15"/>
    </row>
    <row r="41" spans="2:10" ht="129.6" x14ac:dyDescent="0.3">
      <c r="B41" s="23"/>
      <c r="C41" s="72" t="s">
        <v>93</v>
      </c>
      <c r="D41" s="75">
        <v>250000</v>
      </c>
      <c r="E41" s="75">
        <v>200000</v>
      </c>
      <c r="F41" s="75">
        <v>150000</v>
      </c>
      <c r="G41" s="75">
        <v>0</v>
      </c>
      <c r="H41" s="75">
        <v>0</v>
      </c>
      <c r="I41" s="76"/>
      <c r="J41" s="75">
        <f>SUM(D41:I41)</f>
        <v>600000</v>
      </c>
    </row>
    <row r="42" spans="2:10" x14ac:dyDescent="0.3">
      <c r="B42" s="23"/>
      <c r="C42" s="72"/>
      <c r="D42" s="75"/>
      <c r="E42" s="75"/>
      <c r="F42" s="75"/>
      <c r="G42" s="75"/>
      <c r="H42" s="75"/>
      <c r="I42" s="76"/>
      <c r="J42" s="75"/>
    </row>
    <row r="43" spans="2:10" x14ac:dyDescent="0.3">
      <c r="B43" s="23"/>
      <c r="C43" s="72"/>
      <c r="D43" s="75"/>
      <c r="E43" s="75"/>
      <c r="F43" s="75"/>
      <c r="G43" s="75"/>
      <c r="H43" s="75"/>
      <c r="I43" s="76"/>
      <c r="J43" s="75"/>
    </row>
    <row r="44" spans="2:10" x14ac:dyDescent="0.3">
      <c r="B44" s="23"/>
      <c r="C44" s="72"/>
      <c r="D44" s="75"/>
      <c r="E44" s="78"/>
      <c r="F44" s="78"/>
      <c r="G44" s="78"/>
      <c r="H44" s="78"/>
      <c r="I44" s="74"/>
      <c r="J44" s="75"/>
    </row>
    <row r="45" spans="2:10" x14ac:dyDescent="0.3">
      <c r="B45" s="23"/>
      <c r="C45" s="79" t="s">
        <v>17</v>
      </c>
      <c r="D45" s="73">
        <f>SUM(D41:D44)</f>
        <v>250000</v>
      </c>
      <c r="E45" s="73">
        <f t="shared" ref="E45:H45" si="7">SUM(E41:E44)</f>
        <v>200000</v>
      </c>
      <c r="F45" s="73">
        <f t="shared" si="7"/>
        <v>150000</v>
      </c>
      <c r="G45" s="73">
        <f t="shared" si="7"/>
        <v>0</v>
      </c>
      <c r="H45" s="73">
        <f t="shared" si="7"/>
        <v>0</v>
      </c>
      <c r="I45" s="74"/>
      <c r="J45" s="73">
        <f>SUM(J41:J44)</f>
        <v>600000</v>
      </c>
    </row>
    <row r="46" spans="2:10" x14ac:dyDescent="0.3">
      <c r="B46" s="23"/>
      <c r="C46" s="83" t="s">
        <v>43</v>
      </c>
      <c r="D46" s="81" t="s">
        <v>36</v>
      </c>
      <c r="E46" s="82"/>
      <c r="F46" s="82"/>
      <c r="G46" s="82"/>
      <c r="H46" s="82"/>
      <c r="I46" s="74"/>
      <c r="J46" s="75"/>
    </row>
    <row r="47" spans="2:10" ht="57.6" x14ac:dyDescent="0.3">
      <c r="B47" s="23"/>
      <c r="C47" s="72" t="s">
        <v>94</v>
      </c>
      <c r="D47" s="75"/>
      <c r="E47" s="78"/>
      <c r="F47" s="78"/>
      <c r="G47" s="75">
        <v>2955232.0000000005</v>
      </c>
      <c r="H47" s="75">
        <v>4432848</v>
      </c>
      <c r="I47" s="75"/>
      <c r="J47" s="75">
        <f>SUM(G47:I47)</f>
        <v>7388080</v>
      </c>
    </row>
    <row r="48" spans="2:10" x14ac:dyDescent="0.3">
      <c r="B48" s="23"/>
      <c r="C48" s="72"/>
      <c r="D48" s="75"/>
      <c r="E48" s="78"/>
      <c r="F48" s="78"/>
      <c r="G48" s="78"/>
      <c r="H48" s="78"/>
      <c r="I48" s="74"/>
      <c r="J48" s="75"/>
    </row>
    <row r="49" spans="2:10" x14ac:dyDescent="0.3">
      <c r="B49" s="23"/>
      <c r="C49" s="82"/>
      <c r="D49" s="75"/>
      <c r="E49" s="78"/>
      <c r="F49" s="78"/>
      <c r="G49" s="78"/>
      <c r="H49" s="78"/>
      <c r="I49" s="74"/>
      <c r="J49" s="75"/>
    </row>
    <row r="50" spans="2:10" x14ac:dyDescent="0.3">
      <c r="B50" s="24"/>
      <c r="C50" s="79" t="s">
        <v>18</v>
      </c>
      <c r="D50" s="73">
        <f>SUM(D47:D49)</f>
        <v>0</v>
      </c>
      <c r="E50" s="73">
        <f>SUM(E47:E49)</f>
        <v>0</v>
      </c>
      <c r="F50" s="73">
        <f>SUM(F47:F49)</f>
        <v>0</v>
      </c>
      <c r="G50" s="73">
        <f>SUM(G47:G49)</f>
        <v>2955232.0000000005</v>
      </c>
      <c r="H50" s="73">
        <f>SUM(H47:H49)</f>
        <v>4432848</v>
      </c>
      <c r="I50" s="74"/>
      <c r="J50" s="73">
        <f>SUM(J47:J49)</f>
        <v>7388080</v>
      </c>
    </row>
    <row r="51" spans="2:10" x14ac:dyDescent="0.3">
      <c r="B51" s="24"/>
      <c r="C51" s="79" t="s">
        <v>19</v>
      </c>
      <c r="D51" s="73">
        <f>SUM(D50,D45,D39,D33,D29,D19,D13)</f>
        <v>449445.73055999994</v>
      </c>
      <c r="E51" s="73">
        <f>SUM(E50,E45,E39,E33,E29,E19,E13)</f>
        <v>403845.95978240005</v>
      </c>
      <c r="F51" s="73">
        <f>SUM(F50,F45,F39,F33,F29,F19,F13)</f>
        <v>367706.41562009603</v>
      </c>
      <c r="G51" s="73">
        <f>SUM(G50,G45,G39,G33,G29,G19,G13)</f>
        <v>3184397.5722449003</v>
      </c>
      <c r="H51" s="73">
        <f>SUM(H50,H45,H39,H33,H29,H19,H13)</f>
        <v>4668218.7351346957</v>
      </c>
      <c r="I51" s="74"/>
      <c r="J51" s="73">
        <f t="shared" ref="J51" si="8">SUM(D51:H51)</f>
        <v>9073614.4133420922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71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75">
        <f>D51*0.1</f>
        <v>44944.573055999994</v>
      </c>
      <c r="E54" s="75">
        <f t="shared" ref="E54:H54" si="9">E51*0.1</f>
        <v>40384.59597824001</v>
      </c>
      <c r="F54" s="75">
        <f t="shared" si="9"/>
        <v>36770.641562009601</v>
      </c>
      <c r="G54" s="75">
        <f t="shared" si="9"/>
        <v>318439.75722449005</v>
      </c>
      <c r="H54" s="75">
        <f t="shared" si="9"/>
        <v>466821.87351346959</v>
      </c>
      <c r="I54" s="74"/>
      <c r="J54" s="75">
        <f>SUM(D54:H54)</f>
        <v>907361.44133420929</v>
      </c>
    </row>
    <row r="55" spans="2:10" x14ac:dyDescent="0.3">
      <c r="B55" s="23"/>
      <c r="C55" s="25"/>
      <c r="D55" s="81"/>
      <c r="E55" s="82"/>
      <c r="F55" s="82"/>
      <c r="G55" s="82"/>
      <c r="H55" s="82"/>
      <c r="I55" s="74"/>
      <c r="J55" s="75">
        <f t="shared" ref="J55" si="10">SUM(D55:H55)</f>
        <v>0</v>
      </c>
    </row>
    <row r="56" spans="2:10" x14ac:dyDescent="0.3">
      <c r="B56" s="24"/>
      <c r="C56" s="9" t="s">
        <v>21</v>
      </c>
      <c r="D56" s="73">
        <f>SUM(D54:D55)</f>
        <v>44944.573055999994</v>
      </c>
      <c r="E56" s="73">
        <f t="shared" ref="E56:H56" si="11">SUM(E54:E55)</f>
        <v>40384.59597824001</v>
      </c>
      <c r="F56" s="73">
        <f t="shared" si="11"/>
        <v>36770.641562009601</v>
      </c>
      <c r="G56" s="73">
        <f t="shared" si="11"/>
        <v>318439.75722449005</v>
      </c>
      <c r="H56" s="73">
        <f t="shared" si="11"/>
        <v>466821.87351346959</v>
      </c>
      <c r="I56" s="74"/>
      <c r="J56" s="73">
        <f>SUM(J54:J55)</f>
        <v>907361.44133420929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84">
        <f>SUM(D56,D51)</f>
        <v>494390.30361599993</v>
      </c>
      <c r="E58" s="84">
        <f t="shared" ref="E58:G58" si="12">SUM(E56,E51)</f>
        <v>444230.55576064007</v>
      </c>
      <c r="F58" s="84">
        <f t="shared" si="12"/>
        <v>404477.05718210561</v>
      </c>
      <c r="G58" s="84">
        <f t="shared" si="12"/>
        <v>3502837.3294693902</v>
      </c>
      <c r="H58" s="84">
        <f>SUM(H56,H51)</f>
        <v>5135040.6086481651</v>
      </c>
      <c r="I58" s="74"/>
      <c r="J58" s="84">
        <f>SUM(J56,J51)</f>
        <v>9980975.8546763007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09375" defaultRowHeight="14.4" x14ac:dyDescent="0.3"/>
  <cols>
    <col min="1" max="1" width="3.109375" customWidth="1"/>
    <col min="2" max="2" width="9.6640625" customWidth="1"/>
    <col min="3" max="3" width="44.44140625" customWidth="1"/>
    <col min="4" max="4" width="12.88671875" style="6" customWidth="1"/>
    <col min="5" max="5" width="12.44140625" style="2" customWidth="1"/>
    <col min="6" max="6" width="12.6640625" customWidth="1"/>
    <col min="7" max="7" width="12.88671875" customWidth="1"/>
    <col min="8" max="8" width="13.44140625" style="2" customWidth="1"/>
    <col min="9" max="9" width="0.88671875" style="7" customWidth="1"/>
    <col min="10" max="10" width="14.44140625" customWidth="1"/>
    <col min="11" max="11" width="10.109375" customWidth="1"/>
  </cols>
  <sheetData>
    <row r="2" spans="2:39" ht="23.4" x14ac:dyDescent="0.45">
      <c r="B2" s="30" t="s">
        <v>34</v>
      </c>
    </row>
    <row r="3" spans="2:39" x14ac:dyDescent="0.3">
      <c r="B3" s="5" t="s">
        <v>79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3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09375" defaultRowHeight="14.4" x14ac:dyDescent="0.3"/>
  <cols>
    <col min="1" max="1" width="3.109375" customWidth="1"/>
    <col min="2" max="2" width="10.6640625" customWidth="1"/>
    <col min="3" max="3" width="45.5546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88671875" style="7" customWidth="1"/>
    <col min="10" max="10" width="13.5546875" customWidth="1"/>
    <col min="11" max="11" width="10.109375" customWidth="1"/>
  </cols>
  <sheetData>
    <row r="2" spans="2:39" ht="23.4" x14ac:dyDescent="0.45">
      <c r="B2" s="30" t="s">
        <v>34</v>
      </c>
    </row>
    <row r="3" spans="2:39" x14ac:dyDescent="0.3">
      <c r="B3" s="65" t="s">
        <v>79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71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customWidth="1"/>
    <col min="2" max="2" width="10" customWidth="1"/>
    <col min="3" max="3" width="46.88671875" customWidth="1"/>
    <col min="4" max="4" width="12.6640625" style="6" customWidth="1"/>
    <col min="5" max="5" width="12.44140625" style="2" customWidth="1"/>
    <col min="6" max="6" width="12.88671875" customWidth="1"/>
    <col min="7" max="7" width="12.44140625" customWidth="1"/>
    <col min="8" max="8" width="12.6640625" style="2" customWidth="1"/>
    <col min="9" max="9" width="0.88671875" style="7" customWidth="1"/>
    <col min="10" max="10" width="12.6640625" bestFit="1" customWidth="1"/>
    <col min="11" max="11" width="10.109375" customWidth="1"/>
  </cols>
  <sheetData>
    <row r="2" spans="2:39" ht="23.4" x14ac:dyDescent="0.45">
      <c r="B2" s="30" t="s">
        <v>34</v>
      </c>
    </row>
    <row r="3" spans="2:39" x14ac:dyDescent="0.3">
      <c r="B3" s="65" t="s">
        <v>79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40</v>
      </c>
      <c r="E19" s="11" t="s">
        <v>40</v>
      </c>
      <c r="F19" s="11" t="s">
        <v>40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45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46</v>
      </c>
      <c r="D42" s="13" t="s">
        <v>36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customWidth="1"/>
    <col min="2" max="2" width="11.109375" customWidth="1"/>
    <col min="3" max="3" width="46.44140625" customWidth="1"/>
    <col min="4" max="4" width="13.33203125" style="6" customWidth="1"/>
    <col min="5" max="5" width="13.109375" style="2" customWidth="1"/>
    <col min="6" max="7" width="13.109375" customWidth="1"/>
    <col min="8" max="8" width="12.88671875" style="2" customWidth="1"/>
    <col min="9" max="9" width="0.88671875" style="7" customWidth="1"/>
    <col min="10" max="10" width="14.5546875" customWidth="1"/>
    <col min="11" max="11" width="10.109375" customWidth="1"/>
  </cols>
  <sheetData>
    <row r="2" spans="2:39" ht="23.4" x14ac:dyDescent="0.45">
      <c r="B2" s="30" t="s">
        <v>34</v>
      </c>
    </row>
    <row r="3" spans="2:39" x14ac:dyDescent="0.3">
      <c r="B3" s="65" t="s">
        <v>79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43</v>
      </c>
      <c r="D42" s="13" t="s">
        <v>36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4.5546875" customWidth="1"/>
    <col min="11" max="11" width="10.109375" customWidth="1"/>
  </cols>
  <sheetData>
    <row r="2" spans="2:39" ht="23.4" x14ac:dyDescent="0.45">
      <c r="B2" s="30" t="s">
        <v>34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">
      <c r="B13" s="23"/>
      <c r="C13" s="25" t="s">
        <v>49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">
      <c r="B18" s="23"/>
      <c r="C18" s="29" t="s">
        <v>50</v>
      </c>
      <c r="D18" s="15" t="s">
        <v>40</v>
      </c>
      <c r="E18" s="11" t="s">
        <v>40</v>
      </c>
      <c r="F18" s="11" t="s">
        <v>40</v>
      </c>
      <c r="G18" s="11"/>
      <c r="H18" s="11"/>
      <c r="J18" s="15"/>
    </row>
    <row r="19" spans="2:10" x14ac:dyDescent="0.3">
      <c r="B19" s="23"/>
      <c r="C19" s="29" t="s">
        <v>51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52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53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54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55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56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57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58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3">
      <c r="B32" s="23"/>
      <c r="C32" s="25" t="s">
        <v>59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60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61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62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x14ac:dyDescent="0.3">
      <c r="B42" s="23"/>
      <c r="C42" s="25" t="s">
        <v>63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64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20</v>
      </c>
    </row>
    <row r="48" spans="2:10" x14ac:dyDescent="0.3">
      <c r="B48" s="22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88671875" style="6" customWidth="1"/>
    <col min="5" max="5" width="12.44140625" style="2" customWidth="1"/>
    <col min="6" max="6" width="12.6640625" customWidth="1"/>
    <col min="7" max="7" width="12.88671875" customWidth="1"/>
    <col min="8" max="8" width="13.44140625" style="2" customWidth="1"/>
    <col min="9" max="9" width="0.88671875" style="7" customWidth="1"/>
    <col min="10" max="10" width="14.44140625" customWidth="1"/>
    <col min="11" max="11" width="10.109375" customWidth="1"/>
  </cols>
  <sheetData>
    <row r="2" spans="2:39" ht="23.4" x14ac:dyDescent="0.45">
      <c r="B2" s="30" t="s">
        <v>34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3">
      <c r="B13" s="23"/>
      <c r="C13" s="25" t="s">
        <v>49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3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3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3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53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">
      <c r="B23" s="23"/>
      <c r="C23" s="29" t="s">
        <v>54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 t="s">
        <v>57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3">
      <c r="B33" s="23"/>
      <c r="C33" s="25" t="s">
        <v>66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43.2" x14ac:dyDescent="0.3">
      <c r="B44" s="23"/>
      <c r="C44" s="25" t="s">
        <v>67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 x14ac:dyDescent="0.3">
      <c r="B45" s="23"/>
      <c r="C45" s="25" t="s">
        <v>68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" x14ac:dyDescent="0.3">
      <c r="B46" s="23"/>
      <c r="C46" s="25" t="s">
        <v>69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D206292BCE71A44AEDC60B256DFFEA3" ma:contentTypeVersion="3" ma:contentTypeDescription="Create a new document." ma:contentTypeScope="" ma:versionID="b4492dc707b0e975f0e60c571d3c01a1">
  <xsd:schema xmlns:xsd="http://www.w3.org/2001/XMLSchema" xmlns:xs="http://www.w3.org/2001/XMLSchema" xmlns:p="http://schemas.microsoft.com/office/2006/metadata/properties" xmlns:ns2="5901e8a1-2673-4c7a-b6d2-02f7266f9d66" targetNamespace="http://schemas.microsoft.com/office/2006/metadata/properties" ma:root="true" ma:fieldsID="5a5b56eb7269ef752c4b63821588a210" ns2:_="">
    <xsd:import namespace="5901e8a1-2673-4c7a-b6d2-02f7266f9d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01e8a1-2673-4c7a-b6d2-02f7266f9d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9EC83A6B-F980-4ACB-B35E-E0F603B8BB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01e8a1-2673-4c7a-b6d2-02f7266f9d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2024-03-28T22:32:55Z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0x0101008D206292BCE71A44AEDC60B256DFFEA3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