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66925"/>
  <xr:revisionPtr revIDLastSave="1281" documentId="8_{8C794FCC-600B-4574-80D7-A95DE8243E6C}" xr6:coauthVersionLast="47" xr6:coauthVersionMax="47" xr10:uidLastSave="{F7F07583-32F3-4312-A4AB-AD8A183C65B3}"/>
  <bookViews>
    <workbookView xWindow="-96" yWindow="-96" windowWidth="23232" windowHeight="12552" tabRatio="979" activeTab="3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Sample Budget 1" sheetId="32" r:id="rId5"/>
    <sheet name="Sample Budget 2" sheetId="33" r:id="rId6"/>
    <sheet name="Sample Budget 3" sheetId="34" r:id="rId7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'Sample Budget 1'!#REF!</definedName>
    <definedName name="_xlnm._FilterDatabase" localSheetId="5" hidden="1">'Sample Budget 2'!#REF!</definedName>
    <definedName name="_xlnm._FilterDatabase" localSheetId="6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2" i="27" l="1"/>
  <c r="F42" i="27"/>
  <c r="G42" i="27"/>
  <c r="H42" i="27"/>
  <c r="D42" i="27"/>
  <c r="J19" i="27"/>
  <c r="J22" i="16"/>
  <c r="E17" i="27"/>
  <c r="F17" i="27"/>
  <c r="G17" i="27"/>
  <c r="H17" i="27"/>
  <c r="D17" i="27"/>
  <c r="J34" i="16" l="1"/>
  <c r="E20" i="16"/>
  <c r="F20" i="16"/>
  <c r="G20" i="16"/>
  <c r="H20" i="16"/>
  <c r="H9" i="30" s="1"/>
  <c r="D20" i="16"/>
  <c r="J10" i="16"/>
  <c r="J11" i="16"/>
  <c r="J12" i="16"/>
  <c r="J13" i="16"/>
  <c r="J26" i="27"/>
  <c r="J16" i="27"/>
  <c r="J17" i="27" s="1"/>
  <c r="J19" i="16"/>
  <c r="E54" i="34"/>
  <c r="J54" i="34" s="1"/>
  <c r="F54" i="34"/>
  <c r="F56" i="34" s="1"/>
  <c r="J56" i="34" s="1"/>
  <c r="G54" i="34"/>
  <c r="H54" i="34"/>
  <c r="D54" i="34"/>
  <c r="J8" i="16"/>
  <c r="J9" i="16"/>
  <c r="E17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F17" i="16"/>
  <c r="I46" i="27"/>
  <c r="H44" i="27"/>
  <c r="G44" i="27"/>
  <c r="F44" i="27"/>
  <c r="E44" i="27"/>
  <c r="D44" i="27"/>
  <c r="J43" i="27"/>
  <c r="J42" i="27"/>
  <c r="H38" i="27"/>
  <c r="G38" i="27"/>
  <c r="F38" i="27"/>
  <c r="E38" i="27"/>
  <c r="E13" i="30" s="1"/>
  <c r="D38" i="27"/>
  <c r="J37" i="27"/>
  <c r="J36" i="27"/>
  <c r="J35" i="27"/>
  <c r="J31" i="27"/>
  <c r="J30" i="27"/>
  <c r="J29" i="27"/>
  <c r="H27" i="27"/>
  <c r="H12" i="30" s="1"/>
  <c r="G27" i="27"/>
  <c r="F27" i="27"/>
  <c r="E27" i="27"/>
  <c r="D27" i="27"/>
  <c r="H24" i="27"/>
  <c r="G24" i="27"/>
  <c r="F24" i="27"/>
  <c r="E24" i="27"/>
  <c r="E11" i="30" s="1"/>
  <c r="D24" i="27"/>
  <c r="J23" i="27"/>
  <c r="J22" i="27"/>
  <c r="H20" i="27"/>
  <c r="G20" i="27"/>
  <c r="F20" i="27"/>
  <c r="E20" i="27"/>
  <c r="D20" i="27"/>
  <c r="G9" i="30"/>
  <c r="F9" i="30"/>
  <c r="E9" i="30"/>
  <c r="D9" i="30"/>
  <c r="I14" i="27"/>
  <c r="I11" i="27"/>
  <c r="H11" i="27"/>
  <c r="G11" i="27"/>
  <c r="F11" i="27"/>
  <c r="E11" i="27"/>
  <c r="D11" i="27"/>
  <c r="J10" i="27"/>
  <c r="J9" i="27"/>
  <c r="J8" i="27"/>
  <c r="E37" i="16"/>
  <c r="F37" i="16"/>
  <c r="G37" i="16"/>
  <c r="H37" i="16"/>
  <c r="D37" i="16"/>
  <c r="E31" i="16"/>
  <c r="F31" i="16"/>
  <c r="G31" i="16"/>
  <c r="H31" i="16"/>
  <c r="D31" i="16"/>
  <c r="E27" i="16"/>
  <c r="F27" i="16"/>
  <c r="G27" i="16"/>
  <c r="H27" i="16"/>
  <c r="D27" i="16"/>
  <c r="J25" i="16"/>
  <c r="J26" i="16"/>
  <c r="J29" i="16"/>
  <c r="J30" i="16"/>
  <c r="J33" i="16"/>
  <c r="J35" i="16"/>
  <c r="J36" i="16"/>
  <c r="E23" i="16"/>
  <c r="F23" i="16"/>
  <c r="G23" i="16"/>
  <c r="H23" i="16"/>
  <c r="D23" i="16"/>
  <c r="E14" i="16"/>
  <c r="E41" i="16" s="1"/>
  <c r="E42" i="16" s="1"/>
  <c r="F14" i="16"/>
  <c r="F41" i="16" s="1"/>
  <c r="F42" i="16" s="1"/>
  <c r="G14" i="16"/>
  <c r="G41" i="16" s="1"/>
  <c r="G42" i="16" s="1"/>
  <c r="H14" i="16"/>
  <c r="H41" i="16" s="1"/>
  <c r="H42" i="16" s="1"/>
  <c r="D14" i="16"/>
  <c r="D41" i="16" s="1"/>
  <c r="D42" i="16" s="1"/>
  <c r="G17" i="16"/>
  <c r="H17" i="16"/>
  <c r="D17" i="16"/>
  <c r="F16" i="30" l="1"/>
  <c r="F11" i="30"/>
  <c r="F13" i="30"/>
  <c r="G16" i="30"/>
  <c r="G11" i="30"/>
  <c r="H16" i="30"/>
  <c r="G10" i="30"/>
  <c r="H11" i="30"/>
  <c r="D12" i="30"/>
  <c r="E12" i="30"/>
  <c r="F12" i="30"/>
  <c r="D16" i="30"/>
  <c r="D11" i="30"/>
  <c r="G12" i="30"/>
  <c r="D13" i="30"/>
  <c r="E16" i="30"/>
  <c r="H13" i="30"/>
  <c r="G13" i="30"/>
  <c r="J24" i="27"/>
  <c r="H10" i="30"/>
  <c r="F10" i="30"/>
  <c r="E10" i="30"/>
  <c r="D10" i="30"/>
  <c r="J20" i="27"/>
  <c r="J27" i="27"/>
  <c r="J38" i="27"/>
  <c r="H14" i="27"/>
  <c r="H8" i="30" s="1"/>
  <c r="H7" i="30"/>
  <c r="G14" i="27"/>
  <c r="G8" i="30" s="1"/>
  <c r="G7" i="30"/>
  <c r="F14" i="27"/>
  <c r="F8" i="30" s="1"/>
  <c r="F7" i="30"/>
  <c r="E14" i="27"/>
  <c r="E8" i="30" s="1"/>
  <c r="E7" i="30"/>
  <c r="J11" i="27"/>
  <c r="D14" i="27"/>
  <c r="D8" i="30" s="1"/>
  <c r="D7" i="30"/>
  <c r="J41" i="16"/>
  <c r="J27" i="16"/>
  <c r="J42" i="16"/>
  <c r="J37" i="16"/>
  <c r="D38" i="16"/>
  <c r="D44" i="16" s="1"/>
  <c r="J20" i="16"/>
  <c r="J31" i="16"/>
  <c r="J23" i="16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J13" i="27"/>
  <c r="J14" i="27" s="1"/>
  <c r="H38" i="16"/>
  <c r="H44" i="16" s="1"/>
  <c r="J14" i="16"/>
  <c r="J16" i="16"/>
  <c r="J17" i="16" s="1"/>
  <c r="J44" i="27"/>
  <c r="E38" i="16"/>
  <c r="E44" i="16" s="1"/>
  <c r="G38" i="16"/>
  <c r="G44" i="16" s="1"/>
  <c r="F38" i="16"/>
  <c r="F44" i="16" s="1"/>
  <c r="F39" i="27" l="1"/>
  <c r="F46" i="27" s="1"/>
  <c r="D39" i="27"/>
  <c r="D46" i="27" s="1"/>
  <c r="G39" i="27"/>
  <c r="G46" i="27" s="1"/>
  <c r="H39" i="27"/>
  <c r="H46" i="27" s="1"/>
  <c r="E39" i="27"/>
  <c r="E46" i="27" s="1"/>
  <c r="J16" i="30"/>
  <c r="J10" i="30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G14" i="30"/>
  <c r="G18" i="30" s="1"/>
  <c r="J7" i="30"/>
  <c r="H14" i="30"/>
  <c r="H18" i="30" s="1"/>
  <c r="D14" i="30"/>
  <c r="J13" i="30"/>
  <c r="J38" i="16"/>
  <c r="J44" i="16" s="1"/>
  <c r="D23" i="30" s="1"/>
  <c r="J39" i="27" l="1"/>
  <c r="J46" i="27" s="1"/>
  <c r="D24" i="30" s="1"/>
  <c r="D25" i="30" s="1"/>
  <c r="E24" i="30" s="1"/>
  <c r="J14" i="30"/>
  <c r="J18" i="30" s="1"/>
  <c r="D18" i="30"/>
  <c r="E23" i="30" l="1"/>
  <c r="E25" i="30" l="1"/>
</calcChain>
</file>

<file path=xl/sharedStrings.xml><?xml version="1.0" encoding="utf-8"?>
<sst xmlns="http://schemas.openxmlformats.org/spreadsheetml/2006/main" count="373" uniqueCount="103">
  <si>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</si>
  <si>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</si>
  <si>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</si>
  <si>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</si>
  <si>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</si>
  <si>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</si>
  <si>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</si>
  <si>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</si>
  <si>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</si>
  <si>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</si>
  <si>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</si>
  <si>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</si>
  <si>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</si>
  <si>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</si>
  <si>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</si>
  <si>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</si>
  <si>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</si>
  <si>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</si>
  <si>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</si>
  <si>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</si>
  <si>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</si>
  <si>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</si>
  <si>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</si>
  <si>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</si>
  <si>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</si>
  <si>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</si>
  <si>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</si>
  <si>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</si>
  <si>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Pedestrian &amp; Bike Roadway Safety Improvements</t>
  </si>
  <si>
    <t>Urban Tree Planting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</si>
  <si>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</si>
  <si>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</si>
  <si>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</si>
  <si>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</si>
  <si>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</si>
  <si>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>SRPEDD Staff; New Hire (TDB)</t>
  </si>
  <si>
    <t>SRPEDD Staff; Intern (TDB)</t>
  </si>
  <si>
    <t xml:space="preserve"> Fringe Benefits </t>
  </si>
  <si>
    <t>N/A, SRPEDD's NICRA agreement is set at 115%, as negotiated with the Department of the Interior; per agreement, fringe is always included as bundled in indirect</t>
  </si>
  <si>
    <t xml:space="preserve"> Travel </t>
  </si>
  <si>
    <t>Milage: 50 mi/mo @ $.655/mi x 12 mo</t>
  </si>
  <si>
    <t xml:space="preserve"> Equipment </t>
  </si>
  <si>
    <t>N/A</t>
  </si>
  <si>
    <t xml:space="preserve"> Supplies </t>
  </si>
  <si>
    <t>Office and related supplies to support outreach meetings, trainings, etc.</t>
  </si>
  <si>
    <t>EcoCounters to be installed at 5 roadway improvement locations to monitor vehicle, bike and pedestrian traffic</t>
  </si>
  <si>
    <t xml:space="preserve"> Contractual </t>
  </si>
  <si>
    <t>Contract to prepare 100% designs, construction cost estimates &amp;  permitting for up to 5 road safety improvements</t>
  </si>
  <si>
    <t>Facilitation and Translation Services for Stakeholder Meetings and Key Materials (15,000 words per year in 3 languages at 0.18 cents per word = $8,100; translation &amp; facilitation services for in-person events at $2,000/event)</t>
  </si>
  <si>
    <t>OTHER</t>
  </si>
  <si>
    <t>Subaward: City of Providence - Planning Dept</t>
  </si>
  <si>
    <t>Participant support costs: roadway construction oversight &amp; contract management (municipal and/or MassDOT staff)</t>
  </si>
  <si>
    <t>Police Detail for monitoring counts</t>
  </si>
  <si>
    <t xml:space="preserve">Construction: Contract to construct up to 5 roadway safety improvements </t>
  </si>
  <si>
    <t>Indirect Costs</t>
  </si>
  <si>
    <t xml:space="preserve">Federal Negotiated Indirect Cost Rate = 115% </t>
  </si>
  <si>
    <t>Subaward: City of Providence - Parks Dept</t>
  </si>
  <si>
    <t>Subaward: Providence Neighborhood Planting Program</t>
  </si>
  <si>
    <t>Subaward: Groundwork Rhode Island</t>
  </si>
  <si>
    <t>Subaward: Garden Time</t>
  </si>
  <si>
    <t>Subaward: Woonasquatucket River Watershed Council</t>
  </si>
  <si>
    <t>Subaward: Groundwork Southcoast</t>
  </si>
  <si>
    <t>Subaward: Umass Dartmouth</t>
  </si>
  <si>
    <t xml:space="preserve">Subaward: Tree planting plan &amp; implementation (2 municipalities at $500,000 each) </t>
  </si>
  <si>
    <t>Participant support costs: training &amp; stipends to local arborists/ stewards for site prep, tree planting &amp; maintenance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</si>
  <si>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</si>
  <si>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</si>
  <si>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</si>
  <si>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</si>
  <si>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 xml:space="preserve"> 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</si>
  <si>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</si>
  <si>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</si>
  <si>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</si>
  <si>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</si>
  <si>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</si>
  <si>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</si>
  <si>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</si>
  <si>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</si>
  <si>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</si>
  <si>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</si>
  <si>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</si>
  <si>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</si>
  <si>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</si>
  <si>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</si>
  <si>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</si>
  <si>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</si>
  <si>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</si>
  <si>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</si>
  <si>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</si>
  <si>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</si>
  <si>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</si>
  <si>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</si>
  <si>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</si>
  <si>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</si>
  <si>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</si>
  <si>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</si>
  <si>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</si>
  <si>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</si>
  <si>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>Trees (1,100 trees to be planted by SRPEDD in MA at $300 each)</t>
  </si>
  <si>
    <t>SRPEDD Staff; Environmental Planning Manager</t>
  </si>
  <si>
    <t>SRPEDD Staff; Senior Climate Planner</t>
  </si>
  <si>
    <t>SRPEDD Staff; SS4A Project Coordinator</t>
  </si>
  <si>
    <t>SRPEDD Staff; Transportation Planner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</si>
</sst>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8" fontId="9" fillId="0" borderId="1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4" x14ac:dyDescent="0.3"/>
  <cols>
    <col min="1" max="1" width="1.6640625" customWidth="1"/>
    <col min="5" max="5" width="13.44140625" bestFit="1" customWidth="1"/>
    <col min="6" max="6" width="14.44140625" bestFit="1" customWidth="1"/>
    <col min="7" max="9" width="14.44140625" customWidth="1"/>
    <col min="10" max="10" width="10.664062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33"/>
      <c r="K2" s="3"/>
    </row>
    <row r="3" spans="4:11" x14ac:dyDescent="0.3">
      <c r="D3" s="3"/>
      <c r="E3" s="3"/>
      <c r="J3" s="31"/>
      <c r="K3" s="32"/>
    </row>
    <row r="4" spans="4:11" x14ac:dyDescent="0.3">
      <c r="D4" s="4"/>
      <c r="E4" s="3"/>
    </row>
    <row r="9" spans="4:11" x14ac:dyDescent="0.3">
      <c r="J9" s="21"/>
    </row>
    <row r="17" spans="5:18" x14ac:dyDescent="0.3">
      <c r="E17" s="34"/>
      <c r="F17" s="34"/>
      <c r="G17" s="34"/>
      <c r="H17" s="34"/>
      <c r="I17" s="34"/>
    </row>
    <row r="18" spans="5:18" x14ac:dyDescent="0.3">
      <c r="E18" s="34"/>
      <c r="F18" s="34"/>
      <c r="G18" s="34"/>
      <c r="H18" s="34"/>
      <c r="I18" s="34"/>
    </row>
    <row r="27" spans="5:18" ht="23.4" x14ac:dyDescent="0.45">
      <c r="Q27" s="30"/>
    </row>
    <row r="28" spans="5:18" x14ac:dyDescent="0.3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6"/>
  <sheetViews>
    <sheetView showGridLines="0" zoomScale="83" zoomScaleNormal="85" workbookViewId="0">
      <selection activeCell="I22" sqref="I22"/>
    </sheetView>
  </sheetViews>
  <sheetFormatPr defaultColWidth="9.33203125" defaultRowHeight="15" customHeight="1" x14ac:dyDescent="0.3"/>
  <cols>
    <col min="1" max="1" width="3.33203125" customWidth="1"/>
    <col min="2" max="2" width="12.33203125" customWidth="1"/>
    <col min="3" max="3" width="29.33203125" customWidth="1"/>
    <col min="4" max="4" width="12.6640625" style="6" bestFit="1" customWidth="1"/>
    <col min="5" max="5" width="11.6640625" style="2" customWidth="1"/>
    <col min="6" max="6" width="12.33203125" customWidth="1"/>
    <col min="7" max="7" width="13.109375" customWidth="1"/>
    <col min="8" max="8" width="12.33203125" style="2" customWidth="1"/>
    <col min="9" max="9" width="3.5546875" style="7" customWidth="1"/>
    <col min="10" max="10" width="12.6640625" bestFit="1" customWidth="1"/>
    <col min="11" max="11" width="10.33203125" customWidth="1"/>
  </cols>
  <sheetData>
    <row r="2" spans="2:39" ht="23.4" x14ac:dyDescent="0.45">
      <c r="B2" s="30" t="s">
        <v>0</v>
      </c>
    </row>
    <row r="3" spans="2:39" ht="26.7" customHeight="1" x14ac:dyDescent="0.3">
      <c r="B3" s="72" t="s">
        <v>1</v>
      </c>
      <c r="C3" s="72"/>
      <c r="D3" s="72"/>
      <c r="E3" s="72"/>
      <c r="F3" s="72"/>
      <c r="G3" s="72"/>
      <c r="H3" s="72"/>
      <c r="I3" s="72"/>
      <c r="J3" s="72"/>
    </row>
    <row r="4" spans="2:39" ht="15" customHeight="1" x14ac:dyDescent="0.3">
      <c r="B4" s="5"/>
    </row>
    <row r="5" spans="2:39" ht="18" x14ac:dyDescent="0.35">
      <c r="B5" s="45" t="s">
        <v>2</v>
      </c>
      <c r="C5" s="46"/>
      <c r="D5" s="46"/>
      <c r="E5" s="46"/>
      <c r="F5" s="46"/>
      <c r="G5" s="46"/>
      <c r="H5" s="46"/>
      <c r="I5" s="46"/>
      <c r="J5" s="67"/>
    </row>
    <row r="6" spans="2:39" ht="17.100000000000001" customHeight="1" x14ac:dyDescent="0.3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8" t="s">
        <v>10</v>
      </c>
    </row>
    <row r="7" spans="2:39" s="5" customFormat="1" ht="14.4" x14ac:dyDescent="0.3">
      <c r="B7" s="22" t="s">
        <v>11</v>
      </c>
      <c r="C7" s="51" t="s">
        <v>12</v>
      </c>
      <c r="D7" s="52">
        <f>'Measure 1 Budget'!D14+'Measure 2 Budget'!D11</f>
        <v>57472</v>
      </c>
      <c r="E7" s="52">
        <f>'Measure 1 Budget'!E14+'Measure 2 Budget'!E11</f>
        <v>90381</v>
      </c>
      <c r="F7" s="52">
        <f>'Measure 1 Budget'!F14+'Measure 2 Budget'!F11</f>
        <v>99243</v>
      </c>
      <c r="G7" s="52">
        <f>'Measure 1 Budget'!G14+'Measure 2 Budget'!G11</f>
        <v>95556</v>
      </c>
      <c r="H7" s="52">
        <f>'Measure 1 Budget'!H14+'Measure 2 Budget'!H11</f>
        <v>95781</v>
      </c>
      <c r="I7" s="53"/>
      <c r="J7" s="52">
        <f>SUM(D7:I7)</f>
        <v>438433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23"/>
      <c r="C8" s="51" t="s">
        <v>13</v>
      </c>
      <c r="D8" s="52">
        <f>'Measure 1 Budget'!D17+'Measure 2 Budget'!D14</f>
        <v>0</v>
      </c>
      <c r="E8" s="52">
        <f>'Measure 1 Budget'!E17+'Measure 2 Budget'!E14</f>
        <v>0</v>
      </c>
      <c r="F8" s="52">
        <f>'Measure 1 Budget'!F17+'Measure 2 Budget'!F14</f>
        <v>0</v>
      </c>
      <c r="G8" s="52">
        <f>'Measure 1 Budget'!G17+'Measure 2 Budget'!G14</f>
        <v>0</v>
      </c>
      <c r="H8" s="52">
        <f>'Measure 1 Budget'!H17+'Measure 2 Budget'!H14</f>
        <v>0</v>
      </c>
      <c r="I8" s="53"/>
      <c r="J8" s="52">
        <f t="shared" ref="J8:J14" si="0">SUM(D8:I8)</f>
        <v>0</v>
      </c>
    </row>
    <row r="9" spans="2:39" ht="14.4" x14ac:dyDescent="0.3">
      <c r="B9" s="23"/>
      <c r="C9" s="51" t="s">
        <v>14</v>
      </c>
      <c r="D9" s="52">
        <f>'Measure 1 Budget'!D20+'Measure 2 Budget'!D17</f>
        <v>786</v>
      </c>
      <c r="E9" s="52">
        <f>'Measure 1 Budget'!E20+'Measure 2 Budget'!E17</f>
        <v>786</v>
      </c>
      <c r="F9" s="52">
        <f>'Measure 1 Budget'!F20+'Measure 2 Budget'!F17</f>
        <v>786</v>
      </c>
      <c r="G9" s="52">
        <f>'Measure 1 Budget'!G20+'Measure 2 Budget'!G17</f>
        <v>786</v>
      </c>
      <c r="H9" s="52">
        <f>'Measure 1 Budget'!H20+'Measure 2 Budget'!H17</f>
        <v>786</v>
      </c>
      <c r="I9" s="53"/>
      <c r="J9" s="52">
        <f t="shared" si="0"/>
        <v>3930</v>
      </c>
    </row>
    <row r="10" spans="2:39" ht="14.4" x14ac:dyDescent="0.3">
      <c r="B10" s="23"/>
      <c r="C10" s="51" t="s">
        <v>15</v>
      </c>
      <c r="D10" s="52">
        <f>'Measure 1 Budget'!D23+'Measure 2 Budget'!D20</f>
        <v>0</v>
      </c>
      <c r="E10" s="52">
        <f>'Measure 1 Budget'!E23+'Measure 2 Budget'!E20</f>
        <v>0</v>
      </c>
      <c r="F10" s="52">
        <f>'Measure 1 Budget'!F23+'Measure 2 Budget'!F20</f>
        <v>0</v>
      </c>
      <c r="G10" s="52">
        <f>'Measure 1 Budget'!G23+'Measure 2 Budget'!G20</f>
        <v>0</v>
      </c>
      <c r="H10" s="52">
        <f>'Measure 1 Budget'!H23+'Measure 2 Budget'!H20</f>
        <v>0</v>
      </c>
      <c r="I10" s="53"/>
      <c r="J10" s="52">
        <f t="shared" si="0"/>
        <v>0</v>
      </c>
    </row>
    <row r="11" spans="2:39" ht="14.4" x14ac:dyDescent="0.3">
      <c r="B11" s="23"/>
      <c r="C11" s="51" t="s">
        <v>16</v>
      </c>
      <c r="D11" s="52">
        <f>'Measure 1 Budget'!D27+'Measure 2 Budget'!D24</f>
        <v>1000</v>
      </c>
      <c r="E11" s="52">
        <f>'Measure 1 Budget'!E27+'Measure 2 Budget'!E24</f>
        <v>1000</v>
      </c>
      <c r="F11" s="52">
        <f>'Measure 1 Budget'!F27+'Measure 2 Budget'!F24</f>
        <v>161000</v>
      </c>
      <c r="G11" s="52">
        <f>'Measure 1 Budget'!G27+'Measure 2 Budget'!G24</f>
        <v>111000</v>
      </c>
      <c r="H11" s="52">
        <f>'Measure 1 Budget'!H27+'Measure 2 Budget'!H24</f>
        <v>111000</v>
      </c>
      <c r="I11" s="53"/>
      <c r="J11" s="52">
        <f t="shared" si="0"/>
        <v>385000</v>
      </c>
    </row>
    <row r="12" spans="2:39" ht="14.4" x14ac:dyDescent="0.3">
      <c r="B12" s="23"/>
      <c r="C12" s="51" t="s">
        <v>17</v>
      </c>
      <c r="D12" s="52">
        <f>'Measure 1 Budget'!D31+'Measure 2 Budget'!D27</f>
        <v>20200</v>
      </c>
      <c r="E12" s="52">
        <f>'Measure 1 Budget'!E31+'Measure 2 Budget'!E27</f>
        <v>24200</v>
      </c>
      <c r="F12" s="52">
        <f>'Measure 1 Budget'!F31+'Measure 2 Budget'!F27</f>
        <v>2524200</v>
      </c>
      <c r="G12" s="52">
        <f>'Measure 1 Budget'!G31+'Measure 2 Budget'!G27</f>
        <v>20200</v>
      </c>
      <c r="H12" s="52">
        <f>'Measure 1 Budget'!H31+'Measure 2 Budget'!H27</f>
        <v>20200</v>
      </c>
      <c r="I12" s="53"/>
      <c r="J12" s="52">
        <f t="shared" si="0"/>
        <v>2609000</v>
      </c>
    </row>
    <row r="13" spans="2:39" ht="14.4" x14ac:dyDescent="0.3">
      <c r="B13" s="23"/>
      <c r="C13" s="51" t="s">
        <v>18</v>
      </c>
      <c r="D13" s="52">
        <f>'Measure 1 Budget'!D37+'Measure 2 Budget'!D38</f>
        <v>3020573</v>
      </c>
      <c r="E13" s="52">
        <f>'Measure 1 Budget'!E37+'Measure 2 Budget'!E38</f>
        <v>3874864</v>
      </c>
      <c r="F13" s="52">
        <f>'Measure 1 Budget'!F37+'Measure 2 Budget'!F38</f>
        <v>4030054</v>
      </c>
      <c r="G13" s="52">
        <f>'Measure 1 Budget'!G37+'Measure 2 Budget'!G38</f>
        <v>18662296</v>
      </c>
      <c r="H13" s="52">
        <f>'Measure 1 Budget'!H37+'Measure 2 Budget'!H38</f>
        <v>18851439</v>
      </c>
      <c r="I13" s="53"/>
      <c r="J13" s="52">
        <f t="shared" si="0"/>
        <v>48439226</v>
      </c>
    </row>
    <row r="14" spans="2:39" ht="14.4" x14ac:dyDescent="0.3">
      <c r="B14" s="24"/>
      <c r="C14" s="9" t="s">
        <v>19</v>
      </c>
      <c r="D14" s="16">
        <f>D13+D12+D11+D10+D9+D8+D7</f>
        <v>3100031</v>
      </c>
      <c r="E14" s="16">
        <f>E13+E12+E11+E10+E9+E8+E7</f>
        <v>3991231</v>
      </c>
      <c r="F14" s="16">
        <f>F13+F12+F11+F10+F9+F8+F7</f>
        <v>6815283</v>
      </c>
      <c r="G14" s="16">
        <f>G13+G12+G11+G10+G9+G8+G7</f>
        <v>18889838</v>
      </c>
      <c r="H14" s="16">
        <f>H13+H12+H11+H10+H9+H8+H7</f>
        <v>19079206</v>
      </c>
      <c r="J14" s="16">
        <f t="shared" si="0"/>
        <v>51875589</v>
      </c>
    </row>
    <row r="15" spans="2:39" ht="14.4" x14ac:dyDescent="0.3">
      <c r="B15" s="66"/>
      <c r="D15"/>
      <c r="E15"/>
      <c r="H15"/>
      <c r="I15"/>
      <c r="J15" s="18" t="s">
        <v>20</v>
      </c>
    </row>
    <row r="16" spans="2:39" ht="20.100000000000001" customHeight="1" x14ac:dyDescent="0.3">
      <c r="B16" s="66"/>
      <c r="C16" s="9" t="s">
        <v>21</v>
      </c>
      <c r="D16" s="59">
        <f>'Measure 1 Budget'!D42+'Measure 2 Budget'!D44</f>
        <v>66092.799999999988</v>
      </c>
      <c r="E16" s="59">
        <f>'Measure 1 Budget'!E42+'Measure 2 Budget'!E44</f>
        <v>103938.15</v>
      </c>
      <c r="F16" s="59">
        <f>'Measure 1 Budget'!F42+'Measure 2 Budget'!F44</f>
        <v>114129.45</v>
      </c>
      <c r="G16" s="59">
        <f>'Measure 1 Budget'!G42+'Measure 2 Budget'!G44</f>
        <v>109889.4</v>
      </c>
      <c r="H16" s="59">
        <f>'Measure 1 Budget'!H42+'Measure 2 Budget'!H44</f>
        <v>110148.15</v>
      </c>
      <c r="J16" s="9">
        <f>SUM(D16:H16)</f>
        <v>504197.94999999995</v>
      </c>
    </row>
    <row r="17" spans="2:10" thickBot="1" x14ac:dyDescent="0.35">
      <c r="B17" s="66"/>
      <c r="D17"/>
      <c r="E17"/>
      <c r="H17"/>
      <c r="I17"/>
      <c r="J17" s="18" t="s">
        <v>20</v>
      </c>
    </row>
    <row r="18" spans="2:10" ht="31.2" customHeight="1" thickBot="1" x14ac:dyDescent="0.35">
      <c r="B18" s="65" t="s">
        <v>22</v>
      </c>
      <c r="C18" s="19"/>
      <c r="D18" s="54">
        <f>D14+D16</f>
        <v>3166123.8</v>
      </c>
      <c r="E18" s="54">
        <f>E14+E16</f>
        <v>4095169.15</v>
      </c>
      <c r="F18" s="54">
        <f>F14+F16</f>
        <v>6929412.4500000002</v>
      </c>
      <c r="G18" s="54">
        <f>G14+G16</f>
        <v>18999727.399999999</v>
      </c>
      <c r="H18" s="54">
        <f>H14+H16</f>
        <v>19189354.149999999</v>
      </c>
      <c r="I18" s="55"/>
      <c r="J18" s="69">
        <f>J14+J16</f>
        <v>52379786.950000003</v>
      </c>
    </row>
    <row r="19" spans="2:10" s="1" customFormat="1" ht="14.4" x14ac:dyDescent="0.3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">
      <c r="B20" s="6"/>
    </row>
    <row r="21" spans="2:10" ht="15" customHeight="1" x14ac:dyDescent="0.35">
      <c r="B21" s="45" t="s">
        <v>23</v>
      </c>
      <c r="C21" s="46"/>
      <c r="D21" s="46"/>
      <c r="E21" s="74"/>
      <c r="F21" s="74"/>
      <c r="H21"/>
      <c r="I21"/>
    </row>
    <row r="22" spans="2:10" ht="29.1" customHeight="1" x14ac:dyDescent="0.3">
      <c r="B22" s="47" t="s">
        <v>24</v>
      </c>
      <c r="C22" s="47" t="s">
        <v>25</v>
      </c>
      <c r="D22" s="56" t="s">
        <v>26</v>
      </c>
      <c r="E22" s="75" t="s">
        <v>27</v>
      </c>
      <c r="F22" s="75"/>
      <c r="H22"/>
      <c r="I22"/>
    </row>
    <row r="23" spans="2:10" ht="28.8" x14ac:dyDescent="0.3">
      <c r="B23" s="51">
        <v>1</v>
      </c>
      <c r="C23" s="57" t="s">
        <v>28</v>
      </c>
      <c r="D23" s="58">
        <f>'Measure 1 Budget'!J44</f>
        <v>38133421.25</v>
      </c>
      <c r="E23" s="73">
        <f>D23/D$25</f>
        <v>0.7280178761780931</v>
      </c>
      <c r="F23" s="73"/>
      <c r="H23"/>
      <c r="I23"/>
    </row>
    <row r="24" spans="2:10" ht="15" customHeight="1" x14ac:dyDescent="0.3">
      <c r="B24" s="51">
        <v>2</v>
      </c>
      <c r="C24" s="52" t="s">
        <v>29</v>
      </c>
      <c r="D24" s="58">
        <f>'Measure 2 Budget'!J46</f>
        <v>14246365.699999999</v>
      </c>
      <c r="E24" s="73">
        <f>D24/D$25</f>
        <v>0.27198212382190678</v>
      </c>
      <c r="F24" s="73"/>
      <c r="H24"/>
      <c r="I24"/>
    </row>
    <row r="25" spans="2:10" ht="15" customHeight="1" x14ac:dyDescent="0.3">
      <c r="B25" s="51" t="s">
        <v>30</v>
      </c>
      <c r="C25" s="52"/>
      <c r="D25" s="58">
        <f>SUM(D23:D24)</f>
        <v>52379786.950000003</v>
      </c>
      <c r="E25" s="73">
        <f>SUM(E23:E24)</f>
        <v>0.99999999999999989</v>
      </c>
      <c r="F25" s="73"/>
      <c r="H25"/>
      <c r="I25"/>
    </row>
    <row r="26" spans="2:10" ht="15" customHeight="1" x14ac:dyDescent="0.3">
      <c r="H26"/>
      <c r="I26"/>
    </row>
  </sheetData>
  <mergeCells count="6">
    <mergeCell ref="B3:J3"/>
    <mergeCell ref="E25:F25"/>
    <mergeCell ref="E21:F21"/>
    <mergeCell ref="E22:F22"/>
    <mergeCell ref="E23:F23"/>
    <mergeCell ref="E24:F24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59"/>
  <sheetViews>
    <sheetView showGridLines="0" zoomScale="85" zoomScaleNormal="85" workbookViewId="0">
      <selection activeCell="C13" sqref="C13"/>
    </sheetView>
  </sheetViews>
  <sheetFormatPr defaultColWidth="9.33203125" defaultRowHeight="14.4" x14ac:dyDescent="0.3"/>
  <cols>
    <col min="1" max="1" width="3.33203125" customWidth="1"/>
    <col min="2" max="2" width="10.33203125" customWidth="1"/>
    <col min="3" max="3" width="35.4414062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6640625" style="7" customWidth="1"/>
    <col min="10" max="10" width="12.6640625" customWidth="1"/>
    <col min="11" max="11" width="10.33203125" customWidth="1"/>
  </cols>
  <sheetData>
    <row r="2" spans="2:39" ht="23.4" x14ac:dyDescent="0.45">
      <c r="B2" s="30" t="s">
        <v>31</v>
      </c>
    </row>
    <row r="3" spans="2:39" x14ac:dyDescent="0.3">
      <c r="B3" s="5" t="s">
        <v>32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28.8" x14ac:dyDescent="0.3">
      <c r="B7" s="70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23"/>
      <c r="C8" s="25" t="s">
        <v>99</v>
      </c>
      <c r="D8" s="15">
        <v>3109</v>
      </c>
      <c r="E8" s="15">
        <v>5182</v>
      </c>
      <c r="F8" s="15">
        <v>6218</v>
      </c>
      <c r="G8" s="15">
        <v>5182</v>
      </c>
      <c r="H8" s="15">
        <v>5182</v>
      </c>
      <c r="I8" s="35"/>
      <c r="J8" s="15">
        <f>SUM(D8:H8)</f>
        <v>24873</v>
      </c>
    </row>
    <row r="9" spans="2:39" x14ac:dyDescent="0.3">
      <c r="B9" s="23"/>
      <c r="C9" s="25" t="s">
        <v>100</v>
      </c>
      <c r="D9" s="15">
        <v>1864</v>
      </c>
      <c r="E9" s="15">
        <v>1864</v>
      </c>
      <c r="F9" s="15">
        <v>1864</v>
      </c>
      <c r="G9" s="15">
        <v>1864</v>
      </c>
      <c r="H9" s="15">
        <v>1864</v>
      </c>
      <c r="J9" s="15">
        <f>SUM(D9:H9)</f>
        <v>9320</v>
      </c>
    </row>
    <row r="10" spans="2:39" x14ac:dyDescent="0.3">
      <c r="B10" s="23"/>
      <c r="C10" s="25" t="s">
        <v>35</v>
      </c>
      <c r="D10" s="15">
        <v>5504</v>
      </c>
      <c r="E10" s="15">
        <v>9906</v>
      </c>
      <c r="F10" s="15">
        <v>11374</v>
      </c>
      <c r="G10" s="15">
        <v>10640</v>
      </c>
      <c r="H10" s="15">
        <v>10640</v>
      </c>
      <c r="J10" s="15">
        <f t="shared" ref="J10:J13" si="0">SUM(D10:H10)</f>
        <v>48064</v>
      </c>
    </row>
    <row r="11" spans="2:39" ht="28.8" x14ac:dyDescent="0.3">
      <c r="B11" s="23"/>
      <c r="C11" s="25" t="s">
        <v>101</v>
      </c>
      <c r="D11" s="15">
        <v>0</v>
      </c>
      <c r="E11" s="15">
        <v>5541</v>
      </c>
      <c r="F11" s="15">
        <v>37679</v>
      </c>
      <c r="G11" s="15">
        <v>36940</v>
      </c>
      <c r="H11" s="15">
        <v>38418</v>
      </c>
      <c r="J11" s="15">
        <f t="shared" si="0"/>
        <v>118578</v>
      </c>
    </row>
    <row r="12" spans="2:39" x14ac:dyDescent="0.3">
      <c r="B12" s="23"/>
      <c r="C12" s="25" t="s">
        <v>102</v>
      </c>
      <c r="D12" s="15">
        <v>0</v>
      </c>
      <c r="E12" s="15">
        <v>0</v>
      </c>
      <c r="F12" s="15">
        <v>1923</v>
      </c>
      <c r="G12" s="15">
        <v>1265</v>
      </c>
      <c r="H12" s="15">
        <v>1012</v>
      </c>
      <c r="J12" s="15">
        <f t="shared" si="0"/>
        <v>4200</v>
      </c>
    </row>
    <row r="13" spans="2:39" x14ac:dyDescent="0.3">
      <c r="B13" s="23"/>
      <c r="C13" s="25" t="s">
        <v>36</v>
      </c>
      <c r="D13" s="15">
        <v>0</v>
      </c>
      <c r="E13" s="15">
        <v>0</v>
      </c>
      <c r="F13" s="15">
        <v>1520</v>
      </c>
      <c r="G13" s="15">
        <v>1000</v>
      </c>
      <c r="H13" s="15">
        <v>0</v>
      </c>
      <c r="J13" s="15">
        <f t="shared" si="0"/>
        <v>2520</v>
      </c>
    </row>
    <row r="14" spans="2:39" x14ac:dyDescent="0.3">
      <c r="B14" s="23"/>
      <c r="C14" s="9" t="s">
        <v>12</v>
      </c>
      <c r="D14" s="16">
        <f>SUM(D8:D13)</f>
        <v>10477</v>
      </c>
      <c r="E14" s="16">
        <f>SUM(E8:E13)</f>
        <v>22493</v>
      </c>
      <c r="F14" s="16">
        <f>SUM(F8:F13)</f>
        <v>60578</v>
      </c>
      <c r="G14" s="16">
        <f>SUM(G8:G13)</f>
        <v>56891</v>
      </c>
      <c r="H14" s="16">
        <f>SUM(H8:H13)</f>
        <v>57116</v>
      </c>
      <c r="J14" s="16">
        <f>SUM(J8:J13)</f>
        <v>207555</v>
      </c>
    </row>
    <row r="15" spans="2:39" x14ac:dyDescent="0.3">
      <c r="B15" s="23"/>
      <c r="C15" s="14" t="s">
        <v>37</v>
      </c>
      <c r="D15" s="13" t="s">
        <v>34</v>
      </c>
      <c r="E15" s="10"/>
      <c r="F15" s="10"/>
      <c r="G15" s="10"/>
      <c r="H15" s="10"/>
      <c r="J15" s="8" t="s">
        <v>34</v>
      </c>
    </row>
    <row r="16" spans="2:39" ht="72" x14ac:dyDescent="0.3">
      <c r="B16" s="23"/>
      <c r="C16" s="25" t="s">
        <v>38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J16" s="15">
        <f>SUM(D16:H16)</f>
        <v>0</v>
      </c>
    </row>
    <row r="17" spans="2:10" x14ac:dyDescent="0.3">
      <c r="B17" s="23"/>
      <c r="C17" s="9" t="s">
        <v>13</v>
      </c>
      <c r="D17" s="16">
        <f>SUM(D16:D16)</f>
        <v>0</v>
      </c>
      <c r="E17" s="16">
        <f>SUM(E16:E16)</f>
        <v>0</v>
      </c>
      <c r="F17" s="16">
        <f>SUM(F16:F16)</f>
        <v>0</v>
      </c>
      <c r="G17" s="16">
        <f>SUM(G16:G16)</f>
        <v>0</v>
      </c>
      <c r="H17" s="16">
        <f>SUM(H16:H16)</f>
        <v>0</v>
      </c>
      <c r="J17" s="16">
        <f>SUM(J16:J16)</f>
        <v>0</v>
      </c>
    </row>
    <row r="18" spans="2:10" x14ac:dyDescent="0.3">
      <c r="B18" s="23"/>
      <c r="C18" s="14" t="s">
        <v>39</v>
      </c>
      <c r="D18" s="13" t="s">
        <v>34</v>
      </c>
      <c r="E18" s="10"/>
      <c r="F18" s="10"/>
      <c r="G18" s="10"/>
      <c r="H18" s="10"/>
      <c r="J18" s="8" t="s">
        <v>34</v>
      </c>
    </row>
    <row r="19" spans="2:10" ht="28.8" x14ac:dyDescent="0.3">
      <c r="B19" s="23"/>
      <c r="C19" s="25" t="s">
        <v>40</v>
      </c>
      <c r="D19" s="15">
        <v>393</v>
      </c>
      <c r="E19" s="15">
        <v>393</v>
      </c>
      <c r="F19" s="15">
        <v>393</v>
      </c>
      <c r="G19" s="15">
        <v>393</v>
      </c>
      <c r="H19" s="15">
        <v>393</v>
      </c>
      <c r="J19" s="15">
        <f>SUM(D19:H19)</f>
        <v>1965</v>
      </c>
    </row>
    <row r="20" spans="2:10" x14ac:dyDescent="0.3">
      <c r="B20" s="23"/>
      <c r="C20" s="9" t="s">
        <v>14</v>
      </c>
      <c r="D20" s="16">
        <f>SUM(D19)</f>
        <v>393</v>
      </c>
      <c r="E20" s="16">
        <f>SUM(E19)</f>
        <v>393</v>
      </c>
      <c r="F20" s="16">
        <f t="shared" ref="F20:H20" si="1">SUM(F19)</f>
        <v>393</v>
      </c>
      <c r="G20" s="16">
        <f t="shared" si="1"/>
        <v>393</v>
      </c>
      <c r="H20" s="16">
        <f t="shared" si="1"/>
        <v>393</v>
      </c>
      <c r="J20" s="16">
        <f>SUM(J19:J19)</f>
        <v>1965</v>
      </c>
    </row>
    <row r="21" spans="2:10" x14ac:dyDescent="0.3">
      <c r="B21" s="23"/>
      <c r="C21" s="14" t="s">
        <v>41</v>
      </c>
      <c r="D21" s="15"/>
      <c r="E21" s="10"/>
      <c r="F21" s="10"/>
      <c r="G21" s="10"/>
      <c r="H21" s="10"/>
      <c r="J21" s="15" t="s">
        <v>20</v>
      </c>
    </row>
    <row r="22" spans="2:10" x14ac:dyDescent="0.3">
      <c r="B22" s="23"/>
      <c r="C22" s="25" t="s">
        <v>42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J22" s="15">
        <f>SUM(D22:H22)</f>
        <v>0</v>
      </c>
    </row>
    <row r="23" spans="2:10" x14ac:dyDescent="0.3">
      <c r="B23" s="23"/>
      <c r="C23" s="9" t="s">
        <v>15</v>
      </c>
      <c r="D23" s="12">
        <f>SUM(D22:D22)</f>
        <v>0</v>
      </c>
      <c r="E23" s="12">
        <f>SUM(E22:E22)</f>
        <v>0</v>
      </c>
      <c r="F23" s="12">
        <f>SUM(F22:F22)</f>
        <v>0</v>
      </c>
      <c r="G23" s="12">
        <f>SUM(G22:G22)</f>
        <v>0</v>
      </c>
      <c r="H23" s="12">
        <f>SUM(H22:H22)</f>
        <v>0</v>
      </c>
      <c r="J23" s="16">
        <f>SUM(J22:J22)</f>
        <v>0</v>
      </c>
    </row>
    <row r="24" spans="2:10" x14ac:dyDescent="0.3">
      <c r="B24" s="23"/>
      <c r="C24" s="14" t="s">
        <v>43</v>
      </c>
      <c r="D24" s="13" t="s">
        <v>34</v>
      </c>
      <c r="E24" s="10"/>
      <c r="F24" s="10"/>
      <c r="G24" s="10"/>
      <c r="H24" s="10"/>
      <c r="J24" s="15"/>
    </row>
    <row r="25" spans="2:10" ht="28.8" x14ac:dyDescent="0.3">
      <c r="B25" s="23"/>
      <c r="C25" s="25" t="s">
        <v>44</v>
      </c>
      <c r="D25" s="15">
        <v>500</v>
      </c>
      <c r="E25" s="15">
        <v>500</v>
      </c>
      <c r="F25" s="15">
        <v>500</v>
      </c>
      <c r="G25" s="15">
        <v>500</v>
      </c>
      <c r="H25" s="15">
        <v>500</v>
      </c>
      <c r="I25" s="35"/>
      <c r="J25" s="15">
        <f t="shared" ref="J25:J38" si="2">SUM(D25:H25)</f>
        <v>2500</v>
      </c>
    </row>
    <row r="26" spans="2:10" ht="57.6" x14ac:dyDescent="0.3">
      <c r="B26" s="23"/>
      <c r="C26" s="25" t="s">
        <v>45</v>
      </c>
      <c r="D26" s="15">
        <v>0</v>
      </c>
      <c r="E26" s="15">
        <v>0</v>
      </c>
      <c r="F26" s="15">
        <v>50000</v>
      </c>
      <c r="G26" s="15">
        <v>0</v>
      </c>
      <c r="H26" s="15">
        <v>0</v>
      </c>
      <c r="J26" s="15">
        <f t="shared" si="2"/>
        <v>50000</v>
      </c>
    </row>
    <row r="27" spans="2:10" x14ac:dyDescent="0.3">
      <c r="B27" s="23"/>
      <c r="C27" s="9" t="s">
        <v>16</v>
      </c>
      <c r="D27" s="16">
        <f>SUM(D25:D26)</f>
        <v>500</v>
      </c>
      <c r="E27" s="16">
        <f t="shared" ref="E27:H27" si="3">SUM(E25:E26)</f>
        <v>500</v>
      </c>
      <c r="F27" s="16">
        <f t="shared" si="3"/>
        <v>50500</v>
      </c>
      <c r="G27" s="16">
        <f t="shared" si="3"/>
        <v>500</v>
      </c>
      <c r="H27" s="16">
        <f t="shared" si="3"/>
        <v>500</v>
      </c>
      <c r="J27" s="16">
        <f>SUM(J25:J26)</f>
        <v>52500</v>
      </c>
    </row>
    <row r="28" spans="2:10" x14ac:dyDescent="0.3">
      <c r="B28" s="23"/>
      <c r="C28" s="14" t="s">
        <v>46</v>
      </c>
      <c r="D28" s="13" t="s">
        <v>34</v>
      </c>
      <c r="E28" s="10"/>
      <c r="F28" s="10"/>
      <c r="G28" s="10"/>
      <c r="H28" s="10"/>
      <c r="J28" s="15"/>
    </row>
    <row r="29" spans="2:10" ht="57.6" x14ac:dyDescent="0.3">
      <c r="B29" s="23"/>
      <c r="C29" s="25" t="s">
        <v>47</v>
      </c>
      <c r="D29" s="15">
        <v>0</v>
      </c>
      <c r="E29" s="15">
        <v>0</v>
      </c>
      <c r="F29" s="15">
        <v>2500000</v>
      </c>
      <c r="G29" s="15">
        <v>0</v>
      </c>
      <c r="H29" s="15">
        <v>0</v>
      </c>
      <c r="I29" s="35"/>
      <c r="J29" s="15">
        <f t="shared" si="2"/>
        <v>2500000</v>
      </c>
    </row>
    <row r="30" spans="2:10" ht="100.8" x14ac:dyDescent="0.3">
      <c r="B30" s="23"/>
      <c r="C30" s="25" t="s">
        <v>48</v>
      </c>
      <c r="D30" s="15">
        <v>10100</v>
      </c>
      <c r="E30" s="15">
        <v>12100</v>
      </c>
      <c r="F30" s="15">
        <v>12100</v>
      </c>
      <c r="G30" s="15">
        <v>10100</v>
      </c>
      <c r="H30" s="15">
        <v>10100</v>
      </c>
      <c r="I30" s="35"/>
      <c r="J30" s="15">
        <f t="shared" si="2"/>
        <v>54500</v>
      </c>
    </row>
    <row r="31" spans="2:10" x14ac:dyDescent="0.3">
      <c r="B31" s="23"/>
      <c r="C31" s="9" t="s">
        <v>17</v>
      </c>
      <c r="D31" s="16">
        <f>SUM(D29:D30)</f>
        <v>10100</v>
      </c>
      <c r="E31" s="16">
        <f>SUM(E29:E30)</f>
        <v>12100</v>
      </c>
      <c r="F31" s="16">
        <f>SUM(F29:F30)</f>
        <v>2512100</v>
      </c>
      <c r="G31" s="16">
        <f>SUM(G29:G30)</f>
        <v>10100</v>
      </c>
      <c r="H31" s="16">
        <f>SUM(H29:H30)</f>
        <v>10100</v>
      </c>
      <c r="J31" s="16">
        <f>SUM(J29:J30)</f>
        <v>2554500</v>
      </c>
    </row>
    <row r="32" spans="2:10" x14ac:dyDescent="0.3">
      <c r="B32" s="23"/>
      <c r="C32" s="14" t="s">
        <v>49</v>
      </c>
      <c r="D32" s="13" t="s">
        <v>34</v>
      </c>
      <c r="E32" s="10"/>
      <c r="F32" s="10"/>
      <c r="G32" s="10"/>
      <c r="H32" s="10"/>
      <c r="J32" s="15"/>
    </row>
    <row r="33" spans="2:10" ht="28.8" x14ac:dyDescent="0.3">
      <c r="B33" s="23"/>
      <c r="C33" s="25" t="s">
        <v>50</v>
      </c>
      <c r="D33" s="15">
        <v>685915</v>
      </c>
      <c r="E33" s="44">
        <v>1277767</v>
      </c>
      <c r="F33" s="44">
        <v>1085815</v>
      </c>
      <c r="G33" s="44">
        <v>823148</v>
      </c>
      <c r="H33" s="44">
        <v>1143068</v>
      </c>
      <c r="J33" s="15">
        <f t="shared" si="2"/>
        <v>5015713</v>
      </c>
    </row>
    <row r="34" spans="2:10" ht="57.6" x14ac:dyDescent="0.3">
      <c r="B34" s="23"/>
      <c r="C34" s="25" t="s">
        <v>51</v>
      </c>
      <c r="D34" s="15">
        <v>0</v>
      </c>
      <c r="E34" s="44">
        <v>0</v>
      </c>
      <c r="F34" s="44">
        <v>0</v>
      </c>
      <c r="G34" s="44">
        <v>25000</v>
      </c>
      <c r="H34" s="44">
        <v>25000</v>
      </c>
      <c r="J34" s="15">
        <f t="shared" si="2"/>
        <v>50000</v>
      </c>
    </row>
    <row r="35" spans="2:10" x14ac:dyDescent="0.3">
      <c r="B35" s="23"/>
      <c r="C35" s="25" t="s">
        <v>52</v>
      </c>
      <c r="D35" s="15">
        <v>0</v>
      </c>
      <c r="E35" s="60">
        <v>0</v>
      </c>
      <c r="F35" s="60">
        <v>5000</v>
      </c>
      <c r="G35" s="60">
        <v>5000</v>
      </c>
      <c r="H35" s="60">
        <v>2500</v>
      </c>
      <c r="J35" s="15">
        <f t="shared" si="2"/>
        <v>12500</v>
      </c>
    </row>
    <row r="36" spans="2:10" ht="28.8" x14ac:dyDescent="0.3">
      <c r="B36" s="23"/>
      <c r="C36" s="25" t="s">
        <v>53</v>
      </c>
      <c r="D36" s="15">
        <v>0</v>
      </c>
      <c r="E36" s="44">
        <v>0</v>
      </c>
      <c r="F36" s="44">
        <v>0</v>
      </c>
      <c r="G36" s="44">
        <v>15000000</v>
      </c>
      <c r="H36" s="44">
        <v>15000000</v>
      </c>
      <c r="J36" s="15">
        <f t="shared" si="2"/>
        <v>30000000</v>
      </c>
    </row>
    <row r="37" spans="2:10" x14ac:dyDescent="0.3">
      <c r="B37" s="24"/>
      <c r="C37" s="9" t="s">
        <v>18</v>
      </c>
      <c r="D37" s="16">
        <f>SUM(D33:D36)</f>
        <v>685915</v>
      </c>
      <c r="E37" s="16">
        <f>SUM(E33:E36)</f>
        <v>1277767</v>
      </c>
      <c r="F37" s="16">
        <f>SUM(F33:F36)</f>
        <v>1090815</v>
      </c>
      <c r="G37" s="16">
        <f>SUM(G33:G36)</f>
        <v>15853148</v>
      </c>
      <c r="H37" s="16">
        <f>SUM(H33:H36)</f>
        <v>16170568</v>
      </c>
      <c r="J37" s="16">
        <f>SUM(J33:J36)</f>
        <v>35078213</v>
      </c>
    </row>
    <row r="38" spans="2:10" x14ac:dyDescent="0.3">
      <c r="B38" s="24"/>
      <c r="C38" s="9" t="s">
        <v>19</v>
      </c>
      <c r="D38" s="16">
        <f>SUM(D37,D31,D27,D23,D20,D17,D14)</f>
        <v>707385</v>
      </c>
      <c r="E38" s="16">
        <f>SUM(E37,E31,E27,E23,E20,E17,E14)</f>
        <v>1313253</v>
      </c>
      <c r="F38" s="16">
        <f>SUM(F37,F31,F27,F23,F20,F17,F14)</f>
        <v>3714386</v>
      </c>
      <c r="G38" s="16">
        <f>SUM(G37,G31,G27,G23,G20,G17,G14)</f>
        <v>15921032</v>
      </c>
      <c r="H38" s="16">
        <f>SUM(H37,H31,H27,H23,H20,H17,H14)</f>
        <v>16238677</v>
      </c>
      <c r="J38" s="16">
        <f t="shared" si="2"/>
        <v>37894733</v>
      </c>
    </row>
    <row r="39" spans="2:10" x14ac:dyDescent="0.3">
      <c r="B39" s="6"/>
      <c r="D39"/>
      <c r="E39"/>
      <c r="H39"/>
      <c r="I39"/>
      <c r="J39" t="s">
        <v>20</v>
      </c>
    </row>
    <row r="40" spans="2:10" ht="28.8" x14ac:dyDescent="0.3">
      <c r="B40" s="70" t="s">
        <v>54</v>
      </c>
      <c r="C40" s="17" t="s">
        <v>54</v>
      </c>
      <c r="D40" s="18"/>
      <c r="E40" s="18"/>
      <c r="F40" s="18"/>
      <c r="G40" s="18"/>
      <c r="H40" s="18"/>
      <c r="I40"/>
      <c r="J40" s="18" t="s">
        <v>20</v>
      </c>
    </row>
    <row r="41" spans="2:10" ht="28.8" x14ac:dyDescent="0.3">
      <c r="B41" s="23"/>
      <c r="C41" s="25" t="s">
        <v>55</v>
      </c>
      <c r="D41" s="71">
        <f>(D14*1.15)</f>
        <v>12048.55</v>
      </c>
      <c r="E41" s="71">
        <f t="shared" ref="E41:H41" si="4">(E14*1.15)</f>
        <v>25866.949999999997</v>
      </c>
      <c r="F41" s="71">
        <f t="shared" si="4"/>
        <v>69664.7</v>
      </c>
      <c r="G41" s="71">
        <f t="shared" si="4"/>
        <v>65424.649999999994</v>
      </c>
      <c r="H41" s="71">
        <f t="shared" si="4"/>
        <v>65683.399999999994</v>
      </c>
      <c r="J41" s="15">
        <f>SUM(D41:H41)</f>
        <v>238688.24999999997</v>
      </c>
    </row>
    <row r="42" spans="2:10" x14ac:dyDescent="0.3">
      <c r="B42" s="24"/>
      <c r="C42" s="9" t="s">
        <v>21</v>
      </c>
      <c r="D42" s="16">
        <f>SUM(D41:D41)</f>
        <v>12048.55</v>
      </c>
      <c r="E42" s="16">
        <f>SUM(E41:E41)</f>
        <v>25866.949999999997</v>
      </c>
      <c r="F42" s="16">
        <f>SUM(F41:F41)</f>
        <v>69664.7</v>
      </c>
      <c r="G42" s="16">
        <f>SUM(G41:G41)</f>
        <v>65424.649999999994</v>
      </c>
      <c r="H42" s="16">
        <f>SUM(H41:H41)</f>
        <v>65683.399999999994</v>
      </c>
      <c r="J42" s="16">
        <f>SUM(J41:J41)</f>
        <v>238688.24999999997</v>
      </c>
    </row>
    <row r="43" spans="2:10" ht="15" thickBot="1" x14ac:dyDescent="0.35">
      <c r="B43" s="6"/>
      <c r="D43"/>
      <c r="E43"/>
      <c r="H43"/>
      <c r="I43"/>
      <c r="J43" t="s">
        <v>20</v>
      </c>
    </row>
    <row r="44" spans="2:10" s="1" customFormat="1" ht="29.4" thickBot="1" x14ac:dyDescent="0.35">
      <c r="B44" s="19" t="s">
        <v>22</v>
      </c>
      <c r="C44" s="19"/>
      <c r="D44" s="20">
        <f>SUM(D42,D38)</f>
        <v>719433.55</v>
      </c>
      <c r="E44" s="20">
        <f>SUM(E42,E38)</f>
        <v>1339119.95</v>
      </c>
      <c r="F44" s="20">
        <f>SUM(F42,F38)</f>
        <v>3784050.7</v>
      </c>
      <c r="G44" s="20">
        <f>SUM(G42,G38)</f>
        <v>15986456.65</v>
      </c>
      <c r="H44" s="20">
        <f>SUM(H42,H38)</f>
        <v>16304360.4</v>
      </c>
      <c r="I44" s="7"/>
      <c r="J44" s="20">
        <f>SUM(J42,J38)</f>
        <v>38133421.25</v>
      </c>
    </row>
    <row r="45" spans="2:10" x14ac:dyDescent="0.3">
      <c r="B45" s="6"/>
    </row>
    <row r="46" spans="2:10" x14ac:dyDescent="0.3">
      <c r="B46" s="6"/>
    </row>
    <row r="47" spans="2:10" x14ac:dyDescent="0.3">
      <c r="B47" s="6"/>
    </row>
    <row r="48" spans="2:10" x14ac:dyDescent="0.3">
      <c r="B48" s="6"/>
    </row>
    <row r="49" spans="2:2" x14ac:dyDescent="0.3">
      <c r="B49" s="6"/>
    </row>
    <row r="50" spans="2:2" x14ac:dyDescent="0.3">
      <c r="B50" s="6"/>
    </row>
    <row r="51" spans="2:2" x14ac:dyDescent="0.3">
      <c r="B51" s="6"/>
    </row>
    <row r="52" spans="2:2" x14ac:dyDescent="0.3">
      <c r="B52" s="6"/>
    </row>
    <row r="53" spans="2:2" x14ac:dyDescent="0.3">
      <c r="B53" s="6"/>
    </row>
    <row r="54" spans="2:2" x14ac:dyDescent="0.3">
      <c r="B54" s="6"/>
    </row>
    <row r="55" spans="2:2" x14ac:dyDescent="0.3">
      <c r="B55" s="6"/>
    </row>
    <row r="56" spans="2:2" x14ac:dyDescent="0.3">
      <c r="B56" s="6"/>
    </row>
    <row r="57" spans="2:2" x14ac:dyDescent="0.3">
      <c r="B57" s="6"/>
    </row>
    <row r="58" spans="2:2" x14ac:dyDescent="0.3">
      <c r="B58" s="6"/>
    </row>
    <row r="59" spans="2:2" x14ac:dyDescent="0.3">
      <c r="B59" s="6"/>
    </row>
  </sheetData>
  <pageMargins left="0.7" right="0.7" top="0.75" bottom="0.75" header="0.3" footer="0.3"/>
  <pageSetup scale="72" fitToHeight="0" orientation="portrait" r:id="rId1"/>
  <ignoredErrors>
    <ignoredError sqref="J25 J8 J29:J3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61"/>
  <sheetViews>
    <sheetView showGridLines="0" tabSelected="1" zoomScale="85" zoomScaleNormal="85" workbookViewId="0">
      <pane xSplit="3" ySplit="6" topLeftCell="D33" activePane="bottomRight" state="frozen"/>
      <selection pane="topRight" activeCell="R20" sqref="R20:W20"/>
      <selection pane="bottomLeft" activeCell="R20" sqref="R20:W20"/>
      <selection pane="bottomRight" activeCell="C10" sqref="C10"/>
    </sheetView>
  </sheetViews>
  <sheetFormatPr defaultColWidth="9.33203125" defaultRowHeight="14.4" x14ac:dyDescent="0.3"/>
  <cols>
    <col min="1" max="1" width="3.33203125" customWidth="1"/>
    <col min="2" max="2" width="9.6640625" customWidth="1"/>
    <col min="3" max="3" width="44.44140625" customWidth="1"/>
    <col min="4" max="4" width="12.6640625" style="6" customWidth="1"/>
    <col min="5" max="5" width="12.44140625" style="2" customWidth="1"/>
    <col min="6" max="7" width="12.6640625" customWidth="1"/>
    <col min="8" max="8" width="13.44140625" style="2" customWidth="1"/>
    <col min="9" max="9" width="0.6640625" style="7" customWidth="1"/>
    <col min="10" max="10" width="14.44140625" customWidth="1"/>
    <col min="11" max="11" width="10.33203125" customWidth="1"/>
  </cols>
  <sheetData>
    <row r="2" spans="2:39" ht="23.4" x14ac:dyDescent="0.45">
      <c r="B2" s="30" t="s">
        <v>31</v>
      </c>
    </row>
    <row r="3" spans="2:39" x14ac:dyDescent="0.3">
      <c r="B3" s="5" t="s">
        <v>32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99</v>
      </c>
      <c r="D8" s="15">
        <v>8291</v>
      </c>
      <c r="E8" s="15">
        <v>11400</v>
      </c>
      <c r="F8" s="15">
        <v>8291</v>
      </c>
      <c r="G8" s="15">
        <v>8291</v>
      </c>
      <c r="H8" s="15">
        <v>8291</v>
      </c>
      <c r="I8" s="35">
        <v>450000</v>
      </c>
      <c r="J8" s="15">
        <f>SUM(D8:H8)</f>
        <v>44564</v>
      </c>
    </row>
    <row r="9" spans="2:39" x14ac:dyDescent="0.3">
      <c r="B9" s="23"/>
      <c r="C9" s="25" t="s">
        <v>100</v>
      </c>
      <c r="D9" s="15">
        <v>11186</v>
      </c>
      <c r="E9" s="15">
        <v>14294</v>
      </c>
      <c r="F9" s="15">
        <v>6525</v>
      </c>
      <c r="G9" s="15">
        <v>6525</v>
      </c>
      <c r="H9" s="15">
        <v>6525</v>
      </c>
      <c r="J9" s="15">
        <f>SUM(D9:H9)</f>
        <v>45055</v>
      </c>
    </row>
    <row r="10" spans="2:39" x14ac:dyDescent="0.3">
      <c r="B10" s="23"/>
      <c r="C10" s="25" t="s">
        <v>35</v>
      </c>
      <c r="D10" s="15">
        <v>27518</v>
      </c>
      <c r="E10" s="15">
        <v>42194</v>
      </c>
      <c r="F10" s="15">
        <v>23849</v>
      </c>
      <c r="G10" s="15">
        <v>23849</v>
      </c>
      <c r="H10" s="15">
        <v>23849</v>
      </c>
      <c r="J10" s="15">
        <f>SUM(D10:H10)</f>
        <v>141259</v>
      </c>
    </row>
    <row r="11" spans="2:39" x14ac:dyDescent="0.3">
      <c r="B11" s="23"/>
      <c r="C11" s="9" t="s">
        <v>12</v>
      </c>
      <c r="D11" s="16">
        <f>SUM(D8:D10)</f>
        <v>46995</v>
      </c>
      <c r="E11" s="16">
        <f t="shared" ref="E11:J11" si="0">SUM(E8:E10)</f>
        <v>67888</v>
      </c>
      <c r="F11" s="16">
        <f t="shared" si="0"/>
        <v>38665</v>
      </c>
      <c r="G11" s="16">
        <f t="shared" si="0"/>
        <v>38665</v>
      </c>
      <c r="H11" s="16">
        <f t="shared" si="0"/>
        <v>38665</v>
      </c>
      <c r="I11" s="7">
        <f t="shared" si="0"/>
        <v>450000</v>
      </c>
      <c r="J11" s="16">
        <f t="shared" si="0"/>
        <v>230878</v>
      </c>
    </row>
    <row r="12" spans="2:39" x14ac:dyDescent="0.3">
      <c r="B12" s="23"/>
      <c r="C12" s="14" t="s">
        <v>37</v>
      </c>
      <c r="D12" s="13" t="s">
        <v>34</v>
      </c>
      <c r="E12" s="10"/>
      <c r="F12" s="10"/>
      <c r="G12" s="10"/>
      <c r="H12" s="10"/>
      <c r="J12" s="8" t="s">
        <v>34</v>
      </c>
    </row>
    <row r="13" spans="2:39" ht="57.6" x14ac:dyDescent="0.3">
      <c r="B13" s="23"/>
      <c r="C13" s="25" t="s">
        <v>38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J13" s="15">
        <f>SUM(D13:H13)</f>
        <v>0</v>
      </c>
    </row>
    <row r="14" spans="2:39" x14ac:dyDescent="0.3">
      <c r="B14" s="23"/>
      <c r="C14" s="9" t="s">
        <v>13</v>
      </c>
      <c r="D14" s="16">
        <f t="shared" ref="D14:J14" si="1">SUM(D13:D13)</f>
        <v>0</v>
      </c>
      <c r="E14" s="16">
        <f t="shared" si="1"/>
        <v>0</v>
      </c>
      <c r="F14" s="16">
        <f t="shared" si="1"/>
        <v>0</v>
      </c>
      <c r="G14" s="16">
        <f t="shared" si="1"/>
        <v>0</v>
      </c>
      <c r="H14" s="16">
        <f t="shared" si="1"/>
        <v>0</v>
      </c>
      <c r="I14" s="7">
        <f t="shared" si="1"/>
        <v>0</v>
      </c>
      <c r="J14" s="16">
        <f t="shared" si="1"/>
        <v>0</v>
      </c>
    </row>
    <row r="15" spans="2:39" x14ac:dyDescent="0.3">
      <c r="B15" s="23"/>
      <c r="C15" s="14" t="s">
        <v>39</v>
      </c>
      <c r="D15" s="13" t="s">
        <v>34</v>
      </c>
      <c r="E15" s="10"/>
      <c r="F15" s="10"/>
      <c r="G15" s="10"/>
      <c r="H15" s="10"/>
      <c r="J15" s="8" t="s">
        <v>34</v>
      </c>
    </row>
    <row r="16" spans="2:39" x14ac:dyDescent="0.3">
      <c r="B16" s="23"/>
      <c r="C16" s="25" t="s">
        <v>40</v>
      </c>
      <c r="D16" s="15">
        <v>393</v>
      </c>
      <c r="E16" s="15">
        <v>393</v>
      </c>
      <c r="F16" s="15">
        <v>393</v>
      </c>
      <c r="G16" s="15">
        <v>393</v>
      </c>
      <c r="H16" s="15">
        <v>393</v>
      </c>
      <c r="J16" s="15">
        <f>SUM(D16:H16)</f>
        <v>1965</v>
      </c>
    </row>
    <row r="17" spans="2:10" x14ac:dyDescent="0.3">
      <c r="B17" s="23"/>
      <c r="C17" s="9" t="s">
        <v>14</v>
      </c>
      <c r="D17" s="16">
        <f>SUM(D16)</f>
        <v>393</v>
      </c>
      <c r="E17" s="16">
        <f t="shared" ref="E17:H17" si="2">SUM(E16)</f>
        <v>393</v>
      </c>
      <c r="F17" s="16">
        <f t="shared" si="2"/>
        <v>393</v>
      </c>
      <c r="G17" s="16">
        <f t="shared" si="2"/>
        <v>393</v>
      </c>
      <c r="H17" s="16">
        <f t="shared" si="2"/>
        <v>393</v>
      </c>
      <c r="J17" s="16">
        <f>SUM(J16:J16)</f>
        <v>1965</v>
      </c>
    </row>
    <row r="18" spans="2:10" x14ac:dyDescent="0.3">
      <c r="B18" s="23"/>
      <c r="C18" s="14" t="s">
        <v>41</v>
      </c>
      <c r="D18" s="15"/>
      <c r="E18" s="10"/>
      <c r="F18" s="10"/>
      <c r="G18" s="10"/>
      <c r="H18" s="10"/>
      <c r="J18" s="15" t="s">
        <v>20</v>
      </c>
    </row>
    <row r="19" spans="2:10" x14ac:dyDescent="0.3">
      <c r="B19" s="23"/>
      <c r="C19" s="25" t="s">
        <v>42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J19" s="15">
        <f>SUM(D19:I19)</f>
        <v>0</v>
      </c>
    </row>
    <row r="20" spans="2:10" x14ac:dyDescent="0.3">
      <c r="B20" s="23"/>
      <c r="C20" s="9" t="s">
        <v>15</v>
      </c>
      <c r="D20" s="12">
        <f>SUM(D19:D19)</f>
        <v>0</v>
      </c>
      <c r="E20" s="12">
        <f>SUM(E19:E19)</f>
        <v>0</v>
      </c>
      <c r="F20" s="12">
        <f>SUM(F19:F19)</f>
        <v>0</v>
      </c>
      <c r="G20" s="12">
        <f>SUM(G19:G19)</f>
        <v>0</v>
      </c>
      <c r="H20" s="12">
        <f>SUM(H19:H19)</f>
        <v>0</v>
      </c>
      <c r="J20" s="16">
        <f>SUM(J19:J19)</f>
        <v>0</v>
      </c>
    </row>
    <row r="21" spans="2:10" x14ac:dyDescent="0.3">
      <c r="B21" s="23"/>
      <c r="C21" s="14" t="s">
        <v>43</v>
      </c>
      <c r="D21" s="13" t="s">
        <v>34</v>
      </c>
      <c r="E21" s="10"/>
      <c r="F21" s="10"/>
      <c r="G21" s="10"/>
      <c r="H21" s="10"/>
      <c r="J21" s="15"/>
    </row>
    <row r="22" spans="2:10" ht="28.8" x14ac:dyDescent="0.3">
      <c r="B22" s="23"/>
      <c r="C22" s="25" t="s">
        <v>44</v>
      </c>
      <c r="D22" s="15">
        <v>500</v>
      </c>
      <c r="E22" s="15">
        <v>500</v>
      </c>
      <c r="F22" s="15">
        <v>500</v>
      </c>
      <c r="G22" s="15">
        <v>500</v>
      </c>
      <c r="H22" s="15">
        <v>500</v>
      </c>
      <c r="I22" s="35">
        <v>5000</v>
      </c>
      <c r="J22" s="15">
        <f t="shared" ref="J22:J39" si="3">SUM(D22:H22)</f>
        <v>2500</v>
      </c>
    </row>
    <row r="23" spans="2:10" ht="28.8" x14ac:dyDescent="0.3">
      <c r="B23" s="23"/>
      <c r="C23" s="25" t="s">
        <v>98</v>
      </c>
      <c r="D23" s="15">
        <v>0</v>
      </c>
      <c r="E23" s="15">
        <v>0</v>
      </c>
      <c r="F23" s="15">
        <v>110000</v>
      </c>
      <c r="G23" s="15">
        <v>110000</v>
      </c>
      <c r="H23" s="15">
        <v>110000</v>
      </c>
      <c r="J23" s="15">
        <f t="shared" si="3"/>
        <v>330000</v>
      </c>
    </row>
    <row r="24" spans="2:10" x14ac:dyDescent="0.3">
      <c r="B24" s="23"/>
      <c r="C24" s="9" t="s">
        <v>16</v>
      </c>
      <c r="D24" s="16">
        <f>SUM(D22:D23)</f>
        <v>500</v>
      </c>
      <c r="E24" s="16">
        <f t="shared" ref="E24:H24" si="4">SUM(E22:E23)</f>
        <v>500</v>
      </c>
      <c r="F24" s="16">
        <f t="shared" si="4"/>
        <v>110500</v>
      </c>
      <c r="G24" s="16">
        <f t="shared" si="4"/>
        <v>110500</v>
      </c>
      <c r="H24" s="16">
        <f t="shared" si="4"/>
        <v>110500</v>
      </c>
      <c r="J24" s="16">
        <f>SUM(J22:J23)</f>
        <v>332500</v>
      </c>
    </row>
    <row r="25" spans="2:10" x14ac:dyDescent="0.3">
      <c r="B25" s="23"/>
      <c r="C25" s="14" t="s">
        <v>46</v>
      </c>
      <c r="D25" s="13" t="s">
        <v>34</v>
      </c>
      <c r="E25" s="10"/>
      <c r="F25" s="10"/>
      <c r="G25" s="10"/>
      <c r="H25" s="10"/>
      <c r="J25" s="15"/>
    </row>
    <row r="26" spans="2:10" ht="72" x14ac:dyDescent="0.3">
      <c r="B26" s="23"/>
      <c r="C26" s="25" t="s">
        <v>48</v>
      </c>
      <c r="D26" s="15">
        <v>10100</v>
      </c>
      <c r="E26" s="15">
        <v>12100</v>
      </c>
      <c r="F26" s="15">
        <v>12100</v>
      </c>
      <c r="G26" s="15">
        <v>10100</v>
      </c>
      <c r="H26" s="15">
        <v>10100</v>
      </c>
      <c r="I26" s="35"/>
      <c r="J26" s="15">
        <f t="shared" si="3"/>
        <v>54500</v>
      </c>
    </row>
    <row r="27" spans="2:10" x14ac:dyDescent="0.3">
      <c r="B27" s="23"/>
      <c r="C27" s="9" t="s">
        <v>17</v>
      </c>
      <c r="D27" s="16">
        <f>SUM(D26:D26)</f>
        <v>10100</v>
      </c>
      <c r="E27" s="16">
        <f>SUM(E26:E26)</f>
        <v>12100</v>
      </c>
      <c r="F27" s="16">
        <f>SUM(F26:F26)</f>
        <v>12100</v>
      </c>
      <c r="G27" s="16">
        <f>SUM(G26:G26)</f>
        <v>10100</v>
      </c>
      <c r="H27" s="16">
        <f>SUM(H26:H26)</f>
        <v>10100</v>
      </c>
      <c r="J27" s="16">
        <f>SUM(J26:J26)</f>
        <v>54500</v>
      </c>
    </row>
    <row r="28" spans="2:10" x14ac:dyDescent="0.3">
      <c r="B28" s="23"/>
      <c r="C28" s="14" t="s">
        <v>49</v>
      </c>
      <c r="D28" s="13" t="s">
        <v>34</v>
      </c>
      <c r="E28" s="10"/>
      <c r="F28" s="10"/>
      <c r="G28" s="10"/>
      <c r="H28" s="10"/>
      <c r="J28" s="15"/>
    </row>
    <row r="29" spans="2:10" x14ac:dyDescent="0.3">
      <c r="B29" s="23"/>
      <c r="C29" s="25" t="s">
        <v>56</v>
      </c>
      <c r="D29" s="15">
        <v>340000</v>
      </c>
      <c r="E29" s="15">
        <v>349630</v>
      </c>
      <c r="F29" s="15">
        <v>346549</v>
      </c>
      <c r="G29" s="15">
        <v>356765</v>
      </c>
      <c r="H29" s="15">
        <v>367288</v>
      </c>
      <c r="I29" s="35">
        <v>375000</v>
      </c>
      <c r="J29" s="15">
        <f t="shared" si="3"/>
        <v>1760232</v>
      </c>
    </row>
    <row r="30" spans="2:10" ht="28.8" x14ac:dyDescent="0.3">
      <c r="B30" s="23"/>
      <c r="C30" s="25" t="s">
        <v>57</v>
      </c>
      <c r="D30" s="15">
        <v>348600</v>
      </c>
      <c r="E30" s="15">
        <v>341294</v>
      </c>
      <c r="F30" s="15">
        <v>412355</v>
      </c>
      <c r="G30" s="15">
        <v>481789</v>
      </c>
      <c r="H30" s="15">
        <v>551593</v>
      </c>
      <c r="I30" s="35">
        <v>781250</v>
      </c>
      <c r="J30" s="15">
        <f t="shared" si="3"/>
        <v>2135631</v>
      </c>
    </row>
    <row r="31" spans="2:10" x14ac:dyDescent="0.3">
      <c r="B31" s="23"/>
      <c r="C31" s="25" t="s">
        <v>58</v>
      </c>
      <c r="D31" s="15">
        <v>405495</v>
      </c>
      <c r="E31" s="15">
        <v>377134</v>
      </c>
      <c r="F31" s="15">
        <v>387255</v>
      </c>
      <c r="G31" s="15">
        <v>397883</v>
      </c>
      <c r="H31" s="15">
        <v>409041</v>
      </c>
      <c r="I31" s="35">
        <v>2083335</v>
      </c>
      <c r="J31" s="15">
        <f t="shared" si="3"/>
        <v>1976808</v>
      </c>
    </row>
    <row r="32" spans="2:10" x14ac:dyDescent="0.3">
      <c r="B32" s="23"/>
      <c r="C32" s="25" t="s">
        <v>59</v>
      </c>
      <c r="D32" s="15">
        <v>256641</v>
      </c>
      <c r="E32" s="15">
        <v>264160</v>
      </c>
      <c r="F32" s="15">
        <v>271906</v>
      </c>
      <c r="G32" s="15">
        <v>279890</v>
      </c>
      <c r="H32" s="15">
        <v>288116</v>
      </c>
      <c r="I32" s="35"/>
      <c r="J32" s="15"/>
    </row>
    <row r="33" spans="2:10" ht="28.8" x14ac:dyDescent="0.3">
      <c r="B33" s="23"/>
      <c r="C33" s="25" t="s">
        <v>60</v>
      </c>
      <c r="D33" s="15">
        <v>303922</v>
      </c>
      <c r="E33" s="15">
        <v>324879</v>
      </c>
      <c r="F33" s="15">
        <v>346174</v>
      </c>
      <c r="G33" s="15">
        <v>367821</v>
      </c>
      <c r="H33" s="15">
        <v>389833</v>
      </c>
      <c r="I33" s="35"/>
      <c r="J33" s="15"/>
    </row>
    <row r="34" spans="2:10" x14ac:dyDescent="0.3">
      <c r="B34" s="23"/>
      <c r="C34" s="25" t="s">
        <v>61</v>
      </c>
      <c r="D34" s="15">
        <v>500000</v>
      </c>
      <c r="E34" s="15">
        <v>500000</v>
      </c>
      <c r="F34" s="15">
        <v>500000</v>
      </c>
      <c r="G34" s="15">
        <v>500000</v>
      </c>
      <c r="H34" s="15">
        <v>500000</v>
      </c>
      <c r="I34" s="35"/>
      <c r="J34" s="15"/>
    </row>
    <row r="35" spans="2:10" x14ac:dyDescent="0.3">
      <c r="B35" s="23"/>
      <c r="C35" s="25" t="s">
        <v>62</v>
      </c>
      <c r="D35" s="15">
        <v>180000</v>
      </c>
      <c r="E35" s="15">
        <v>170000</v>
      </c>
      <c r="F35" s="15">
        <v>125000</v>
      </c>
      <c r="G35" s="15">
        <v>125000</v>
      </c>
      <c r="H35" s="15">
        <v>125000</v>
      </c>
      <c r="J35" s="15">
        <f t="shared" si="3"/>
        <v>725000</v>
      </c>
    </row>
    <row r="36" spans="2:10" ht="28.8" x14ac:dyDescent="0.3">
      <c r="B36" s="23"/>
      <c r="C36" s="25" t="s">
        <v>63</v>
      </c>
      <c r="D36" s="15">
        <v>0</v>
      </c>
      <c r="E36" s="15">
        <v>250000</v>
      </c>
      <c r="F36" s="15">
        <v>500000</v>
      </c>
      <c r="G36" s="15">
        <v>250000</v>
      </c>
      <c r="H36" s="15">
        <v>0</v>
      </c>
      <c r="J36" s="15">
        <f t="shared" si="3"/>
        <v>1000000</v>
      </c>
    </row>
    <row r="37" spans="2:10" ht="43.2" x14ac:dyDescent="0.3">
      <c r="B37" s="23"/>
      <c r="C37" s="25" t="s">
        <v>64</v>
      </c>
      <c r="D37" s="15">
        <v>0</v>
      </c>
      <c r="E37" s="15">
        <v>20000</v>
      </c>
      <c r="F37" s="15">
        <v>50000</v>
      </c>
      <c r="G37" s="15">
        <v>50000</v>
      </c>
      <c r="H37" s="15">
        <v>50000</v>
      </c>
      <c r="J37" s="15">
        <f t="shared" si="3"/>
        <v>170000</v>
      </c>
    </row>
    <row r="38" spans="2:10" x14ac:dyDescent="0.3">
      <c r="B38" s="24"/>
      <c r="C38" s="9" t="s">
        <v>18</v>
      </c>
      <c r="D38" s="16">
        <f>SUM(D29:D37)</f>
        <v>2334658</v>
      </c>
      <c r="E38" s="16">
        <f t="shared" ref="E38:H38" si="5">SUM(E29:E37)</f>
        <v>2597097</v>
      </c>
      <c r="F38" s="16">
        <f t="shared" si="5"/>
        <v>2939239</v>
      </c>
      <c r="G38" s="16">
        <f t="shared" si="5"/>
        <v>2809148</v>
      </c>
      <c r="H38" s="16">
        <f t="shared" si="5"/>
        <v>2680871</v>
      </c>
      <c r="J38" s="16">
        <f>SUM(J29:J37)</f>
        <v>7767671</v>
      </c>
    </row>
    <row r="39" spans="2:10" x14ac:dyDescent="0.3">
      <c r="B39" s="24"/>
      <c r="C39" s="9" t="s">
        <v>19</v>
      </c>
      <c r="D39" s="16">
        <f>SUM(D38,D27,D24,D20,D17,D14,D11)</f>
        <v>2392646</v>
      </c>
      <c r="E39" s="16">
        <f>SUM(E38,E27,E24,E20,E17,E14,E11)</f>
        <v>2677978</v>
      </c>
      <c r="F39" s="16">
        <f>SUM(F38,F27,F24,F20,F17,F14,F11)</f>
        <v>3100897</v>
      </c>
      <c r="G39" s="16">
        <f>SUM(G38,G27,G24,G20,G17,G14,G11)</f>
        <v>2968806</v>
      </c>
      <c r="H39" s="16">
        <f>SUM(H38,H27,H24,H20,H17,H14,H11)</f>
        <v>2840529</v>
      </c>
      <c r="J39" s="16">
        <f t="shared" si="3"/>
        <v>13980856</v>
      </c>
    </row>
    <row r="40" spans="2:10" x14ac:dyDescent="0.3">
      <c r="B40" s="6"/>
      <c r="D40"/>
      <c r="E40"/>
      <c r="H40"/>
      <c r="I40"/>
      <c r="J40" t="s">
        <v>20</v>
      </c>
    </row>
    <row r="41" spans="2:10" x14ac:dyDescent="0.3">
      <c r="B41" s="22" t="s">
        <v>54</v>
      </c>
      <c r="C41" s="17" t="s">
        <v>54</v>
      </c>
      <c r="D41" s="18"/>
      <c r="E41" s="18"/>
      <c r="F41" s="18"/>
      <c r="G41" s="18"/>
      <c r="H41" s="18"/>
      <c r="I41"/>
      <c r="J41" s="18" t="s">
        <v>20</v>
      </c>
    </row>
    <row r="42" spans="2:10" x14ac:dyDescent="0.3">
      <c r="B42" s="23"/>
      <c r="C42" s="25" t="s">
        <v>55</v>
      </c>
      <c r="D42" s="71">
        <f>(D11*1.15)</f>
        <v>54044.249999999993</v>
      </c>
      <c r="E42" s="71">
        <f t="shared" ref="E42:H42" si="6">(E11*1.15)</f>
        <v>78071.199999999997</v>
      </c>
      <c r="F42" s="71">
        <f t="shared" si="6"/>
        <v>44464.75</v>
      </c>
      <c r="G42" s="71">
        <f t="shared" si="6"/>
        <v>44464.75</v>
      </c>
      <c r="H42" s="71">
        <f t="shared" si="6"/>
        <v>44464.75</v>
      </c>
      <c r="J42" s="15">
        <f>SUM(D42:H42)</f>
        <v>265509.69999999995</v>
      </c>
    </row>
    <row r="43" spans="2:10" x14ac:dyDescent="0.3">
      <c r="B43" s="23"/>
      <c r="C43" s="25"/>
      <c r="D43" s="13"/>
      <c r="E43" s="10"/>
      <c r="F43" s="10"/>
      <c r="G43" s="10"/>
      <c r="H43" s="10"/>
      <c r="J43" s="15">
        <f t="shared" ref="J43:J44" si="7">SUM(D43:H43)</f>
        <v>0</v>
      </c>
    </row>
    <row r="44" spans="2:10" x14ac:dyDescent="0.3">
      <c r="B44" s="24"/>
      <c r="C44" s="9" t="s">
        <v>21</v>
      </c>
      <c r="D44" s="16">
        <f>SUM(D42:D43)</f>
        <v>54044.249999999993</v>
      </c>
      <c r="E44" s="16">
        <f t="shared" ref="E44:H44" si="8">SUM(E42:E43)</f>
        <v>78071.199999999997</v>
      </c>
      <c r="F44" s="16">
        <f t="shared" si="8"/>
        <v>44464.75</v>
      </c>
      <c r="G44" s="16">
        <f t="shared" si="8"/>
        <v>44464.75</v>
      </c>
      <c r="H44" s="16">
        <f t="shared" si="8"/>
        <v>44464.75</v>
      </c>
      <c r="J44" s="16">
        <f t="shared" si="7"/>
        <v>265509.69999999995</v>
      </c>
    </row>
    <row r="45" spans="2:10" ht="15" thickBot="1" x14ac:dyDescent="0.35">
      <c r="B45" s="6"/>
      <c r="D45"/>
      <c r="E45"/>
      <c r="H45"/>
      <c r="I45"/>
      <c r="J45" t="s">
        <v>20</v>
      </c>
    </row>
    <row r="46" spans="2:10" s="1" customFormat="1" ht="29.4" thickBot="1" x14ac:dyDescent="0.35">
      <c r="B46" s="19" t="s">
        <v>22</v>
      </c>
      <c r="C46" s="19"/>
      <c r="D46" s="20">
        <f>SUM(D44,D39)</f>
        <v>2446690.25</v>
      </c>
      <c r="E46" s="20">
        <f t="shared" ref="E46:J46" si="9">SUM(E44,E39)</f>
        <v>2756049.2</v>
      </c>
      <c r="F46" s="20">
        <f t="shared" si="9"/>
        <v>3145361.75</v>
      </c>
      <c r="G46" s="20">
        <f t="shared" si="9"/>
        <v>3013270.75</v>
      </c>
      <c r="H46" s="20">
        <f t="shared" si="9"/>
        <v>2884993.75</v>
      </c>
      <c r="I46" s="7">
        <f>SUM(I44,I39)</f>
        <v>0</v>
      </c>
      <c r="J46" s="20">
        <f t="shared" si="9"/>
        <v>14246365.699999999</v>
      </c>
    </row>
    <row r="47" spans="2:10" x14ac:dyDescent="0.3">
      <c r="B47" s="6"/>
    </row>
    <row r="48" spans="2:10" x14ac:dyDescent="0.3">
      <c r="B48" s="6"/>
    </row>
    <row r="49" spans="2:2" x14ac:dyDescent="0.3">
      <c r="B49" s="6"/>
    </row>
    <row r="50" spans="2:2" x14ac:dyDescent="0.3">
      <c r="B50" s="6"/>
    </row>
    <row r="51" spans="2:2" x14ac:dyDescent="0.3">
      <c r="B51" s="6"/>
    </row>
    <row r="52" spans="2:2" x14ac:dyDescent="0.3">
      <c r="B52" s="6"/>
    </row>
    <row r="53" spans="2:2" x14ac:dyDescent="0.3">
      <c r="B53" s="6"/>
    </row>
    <row r="54" spans="2:2" x14ac:dyDescent="0.3">
      <c r="B54" s="6"/>
    </row>
    <row r="55" spans="2:2" x14ac:dyDescent="0.3">
      <c r="B55" s="6"/>
    </row>
    <row r="56" spans="2:2" x14ac:dyDescent="0.3">
      <c r="B56" s="6"/>
    </row>
    <row r="57" spans="2:2" x14ac:dyDescent="0.3">
      <c r="B57" s="6"/>
    </row>
    <row r="58" spans="2:2" x14ac:dyDescent="0.3">
      <c r="B58" s="6"/>
    </row>
    <row r="59" spans="2:2" x14ac:dyDescent="0.3">
      <c r="B59" s="6"/>
    </row>
    <row r="60" spans="2:2" x14ac:dyDescent="0.3">
      <c r="B60" s="6"/>
    </row>
    <row r="61" spans="2:2" x14ac:dyDescent="0.3">
      <c r="B61" s="6"/>
    </row>
  </sheetData>
  <pageMargins left="0.7" right="0.7" top="0.75" bottom="0.75" header="0.3" footer="0.3"/>
  <pageSetup scale="89" fitToHeight="0" orientation="landscape" r:id="rId1"/>
  <ignoredErrors>
    <ignoredError sqref="J8 J22 J29:J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N37" sqref="N37"/>
    </sheetView>
  </sheetViews>
  <sheetFormatPr defaultColWidth="9.33203125" defaultRowHeight="14.4" x14ac:dyDescent="0.3"/>
  <cols>
    <col min="1" max="1" width="3.33203125" customWidth="1"/>
    <col min="2" max="2" width="12.33203125" customWidth="1"/>
    <col min="3" max="3" width="52.664062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6640625" style="7" customWidth="1"/>
    <col min="10" max="10" width="14.5546875" customWidth="1"/>
    <col min="11" max="11" width="10.33203125" customWidth="1"/>
  </cols>
  <sheetData>
    <row r="2" spans="2:39" ht="23.4" x14ac:dyDescent="0.45">
      <c r="B2" s="30" t="s">
        <v>31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65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28.8" x14ac:dyDescent="0.3">
      <c r="B9" s="23"/>
      <c r="C9" s="25" t="s">
        <v>66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/>
    </row>
    <row r="11" spans="2:39" x14ac:dyDescent="0.3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3">
      <c r="B12" s="23"/>
      <c r="C12" s="14" t="s">
        <v>37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3">
      <c r="B13" s="23"/>
      <c r="C13" s="25" t="s">
        <v>67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3">
      <c r="B17" s="23"/>
      <c r="C17" s="14" t="s">
        <v>39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3">
      <c r="B18" s="23"/>
      <c r="C18" s="29" t="s">
        <v>68</v>
      </c>
      <c r="D18" s="15" t="s">
        <v>69</v>
      </c>
      <c r="E18" s="11" t="s">
        <v>69</v>
      </c>
      <c r="F18" s="11" t="s">
        <v>69</v>
      </c>
      <c r="G18" s="11"/>
      <c r="H18" s="11"/>
      <c r="J18" s="15"/>
    </row>
    <row r="19" spans="2:10" x14ac:dyDescent="0.3">
      <c r="B19" s="23"/>
      <c r="C19" s="29" t="s">
        <v>70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3">
      <c r="B20" s="23"/>
      <c r="C20" s="29" t="s">
        <v>71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3">
      <c r="B21" s="23"/>
      <c r="C21" s="25" t="s">
        <v>72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3">
      <c r="B22" s="23"/>
      <c r="C22" s="29" t="s">
        <v>73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3">
      <c r="B23" s="23"/>
      <c r="C23" s="29" t="s">
        <v>74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3">
      <c r="B24" s="23"/>
      <c r="C24" s="29" t="s">
        <v>75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x14ac:dyDescent="0.3">
      <c r="B25" s="23"/>
      <c r="C25" s="25" t="s">
        <v>76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3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3">
      <c r="B27" s="23"/>
      <c r="C27" s="14" t="s">
        <v>41</v>
      </c>
      <c r="D27" s="15"/>
      <c r="E27" s="10"/>
      <c r="F27" s="10"/>
      <c r="G27" s="10"/>
      <c r="H27" s="10"/>
      <c r="J27" s="15" t="s">
        <v>20</v>
      </c>
    </row>
    <row r="28" spans="2:10" x14ac:dyDescent="0.3">
      <c r="B28" s="23"/>
      <c r="C28" s="25" t="s">
        <v>77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3">
      <c r="B29" s="23" t="s">
        <v>69</v>
      </c>
      <c r="C29" s="28" t="s">
        <v>69</v>
      </c>
      <c r="D29" s="13" t="s">
        <v>34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3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3">
      <c r="B31" s="23"/>
      <c r="C31" s="14" t="s">
        <v>43</v>
      </c>
      <c r="D31" s="13" t="s">
        <v>34</v>
      </c>
      <c r="E31" s="10"/>
      <c r="F31" s="10"/>
      <c r="G31" s="10"/>
      <c r="H31" s="10"/>
      <c r="J31" s="15"/>
    </row>
    <row r="32" spans="2:10" x14ac:dyDescent="0.3">
      <c r="B32" s="23"/>
      <c r="C32" s="25" t="s">
        <v>78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3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3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3">
      <c r="B35" s="23"/>
      <c r="C35" s="14" t="s">
        <v>46</v>
      </c>
      <c r="D35" s="13" t="s">
        <v>34</v>
      </c>
      <c r="E35" s="10"/>
      <c r="F35" s="10"/>
      <c r="G35" s="10"/>
      <c r="H35" s="10"/>
      <c r="J35" s="15"/>
    </row>
    <row r="36" spans="2:10" ht="57.6" x14ac:dyDescent="0.3">
      <c r="B36" s="23"/>
      <c r="C36" s="25" t="s">
        <v>79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57.6" x14ac:dyDescent="0.3">
      <c r="B37" s="23"/>
      <c r="C37" s="25" t="s">
        <v>80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57.6" x14ac:dyDescent="0.3">
      <c r="B38" s="23"/>
      <c r="C38" s="25" t="s">
        <v>81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3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3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3">
      <c r="B41" s="23"/>
      <c r="C41" s="14" t="s">
        <v>49</v>
      </c>
      <c r="D41" s="13" t="s">
        <v>34</v>
      </c>
      <c r="E41" s="10"/>
      <c r="F41" s="10"/>
      <c r="G41" s="10"/>
      <c r="H41" s="10"/>
      <c r="J41" s="15"/>
    </row>
    <row r="42" spans="2:10" x14ac:dyDescent="0.3">
      <c r="B42" s="23"/>
      <c r="C42" s="25" t="s">
        <v>82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28.8" x14ac:dyDescent="0.3">
      <c r="B43" s="23"/>
      <c r="C43" s="25" t="s">
        <v>83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3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3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3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3">
      <c r="B47" s="6"/>
      <c r="D47"/>
      <c r="E47"/>
      <c r="H47"/>
      <c r="I47"/>
      <c r="J47" t="s">
        <v>20</v>
      </c>
    </row>
    <row r="48" spans="2:10" x14ac:dyDescent="0.3">
      <c r="B48" s="22" t="s">
        <v>54</v>
      </c>
      <c r="C48" s="17" t="s">
        <v>54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3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3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3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" thickBot="1" x14ac:dyDescent="0.35">
      <c r="B52" s="6"/>
      <c r="D52"/>
      <c r="E52"/>
      <c r="H52"/>
      <c r="I52"/>
      <c r="J52" t="s">
        <v>20</v>
      </c>
    </row>
    <row r="53" spans="2:10" s="1" customFormat="1" ht="29.4" thickBot="1" x14ac:dyDescent="0.35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3">
      <c r="B54" s="6"/>
    </row>
    <row r="55" spans="2:10" x14ac:dyDescent="0.3">
      <c r="B55" s="6"/>
    </row>
    <row r="56" spans="2:10" x14ac:dyDescent="0.3">
      <c r="B56" s="6"/>
    </row>
    <row r="57" spans="2:10" x14ac:dyDescent="0.3">
      <c r="B57" s="6"/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P27" sqref="P27"/>
    </sheetView>
  </sheetViews>
  <sheetFormatPr defaultColWidth="9.33203125" defaultRowHeight="14.4" x14ac:dyDescent="0.3"/>
  <cols>
    <col min="1" max="1" width="3.33203125" customWidth="1"/>
    <col min="2" max="2" width="12.33203125" customWidth="1"/>
    <col min="3" max="3" width="52.6640625" customWidth="1"/>
    <col min="4" max="4" width="12.6640625" style="6" customWidth="1"/>
    <col min="5" max="5" width="12.44140625" style="2" customWidth="1"/>
    <col min="6" max="7" width="12.6640625" customWidth="1"/>
    <col min="8" max="8" width="13.44140625" style="2" customWidth="1"/>
    <col min="9" max="9" width="0.6640625" style="7" customWidth="1"/>
    <col min="10" max="10" width="14.44140625" customWidth="1"/>
    <col min="11" max="11" width="10.33203125" customWidth="1"/>
  </cols>
  <sheetData>
    <row r="2" spans="2:39" ht="23.4" x14ac:dyDescent="0.45">
      <c r="B2" s="30" t="s">
        <v>31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65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3">
      <c r="B12" s="23"/>
      <c r="C12" s="14" t="s">
        <v>37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3">
      <c r="B13" s="23"/>
      <c r="C13" s="25" t="s">
        <v>67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3">
      <c r="B17" s="23"/>
      <c r="C17" s="14" t="s">
        <v>39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3">
      <c r="B18" s="23"/>
      <c r="C18" s="25" t="s">
        <v>84</v>
      </c>
      <c r="D18" s="13"/>
      <c r="E18" s="10"/>
      <c r="F18" s="10"/>
      <c r="G18" s="10"/>
      <c r="H18" s="10"/>
      <c r="J18" s="15" t="s">
        <v>34</v>
      </c>
    </row>
    <row r="19" spans="2:10" x14ac:dyDescent="0.3">
      <c r="B19" s="23"/>
      <c r="C19" s="29" t="s">
        <v>68</v>
      </c>
      <c r="D19" s="15" t="s">
        <v>69</v>
      </c>
      <c r="E19" s="11" t="s">
        <v>69</v>
      </c>
      <c r="F19" s="11" t="s">
        <v>69</v>
      </c>
      <c r="G19" s="11"/>
      <c r="H19" s="11"/>
      <c r="J19" s="15"/>
    </row>
    <row r="20" spans="2:10" x14ac:dyDescent="0.3">
      <c r="B20" s="23"/>
      <c r="C20" s="29" t="s">
        <v>70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71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72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3">
      <c r="B23" s="23"/>
      <c r="C23" s="29" t="s">
        <v>73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3">
      <c r="B24" s="23"/>
      <c r="C24" s="29" t="s">
        <v>74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75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 t="s">
        <v>76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3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3">
      <c r="B28" s="23"/>
      <c r="C28" s="14" t="s">
        <v>41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69</v>
      </c>
      <c r="C30" s="28" t="s">
        <v>69</v>
      </c>
      <c r="D30" s="13" t="s">
        <v>34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43</v>
      </c>
      <c r="D32" s="13" t="s">
        <v>34</v>
      </c>
      <c r="E32" s="10"/>
      <c r="F32" s="10"/>
      <c r="G32" s="10"/>
      <c r="H32" s="10"/>
      <c r="J32" s="15"/>
    </row>
    <row r="33" spans="2:10" x14ac:dyDescent="0.3">
      <c r="B33" s="23"/>
      <c r="C33" s="25" t="s">
        <v>85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3">
      <c r="B36" s="23"/>
      <c r="C36" s="14" t="s">
        <v>46</v>
      </c>
      <c r="D36" s="13" t="s">
        <v>34</v>
      </c>
      <c r="E36" s="10"/>
      <c r="F36" s="10"/>
      <c r="G36" s="10"/>
      <c r="H36" s="10"/>
      <c r="J36" s="15"/>
    </row>
    <row r="37" spans="2:10" x14ac:dyDescent="0.3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3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">
      <c r="B43" s="23"/>
      <c r="C43" s="14" t="s">
        <v>49</v>
      </c>
      <c r="D43" s="13" t="s">
        <v>34</v>
      </c>
      <c r="E43" s="10"/>
      <c r="F43" s="10"/>
      <c r="G43" s="10"/>
      <c r="H43" s="10"/>
      <c r="J43" s="15"/>
    </row>
    <row r="44" spans="2:10" ht="43.2" x14ac:dyDescent="0.3">
      <c r="B44" s="23"/>
      <c r="C44" s="25" t="s">
        <v>86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57.6" x14ac:dyDescent="0.3">
      <c r="B45" s="23"/>
      <c r="C45" s="25" t="s">
        <v>87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86.4" x14ac:dyDescent="0.3">
      <c r="B46" s="23"/>
      <c r="C46" s="25" t="s">
        <v>88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3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54</v>
      </c>
      <c r="C53" s="17" t="s">
        <v>54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33203125" defaultRowHeight="14.4" x14ac:dyDescent="0.3"/>
  <cols>
    <col min="1" max="1" width="3.33203125" customWidth="1"/>
    <col min="2" max="2" width="12.33203125" customWidth="1"/>
    <col min="3" max="3" width="52.6640625" customWidth="1"/>
    <col min="4" max="4" width="12.6640625" style="6" customWidth="1"/>
    <col min="5" max="5" width="12.5546875" style="2" customWidth="1"/>
    <col min="6" max="7" width="12.44140625" customWidth="1"/>
    <col min="8" max="8" width="12.5546875" style="2" customWidth="1"/>
    <col min="9" max="9" width="0.6640625" style="7" customWidth="1"/>
    <col min="10" max="10" width="13.5546875" customWidth="1"/>
    <col min="11" max="11" width="10.33203125" customWidth="1"/>
  </cols>
  <sheetData>
    <row r="2" spans="2:39" ht="23.4" x14ac:dyDescent="0.45">
      <c r="B2" s="30" t="s">
        <v>31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23"/>
      <c r="C8" s="25" t="s">
        <v>89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28.8" x14ac:dyDescent="0.3">
      <c r="B9" s="23"/>
      <c r="C9" s="25" t="s">
        <v>66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3">
      <c r="B12" s="23"/>
      <c r="C12" s="14" t="s">
        <v>37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3">
      <c r="B13" s="23"/>
      <c r="C13" s="25" t="s">
        <v>67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3">
      <c r="B17" s="23"/>
      <c r="C17" s="14" t="s">
        <v>39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3">
      <c r="B18" s="23"/>
      <c r="C18" s="25" t="s">
        <v>84</v>
      </c>
      <c r="D18" s="13"/>
      <c r="E18" s="10"/>
      <c r="F18" s="10"/>
      <c r="G18" s="10"/>
      <c r="H18" s="10"/>
      <c r="J18" s="15" t="s">
        <v>34</v>
      </c>
    </row>
    <row r="19" spans="2:10" x14ac:dyDescent="0.3">
      <c r="B19" s="23"/>
      <c r="C19" s="29" t="s">
        <v>68</v>
      </c>
      <c r="D19" s="15" t="s">
        <v>69</v>
      </c>
      <c r="E19" s="11" t="s">
        <v>69</v>
      </c>
      <c r="F19" s="11" t="s">
        <v>69</v>
      </c>
      <c r="G19" s="11"/>
      <c r="H19" s="11"/>
      <c r="J19" s="15"/>
    </row>
    <row r="20" spans="2:10" x14ac:dyDescent="0.3">
      <c r="B20" s="23"/>
      <c r="C20" s="29" t="s">
        <v>70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71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90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3">
      <c r="B23" s="23"/>
      <c r="C23" s="29" t="s">
        <v>73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3">
      <c r="B24" s="23"/>
      <c r="C24" s="29" t="s">
        <v>74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75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3">
      <c r="B28" s="23"/>
      <c r="C28" s="14" t="s">
        <v>41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69</v>
      </c>
      <c r="C30" s="28" t="s">
        <v>69</v>
      </c>
      <c r="D30" s="13" t="s">
        <v>34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43</v>
      </c>
      <c r="D32" s="13" t="s">
        <v>34</v>
      </c>
      <c r="E32" s="10"/>
      <c r="F32" s="10"/>
      <c r="G32" s="10"/>
      <c r="H32" s="10"/>
      <c r="J32" s="15"/>
    </row>
    <row r="33" spans="2:10" x14ac:dyDescent="0.3">
      <c r="B33" s="23"/>
      <c r="C33" s="25" t="s">
        <v>78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3">
      <c r="B36" s="23"/>
      <c r="C36" s="14" t="s">
        <v>46</v>
      </c>
      <c r="D36" s="13" t="s">
        <v>34</v>
      </c>
      <c r="E36" s="10"/>
      <c r="F36" s="10"/>
      <c r="G36" s="10"/>
      <c r="H36" s="10"/>
      <c r="J36" s="15"/>
    </row>
    <row r="37" spans="2:10" ht="28.8" x14ac:dyDescent="0.3">
      <c r="B37" s="23"/>
      <c r="C37" s="61" t="s">
        <v>91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 t="s">
        <v>92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3">
      <c r="B39" s="23"/>
      <c r="C39" s="25" t="s">
        <v>93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3">
      <c r="B40" s="23"/>
      <c r="C40" s="25" t="s">
        <v>94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3">
      <c r="B41" s="23"/>
      <c r="C41" s="25" t="s">
        <v>95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3">
      <c r="B43" s="23"/>
      <c r="C43" s="14" t="s">
        <v>49</v>
      </c>
      <c r="D43" s="13" t="s">
        <v>34</v>
      </c>
      <c r="E43" s="10"/>
      <c r="F43" s="10"/>
      <c r="G43" s="10"/>
      <c r="H43" s="10"/>
      <c r="J43" s="15"/>
    </row>
    <row r="44" spans="2:10" ht="28.8" x14ac:dyDescent="0.3">
      <c r="B44" s="23"/>
      <c r="C44" s="25" t="s">
        <v>96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3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54</v>
      </c>
      <c r="C53" s="17" t="s">
        <v>54</v>
      </c>
      <c r="D53" s="18"/>
      <c r="E53" s="18"/>
      <c r="F53" s="18"/>
      <c r="G53" s="18"/>
      <c r="H53" s="18"/>
      <c r="I53"/>
      <c r="J53" s="18" t="s">
        <v>20</v>
      </c>
    </row>
    <row r="54" spans="2:10" ht="28.8" x14ac:dyDescent="0.3">
      <c r="B54" s="23"/>
      <c r="C54" s="25" t="s">
        <v>97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3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1275d6d-78a1-45e4-bdba-43afe391f6c8">
      <Terms xmlns="http://schemas.microsoft.com/office/infopath/2007/PartnerControls"/>
    </lcf76f155ced4ddcb4097134ff3c332f>
    <TaxCatchAll xmlns="ceb9d660-ccfb-4940-b505-d95cc3fc4579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88FAEF2F69FC42B1D279D2B48AED43" ma:contentTypeVersion="15" ma:contentTypeDescription="Create a new document." ma:contentTypeScope="" ma:versionID="092633a492afd5cfae83f43fb731d3f9">
  <xsd:schema xmlns:xsd="http://www.w3.org/2001/XMLSchema" xmlns:xs="http://www.w3.org/2001/XMLSchema" xmlns:p="http://schemas.microsoft.com/office/2006/metadata/properties" xmlns:ns2="31275d6d-78a1-45e4-bdba-43afe391f6c8" xmlns:ns3="ceb9d660-ccfb-4940-b505-d95cc3fc4579" targetNamespace="http://schemas.microsoft.com/office/2006/metadata/properties" ma:root="true" ma:fieldsID="b06eb576b7d1f4a23976dccf5956a6d2" ns2:_="" ns3:_="">
    <xsd:import namespace="31275d6d-78a1-45e4-bdba-43afe391f6c8"/>
    <xsd:import namespace="ceb9d660-ccfb-4940-b505-d95cc3fc45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275d6d-78a1-45e4-bdba-43afe391f6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23502f7-579a-48db-8ab9-c5128d7e93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b9d660-ccfb-4940-b505-d95cc3fc457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e4f62cc7-9547-42cb-92c3-d3d4b5ec7cb3}" ma:internalName="TaxCatchAll" ma:showField="CatchAllData" ma:web="ceb9d660-ccfb-4940-b505-d95cc3fc45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31275d6d-78a1-45e4-bdba-43afe391f6c8"/>
    <ds:schemaRef ds:uri="ceb9d660-ccfb-4940-b505-d95cc3fc4579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1E4BACDF-DA73-4F2B-9670-9CD1B5B9FD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275d6d-78a1-45e4-bdba-43afe391f6c8"/>
    <ds:schemaRef ds:uri="ceb9d660-ccfb-4940-b505-d95cc3fc45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Overview</vt:lpstr>
      <vt:lpstr>Consolidated Budget</vt:lpstr>
      <vt:lpstr>Measure 1 Budget</vt:lpstr>
      <vt:lpstr>Measure 2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2024-04-02T02:01:13Z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0x0101004288FAEF2F69FC42B1D279D2B48AED43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