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bbec.sharepoint.com/sites/GrantManagement/Shared Documents/St. John the Baptist Parish/EPA CPRG/"/>
    </mc:Choice>
  </mc:AlternateContent>
  <xr:revisionPtr revIDLastSave="916" documentId="8_{7EFA0EC3-8637-4C4D-BB39-508250C91FE8}" xr6:coauthVersionLast="47" xr6:coauthVersionMax="47" xr10:uidLastSave="{26497F53-49F7-4140-92A0-F293D28AD736}"/>
  <bookViews>
    <workbookView xWindow="-120" yWindow="-21720" windowWidth="51840" windowHeight="20625" activeTab="6" xr2:uid="{BFF85B30-736E-4C02-AA8C-A3F9D8887F32}"/>
  </bookViews>
  <sheets>
    <sheet name="Assumptions" sheetId="7" r:id="rId1"/>
    <sheet name="Forest Restoration " sheetId="5" r:id="rId2"/>
    <sheet name="EV" sheetId="1" r:id="rId3"/>
    <sheet name="Solar Array" sheetId="2" r:id="rId4"/>
    <sheet name="Shredder" sheetId="3" r:id="rId5"/>
    <sheet name="Streetscape-Traffic Improvement" sheetId="4" r:id="rId6"/>
    <sheet name="Streetscape-Traffic Reduction" sheetId="6" r:id="rId7"/>
    <sheet name="Sheet1" sheetId="8" state="hidden" r:id="rId8"/>
  </sheets>
  <definedNames>
    <definedName name="_xlnm._FilterDatabase" localSheetId="7" hidden="1">Sheet1!$A$1:$C$177</definedName>
    <definedName name="_xlnm.Print_Titles" localSheetId="2">EV!$1:$1</definedName>
    <definedName name="_xlnm.Print_Titles" localSheetId="1">'Forest Restoration '!$1:$1</definedName>
    <definedName name="_xlnm.Print_Titles" localSheetId="4">Shredder!$1:$1</definedName>
    <definedName name="_xlnm.Print_Titles" localSheetId="3">'Solar Array'!$1:$1</definedName>
    <definedName name="_xlnm.Print_Titles" localSheetId="5">'Streetscape-Traffic Improvement'!$1:$1</definedName>
    <definedName name="_xlnm.Print_Titles" localSheetId="6">'Streetscape-Traffic Reduction'!$1:$1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7" i="8" l="1"/>
  <c r="D27" i="5"/>
  <c r="G52" i="1"/>
  <c r="E27" i="2"/>
  <c r="D27" i="3"/>
  <c r="D27" i="6"/>
  <c r="G27" i="4"/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" i="4"/>
  <c r="B19" i="7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/>
  <c r="B28" i="1" s="1"/>
  <c r="B29" i="1" s="1"/>
  <c r="B30" i="1" s="1"/>
  <c r="B31" i="1" s="1"/>
  <c r="B32" i="1" s="1"/>
  <c r="B33" i="1" s="1"/>
  <c r="B34" i="1" s="1"/>
  <c r="B35" i="1" s="1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" i="5"/>
  <c r="B2" i="6"/>
  <c r="B3" i="6" s="1"/>
  <c r="B4" i="6" s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42" i="7"/>
  <c r="C2" i="6" s="1"/>
  <c r="B39" i="7"/>
  <c r="B2" i="4" s="1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" i="3"/>
  <c r="B33" i="7"/>
  <c r="B23" i="3" s="1"/>
  <c r="B27" i="7"/>
  <c r="C20" i="2" s="1"/>
  <c r="B12" i="7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C18" i="4" l="1"/>
  <c r="C16" i="4"/>
  <c r="C13" i="4"/>
  <c r="C12" i="4"/>
  <c r="C8" i="4"/>
  <c r="B36" i="1"/>
  <c r="C15" i="4"/>
  <c r="F15" i="4" s="1"/>
  <c r="C14" i="4"/>
  <c r="C11" i="4"/>
  <c r="C17" i="6"/>
  <c r="C13" i="6"/>
  <c r="C12" i="6"/>
  <c r="C9" i="6"/>
  <c r="C20" i="6"/>
  <c r="C19" i="6"/>
  <c r="C16" i="6"/>
  <c r="C15" i="6"/>
  <c r="C14" i="6"/>
  <c r="C19" i="4"/>
  <c r="C17" i="4"/>
  <c r="C18" i="6"/>
  <c r="C10" i="4"/>
  <c r="C11" i="6"/>
  <c r="C9" i="4"/>
  <c r="C10" i="6"/>
  <c r="C8" i="6"/>
  <c r="C7" i="4"/>
  <c r="C6" i="4"/>
  <c r="F6" i="4" s="1"/>
  <c r="C7" i="6"/>
  <c r="C5" i="4"/>
  <c r="F5" i="4" s="1"/>
  <c r="C6" i="6"/>
  <c r="C5" i="6"/>
  <c r="C2" i="4"/>
  <c r="E2" i="4" s="1"/>
  <c r="C3" i="4"/>
  <c r="E3" i="4" s="1"/>
  <c r="C26" i="4"/>
  <c r="E26" i="4" s="1"/>
  <c r="C3" i="6"/>
  <c r="D3" i="6" s="1"/>
  <c r="C25" i="4"/>
  <c r="E25" i="4" s="1"/>
  <c r="C26" i="6"/>
  <c r="C24" i="4"/>
  <c r="C25" i="6"/>
  <c r="C23" i="4"/>
  <c r="C24" i="6"/>
  <c r="C4" i="4"/>
  <c r="E4" i="4" s="1"/>
  <c r="C4" i="6"/>
  <c r="C22" i="4"/>
  <c r="C23" i="6"/>
  <c r="C21" i="4"/>
  <c r="C22" i="6"/>
  <c r="C20" i="4"/>
  <c r="C21" i="6"/>
  <c r="D23" i="3"/>
  <c r="C25" i="2"/>
  <c r="B22" i="3"/>
  <c r="D22" i="3" s="1"/>
  <c r="B25" i="3"/>
  <c r="D25" i="3" s="1"/>
  <c r="B18" i="3"/>
  <c r="D18" i="3" s="1"/>
  <c r="B15" i="3"/>
  <c r="D15" i="3" s="1"/>
  <c r="B21" i="3"/>
  <c r="D21" i="3" s="1"/>
  <c r="C22" i="2"/>
  <c r="B14" i="3"/>
  <c r="D14" i="3" s="1"/>
  <c r="C23" i="2"/>
  <c r="C18" i="2"/>
  <c r="C15" i="2"/>
  <c r="B13" i="3"/>
  <c r="D13" i="3" s="1"/>
  <c r="B12" i="3"/>
  <c r="D12" i="3" s="1"/>
  <c r="B26" i="3"/>
  <c r="D26" i="3" s="1"/>
  <c r="C19" i="2"/>
  <c r="B16" i="3"/>
  <c r="D16" i="3" s="1"/>
  <c r="B11" i="3"/>
  <c r="D11" i="3" s="1"/>
  <c r="C12" i="2"/>
  <c r="C11" i="2"/>
  <c r="B9" i="3"/>
  <c r="D9" i="3" s="1"/>
  <c r="C10" i="2"/>
  <c r="B4" i="3"/>
  <c r="D4" i="3" s="1"/>
  <c r="C9" i="2"/>
  <c r="B20" i="3"/>
  <c r="D20" i="3" s="1"/>
  <c r="B17" i="3"/>
  <c r="D17" i="3" s="1"/>
  <c r="C17" i="2"/>
  <c r="C16" i="2"/>
  <c r="C14" i="2"/>
  <c r="C8" i="2"/>
  <c r="C7" i="2"/>
  <c r="C4" i="2"/>
  <c r="B19" i="3"/>
  <c r="D19" i="3" s="1"/>
  <c r="C13" i="2"/>
  <c r="B10" i="3"/>
  <c r="D10" i="3" s="1"/>
  <c r="C6" i="2"/>
  <c r="B2" i="3"/>
  <c r="D2" i="3" s="1"/>
  <c r="C5" i="2"/>
  <c r="B8" i="3"/>
  <c r="D8" i="3" s="1"/>
  <c r="B7" i="3"/>
  <c r="D7" i="3" s="1"/>
  <c r="C3" i="2"/>
  <c r="B6" i="3"/>
  <c r="D6" i="3" s="1"/>
  <c r="C26" i="2"/>
  <c r="C2" i="2"/>
  <c r="B5" i="3"/>
  <c r="D5" i="3" s="1"/>
  <c r="C24" i="2"/>
  <c r="B3" i="3"/>
  <c r="D3" i="3" s="1"/>
  <c r="C21" i="2"/>
  <c r="B24" i="3"/>
  <c r="D24" i="3" s="1"/>
  <c r="C4" i="1"/>
  <c r="D4" i="1" s="1"/>
  <c r="C3" i="1"/>
  <c r="D3" i="1" s="1"/>
  <c r="C48" i="1"/>
  <c r="C30" i="1"/>
  <c r="C6" i="1"/>
  <c r="D6" i="1" s="1"/>
  <c r="D22" i="2"/>
  <c r="C27" i="1"/>
  <c r="D27" i="1" s="1"/>
  <c r="C49" i="1"/>
  <c r="C7" i="1"/>
  <c r="D7" i="1" s="1"/>
  <c r="D25" i="2"/>
  <c r="D19" i="2"/>
  <c r="C18" i="1"/>
  <c r="D18" i="1" s="1"/>
  <c r="D24" i="2"/>
  <c r="C2" i="1"/>
  <c r="D2" i="1" s="1"/>
  <c r="C5" i="1"/>
  <c r="D5" i="1" s="1"/>
  <c r="D16" i="2"/>
  <c r="C44" i="1"/>
  <c r="C21" i="1"/>
  <c r="D21" i="1" s="1"/>
  <c r="C43" i="1"/>
  <c r="D12" i="2"/>
  <c r="C40" i="1"/>
  <c r="C17" i="1"/>
  <c r="D17" i="1" s="1"/>
  <c r="D11" i="2"/>
  <c r="C29" i="1"/>
  <c r="D23" i="2"/>
  <c r="C51" i="1"/>
  <c r="D17" i="2"/>
  <c r="C45" i="1"/>
  <c r="C20" i="1"/>
  <c r="D20" i="1" s="1"/>
  <c r="C19" i="1"/>
  <c r="D19" i="1" s="1"/>
  <c r="C39" i="1"/>
  <c r="C16" i="1"/>
  <c r="D16" i="1" s="1"/>
  <c r="D10" i="2"/>
  <c r="D20" i="2"/>
  <c r="C25" i="1"/>
  <c r="D25" i="1" s="1"/>
  <c r="D13" i="2"/>
  <c r="C38" i="1"/>
  <c r="C15" i="1"/>
  <c r="D15" i="1" s="1"/>
  <c r="D9" i="2"/>
  <c r="C28" i="1"/>
  <c r="D28" i="1" s="1"/>
  <c r="C50" i="1"/>
  <c r="C26" i="1"/>
  <c r="D26" i="1" s="1"/>
  <c r="C47" i="1"/>
  <c r="C24" i="1"/>
  <c r="D24" i="1" s="1"/>
  <c r="C23" i="1"/>
  <c r="D23" i="1" s="1"/>
  <c r="C41" i="1"/>
  <c r="C37" i="1"/>
  <c r="C14" i="1"/>
  <c r="D14" i="1" s="1"/>
  <c r="D8" i="2"/>
  <c r="D14" i="2"/>
  <c r="C42" i="1"/>
  <c r="C36" i="1"/>
  <c r="C13" i="1"/>
  <c r="D13" i="1" s="1"/>
  <c r="D7" i="2"/>
  <c r="D15" i="2"/>
  <c r="C35" i="1"/>
  <c r="C12" i="1"/>
  <c r="D12" i="1" s="1"/>
  <c r="D6" i="2"/>
  <c r="D18" i="2"/>
  <c r="C46" i="1"/>
  <c r="C22" i="1"/>
  <c r="D22" i="1" s="1"/>
  <c r="C33" i="1"/>
  <c r="C10" i="1"/>
  <c r="D10" i="1" s="1"/>
  <c r="D4" i="2"/>
  <c r="C32" i="1"/>
  <c r="C9" i="1"/>
  <c r="D9" i="1" s="1"/>
  <c r="D2" i="2"/>
  <c r="D3" i="2"/>
  <c r="D21" i="2"/>
  <c r="C34" i="1"/>
  <c r="C11" i="1"/>
  <c r="D11" i="1" s="1"/>
  <c r="D5" i="2"/>
  <c r="B13" i="7"/>
  <c r="C31" i="1"/>
  <c r="C8" i="1"/>
  <c r="D8" i="1" s="1"/>
  <c r="D26" i="2"/>
  <c r="D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" i="5"/>
  <c r="E13" i="2" l="1"/>
  <c r="F3" i="4"/>
  <c r="G3" i="4" s="1"/>
  <c r="B37" i="1"/>
  <c r="F26" i="4"/>
  <c r="G26" i="4" s="1"/>
  <c r="F2" i="4"/>
  <c r="G2" i="4" s="1"/>
  <c r="E25" i="2"/>
  <c r="F4" i="4"/>
  <c r="G4" i="4" s="1"/>
  <c r="E16" i="2"/>
  <c r="E22" i="2"/>
  <c r="E12" i="2"/>
  <c r="E19" i="2"/>
  <c r="E3" i="2"/>
  <c r="E21" i="2"/>
  <c r="E5" i="2"/>
  <c r="E11" i="2"/>
  <c r="E24" i="2"/>
  <c r="E24" i="4"/>
  <c r="F22" i="4"/>
  <c r="F16" i="4"/>
  <c r="E17" i="4"/>
  <c r="F18" i="4"/>
  <c r="F17" i="4"/>
  <c r="E14" i="4"/>
  <c r="F14" i="4"/>
  <c r="E11" i="4"/>
  <c r="E10" i="4"/>
  <c r="E9" i="4"/>
  <c r="E8" i="4"/>
  <c r="E7" i="4"/>
  <c r="E6" i="4"/>
  <c r="G6" i="4" s="1"/>
  <c r="F8" i="4"/>
  <c r="E20" i="4"/>
  <c r="F19" i="4"/>
  <c r="E16" i="4"/>
  <c r="E15" i="4"/>
  <c r="G15" i="4" s="1"/>
  <c r="E13" i="4"/>
  <c r="E12" i="4"/>
  <c r="F13" i="4"/>
  <c r="F12" i="4"/>
  <c r="F11" i="4"/>
  <c r="F10" i="4"/>
  <c r="F9" i="4"/>
  <c r="E5" i="4"/>
  <c r="G5" i="4" s="1"/>
  <c r="F7" i="4"/>
  <c r="E23" i="4"/>
  <c r="F25" i="4"/>
  <c r="G25" i="4" s="1"/>
  <c r="E22" i="4"/>
  <c r="F24" i="4"/>
  <c r="E21" i="4"/>
  <c r="F23" i="4"/>
  <c r="E19" i="4"/>
  <c r="F21" i="4"/>
  <c r="E18" i="4"/>
  <c r="F20" i="4"/>
  <c r="E18" i="2"/>
  <c r="E10" i="2"/>
  <c r="E20" i="2"/>
  <c r="E4" i="2"/>
  <c r="E15" i="2"/>
  <c r="E7" i="2"/>
  <c r="E26" i="2"/>
  <c r="E9" i="2"/>
  <c r="E2" i="2"/>
  <c r="E6" i="2"/>
  <c r="E17" i="2"/>
  <c r="E14" i="2"/>
  <c r="E8" i="2"/>
  <c r="E23" i="2"/>
  <c r="E15" i="1"/>
  <c r="F15" i="1" s="1"/>
  <c r="E43" i="1"/>
  <c r="E4" i="1"/>
  <c r="F4" i="1" s="1"/>
  <c r="E31" i="1"/>
  <c r="E37" i="1"/>
  <c r="E41" i="1"/>
  <c r="E16" i="1"/>
  <c r="F16" i="1" s="1"/>
  <c r="E30" i="1"/>
  <c r="E3" i="1"/>
  <c r="F3" i="1" s="1"/>
  <c r="E17" i="1"/>
  <c r="F17" i="1" s="1"/>
  <c r="E44" i="1"/>
  <c r="E51" i="1"/>
  <c r="E40" i="1"/>
  <c r="E5" i="1"/>
  <c r="F5" i="1" s="1"/>
  <c r="E18" i="1"/>
  <c r="F18" i="1" s="1"/>
  <c r="E45" i="1"/>
  <c r="E32" i="1"/>
  <c r="E21" i="1"/>
  <c r="F21" i="1" s="1"/>
  <c r="E48" i="1"/>
  <c r="E14" i="1"/>
  <c r="F14" i="1" s="1"/>
  <c r="E28" i="1"/>
  <c r="F28" i="1" s="1"/>
  <c r="E6" i="1"/>
  <c r="F6" i="1" s="1"/>
  <c r="E19" i="1"/>
  <c r="F19" i="1" s="1"/>
  <c r="E46" i="1"/>
  <c r="E11" i="1"/>
  <c r="F11" i="1" s="1"/>
  <c r="E26" i="1"/>
  <c r="F26" i="1" s="1"/>
  <c r="E13" i="1"/>
  <c r="F13" i="1" s="1"/>
  <c r="E33" i="1"/>
  <c r="E8" i="1"/>
  <c r="F8" i="1" s="1"/>
  <c r="E23" i="1"/>
  <c r="F23" i="1" s="1"/>
  <c r="E10" i="1"/>
  <c r="F10" i="1" s="1"/>
  <c r="E50" i="1"/>
  <c r="E7" i="1"/>
  <c r="F7" i="1" s="1"/>
  <c r="E20" i="1"/>
  <c r="F20" i="1" s="1"/>
  <c r="E47" i="1"/>
  <c r="E35" i="1"/>
  <c r="E39" i="1"/>
  <c r="E42" i="1"/>
  <c r="E34" i="1"/>
  <c r="E22" i="1"/>
  <c r="F22" i="1" s="1"/>
  <c r="E9" i="1"/>
  <c r="F9" i="1" s="1"/>
  <c r="E49" i="1"/>
  <c r="E36" i="1"/>
  <c r="E24" i="1"/>
  <c r="F24" i="1" s="1"/>
  <c r="E27" i="1"/>
  <c r="F27" i="1" s="1"/>
  <c r="E29" i="1"/>
  <c r="E38" i="1"/>
  <c r="E25" i="1"/>
  <c r="F25" i="1" s="1"/>
  <c r="E2" i="1"/>
  <c r="F2" i="1" s="1"/>
  <c r="E12" i="1"/>
  <c r="F12" i="1" s="1"/>
  <c r="D4" i="6"/>
  <c r="B38" i="1" l="1"/>
  <c r="G7" i="4"/>
  <c r="G14" i="4"/>
  <c r="G22" i="4"/>
  <c r="G24" i="4"/>
  <c r="G9" i="4"/>
  <c r="G10" i="4"/>
  <c r="G16" i="4"/>
  <c r="G20" i="4"/>
  <c r="G18" i="4"/>
  <c r="G8" i="4"/>
  <c r="G17" i="4"/>
  <c r="G11" i="4"/>
  <c r="G12" i="4"/>
  <c r="G13" i="4"/>
  <c r="G19" i="4"/>
  <c r="G21" i="4"/>
  <c r="G23" i="4"/>
  <c r="D5" i="6"/>
  <c r="G2" i="1"/>
  <c r="F29" i="1"/>
  <c r="G24" i="1"/>
  <c r="G27" i="1"/>
  <c r="G14" i="1"/>
  <c r="G26" i="1"/>
  <c r="G25" i="1"/>
  <c r="B39" i="1" l="1"/>
  <c r="F30" i="1"/>
  <c r="D29" i="1"/>
  <c r="D6" i="6"/>
  <c r="G11" i="1"/>
  <c r="G23" i="1"/>
  <c r="G21" i="1"/>
  <c r="G9" i="1"/>
  <c r="G16" i="1"/>
  <c r="G7" i="1"/>
  <c r="G8" i="1"/>
  <c r="G10" i="1"/>
  <c r="G18" i="1"/>
  <c r="G3" i="1"/>
  <c r="G5" i="1"/>
  <c r="G19" i="1"/>
  <c r="G4" i="1"/>
  <c r="G6" i="1"/>
  <c r="G17" i="1"/>
  <c r="G12" i="1"/>
  <c r="G15" i="1"/>
  <c r="G13" i="1"/>
  <c r="G20" i="1"/>
  <c r="G22" i="1"/>
  <c r="B40" i="1" l="1"/>
  <c r="F31" i="1"/>
  <c r="D30" i="1"/>
  <c r="D7" i="6"/>
  <c r="G28" i="1"/>
  <c r="B41" i="1" l="1"/>
  <c r="F32" i="1"/>
  <c r="D31" i="1"/>
  <c r="D8" i="6"/>
  <c r="G29" i="1"/>
  <c r="B42" i="1" l="1"/>
  <c r="F33" i="1"/>
  <c r="D32" i="1"/>
  <c r="D9" i="6"/>
  <c r="G30" i="1"/>
  <c r="G31" i="1"/>
  <c r="B43" i="1" l="1"/>
  <c r="F34" i="1"/>
  <c r="D33" i="1"/>
  <c r="D10" i="6"/>
  <c r="B44" i="1" l="1"/>
  <c r="F35" i="1"/>
  <c r="D34" i="1"/>
  <c r="D11" i="6"/>
  <c r="G32" i="1"/>
  <c r="B45" i="1" l="1"/>
  <c r="F36" i="1"/>
  <c r="D35" i="1"/>
  <c r="D12" i="6"/>
  <c r="G33" i="1"/>
  <c r="B46" i="1" l="1"/>
  <c r="F37" i="1"/>
  <c r="D36" i="1"/>
  <c r="D13" i="6"/>
  <c r="G34" i="1"/>
  <c r="G35" i="1"/>
  <c r="B47" i="1" l="1"/>
  <c r="F38" i="1"/>
  <c r="D37" i="1"/>
  <c r="D14" i="6"/>
  <c r="B48" i="1" l="1"/>
  <c r="F39" i="1"/>
  <c r="D38" i="1"/>
  <c r="D15" i="6"/>
  <c r="G36" i="1"/>
  <c r="B49" i="1" l="1"/>
  <c r="F40" i="1"/>
  <c r="D39" i="1"/>
  <c r="D16" i="6"/>
  <c r="G37" i="1"/>
  <c r="B50" i="1" l="1"/>
  <c r="F41" i="1"/>
  <c r="D40" i="1"/>
  <c r="D17" i="6"/>
  <c r="G38" i="1"/>
  <c r="B51" i="1" l="1"/>
  <c r="F42" i="1"/>
  <c r="D41" i="1"/>
  <c r="D18" i="6"/>
  <c r="G39" i="1"/>
  <c r="F43" i="1" l="1"/>
  <c r="D42" i="1"/>
  <c r="D19" i="6"/>
  <c r="G40" i="1"/>
  <c r="F44" i="1" l="1"/>
  <c r="D43" i="1"/>
  <c r="D20" i="6"/>
  <c r="G41" i="1"/>
  <c r="F45" i="1" l="1"/>
  <c r="D44" i="1"/>
  <c r="G42" i="1"/>
  <c r="D21" i="6"/>
  <c r="F46" i="1" l="1"/>
  <c r="D45" i="1"/>
  <c r="D22" i="6"/>
  <c r="G43" i="1"/>
  <c r="G44" i="1"/>
  <c r="F47" i="1" l="1"/>
  <c r="D46" i="1"/>
  <c r="D23" i="6"/>
  <c r="F48" i="1" l="1"/>
  <c r="D47" i="1"/>
  <c r="D24" i="6"/>
  <c r="G45" i="1"/>
  <c r="F49" i="1" l="1"/>
  <c r="D48" i="1"/>
  <c r="D25" i="6"/>
  <c r="D26" i="6"/>
  <c r="G46" i="1"/>
  <c r="G47" i="1"/>
  <c r="F50" i="1" l="1"/>
  <c r="D49" i="1"/>
  <c r="D50" i="1" l="1"/>
  <c r="G48" i="1"/>
  <c r="G49" i="1"/>
  <c r="D51" i="1" l="1"/>
  <c r="F51" i="1"/>
  <c r="G50" i="1"/>
  <c r="G51" i="1" l="1"/>
</calcChain>
</file>

<file path=xl/sharedStrings.xml><?xml version="1.0" encoding="utf-8"?>
<sst xmlns="http://schemas.openxmlformats.org/spreadsheetml/2006/main" count="450" uniqueCount="242">
  <si>
    <t>Vehicle</t>
  </si>
  <si>
    <t>Vehicles</t>
  </si>
  <si>
    <t>Solar Array</t>
  </si>
  <si>
    <t>Solar Array Year 1</t>
  </si>
  <si>
    <t>Solar Array Year 2</t>
  </si>
  <si>
    <t>Solar Array Year 3</t>
  </si>
  <si>
    <t>Solar Array Year 4</t>
  </si>
  <si>
    <t>Solar Array Year 5</t>
  </si>
  <si>
    <t>Solar Array Year 6</t>
  </si>
  <si>
    <t>Solar Array Year 7</t>
  </si>
  <si>
    <t>Solar Array Year 8</t>
  </si>
  <si>
    <t>Solar Array Year 9</t>
  </si>
  <si>
    <t>Solar Array Year 10</t>
  </si>
  <si>
    <t>Solar Array Year 11</t>
  </si>
  <si>
    <t>Solar Array Year 12</t>
  </si>
  <si>
    <t>Solar Array Year 13</t>
  </si>
  <si>
    <t>Solar Array Year 14</t>
  </si>
  <si>
    <t>Solar Array Year 15</t>
  </si>
  <si>
    <t>Solar Array Year 16</t>
  </si>
  <si>
    <t>Solar Array Year 17</t>
  </si>
  <si>
    <t>Solar Array Year 18</t>
  </si>
  <si>
    <t>Solar Array Year 19</t>
  </si>
  <si>
    <t>Solar Array Year 20</t>
  </si>
  <si>
    <t>Solar Array Year 21</t>
  </si>
  <si>
    <t>Solar Array Year 22</t>
  </si>
  <si>
    <t>Solar Array Year 23</t>
  </si>
  <si>
    <t>Solar Array Year 24</t>
  </si>
  <si>
    <t>Solar Array Year 25</t>
  </si>
  <si>
    <t>MWh / Year</t>
  </si>
  <si>
    <t>Waste Year 1</t>
  </si>
  <si>
    <t>Waste Year 2</t>
  </si>
  <si>
    <t>Waste Year 3</t>
  </si>
  <si>
    <t>Waste Year 4</t>
  </si>
  <si>
    <t>Waste Year 5</t>
  </si>
  <si>
    <t>Waste Year 6</t>
  </si>
  <si>
    <t>Waste Year 7</t>
  </si>
  <si>
    <t>Waste Year 8</t>
  </si>
  <si>
    <t>Waste Year 9</t>
  </si>
  <si>
    <t>Waste Year 10</t>
  </si>
  <si>
    <t>Waste Year 11</t>
  </si>
  <si>
    <t>Waste Year 12</t>
  </si>
  <si>
    <t>Waste Year 13</t>
  </si>
  <si>
    <t>Waste Year 14</t>
  </si>
  <si>
    <t>Waste Year 15</t>
  </si>
  <si>
    <t>Waste Year 16</t>
  </si>
  <si>
    <t>Waste Year 17</t>
  </si>
  <si>
    <t>Waste Year 18</t>
  </si>
  <si>
    <t>Waste Year 19</t>
  </si>
  <si>
    <t>Waste Year 20</t>
  </si>
  <si>
    <t>Waste Year 21</t>
  </si>
  <si>
    <t>Waste Year 22</t>
  </si>
  <si>
    <t>Waste Year 23</t>
  </si>
  <si>
    <t>Waste Year 24</t>
  </si>
  <si>
    <t>Waste Year 25</t>
  </si>
  <si>
    <t>Tons of Waste</t>
  </si>
  <si>
    <t>CO2e (After improvement)</t>
  </si>
  <si>
    <t>CO2e (Before improvement)</t>
  </si>
  <si>
    <t>Total Trees Planted</t>
  </si>
  <si>
    <t>Miles Throughout Parish / Year</t>
  </si>
  <si>
    <t>CO2e (Metric Tons) / Ton Waste Incinerated</t>
  </si>
  <si>
    <t>CO2e (Metric Tons) / mile</t>
  </si>
  <si>
    <t>CO2e (Metric Tons) Captured / Tree</t>
  </si>
  <si>
    <t>Miles Reduction / Year</t>
  </si>
  <si>
    <t>Metric Tons</t>
  </si>
  <si>
    <t xml:space="preserve">Average Miles Driven Annually </t>
  </si>
  <si>
    <t>Miles</t>
  </si>
  <si>
    <t>Average Miles / Gallon</t>
  </si>
  <si>
    <t>Average Miles / kWh</t>
  </si>
  <si>
    <t>Average CO2e / Per MWh</t>
  </si>
  <si>
    <t>Average CO2e / gallon of gas</t>
  </si>
  <si>
    <t>Gasoline CO2e / Year</t>
  </si>
  <si>
    <t>EV CO2e / Year</t>
  </si>
  <si>
    <t>CO2e Mitigated / Year</t>
  </si>
  <si>
    <t>Watt</t>
  </si>
  <si>
    <t>Solar Array SF</t>
  </si>
  <si>
    <t>SF</t>
  </si>
  <si>
    <t>Capacity utilization factor</t>
  </si>
  <si>
    <t>%</t>
  </si>
  <si>
    <t>Hours / Year</t>
  </si>
  <si>
    <t>Hours</t>
  </si>
  <si>
    <t>EV</t>
  </si>
  <si>
    <t>General Info</t>
  </si>
  <si>
    <t>MWh</t>
  </si>
  <si>
    <t>MWh Generated / Year</t>
  </si>
  <si>
    <t>Population of US</t>
  </si>
  <si>
    <t>Population of SJBP</t>
  </si>
  <si>
    <t>Average Metric Tons of Waste Incinerated in SJBP / Year</t>
  </si>
  <si>
    <t>CO2e / Metric Ton of Waste Incinerated</t>
  </si>
  <si>
    <t>Shredder</t>
  </si>
  <si>
    <t>Average Watts / SF Solar Array (with 75% density)</t>
  </si>
  <si>
    <t>Metric Tons of waste incinerated in US / Year</t>
  </si>
  <si>
    <t>Population</t>
  </si>
  <si>
    <t>Streetscape</t>
  </si>
  <si>
    <t>Average Daily Vehicle Traffic</t>
  </si>
  <si>
    <t>Cars</t>
  </si>
  <si>
    <t>CO2e / Mile</t>
  </si>
  <si>
    <t>Trips</t>
  </si>
  <si>
    <t>Number of 5 mile vehicle trips eliminated / day</t>
  </si>
  <si>
    <t>Forest Restoration</t>
  </si>
  <si>
    <t>Current SJBP Fleet</t>
  </si>
  <si>
    <t>25% Fleet to Convert to EV</t>
  </si>
  <si>
    <t>Yearly Increase in EV Fleet</t>
  </si>
  <si>
    <t>SJBP Households</t>
  </si>
  <si>
    <t>Households</t>
  </si>
  <si>
    <t>Percent of Additional EV / House</t>
  </si>
  <si>
    <t>Initial Additional EV</t>
  </si>
  <si>
    <t>Yearly Increase in Household EV</t>
  </si>
  <si>
    <t>Traffic Flow ImpIovement</t>
  </si>
  <si>
    <t>Traffic Flow Improvement (5 minutes vs 4 Minutes)</t>
  </si>
  <si>
    <t>Length of roadway</t>
  </si>
  <si>
    <t>Yearly Increase trips eliminated</t>
  </si>
  <si>
    <t>Average CO2e Captured / Oak Tree (25 year period) / Year</t>
  </si>
  <si>
    <t>Traffic Improvement Year 1</t>
  </si>
  <si>
    <t>Traffic Improvement Year 2</t>
  </si>
  <si>
    <t>Traffic Improvement Year 3</t>
  </si>
  <si>
    <t>Traffic Improvement Year 4</t>
  </si>
  <si>
    <t>Traffic Improvement Year 5</t>
  </si>
  <si>
    <t>Traffic Improvement Year 6</t>
  </si>
  <si>
    <t>Traffic Improvement Year 7</t>
  </si>
  <si>
    <t>Traffic Improvement Year 8</t>
  </si>
  <si>
    <t>Traffic Improvement Year 9</t>
  </si>
  <si>
    <t>Traffic Improvement Year 10</t>
  </si>
  <si>
    <t>Traffic Improvement Year 11</t>
  </si>
  <si>
    <t>Traffic Improvement Year 12</t>
  </si>
  <si>
    <t>Traffic Improvement Year 13</t>
  </si>
  <si>
    <t>Traffic Improvement Year 14</t>
  </si>
  <si>
    <t>Traffic Improvement Year 15</t>
  </si>
  <si>
    <t>Traffic Improvement Year 16</t>
  </si>
  <si>
    <t>Traffic Improvement Year 17</t>
  </si>
  <si>
    <t>Traffic Improvement Year 18</t>
  </si>
  <si>
    <t>Traffic Improvement Year 19</t>
  </si>
  <si>
    <t>Traffic Improvement Year 20</t>
  </si>
  <si>
    <t>Traffic Improvement Year 21</t>
  </si>
  <si>
    <t>Traffic Improvement Year 22</t>
  </si>
  <si>
    <t>Traffic Improvement Year 23</t>
  </si>
  <si>
    <t>Traffic Improvement Year 24</t>
  </si>
  <si>
    <t>Traffic Improvement Year 25</t>
  </si>
  <si>
    <t>Parish EVs Year 1</t>
  </si>
  <si>
    <t>Parish EVs Year 2</t>
  </si>
  <si>
    <t>Parish EVs Year 3</t>
  </si>
  <si>
    <t>Parish EVs Year 4</t>
  </si>
  <si>
    <t>Parish EVs Year 5</t>
  </si>
  <si>
    <t>Parish EVs Year 6</t>
  </si>
  <si>
    <t>Parish EVs Year 7</t>
  </si>
  <si>
    <t>Parish EVs Year 8</t>
  </si>
  <si>
    <t>Parish EVs Year 9</t>
  </si>
  <si>
    <t>Parish EVs Year 10</t>
  </si>
  <si>
    <t>Parish EVs Year 11</t>
  </si>
  <si>
    <t>Parish EVs Year 12</t>
  </si>
  <si>
    <t>Parish EVs Year 13</t>
  </si>
  <si>
    <t>Parish EVs Year 14</t>
  </si>
  <si>
    <t>Parish EVs Year 15</t>
  </si>
  <si>
    <t>Parish EVs Year 16</t>
  </si>
  <si>
    <t>Parish EVs Year 17</t>
  </si>
  <si>
    <t>Parish EVs Year 18</t>
  </si>
  <si>
    <t>Parish EVs Year 19</t>
  </si>
  <si>
    <t>Parish EVs Year 20</t>
  </si>
  <si>
    <t>Parish EVs Year 21</t>
  </si>
  <si>
    <t>Parish EVs Year 22</t>
  </si>
  <si>
    <t>Parish EVs Year 23</t>
  </si>
  <si>
    <t>Parish EVs Year 24</t>
  </si>
  <si>
    <t>Parish EVs Year 25</t>
  </si>
  <si>
    <t>Household EVs Year 1</t>
  </si>
  <si>
    <t>Household EVs Year 2</t>
  </si>
  <si>
    <t>Household EVs Year 3</t>
  </si>
  <si>
    <t>Household EVs Year 4</t>
  </si>
  <si>
    <t>Household EVs Year 5</t>
  </si>
  <si>
    <t>Household EVs Year 6</t>
  </si>
  <si>
    <t>Household EVs Year 7</t>
  </si>
  <si>
    <t>Household EVs Year 8</t>
  </si>
  <si>
    <t>Household EVs Year 9</t>
  </si>
  <si>
    <t>Household EVs Year 10</t>
  </si>
  <si>
    <t>Household EVs Year 11</t>
  </si>
  <si>
    <t>Household EVs Year 12</t>
  </si>
  <si>
    <t>Household EVs Year 13</t>
  </si>
  <si>
    <t>Household EVs Year 14</t>
  </si>
  <si>
    <t>Household EVs Year 15</t>
  </si>
  <si>
    <t>Household EVs Year 16</t>
  </si>
  <si>
    <t>Household EVs Year 17</t>
  </si>
  <si>
    <t>Household EVs Year 18</t>
  </si>
  <si>
    <t>Household EVs Year 19</t>
  </si>
  <si>
    <t>Household EVs Year 20</t>
  </si>
  <si>
    <t>Household EVs Year 21</t>
  </si>
  <si>
    <t>Household EVs Year 22</t>
  </si>
  <si>
    <t>Household EVs Year 23</t>
  </si>
  <si>
    <t>Household EVs Year 24</t>
  </si>
  <si>
    <t>Household EVs Year 25</t>
  </si>
  <si>
    <t>Traffic Reduction Year 1</t>
  </si>
  <si>
    <t>Traffic Reduction Year 2</t>
  </si>
  <si>
    <t>Traffic Reduction Year 3</t>
  </si>
  <si>
    <t>Traffic Reduction Year 4</t>
  </si>
  <si>
    <t>Traffic Reduction Year 5</t>
  </si>
  <si>
    <t>Traffic Reduction Year 6</t>
  </si>
  <si>
    <t>Traffic Reduction Year 7</t>
  </si>
  <si>
    <t>Traffic Reduction Year 8</t>
  </si>
  <si>
    <t>Traffic Reduction Year 9</t>
  </si>
  <si>
    <t>Traffic Reduction Year 10</t>
  </si>
  <si>
    <t>Traffic Reduction Year 11</t>
  </si>
  <si>
    <t>Traffic Reduction Year 12</t>
  </si>
  <si>
    <t>Traffic Reduction Year 13</t>
  </si>
  <si>
    <t>Traffic Reduction Year 14</t>
  </si>
  <si>
    <t>Traffic Reduction Year 15</t>
  </si>
  <si>
    <t>Traffic Reduction Year 16</t>
  </si>
  <si>
    <t>Traffic Reduction Year 17</t>
  </si>
  <si>
    <t>Traffic Reduction Year 18</t>
  </si>
  <si>
    <t>Traffic Reduction Year 19</t>
  </si>
  <si>
    <t>Traffic Reduction Year 20</t>
  </si>
  <si>
    <t>Traffic Reduction Year 21</t>
  </si>
  <si>
    <t>Traffic Reduction Year 22</t>
  </si>
  <si>
    <t>Traffic Reduction Year 23</t>
  </si>
  <si>
    <t>Traffic Reduction Year 24</t>
  </si>
  <si>
    <t>Traffic Reduction Year 25</t>
  </si>
  <si>
    <t>Tree Carbon Capture Year 1</t>
  </si>
  <si>
    <t>Tree Carbon Capture Year 2</t>
  </si>
  <si>
    <t>Tree Carbon Capture Year 3</t>
  </si>
  <si>
    <t>Tree Carbon Capture Year 4</t>
  </si>
  <si>
    <t>Tree Carbon Capture Year 5</t>
  </si>
  <si>
    <t>Tree Carbon Capture Year 6</t>
  </si>
  <si>
    <t>Tree Carbon Capture Year 7</t>
  </si>
  <si>
    <t>Tree Carbon Capture Year 8</t>
  </si>
  <si>
    <t>Tree Carbon Capture Year 9</t>
  </si>
  <si>
    <t>Tree Carbon Capture Year 10</t>
  </si>
  <si>
    <t>Tree Carbon Capture Year 11</t>
  </si>
  <si>
    <t>Tree Carbon Capture Year 12</t>
  </si>
  <si>
    <t>Tree Carbon Capture Year 13</t>
  </si>
  <si>
    <t>Tree Carbon Capture Year 14</t>
  </si>
  <si>
    <t>Tree Carbon Capture Year 15</t>
  </si>
  <si>
    <t>Tree Carbon Capture Year 16</t>
  </si>
  <si>
    <t>Tree Carbon Capture Year 17</t>
  </si>
  <si>
    <t>Tree Carbon Capture Year 18</t>
  </si>
  <si>
    <t>Tree Carbon Capture Year 19</t>
  </si>
  <si>
    <t>Tree Carbon Capture Year 20</t>
  </si>
  <si>
    <t>Tree Carbon Capture Year 21</t>
  </si>
  <si>
    <t>Tree Carbon Capture Year 22</t>
  </si>
  <si>
    <t>Tree Carbon Capture Year 23</t>
  </si>
  <si>
    <t>Tree Carbon Capture Year 24</t>
  </si>
  <si>
    <t>Tree Carbon Capture Year 25</t>
  </si>
  <si>
    <t>Year</t>
  </si>
  <si>
    <t>CO2e</t>
  </si>
  <si>
    <t>Measure</t>
  </si>
  <si>
    <t>Initial Yearly VMT through Belle Terre</t>
  </si>
  <si>
    <t>Yearly Increase in VMT thought Belle Terre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</si>
</sst>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00"/>
    <numFmt numFmtId="165" formatCode="0.0"/>
    <numFmt numFmtId="166" formatCode="0.000000"/>
    <numFmt numFmtId="167" formatCode="_(* #,##0.0_);_(* \(#,##0.0\);_(* &quot;-&quot;??_);_(@_)"/>
    <numFmt numFmtId="168" formatCode="_(* #,##0_);_(* \(#,##0\);_(* &quot;-&quot;??_);_(@_)"/>
    <numFmt numFmtId="169" formatCode="_(* #,##0.000000_);_(* \(#,##0.00000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65" fontId="2" fillId="0" borderId="0" xfId="0" applyNumberFormat="1" applyFont="1"/>
    <xf numFmtId="165" fontId="0" fillId="0" borderId="0" xfId="0" applyNumberFormat="1"/>
    <xf numFmtId="165" fontId="2" fillId="0" borderId="0" xfId="0" applyNumberFormat="1" applyFont="1" applyAlignment="1">
      <alignment wrapText="1"/>
    </xf>
    <xf numFmtId="166" fontId="0" fillId="0" borderId="0" xfId="0" applyNumberFormat="1"/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3" fontId="0" fillId="0" borderId="0" xfId="1" applyFont="1"/>
    <xf numFmtId="169" fontId="0" fillId="0" borderId="0" xfId="1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 wrapText="1"/>
    </xf>
    <xf numFmtId="0" fontId="0" fillId="0" borderId="1" xfId="0" applyBorder="1"/>
    <xf numFmtId="169" fontId="0" fillId="0" borderId="1" xfId="1" applyNumberFormat="1" applyFont="1" applyBorder="1"/>
    <xf numFmtId="167" fontId="0" fillId="0" borderId="1" xfId="1" applyNumberFormat="1" applyFont="1" applyBorder="1"/>
    <xf numFmtId="168" fontId="0" fillId="0" borderId="1" xfId="1" applyNumberFormat="1" applyFont="1" applyBorder="1"/>
    <xf numFmtId="43" fontId="0" fillId="0" borderId="1" xfId="0" applyNumberFormat="1" applyBorder="1"/>
    <xf numFmtId="168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/>
    <xf numFmtId="168" fontId="0" fillId="0" borderId="1" xfId="1" applyNumberFormat="1" applyFont="1" applyFill="1" applyBorder="1"/>
    <xf numFmtId="166" fontId="0" fillId="0" borderId="1" xfId="0" applyNumberFormat="1" applyBorder="1"/>
    <xf numFmtId="9" fontId="0" fillId="0" borderId="1" xfId="0" applyNumberFormat="1" applyBorder="1"/>
    <xf numFmtId="0" fontId="0" fillId="0" borderId="0" xfId="0" applyBorder="1"/>
    <xf numFmtId="2" fontId="0" fillId="0" borderId="0" xfId="0" applyNumberFormat="1"/>
    <xf numFmtId="2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C7D1C-3416-4EFC-B5B8-07A95E375ED1}">
  <sheetPr>
    <pageSetUpPr fitToPage="1"/>
  </sheetPr>
  <dimension ref="A1:C44"/>
  <sheetViews>
    <sheetView workbookViewId="0">
      <selection activeCell="A38" sqref="A38"/>
    </sheetView>
  </sheetViews>
  <sheetFormatPr defaultRowHeight="15" x14ac:dyDescent="0.25"/>
  <cols>
    <col min="1" max="1" width="50.85546875" customWidth="1"/>
    <col min="2" max="2" width="16.28515625" bestFit="1" customWidth="1"/>
    <col min="3" max="3" width="15.28515625" customWidth="1"/>
  </cols>
  <sheetData>
    <row r="1" spans="1:3" x14ac:dyDescent="0.25">
      <c r="A1" s="1" t="s">
        <v>81</v>
      </c>
      <c r="B1" s="10"/>
      <c r="C1" s="10"/>
    </row>
    <row r="2" spans="1:3" x14ac:dyDescent="0.25">
      <c r="A2" s="13" t="s">
        <v>68</v>
      </c>
      <c r="B2" s="14">
        <v>0.38900000000000001</v>
      </c>
      <c r="C2" s="13" t="s">
        <v>63</v>
      </c>
    </row>
    <row r="3" spans="1:3" x14ac:dyDescent="0.25">
      <c r="A3" s="13" t="s">
        <v>69</v>
      </c>
      <c r="B3" s="14">
        <v>8.9526686807653577E-3</v>
      </c>
      <c r="C3" s="13" t="s">
        <v>63</v>
      </c>
    </row>
    <row r="4" spans="1:3" x14ac:dyDescent="0.25">
      <c r="A4" s="13" t="s">
        <v>64</v>
      </c>
      <c r="B4" s="15">
        <v>10746</v>
      </c>
      <c r="C4" s="13" t="s">
        <v>65</v>
      </c>
    </row>
    <row r="5" spans="1:3" x14ac:dyDescent="0.25">
      <c r="A5" s="13" t="s">
        <v>66</v>
      </c>
      <c r="B5" s="15">
        <v>22.9</v>
      </c>
      <c r="C5" s="13" t="s">
        <v>65</v>
      </c>
    </row>
    <row r="6" spans="1:3" x14ac:dyDescent="0.25">
      <c r="A6" s="13" t="s">
        <v>67</v>
      </c>
      <c r="B6" s="15">
        <v>3.6</v>
      </c>
      <c r="C6" s="13" t="s">
        <v>65</v>
      </c>
    </row>
    <row r="7" spans="1:3" x14ac:dyDescent="0.25">
      <c r="B7" s="8"/>
      <c r="C7" s="9"/>
    </row>
    <row r="8" spans="1:3" x14ac:dyDescent="0.25">
      <c r="A8" s="1" t="s">
        <v>98</v>
      </c>
    </row>
    <row r="9" spans="1:3" x14ac:dyDescent="0.25">
      <c r="A9" s="13" t="s">
        <v>111</v>
      </c>
      <c r="B9" s="13">
        <v>1.2999999999999999E-2</v>
      </c>
      <c r="C9" s="13" t="s">
        <v>63</v>
      </c>
    </row>
    <row r="10" spans="1:3" x14ac:dyDescent="0.25">
      <c r="A10" s="25"/>
      <c r="B10" s="25"/>
      <c r="C10" s="25"/>
    </row>
    <row r="11" spans="1:3" x14ac:dyDescent="0.25">
      <c r="A11" s="1" t="s">
        <v>80</v>
      </c>
      <c r="B11" s="8"/>
      <c r="C11" s="9"/>
    </row>
    <row r="12" spans="1:3" x14ac:dyDescent="0.25">
      <c r="A12" s="13" t="s">
        <v>70</v>
      </c>
      <c r="B12" s="14">
        <f>ROUND($B$4/$B$5*B3,3)</f>
        <v>4.2009999999999996</v>
      </c>
      <c r="C12" s="13" t="s">
        <v>63</v>
      </c>
    </row>
    <row r="13" spans="1:3" x14ac:dyDescent="0.25">
      <c r="A13" s="13" t="s">
        <v>71</v>
      </c>
      <c r="B13" s="14">
        <f>ROUND($B$4/$B$6*B2/1000,3)</f>
        <v>1.161</v>
      </c>
      <c r="C13" s="13" t="s">
        <v>63</v>
      </c>
    </row>
    <row r="14" spans="1:3" x14ac:dyDescent="0.25">
      <c r="A14" s="13" t="s">
        <v>99</v>
      </c>
      <c r="B14" s="16">
        <v>157</v>
      </c>
      <c r="C14" s="13" t="s">
        <v>0</v>
      </c>
    </row>
    <row r="15" spans="1:3" x14ac:dyDescent="0.25">
      <c r="A15" s="13" t="s">
        <v>100</v>
      </c>
      <c r="B15" s="16">
        <v>39</v>
      </c>
      <c r="C15" s="13" t="s">
        <v>0</v>
      </c>
    </row>
    <row r="16" spans="1:3" x14ac:dyDescent="0.25">
      <c r="A16" s="13" t="s">
        <v>101</v>
      </c>
      <c r="B16" s="13">
        <v>5</v>
      </c>
      <c r="C16" s="13" t="s">
        <v>77</v>
      </c>
    </row>
    <row r="17" spans="1:3" x14ac:dyDescent="0.25">
      <c r="A17" s="13" t="s">
        <v>102</v>
      </c>
      <c r="B17" s="16">
        <v>15000</v>
      </c>
      <c r="C17" s="13" t="s">
        <v>103</v>
      </c>
    </row>
    <row r="18" spans="1:3" x14ac:dyDescent="0.25">
      <c r="A18" s="13" t="s">
        <v>104</v>
      </c>
      <c r="B18" s="13">
        <v>0.5</v>
      </c>
      <c r="C18" s="13" t="s">
        <v>77</v>
      </c>
    </row>
    <row r="19" spans="1:3" x14ac:dyDescent="0.25">
      <c r="A19" s="13" t="s">
        <v>105</v>
      </c>
      <c r="B19" s="18">
        <f>B17*(B18/100)</f>
        <v>75</v>
      </c>
      <c r="C19" s="13" t="s">
        <v>0</v>
      </c>
    </row>
    <row r="20" spans="1:3" x14ac:dyDescent="0.25">
      <c r="A20" s="13" t="s">
        <v>106</v>
      </c>
      <c r="B20" s="13">
        <v>10</v>
      </c>
      <c r="C20" s="13" t="s">
        <v>77</v>
      </c>
    </row>
    <row r="21" spans="1:3" x14ac:dyDescent="0.25">
      <c r="B21" s="9"/>
    </row>
    <row r="22" spans="1:3" x14ac:dyDescent="0.25">
      <c r="A22" s="1" t="s">
        <v>2</v>
      </c>
    </row>
    <row r="23" spans="1:3" x14ac:dyDescent="0.25">
      <c r="A23" s="13" t="s">
        <v>89</v>
      </c>
      <c r="B23" s="13">
        <v>15</v>
      </c>
      <c r="C23" s="13" t="s">
        <v>73</v>
      </c>
    </row>
    <row r="24" spans="1:3" x14ac:dyDescent="0.25">
      <c r="A24" s="13" t="s">
        <v>74</v>
      </c>
      <c r="B24" s="13">
        <v>20000</v>
      </c>
      <c r="C24" s="13" t="s">
        <v>75</v>
      </c>
    </row>
    <row r="25" spans="1:3" x14ac:dyDescent="0.25">
      <c r="A25" s="13" t="s">
        <v>76</v>
      </c>
      <c r="B25" s="13">
        <v>22.5</v>
      </c>
      <c r="C25" s="13" t="s">
        <v>77</v>
      </c>
    </row>
    <row r="26" spans="1:3" x14ac:dyDescent="0.25">
      <c r="A26" s="13" t="s">
        <v>78</v>
      </c>
      <c r="B26" s="16">
        <v>8760</v>
      </c>
      <c r="C26" s="13" t="s">
        <v>79</v>
      </c>
    </row>
    <row r="27" spans="1:3" x14ac:dyDescent="0.25">
      <c r="A27" s="13" t="s">
        <v>83</v>
      </c>
      <c r="B27" s="17">
        <f>B23*B24*(B25/100)*B26/1000000</f>
        <v>591.29999999999995</v>
      </c>
      <c r="C27" s="13" t="s">
        <v>82</v>
      </c>
    </row>
    <row r="29" spans="1:3" x14ac:dyDescent="0.25">
      <c r="A29" s="1" t="s">
        <v>88</v>
      </c>
    </row>
    <row r="30" spans="1:3" x14ac:dyDescent="0.25">
      <c r="A30" s="13" t="s">
        <v>90</v>
      </c>
      <c r="B30" s="16">
        <v>5900000</v>
      </c>
      <c r="C30" s="13" t="s">
        <v>63</v>
      </c>
    </row>
    <row r="31" spans="1:3" x14ac:dyDescent="0.25">
      <c r="A31" s="13" t="s">
        <v>84</v>
      </c>
      <c r="B31" s="16">
        <v>360000000</v>
      </c>
      <c r="C31" s="13" t="s">
        <v>91</v>
      </c>
    </row>
    <row r="32" spans="1:3" x14ac:dyDescent="0.25">
      <c r="A32" s="13" t="s">
        <v>85</v>
      </c>
      <c r="B32" s="16">
        <v>45000</v>
      </c>
      <c r="C32" s="13" t="s">
        <v>91</v>
      </c>
    </row>
    <row r="33" spans="1:3" x14ac:dyDescent="0.25">
      <c r="A33" s="13" t="s">
        <v>86</v>
      </c>
      <c r="B33" s="17">
        <f>$B$32/$B$31*$B$30</f>
        <v>737.5</v>
      </c>
      <c r="C33" s="13" t="s">
        <v>63</v>
      </c>
    </row>
    <row r="34" spans="1:3" x14ac:dyDescent="0.25">
      <c r="A34" s="13" t="s">
        <v>87</v>
      </c>
      <c r="B34" s="14">
        <v>0.45800000000000002</v>
      </c>
      <c r="C34" s="13" t="s">
        <v>63</v>
      </c>
    </row>
    <row r="36" spans="1:3" x14ac:dyDescent="0.25">
      <c r="A36" s="1" t="s">
        <v>92</v>
      </c>
    </row>
    <row r="37" spans="1:3" x14ac:dyDescent="0.25">
      <c r="A37" s="13" t="s">
        <v>93</v>
      </c>
      <c r="B37" s="13">
        <v>5000</v>
      </c>
      <c r="C37" s="13" t="s">
        <v>94</v>
      </c>
    </row>
    <row r="38" spans="1:3" x14ac:dyDescent="0.25">
      <c r="A38" s="13" t="s">
        <v>109</v>
      </c>
      <c r="B38" s="13">
        <v>1.25</v>
      </c>
      <c r="C38" s="13" t="s">
        <v>65</v>
      </c>
    </row>
    <row r="39" spans="1:3" x14ac:dyDescent="0.25">
      <c r="A39" s="13" t="s">
        <v>240</v>
      </c>
      <c r="B39" s="16">
        <f>$B$37*$B$38*365</f>
        <v>2281250</v>
      </c>
      <c r="C39" s="13" t="s">
        <v>65</v>
      </c>
    </row>
    <row r="40" spans="1:3" x14ac:dyDescent="0.25">
      <c r="A40" s="13" t="s">
        <v>241</v>
      </c>
      <c r="B40" s="13">
        <v>5</v>
      </c>
      <c r="C40" s="13" t="s">
        <v>77</v>
      </c>
    </row>
    <row r="41" spans="1:3" x14ac:dyDescent="0.25">
      <c r="A41" s="13" t="s">
        <v>108</v>
      </c>
      <c r="B41" s="13">
        <v>20</v>
      </c>
      <c r="C41" s="13" t="s">
        <v>77</v>
      </c>
    </row>
    <row r="42" spans="1:3" x14ac:dyDescent="0.25">
      <c r="A42" s="13" t="s">
        <v>95</v>
      </c>
      <c r="B42" s="14">
        <f>$B$3/$B$5</f>
        <v>3.9094623060110736E-4</v>
      </c>
      <c r="C42" s="13" t="s">
        <v>63</v>
      </c>
    </row>
    <row r="43" spans="1:3" x14ac:dyDescent="0.25">
      <c r="A43" s="13" t="s">
        <v>97</v>
      </c>
      <c r="B43" s="13">
        <v>200</v>
      </c>
      <c r="C43" s="13" t="s">
        <v>96</v>
      </c>
    </row>
    <row r="44" spans="1:3" x14ac:dyDescent="0.25">
      <c r="A44" s="13" t="s">
        <v>110</v>
      </c>
      <c r="B44" s="13">
        <v>0.5</v>
      </c>
      <c r="C44" s="13" t="s">
        <v>77</v>
      </c>
    </row>
  </sheetData>
  <pageMargins left="0.7" right="0.7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4405-837C-4DE8-9C0B-926F038FC98A}">
  <sheetPr>
    <pageSetUpPr fitToPage="1"/>
  </sheetPr>
  <dimension ref="A1:D27"/>
  <sheetViews>
    <sheetView workbookViewId="0"/>
  </sheetViews>
  <sheetFormatPr defaultRowHeight="15" x14ac:dyDescent="0.25"/>
  <cols>
    <col min="1" max="1" width="29.140625" customWidth="1"/>
    <col min="2" max="2" width="20.5703125" customWidth="1"/>
    <col min="3" max="3" width="19.5703125" style="5" customWidth="1"/>
    <col min="4" max="4" width="16.42578125" customWidth="1"/>
  </cols>
  <sheetData>
    <row r="1" spans="1:4" s="6" customFormat="1" ht="30" customHeight="1" x14ac:dyDescent="0.25">
      <c r="B1" s="6" t="s">
        <v>57</v>
      </c>
      <c r="C1" s="7" t="s">
        <v>61</v>
      </c>
      <c r="D1" s="4" t="s">
        <v>72</v>
      </c>
    </row>
    <row r="2" spans="1:4" x14ac:dyDescent="0.25">
      <c r="A2" t="s">
        <v>212</v>
      </c>
      <c r="B2" s="16">
        <v>12500</v>
      </c>
      <c r="C2" s="23">
        <f>Assumptions!$B$9</f>
        <v>1.2999999999999999E-2</v>
      </c>
      <c r="D2" s="21">
        <f>+B2*C2</f>
        <v>162.5</v>
      </c>
    </row>
    <row r="3" spans="1:4" x14ac:dyDescent="0.25">
      <c r="A3" t="s">
        <v>213</v>
      </c>
      <c r="B3" s="16">
        <v>18750</v>
      </c>
      <c r="C3" s="23">
        <f>Assumptions!$B$9</f>
        <v>1.2999999999999999E-2</v>
      </c>
      <c r="D3" s="21">
        <f t="shared" ref="D3:D26" si="0">+B3*C3</f>
        <v>243.75</v>
      </c>
    </row>
    <row r="4" spans="1:4" x14ac:dyDescent="0.25">
      <c r="A4" t="s">
        <v>214</v>
      </c>
      <c r="B4" s="16">
        <v>25000</v>
      </c>
      <c r="C4" s="23">
        <f>Assumptions!$B$9</f>
        <v>1.2999999999999999E-2</v>
      </c>
      <c r="D4" s="21">
        <f t="shared" si="0"/>
        <v>325</v>
      </c>
    </row>
    <row r="5" spans="1:4" x14ac:dyDescent="0.25">
      <c r="A5" t="s">
        <v>215</v>
      </c>
      <c r="B5" s="16">
        <v>25000</v>
      </c>
      <c r="C5" s="23">
        <f>Assumptions!$B$9</f>
        <v>1.2999999999999999E-2</v>
      </c>
      <c r="D5" s="21">
        <f t="shared" si="0"/>
        <v>325</v>
      </c>
    </row>
    <row r="6" spans="1:4" x14ac:dyDescent="0.25">
      <c r="A6" t="s">
        <v>216</v>
      </c>
      <c r="B6" s="16">
        <v>25000</v>
      </c>
      <c r="C6" s="23">
        <f>Assumptions!$B$9</f>
        <v>1.2999999999999999E-2</v>
      </c>
      <c r="D6" s="21">
        <f t="shared" si="0"/>
        <v>325</v>
      </c>
    </row>
    <row r="7" spans="1:4" x14ac:dyDescent="0.25">
      <c r="A7" t="s">
        <v>217</v>
      </c>
      <c r="B7" s="16">
        <v>25000</v>
      </c>
      <c r="C7" s="23">
        <f>Assumptions!$B$9</f>
        <v>1.2999999999999999E-2</v>
      </c>
      <c r="D7" s="21">
        <f t="shared" si="0"/>
        <v>325</v>
      </c>
    </row>
    <row r="8" spans="1:4" x14ac:dyDescent="0.25">
      <c r="A8" t="s">
        <v>218</v>
      </c>
      <c r="B8" s="16">
        <v>25000</v>
      </c>
      <c r="C8" s="23">
        <f>Assumptions!$B$9</f>
        <v>1.2999999999999999E-2</v>
      </c>
      <c r="D8" s="21">
        <f t="shared" si="0"/>
        <v>325</v>
      </c>
    </row>
    <row r="9" spans="1:4" x14ac:dyDescent="0.25">
      <c r="A9" t="s">
        <v>219</v>
      </c>
      <c r="B9" s="16">
        <v>25000</v>
      </c>
      <c r="C9" s="23">
        <f>Assumptions!$B$9</f>
        <v>1.2999999999999999E-2</v>
      </c>
      <c r="D9" s="21">
        <f t="shared" si="0"/>
        <v>325</v>
      </c>
    </row>
    <row r="10" spans="1:4" x14ac:dyDescent="0.25">
      <c r="A10" t="s">
        <v>220</v>
      </c>
      <c r="B10" s="16">
        <v>25000</v>
      </c>
      <c r="C10" s="23">
        <f>Assumptions!$B$9</f>
        <v>1.2999999999999999E-2</v>
      </c>
      <c r="D10" s="21">
        <f t="shared" si="0"/>
        <v>325</v>
      </c>
    </row>
    <row r="11" spans="1:4" x14ac:dyDescent="0.25">
      <c r="A11" t="s">
        <v>221</v>
      </c>
      <c r="B11" s="16">
        <v>25000</v>
      </c>
      <c r="C11" s="23">
        <f>Assumptions!$B$9</f>
        <v>1.2999999999999999E-2</v>
      </c>
      <c r="D11" s="21">
        <f t="shared" si="0"/>
        <v>325</v>
      </c>
    </row>
    <row r="12" spans="1:4" x14ac:dyDescent="0.25">
      <c r="A12" t="s">
        <v>222</v>
      </c>
      <c r="B12" s="16">
        <v>25000</v>
      </c>
      <c r="C12" s="23">
        <f>Assumptions!$B$9</f>
        <v>1.2999999999999999E-2</v>
      </c>
      <c r="D12" s="21">
        <f t="shared" si="0"/>
        <v>325</v>
      </c>
    </row>
    <row r="13" spans="1:4" x14ac:dyDescent="0.25">
      <c r="A13" t="s">
        <v>223</v>
      </c>
      <c r="B13" s="16">
        <v>25000</v>
      </c>
      <c r="C13" s="23">
        <f>Assumptions!$B$9</f>
        <v>1.2999999999999999E-2</v>
      </c>
      <c r="D13" s="21">
        <f t="shared" si="0"/>
        <v>325</v>
      </c>
    </row>
    <row r="14" spans="1:4" x14ac:dyDescent="0.25">
      <c r="A14" t="s">
        <v>224</v>
      </c>
      <c r="B14" s="16">
        <v>25000</v>
      </c>
      <c r="C14" s="23">
        <f>Assumptions!$B$9</f>
        <v>1.2999999999999999E-2</v>
      </c>
      <c r="D14" s="21">
        <f t="shared" si="0"/>
        <v>325</v>
      </c>
    </row>
    <row r="15" spans="1:4" x14ac:dyDescent="0.25">
      <c r="A15" t="s">
        <v>225</v>
      </c>
      <c r="B15" s="16">
        <v>25000</v>
      </c>
      <c r="C15" s="23">
        <f>Assumptions!$B$9</f>
        <v>1.2999999999999999E-2</v>
      </c>
      <c r="D15" s="21">
        <f t="shared" si="0"/>
        <v>325</v>
      </c>
    </row>
    <row r="16" spans="1:4" x14ac:dyDescent="0.25">
      <c r="A16" t="s">
        <v>226</v>
      </c>
      <c r="B16" s="16">
        <v>25000</v>
      </c>
      <c r="C16" s="23">
        <f>Assumptions!$B$9</f>
        <v>1.2999999999999999E-2</v>
      </c>
      <c r="D16" s="21">
        <f t="shared" si="0"/>
        <v>325</v>
      </c>
    </row>
    <row r="17" spans="1:4" x14ac:dyDescent="0.25">
      <c r="A17" t="s">
        <v>227</v>
      </c>
      <c r="B17" s="16">
        <v>25000</v>
      </c>
      <c r="C17" s="23">
        <f>Assumptions!$B$9</f>
        <v>1.2999999999999999E-2</v>
      </c>
      <c r="D17" s="21">
        <f t="shared" si="0"/>
        <v>325</v>
      </c>
    </row>
    <row r="18" spans="1:4" x14ac:dyDescent="0.25">
      <c r="A18" t="s">
        <v>228</v>
      </c>
      <c r="B18" s="16">
        <v>25000</v>
      </c>
      <c r="C18" s="23">
        <f>Assumptions!$B$9</f>
        <v>1.2999999999999999E-2</v>
      </c>
      <c r="D18" s="21">
        <f t="shared" si="0"/>
        <v>325</v>
      </c>
    </row>
    <row r="19" spans="1:4" x14ac:dyDescent="0.25">
      <c r="A19" t="s">
        <v>229</v>
      </c>
      <c r="B19" s="16">
        <v>25000</v>
      </c>
      <c r="C19" s="23">
        <f>Assumptions!$B$9</f>
        <v>1.2999999999999999E-2</v>
      </c>
      <c r="D19" s="21">
        <f t="shared" si="0"/>
        <v>325</v>
      </c>
    </row>
    <row r="20" spans="1:4" x14ac:dyDescent="0.25">
      <c r="A20" t="s">
        <v>230</v>
      </c>
      <c r="B20" s="16">
        <v>25000</v>
      </c>
      <c r="C20" s="23">
        <f>Assumptions!$B$9</f>
        <v>1.2999999999999999E-2</v>
      </c>
      <c r="D20" s="21">
        <f t="shared" si="0"/>
        <v>325</v>
      </c>
    </row>
    <row r="21" spans="1:4" x14ac:dyDescent="0.25">
      <c r="A21" t="s">
        <v>231</v>
      </c>
      <c r="B21" s="16">
        <v>25000</v>
      </c>
      <c r="C21" s="23">
        <f>Assumptions!$B$9</f>
        <v>1.2999999999999999E-2</v>
      </c>
      <c r="D21" s="21">
        <f t="shared" si="0"/>
        <v>325</v>
      </c>
    </row>
    <row r="22" spans="1:4" x14ac:dyDescent="0.25">
      <c r="A22" t="s">
        <v>232</v>
      </c>
      <c r="B22" s="16">
        <v>25000</v>
      </c>
      <c r="C22" s="23">
        <f>Assumptions!$B$9</f>
        <v>1.2999999999999999E-2</v>
      </c>
      <c r="D22" s="21">
        <f t="shared" si="0"/>
        <v>325</v>
      </c>
    </row>
    <row r="23" spans="1:4" x14ac:dyDescent="0.25">
      <c r="A23" t="s">
        <v>233</v>
      </c>
      <c r="B23" s="16">
        <v>25000</v>
      </c>
      <c r="C23" s="23">
        <f>Assumptions!$B$9</f>
        <v>1.2999999999999999E-2</v>
      </c>
      <c r="D23" s="21">
        <f t="shared" si="0"/>
        <v>325</v>
      </c>
    </row>
    <row r="24" spans="1:4" x14ac:dyDescent="0.25">
      <c r="A24" t="s">
        <v>234</v>
      </c>
      <c r="B24" s="16">
        <v>25000</v>
      </c>
      <c r="C24" s="23">
        <f>Assumptions!$B$9</f>
        <v>1.2999999999999999E-2</v>
      </c>
      <c r="D24" s="21">
        <f t="shared" si="0"/>
        <v>325</v>
      </c>
    </row>
    <row r="25" spans="1:4" x14ac:dyDescent="0.25">
      <c r="A25" t="s">
        <v>235</v>
      </c>
      <c r="B25" s="16">
        <v>25000</v>
      </c>
      <c r="C25" s="23">
        <f>Assumptions!$B$9</f>
        <v>1.2999999999999999E-2</v>
      </c>
      <c r="D25" s="21">
        <f t="shared" si="0"/>
        <v>325</v>
      </c>
    </row>
    <row r="26" spans="1:4" x14ac:dyDescent="0.25">
      <c r="A26" t="s">
        <v>236</v>
      </c>
      <c r="B26" s="16">
        <v>25000</v>
      </c>
      <c r="C26" s="23">
        <f>Assumptions!$B$9</f>
        <v>1.2999999999999999E-2</v>
      </c>
      <c r="D26" s="21">
        <f t="shared" si="0"/>
        <v>325</v>
      </c>
    </row>
    <row r="27" spans="1:4" x14ac:dyDescent="0.25">
      <c r="D27" s="26">
        <f>SUM(D2:D26)</f>
        <v>7881.25</v>
      </c>
    </row>
  </sheetData>
  <phoneticPr fontId="3" type="noConversion"/>
  <pageMargins left="0.7" right="0.7" top="0.75" bottom="0.75" header="0.3" footer="0.3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6BD2B-4935-4D61-B495-6FDBEB03F0B0}">
  <sheetPr>
    <pageSetUpPr fitToPage="1"/>
  </sheetPr>
  <dimension ref="A1:U52"/>
  <sheetViews>
    <sheetView workbookViewId="0">
      <selection activeCell="B32" sqref="B32"/>
    </sheetView>
  </sheetViews>
  <sheetFormatPr defaultRowHeight="15" x14ac:dyDescent="0.25"/>
  <cols>
    <col min="1" max="1" width="21.7109375" customWidth="1"/>
    <col min="2" max="2" width="21.7109375" style="3" customWidth="1"/>
    <col min="3" max="3" width="14" style="3" customWidth="1"/>
    <col min="4" max="4" width="13.140625" style="3" customWidth="1"/>
    <col min="5" max="5" width="12.140625" style="3" customWidth="1"/>
    <col min="6" max="6" width="12" style="3" customWidth="1"/>
    <col min="7" max="7" width="17" style="3" customWidth="1"/>
    <col min="8" max="21" width="9.140625" style="3"/>
  </cols>
  <sheetData>
    <row r="1" spans="1:21" s="1" customFormat="1" ht="33" customHeight="1" x14ac:dyDescent="0.25">
      <c r="B1" s="4" t="s">
        <v>1</v>
      </c>
      <c r="C1" s="4" t="s">
        <v>70</v>
      </c>
      <c r="D1" s="4" t="s">
        <v>70</v>
      </c>
      <c r="E1" s="4" t="s">
        <v>71</v>
      </c>
      <c r="F1" s="4" t="s">
        <v>71</v>
      </c>
      <c r="G1" s="4" t="s">
        <v>72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t="s">
        <v>137</v>
      </c>
      <c r="B2" s="19">
        <f>Assumptions!$B$15</f>
        <v>39</v>
      </c>
      <c r="C2" s="20">
        <f>Assumptions!$B$12</f>
        <v>4.2009999999999996</v>
      </c>
      <c r="D2" s="19">
        <f>$B2*C2</f>
        <v>163.839</v>
      </c>
      <c r="E2" s="20">
        <f>Assumptions!$B$13</f>
        <v>1.161</v>
      </c>
      <c r="F2" s="19">
        <f>$B2*E2</f>
        <v>45.279000000000003</v>
      </c>
      <c r="G2" s="19">
        <f>+D2-F2</f>
        <v>118.56</v>
      </c>
    </row>
    <row r="3" spans="1:21" x14ac:dyDescent="0.25">
      <c r="A3" t="s">
        <v>138</v>
      </c>
      <c r="B3" s="19">
        <f>B2*(1+(Assumptions!$B$16/100))</f>
        <v>40.950000000000003</v>
      </c>
      <c r="C3" s="20">
        <f>Assumptions!$B$12</f>
        <v>4.2009999999999996</v>
      </c>
      <c r="D3" s="19">
        <f t="shared" ref="D3:D51" si="0">$B3*C3</f>
        <v>172.03094999999999</v>
      </c>
      <c r="E3" s="20">
        <f>Assumptions!$B$13</f>
        <v>1.161</v>
      </c>
      <c r="F3" s="19">
        <f t="shared" ref="F3:F51" si="1">$B3*E3</f>
        <v>47.542950000000005</v>
      </c>
      <c r="G3" s="19">
        <f>+D3-F3</f>
        <v>124.48799999999999</v>
      </c>
    </row>
    <row r="4" spans="1:21" x14ac:dyDescent="0.25">
      <c r="A4" t="s">
        <v>139</v>
      </c>
      <c r="B4" s="19">
        <f>B3*(1+(Assumptions!$B$16/100))</f>
        <v>42.997500000000002</v>
      </c>
      <c r="C4" s="20">
        <f>Assumptions!$B$12</f>
        <v>4.2009999999999996</v>
      </c>
      <c r="D4" s="19">
        <f t="shared" si="0"/>
        <v>180.6324975</v>
      </c>
      <c r="E4" s="20">
        <f>Assumptions!$B$13</f>
        <v>1.161</v>
      </c>
      <c r="F4" s="19">
        <f t="shared" si="1"/>
        <v>49.920097500000004</v>
      </c>
      <c r="G4" s="19">
        <f>+D4-F4</f>
        <v>130.7124</v>
      </c>
    </row>
    <row r="5" spans="1:21" x14ac:dyDescent="0.25">
      <c r="A5" t="s">
        <v>140</v>
      </c>
      <c r="B5" s="19">
        <f>B4*(1+(Assumptions!$B$16/100))</f>
        <v>45.147375000000004</v>
      </c>
      <c r="C5" s="20">
        <f>Assumptions!$B$12</f>
        <v>4.2009999999999996</v>
      </c>
      <c r="D5" s="19">
        <f t="shared" si="0"/>
        <v>189.66412237500001</v>
      </c>
      <c r="E5" s="20">
        <f>Assumptions!$B$13</f>
        <v>1.161</v>
      </c>
      <c r="F5" s="19">
        <f t="shared" si="1"/>
        <v>52.416102375000008</v>
      </c>
      <c r="G5" s="19">
        <f>+D5-F5</f>
        <v>137.24802</v>
      </c>
    </row>
    <row r="6" spans="1:21" x14ac:dyDescent="0.25">
      <c r="A6" t="s">
        <v>141</v>
      </c>
      <c r="B6" s="19">
        <f>B5*(1+(Assumptions!$B$16/100))</f>
        <v>47.404743750000009</v>
      </c>
      <c r="C6" s="20">
        <f>Assumptions!$B$12</f>
        <v>4.2009999999999996</v>
      </c>
      <c r="D6" s="19">
        <f t="shared" si="0"/>
        <v>199.14732849375002</v>
      </c>
      <c r="E6" s="20">
        <f>Assumptions!$B$13</f>
        <v>1.161</v>
      </c>
      <c r="F6" s="19">
        <f t="shared" si="1"/>
        <v>55.036907493750014</v>
      </c>
      <c r="G6" s="19">
        <f>+D6-F6</f>
        <v>144.110421</v>
      </c>
    </row>
    <row r="7" spans="1:21" x14ac:dyDescent="0.25">
      <c r="A7" t="s">
        <v>142</v>
      </c>
      <c r="B7" s="19">
        <f>B6*(1+(Assumptions!$B$16/100))</f>
        <v>49.774980937500011</v>
      </c>
      <c r="C7" s="20">
        <f>Assumptions!$B$12</f>
        <v>4.2009999999999996</v>
      </c>
      <c r="D7" s="19">
        <f t="shared" si="0"/>
        <v>209.10469491843753</v>
      </c>
      <c r="E7" s="20">
        <f>Assumptions!$B$13</f>
        <v>1.161</v>
      </c>
      <c r="F7" s="19">
        <f t="shared" si="1"/>
        <v>57.788752868437513</v>
      </c>
      <c r="G7" s="19">
        <f>+D7-F7</f>
        <v>151.31594205000002</v>
      </c>
    </row>
    <row r="8" spans="1:21" x14ac:dyDescent="0.25">
      <c r="A8" t="s">
        <v>143</v>
      </c>
      <c r="B8" s="19">
        <f>B7*(1+(Assumptions!$B$16/100))</f>
        <v>52.263729984375011</v>
      </c>
      <c r="C8" s="20">
        <f>Assumptions!$B$12</f>
        <v>4.2009999999999996</v>
      </c>
      <c r="D8" s="19">
        <f t="shared" si="0"/>
        <v>219.5599296643594</v>
      </c>
      <c r="E8" s="20">
        <f>Assumptions!$B$13</f>
        <v>1.161</v>
      </c>
      <c r="F8" s="19">
        <f t="shared" si="1"/>
        <v>60.678190511859391</v>
      </c>
      <c r="G8" s="19">
        <f>+D8-F8</f>
        <v>158.88173915250002</v>
      </c>
    </row>
    <row r="9" spans="1:21" x14ac:dyDescent="0.25">
      <c r="A9" t="s">
        <v>144</v>
      </c>
      <c r="B9" s="19">
        <f>B8*(1+(Assumptions!$B$16/100))</f>
        <v>54.876916483593767</v>
      </c>
      <c r="C9" s="20">
        <f>Assumptions!$B$12</f>
        <v>4.2009999999999996</v>
      </c>
      <c r="D9" s="19">
        <f t="shared" si="0"/>
        <v>230.53792614757739</v>
      </c>
      <c r="E9" s="20">
        <f>Assumptions!$B$13</f>
        <v>1.161</v>
      </c>
      <c r="F9" s="19">
        <f t="shared" si="1"/>
        <v>63.712100037452366</v>
      </c>
      <c r="G9" s="19">
        <f>+D9-F9</f>
        <v>166.82582611012504</v>
      </c>
    </row>
    <row r="10" spans="1:21" x14ac:dyDescent="0.25">
      <c r="A10" t="s">
        <v>145</v>
      </c>
      <c r="B10" s="19">
        <f>B9*(1+(Assumptions!$B$16/100))</f>
        <v>57.620762307773461</v>
      </c>
      <c r="C10" s="20">
        <f>Assumptions!$B$12</f>
        <v>4.2009999999999996</v>
      </c>
      <c r="D10" s="19">
        <f t="shared" si="0"/>
        <v>242.0648224549563</v>
      </c>
      <c r="E10" s="20">
        <f>Assumptions!$B$13</f>
        <v>1.161</v>
      </c>
      <c r="F10" s="19">
        <f t="shared" si="1"/>
        <v>66.89770503932499</v>
      </c>
      <c r="G10" s="19">
        <f>+D10-F10</f>
        <v>175.16711741563131</v>
      </c>
    </row>
    <row r="11" spans="1:21" x14ac:dyDescent="0.25">
      <c r="A11" t="s">
        <v>146</v>
      </c>
      <c r="B11" s="19">
        <f>B10*(1+(Assumptions!$B$16/100))</f>
        <v>60.501800423162138</v>
      </c>
      <c r="C11" s="20">
        <f>Assumptions!$B$12</f>
        <v>4.2009999999999996</v>
      </c>
      <c r="D11" s="19">
        <f t="shared" si="0"/>
        <v>254.16806357770412</v>
      </c>
      <c r="E11" s="20">
        <f>Assumptions!$B$13</f>
        <v>1.161</v>
      </c>
      <c r="F11" s="19">
        <f t="shared" si="1"/>
        <v>70.242590291291251</v>
      </c>
      <c r="G11" s="19">
        <f>+D11-F11</f>
        <v>183.92547328641285</v>
      </c>
    </row>
    <row r="12" spans="1:21" x14ac:dyDescent="0.25">
      <c r="A12" t="s">
        <v>147</v>
      </c>
      <c r="B12" s="19">
        <f>B11*(1+(Assumptions!$B$16/100))</f>
        <v>63.526890444320244</v>
      </c>
      <c r="C12" s="20">
        <f>Assumptions!$B$12</f>
        <v>4.2009999999999996</v>
      </c>
      <c r="D12" s="19">
        <f t="shared" si="0"/>
        <v>266.87646675658931</v>
      </c>
      <c r="E12" s="20">
        <f>Assumptions!$B$13</f>
        <v>1.161</v>
      </c>
      <c r="F12" s="19">
        <f t="shared" si="1"/>
        <v>73.7547198058558</v>
      </c>
      <c r="G12" s="19">
        <f>+D12-F12</f>
        <v>193.1217469507335</v>
      </c>
    </row>
    <row r="13" spans="1:21" x14ac:dyDescent="0.25">
      <c r="A13" t="s">
        <v>148</v>
      </c>
      <c r="B13" s="19">
        <f>B12*(1+(Assumptions!$B$16/100))</f>
        <v>66.703234966536257</v>
      </c>
      <c r="C13" s="20">
        <f>Assumptions!$B$12</f>
        <v>4.2009999999999996</v>
      </c>
      <c r="D13" s="19">
        <f t="shared" si="0"/>
        <v>280.22029009441877</v>
      </c>
      <c r="E13" s="20">
        <f>Assumptions!$B$13</f>
        <v>1.161</v>
      </c>
      <c r="F13" s="19">
        <f t="shared" si="1"/>
        <v>77.442455796148593</v>
      </c>
      <c r="G13" s="19">
        <f>+D13-F13</f>
        <v>202.77783429827019</v>
      </c>
    </row>
    <row r="14" spans="1:21" x14ac:dyDescent="0.25">
      <c r="A14" t="s">
        <v>149</v>
      </c>
      <c r="B14" s="19">
        <f>B13*(1+(Assumptions!$B$16/100))</f>
        <v>70.038396714863069</v>
      </c>
      <c r="C14" s="20">
        <f>Assumptions!$B$12</f>
        <v>4.2009999999999996</v>
      </c>
      <c r="D14" s="19">
        <f t="shared" si="0"/>
        <v>294.23130459913972</v>
      </c>
      <c r="E14" s="20">
        <f>Assumptions!$B$13</f>
        <v>1.161</v>
      </c>
      <c r="F14" s="19">
        <f t="shared" si="1"/>
        <v>81.314578585956028</v>
      </c>
      <c r="G14" s="19">
        <f>+D14-F14</f>
        <v>212.91672601318368</v>
      </c>
    </row>
    <row r="15" spans="1:21" x14ac:dyDescent="0.25">
      <c r="A15" t="s">
        <v>150</v>
      </c>
      <c r="B15" s="19">
        <f>B14*(1+(Assumptions!$B$16/100))</f>
        <v>73.540316550606221</v>
      </c>
      <c r="C15" s="20">
        <f>Assumptions!$B$12</f>
        <v>4.2009999999999996</v>
      </c>
      <c r="D15" s="19">
        <f t="shared" si="0"/>
        <v>308.94286982909671</v>
      </c>
      <c r="E15" s="20">
        <f>Assumptions!$B$13</f>
        <v>1.161</v>
      </c>
      <c r="F15" s="19">
        <f t="shared" si="1"/>
        <v>85.380307515253818</v>
      </c>
      <c r="G15" s="19">
        <f>+D15-F15</f>
        <v>223.56256231384288</v>
      </c>
    </row>
    <row r="16" spans="1:21" x14ac:dyDescent="0.25">
      <c r="A16" t="s">
        <v>151</v>
      </c>
      <c r="B16" s="19">
        <f>B15*(1+(Assumptions!$B$16/100))</f>
        <v>77.217332378136533</v>
      </c>
      <c r="C16" s="20">
        <f>Assumptions!$B$12</f>
        <v>4.2009999999999996</v>
      </c>
      <c r="D16" s="19">
        <f t="shared" si="0"/>
        <v>324.39001332055153</v>
      </c>
      <c r="E16" s="20">
        <f>Assumptions!$B$13</f>
        <v>1.161</v>
      </c>
      <c r="F16" s="19">
        <f t="shared" si="1"/>
        <v>89.64932289101651</v>
      </c>
      <c r="G16" s="19">
        <f>+D16-F16</f>
        <v>234.74069042953502</v>
      </c>
    </row>
    <row r="17" spans="1:7" x14ac:dyDescent="0.25">
      <c r="A17" t="s">
        <v>152</v>
      </c>
      <c r="B17" s="19">
        <f>B16*(1+(Assumptions!$B$16/100))</f>
        <v>81.078198997043359</v>
      </c>
      <c r="C17" s="20">
        <f>Assumptions!$B$12</f>
        <v>4.2009999999999996</v>
      </c>
      <c r="D17" s="19">
        <f t="shared" si="0"/>
        <v>340.60951398657915</v>
      </c>
      <c r="E17" s="20">
        <f>Assumptions!$B$13</f>
        <v>1.161</v>
      </c>
      <c r="F17" s="19">
        <f t="shared" si="1"/>
        <v>94.131789035567337</v>
      </c>
      <c r="G17" s="19">
        <f>+D17-F17</f>
        <v>246.47772495101179</v>
      </c>
    </row>
    <row r="18" spans="1:7" x14ac:dyDescent="0.25">
      <c r="A18" t="s">
        <v>153</v>
      </c>
      <c r="B18" s="19">
        <f>B17*(1+(Assumptions!$B$16/100))</f>
        <v>85.132108946895528</v>
      </c>
      <c r="C18" s="20">
        <f>Assumptions!$B$12</f>
        <v>4.2009999999999996</v>
      </c>
      <c r="D18" s="19">
        <f t="shared" si="0"/>
        <v>357.63998968590806</v>
      </c>
      <c r="E18" s="20">
        <f>Assumptions!$B$13</f>
        <v>1.161</v>
      </c>
      <c r="F18" s="19">
        <f t="shared" si="1"/>
        <v>98.838378487345707</v>
      </c>
      <c r="G18" s="19">
        <f>+D18-F18</f>
        <v>258.80161119856234</v>
      </c>
    </row>
    <row r="19" spans="1:7" x14ac:dyDescent="0.25">
      <c r="A19" t="s">
        <v>154</v>
      </c>
      <c r="B19" s="19">
        <f>B18*(1+(Assumptions!$B$16/100))</f>
        <v>89.38871439424031</v>
      </c>
      <c r="C19" s="20">
        <f>Assumptions!$B$12</f>
        <v>4.2009999999999996</v>
      </c>
      <c r="D19" s="19">
        <f t="shared" si="0"/>
        <v>375.52198917020348</v>
      </c>
      <c r="E19" s="20">
        <f>Assumptions!$B$13</f>
        <v>1.161</v>
      </c>
      <c r="F19" s="19">
        <f t="shared" si="1"/>
        <v>103.78029741171301</v>
      </c>
      <c r="G19" s="19">
        <f>+D19-F19</f>
        <v>271.74169175849045</v>
      </c>
    </row>
    <row r="20" spans="1:7" x14ac:dyDescent="0.25">
      <c r="A20" t="s">
        <v>155</v>
      </c>
      <c r="B20" s="19">
        <f>B19*(1+(Assumptions!$B$16/100))</f>
        <v>93.858150113952334</v>
      </c>
      <c r="C20" s="20">
        <f>Assumptions!$B$12</f>
        <v>4.2009999999999996</v>
      </c>
      <c r="D20" s="19">
        <f t="shared" si="0"/>
        <v>394.29808862871374</v>
      </c>
      <c r="E20" s="20">
        <f>Assumptions!$B$13</f>
        <v>1.161</v>
      </c>
      <c r="F20" s="19">
        <f t="shared" si="1"/>
        <v>108.96931228229866</v>
      </c>
      <c r="G20" s="19">
        <f>+D20-F20</f>
        <v>285.32877634641511</v>
      </c>
    </row>
    <row r="21" spans="1:7" x14ac:dyDescent="0.25">
      <c r="A21" t="s">
        <v>156</v>
      </c>
      <c r="B21" s="19">
        <f>B20*(1+(Assumptions!$B$16/100))</f>
        <v>98.551057619649953</v>
      </c>
      <c r="C21" s="20">
        <f>Assumptions!$B$12</f>
        <v>4.2009999999999996</v>
      </c>
      <c r="D21" s="19">
        <f t="shared" si="0"/>
        <v>414.01299306014943</v>
      </c>
      <c r="E21" s="20">
        <f>Assumptions!$B$13</f>
        <v>1.161</v>
      </c>
      <c r="F21" s="19">
        <f t="shared" si="1"/>
        <v>114.4177778964136</v>
      </c>
      <c r="G21" s="19">
        <f>+D21-F21</f>
        <v>299.59521516373582</v>
      </c>
    </row>
    <row r="22" spans="1:7" x14ac:dyDescent="0.25">
      <c r="A22" t="s">
        <v>157</v>
      </c>
      <c r="B22" s="19">
        <f>B21*(1+(Assumptions!$B$16/100))</f>
        <v>103.47861050063246</v>
      </c>
      <c r="C22" s="20">
        <f>Assumptions!$B$12</f>
        <v>4.2009999999999996</v>
      </c>
      <c r="D22" s="19">
        <f t="shared" si="0"/>
        <v>434.7136427131569</v>
      </c>
      <c r="E22" s="20">
        <f>Assumptions!$B$13</f>
        <v>1.161</v>
      </c>
      <c r="F22" s="19">
        <f t="shared" si="1"/>
        <v>120.13866679123429</v>
      </c>
      <c r="G22" s="19">
        <f>+D22-F22</f>
        <v>314.5749759219226</v>
      </c>
    </row>
    <row r="23" spans="1:7" x14ac:dyDescent="0.25">
      <c r="A23" t="s">
        <v>158</v>
      </c>
      <c r="B23" s="19">
        <f>B22*(1+(Assumptions!$B$16/100))</f>
        <v>108.65254102566408</v>
      </c>
      <c r="C23" s="20">
        <f>Assumptions!$B$12</f>
        <v>4.2009999999999996</v>
      </c>
      <c r="D23" s="19">
        <f t="shared" si="0"/>
        <v>456.44932484881474</v>
      </c>
      <c r="E23" s="20">
        <f>Assumptions!$B$13</f>
        <v>1.161</v>
      </c>
      <c r="F23" s="19">
        <f t="shared" si="1"/>
        <v>126.145600130796</v>
      </c>
      <c r="G23" s="19">
        <f>+D23-F23</f>
        <v>330.30372471801877</v>
      </c>
    </row>
    <row r="24" spans="1:7" x14ac:dyDescent="0.25">
      <c r="A24" t="s">
        <v>159</v>
      </c>
      <c r="B24" s="19">
        <f>B23*(1+(Assumptions!$B$16/100))</f>
        <v>114.08516807694728</v>
      </c>
      <c r="C24" s="20">
        <f>Assumptions!$B$12</f>
        <v>4.2009999999999996</v>
      </c>
      <c r="D24" s="19">
        <f t="shared" si="0"/>
        <v>479.27179109125552</v>
      </c>
      <c r="E24" s="20">
        <f>Assumptions!$B$13</f>
        <v>1.161</v>
      </c>
      <c r="F24" s="19">
        <f t="shared" si="1"/>
        <v>132.4528801373358</v>
      </c>
      <c r="G24" s="19">
        <f>+D24-F24</f>
        <v>346.81891095391973</v>
      </c>
    </row>
    <row r="25" spans="1:7" x14ac:dyDescent="0.25">
      <c r="A25" t="s">
        <v>160</v>
      </c>
      <c r="B25" s="19">
        <f>B24*(1+(Assumptions!$B$16/100))</f>
        <v>119.78942648079466</v>
      </c>
      <c r="C25" s="20">
        <f>Assumptions!$B$12</f>
        <v>4.2009999999999996</v>
      </c>
      <c r="D25" s="19">
        <f t="shared" si="0"/>
        <v>503.23538064581834</v>
      </c>
      <c r="E25" s="20">
        <f>Assumptions!$B$13</f>
        <v>1.161</v>
      </c>
      <c r="F25" s="19">
        <f t="shared" si="1"/>
        <v>139.0755241442026</v>
      </c>
      <c r="G25" s="19">
        <f>+D25-F25</f>
        <v>364.15985650161576</v>
      </c>
    </row>
    <row r="26" spans="1:7" x14ac:dyDescent="0.25">
      <c r="A26" t="s">
        <v>161</v>
      </c>
      <c r="B26" s="19">
        <f>B25*(1+(Assumptions!$B$16/100))</f>
        <v>125.7788978048344</v>
      </c>
      <c r="C26" s="20">
        <f>Assumptions!$B$12</f>
        <v>4.2009999999999996</v>
      </c>
      <c r="D26" s="19">
        <f t="shared" si="0"/>
        <v>528.39714967810926</v>
      </c>
      <c r="E26" s="20">
        <f>Assumptions!$B$13</f>
        <v>1.161</v>
      </c>
      <c r="F26" s="19">
        <f t="shared" si="1"/>
        <v>146.02930035141273</v>
      </c>
      <c r="G26" s="19">
        <f>+D26-F26</f>
        <v>382.3678493266965</v>
      </c>
    </row>
    <row r="27" spans="1:7" x14ac:dyDescent="0.25">
      <c r="A27" t="s">
        <v>162</v>
      </c>
      <c r="B27" s="19">
        <f>15000*0.005</f>
        <v>75</v>
      </c>
      <c r="C27" s="20">
        <f>Assumptions!$B$12</f>
        <v>4.2009999999999996</v>
      </c>
      <c r="D27" s="19">
        <f t="shared" si="0"/>
        <v>315.07499999999999</v>
      </c>
      <c r="E27" s="20">
        <f>Assumptions!$B$13</f>
        <v>1.161</v>
      </c>
      <c r="F27" s="19">
        <f t="shared" si="1"/>
        <v>87.075000000000003</v>
      </c>
      <c r="G27" s="19">
        <f>+D27-F27</f>
        <v>228</v>
      </c>
    </row>
    <row r="28" spans="1:7" x14ac:dyDescent="0.25">
      <c r="A28" t="s">
        <v>163</v>
      </c>
      <c r="B28" s="19">
        <f>B27*(1+(Assumptions!$B$20/100))</f>
        <v>82.5</v>
      </c>
      <c r="C28" s="20">
        <f>Assumptions!$B$12</f>
        <v>4.2009999999999996</v>
      </c>
      <c r="D28" s="19">
        <f t="shared" si="0"/>
        <v>346.58249999999998</v>
      </c>
      <c r="E28" s="20">
        <f>Assumptions!$B$13</f>
        <v>1.161</v>
      </c>
      <c r="F28" s="19">
        <f t="shared" si="1"/>
        <v>95.782499999999999</v>
      </c>
      <c r="G28" s="19">
        <f>+D28-F28</f>
        <v>250.79999999999998</v>
      </c>
    </row>
    <row r="29" spans="1:7" x14ac:dyDescent="0.25">
      <c r="A29" t="s">
        <v>164</v>
      </c>
      <c r="B29" s="19">
        <f>B28*(1+(Assumptions!$B$20/100))</f>
        <v>90.750000000000014</v>
      </c>
      <c r="C29" s="20">
        <f>Assumptions!$B$12</f>
        <v>4.2009999999999996</v>
      </c>
      <c r="D29" s="19">
        <f t="shared" si="0"/>
        <v>381.24075000000005</v>
      </c>
      <c r="E29" s="20">
        <f>Assumptions!$B$13</f>
        <v>1.161</v>
      </c>
      <c r="F29" s="19">
        <f t="shared" si="1"/>
        <v>105.36075000000002</v>
      </c>
      <c r="G29" s="19">
        <f>+D29-F29</f>
        <v>275.88</v>
      </c>
    </row>
    <row r="30" spans="1:7" x14ac:dyDescent="0.25">
      <c r="A30" t="s">
        <v>165</v>
      </c>
      <c r="B30" s="19">
        <f>B29*(1+(Assumptions!$B$20/100))</f>
        <v>99.825000000000017</v>
      </c>
      <c r="C30" s="20">
        <f>Assumptions!$B$12</f>
        <v>4.2009999999999996</v>
      </c>
      <c r="D30" s="19">
        <f t="shared" si="0"/>
        <v>419.36482500000005</v>
      </c>
      <c r="E30" s="20">
        <f>Assumptions!$B$13</f>
        <v>1.161</v>
      </c>
      <c r="F30" s="19">
        <f t="shared" si="1"/>
        <v>115.89682500000002</v>
      </c>
      <c r="G30" s="19">
        <f>+D30-F30</f>
        <v>303.46800000000002</v>
      </c>
    </row>
    <row r="31" spans="1:7" x14ac:dyDescent="0.25">
      <c r="A31" t="s">
        <v>166</v>
      </c>
      <c r="B31" s="19">
        <f>B30*(1+(Assumptions!$B$20/100))</f>
        <v>109.80750000000003</v>
      </c>
      <c r="C31" s="20">
        <f>Assumptions!$B$12</f>
        <v>4.2009999999999996</v>
      </c>
      <c r="D31" s="19">
        <f t="shared" si="0"/>
        <v>461.30130750000012</v>
      </c>
      <c r="E31" s="20">
        <f>Assumptions!$B$13</f>
        <v>1.161</v>
      </c>
      <c r="F31" s="19">
        <f t="shared" si="1"/>
        <v>127.48650750000004</v>
      </c>
      <c r="G31" s="19">
        <f>+D31-F31</f>
        <v>333.8148000000001</v>
      </c>
    </row>
    <row r="32" spans="1:7" x14ac:dyDescent="0.25">
      <c r="A32" t="s">
        <v>167</v>
      </c>
      <c r="B32" s="19">
        <f>B31*(1+(Assumptions!$B$20/100))</f>
        <v>120.78825000000005</v>
      </c>
      <c r="C32" s="20">
        <f>Assumptions!$B$12</f>
        <v>4.2009999999999996</v>
      </c>
      <c r="D32" s="19">
        <f t="shared" si="0"/>
        <v>507.43143825000016</v>
      </c>
      <c r="E32" s="20">
        <f>Assumptions!$B$13</f>
        <v>1.161</v>
      </c>
      <c r="F32" s="19">
        <f t="shared" si="1"/>
        <v>140.23515825000007</v>
      </c>
      <c r="G32" s="19">
        <f>+D32-F32</f>
        <v>367.19628000000012</v>
      </c>
    </row>
    <row r="33" spans="1:7" x14ac:dyDescent="0.25">
      <c r="A33" t="s">
        <v>168</v>
      </c>
      <c r="B33" s="19">
        <f>B32*(1+(Assumptions!$B$20/100))</f>
        <v>132.86707500000006</v>
      </c>
      <c r="C33" s="20">
        <f>Assumptions!$B$12</f>
        <v>4.2009999999999996</v>
      </c>
      <c r="D33" s="19">
        <f t="shared" si="0"/>
        <v>558.17458207500022</v>
      </c>
      <c r="E33" s="20">
        <f>Assumptions!$B$13</f>
        <v>1.161</v>
      </c>
      <c r="F33" s="19">
        <f t="shared" si="1"/>
        <v>154.25867407500007</v>
      </c>
      <c r="G33" s="19">
        <f>+D33-F33</f>
        <v>403.91590800000017</v>
      </c>
    </row>
    <row r="34" spans="1:7" x14ac:dyDescent="0.25">
      <c r="A34" t="s">
        <v>169</v>
      </c>
      <c r="B34" s="19">
        <f>B33*(1+(Assumptions!$B$20/100))</f>
        <v>146.15378250000006</v>
      </c>
      <c r="C34" s="20">
        <f>Assumptions!$B$12</f>
        <v>4.2009999999999996</v>
      </c>
      <c r="D34" s="19">
        <f t="shared" si="0"/>
        <v>613.99204028250017</v>
      </c>
      <c r="E34" s="20">
        <f>Assumptions!$B$13</f>
        <v>1.161</v>
      </c>
      <c r="F34" s="19">
        <f t="shared" si="1"/>
        <v>169.68454148250007</v>
      </c>
      <c r="G34" s="19">
        <f>+D34-F34</f>
        <v>444.30749880000008</v>
      </c>
    </row>
    <row r="35" spans="1:7" x14ac:dyDescent="0.25">
      <c r="A35" t="s">
        <v>170</v>
      </c>
      <c r="B35" s="19">
        <f>B34*(1+(Assumptions!$B$20/100))</f>
        <v>160.76916075000008</v>
      </c>
      <c r="C35" s="20">
        <f>Assumptions!$B$12</f>
        <v>4.2009999999999996</v>
      </c>
      <c r="D35" s="19">
        <f t="shared" si="0"/>
        <v>675.39124431075027</v>
      </c>
      <c r="E35" s="20">
        <f>Assumptions!$B$13</f>
        <v>1.161</v>
      </c>
      <c r="F35" s="19">
        <f t="shared" si="1"/>
        <v>186.6529956307501</v>
      </c>
      <c r="G35" s="19">
        <f>+D35-F35</f>
        <v>488.7382486800002</v>
      </c>
    </row>
    <row r="36" spans="1:7" x14ac:dyDescent="0.25">
      <c r="A36" t="s">
        <v>171</v>
      </c>
      <c r="B36" s="19">
        <f>B35*(1+(Assumptions!$B$20/100))</f>
        <v>176.8460768250001</v>
      </c>
      <c r="C36" s="20">
        <f>Assumptions!$B$12</f>
        <v>4.2009999999999996</v>
      </c>
      <c r="D36" s="19">
        <f t="shared" si="0"/>
        <v>742.9303687418253</v>
      </c>
      <c r="E36" s="20">
        <f>Assumptions!$B$13</f>
        <v>1.161</v>
      </c>
      <c r="F36" s="19">
        <f t="shared" si="1"/>
        <v>205.31829519382512</v>
      </c>
      <c r="G36" s="19">
        <f>+D36-F36</f>
        <v>537.61207354800013</v>
      </c>
    </row>
    <row r="37" spans="1:7" x14ac:dyDescent="0.25">
      <c r="A37" t="s">
        <v>172</v>
      </c>
      <c r="B37" s="19">
        <f t="shared" ref="B37:B51" si="2">B36*1.1</f>
        <v>194.53068450750013</v>
      </c>
      <c r="C37" s="20">
        <f>Assumptions!$B$12</f>
        <v>4.2009999999999996</v>
      </c>
      <c r="D37" s="19">
        <f t="shared" si="0"/>
        <v>817.22340561600799</v>
      </c>
      <c r="E37" s="20">
        <f>Assumptions!$B$13</f>
        <v>1.161</v>
      </c>
      <c r="F37" s="19">
        <f t="shared" si="1"/>
        <v>225.85012471320766</v>
      </c>
      <c r="G37" s="19">
        <f>+D37-F37</f>
        <v>591.37328090280039</v>
      </c>
    </row>
    <row r="38" spans="1:7" x14ac:dyDescent="0.25">
      <c r="A38" t="s">
        <v>173</v>
      </c>
      <c r="B38" s="19">
        <f t="shared" si="2"/>
        <v>213.98375295825016</v>
      </c>
      <c r="C38" s="20">
        <f>Assumptions!$B$12</f>
        <v>4.2009999999999996</v>
      </c>
      <c r="D38" s="19">
        <f t="shared" si="0"/>
        <v>898.94574617760884</v>
      </c>
      <c r="E38" s="20">
        <f>Assumptions!$B$13</f>
        <v>1.161</v>
      </c>
      <c r="F38" s="19">
        <f t="shared" si="1"/>
        <v>248.43513718452846</v>
      </c>
      <c r="G38" s="19">
        <f>+D38-F38</f>
        <v>650.51060899308038</v>
      </c>
    </row>
    <row r="39" spans="1:7" x14ac:dyDescent="0.25">
      <c r="A39" t="s">
        <v>174</v>
      </c>
      <c r="B39" s="19">
        <f t="shared" si="2"/>
        <v>235.38212825407521</v>
      </c>
      <c r="C39" s="20">
        <f>Assumptions!$B$12</f>
        <v>4.2009999999999996</v>
      </c>
      <c r="D39" s="19">
        <f t="shared" si="0"/>
        <v>988.84032079536985</v>
      </c>
      <c r="E39" s="20">
        <f>Assumptions!$B$13</f>
        <v>1.161</v>
      </c>
      <c r="F39" s="19">
        <f t="shared" si="1"/>
        <v>273.27865090298133</v>
      </c>
      <c r="G39" s="19">
        <f>+D39-F39</f>
        <v>715.56166989238852</v>
      </c>
    </row>
    <row r="40" spans="1:7" x14ac:dyDescent="0.25">
      <c r="A40" t="s">
        <v>175</v>
      </c>
      <c r="B40" s="19">
        <f t="shared" si="2"/>
        <v>258.92034107948274</v>
      </c>
      <c r="C40" s="20">
        <f>Assumptions!$B$12</f>
        <v>4.2009999999999996</v>
      </c>
      <c r="D40" s="19">
        <f t="shared" si="0"/>
        <v>1087.7243528749068</v>
      </c>
      <c r="E40" s="20">
        <f>Assumptions!$B$13</f>
        <v>1.161</v>
      </c>
      <c r="F40" s="19">
        <f t="shared" si="1"/>
        <v>300.60651599327946</v>
      </c>
      <c r="G40" s="19">
        <f>+D40-F40</f>
        <v>787.11783688162734</v>
      </c>
    </row>
    <row r="41" spans="1:7" x14ac:dyDescent="0.25">
      <c r="A41" t="s">
        <v>176</v>
      </c>
      <c r="B41" s="19">
        <f t="shared" si="2"/>
        <v>284.81237518743103</v>
      </c>
      <c r="C41" s="20">
        <f>Assumptions!$B$12</f>
        <v>4.2009999999999996</v>
      </c>
      <c r="D41" s="19">
        <f t="shared" si="0"/>
        <v>1196.4967881623977</v>
      </c>
      <c r="E41" s="20">
        <f>Assumptions!$B$13</f>
        <v>1.161</v>
      </c>
      <c r="F41" s="19">
        <f t="shared" si="1"/>
        <v>330.66716759260743</v>
      </c>
      <c r="G41" s="19">
        <f>+D41-F41</f>
        <v>865.82962056979022</v>
      </c>
    </row>
    <row r="42" spans="1:7" x14ac:dyDescent="0.25">
      <c r="A42" t="s">
        <v>177</v>
      </c>
      <c r="B42" s="19">
        <f t="shared" si="2"/>
        <v>313.29361270617414</v>
      </c>
      <c r="C42" s="20">
        <f>Assumptions!$B$12</f>
        <v>4.2009999999999996</v>
      </c>
      <c r="D42" s="19">
        <f t="shared" si="0"/>
        <v>1316.1464669786374</v>
      </c>
      <c r="E42" s="20">
        <f>Assumptions!$B$13</f>
        <v>1.161</v>
      </c>
      <c r="F42" s="19">
        <f t="shared" si="1"/>
        <v>363.7338843518682</v>
      </c>
      <c r="G42" s="19">
        <f>+D42-F42</f>
        <v>952.41258262676911</v>
      </c>
    </row>
    <row r="43" spans="1:7" x14ac:dyDescent="0.25">
      <c r="A43" t="s">
        <v>178</v>
      </c>
      <c r="B43" s="19">
        <f t="shared" si="2"/>
        <v>344.62297397679157</v>
      </c>
      <c r="C43" s="20">
        <f>Assumptions!$B$12</f>
        <v>4.2009999999999996</v>
      </c>
      <c r="D43" s="19">
        <f t="shared" si="0"/>
        <v>1447.7611136765013</v>
      </c>
      <c r="E43" s="20">
        <f>Assumptions!$B$13</f>
        <v>1.161</v>
      </c>
      <c r="F43" s="19">
        <f t="shared" si="1"/>
        <v>400.10727278705502</v>
      </c>
      <c r="G43" s="19">
        <f>+D43-F43</f>
        <v>1047.6538408894462</v>
      </c>
    </row>
    <row r="44" spans="1:7" x14ac:dyDescent="0.25">
      <c r="A44" t="s">
        <v>179</v>
      </c>
      <c r="B44" s="19">
        <f t="shared" si="2"/>
        <v>379.08527137447078</v>
      </c>
      <c r="C44" s="20">
        <f>Assumptions!$B$12</f>
        <v>4.2009999999999996</v>
      </c>
      <c r="D44" s="19">
        <f t="shared" si="0"/>
        <v>1592.5372250441517</v>
      </c>
      <c r="E44" s="20">
        <f>Assumptions!$B$13</f>
        <v>1.161</v>
      </c>
      <c r="F44" s="19">
        <f t="shared" si="1"/>
        <v>440.11800006576061</v>
      </c>
      <c r="G44" s="19">
        <f>+D44-F44</f>
        <v>1152.419224978391</v>
      </c>
    </row>
    <row r="45" spans="1:7" x14ac:dyDescent="0.25">
      <c r="A45" t="s">
        <v>180</v>
      </c>
      <c r="B45" s="19">
        <f t="shared" si="2"/>
        <v>416.99379851191787</v>
      </c>
      <c r="C45" s="20">
        <f>Assumptions!$B$12</f>
        <v>4.2009999999999996</v>
      </c>
      <c r="D45" s="19">
        <f t="shared" si="0"/>
        <v>1751.7909475485669</v>
      </c>
      <c r="E45" s="20">
        <f>Assumptions!$B$13</f>
        <v>1.161</v>
      </c>
      <c r="F45" s="19">
        <f t="shared" si="1"/>
        <v>484.12980007233665</v>
      </c>
      <c r="G45" s="19">
        <f>+D45-F45</f>
        <v>1267.6611474762303</v>
      </c>
    </row>
    <row r="46" spans="1:7" x14ac:dyDescent="0.25">
      <c r="A46" t="s">
        <v>181</v>
      </c>
      <c r="B46" s="19">
        <f t="shared" si="2"/>
        <v>458.69317836310972</v>
      </c>
      <c r="C46" s="20">
        <f>Assumptions!$B$12</f>
        <v>4.2009999999999996</v>
      </c>
      <c r="D46" s="19">
        <f t="shared" si="0"/>
        <v>1926.9700423034237</v>
      </c>
      <c r="E46" s="20">
        <f>Assumptions!$B$13</f>
        <v>1.161</v>
      </c>
      <c r="F46" s="19">
        <f t="shared" si="1"/>
        <v>532.54278007957043</v>
      </c>
      <c r="G46" s="19">
        <f>+D46-F46</f>
        <v>1394.4272622238532</v>
      </c>
    </row>
    <row r="47" spans="1:7" x14ac:dyDescent="0.25">
      <c r="A47" t="s">
        <v>182</v>
      </c>
      <c r="B47" s="19">
        <f t="shared" si="2"/>
        <v>504.56249619942076</v>
      </c>
      <c r="C47" s="20">
        <f>Assumptions!$B$12</f>
        <v>4.2009999999999996</v>
      </c>
      <c r="D47" s="19">
        <f t="shared" si="0"/>
        <v>2119.6670465337666</v>
      </c>
      <c r="E47" s="20">
        <f>Assumptions!$B$13</f>
        <v>1.161</v>
      </c>
      <c r="F47" s="19">
        <f t="shared" si="1"/>
        <v>585.79705808752749</v>
      </c>
      <c r="G47" s="19">
        <f>+D47-F47</f>
        <v>1533.8699884462389</v>
      </c>
    </row>
    <row r="48" spans="1:7" x14ac:dyDescent="0.25">
      <c r="A48" t="s">
        <v>183</v>
      </c>
      <c r="B48" s="19">
        <f t="shared" si="2"/>
        <v>555.01874581936283</v>
      </c>
      <c r="C48" s="20">
        <f>Assumptions!$B$12</f>
        <v>4.2009999999999996</v>
      </c>
      <c r="D48" s="19">
        <f t="shared" si="0"/>
        <v>2331.6337511871429</v>
      </c>
      <c r="E48" s="20">
        <f>Assumptions!$B$13</f>
        <v>1.161</v>
      </c>
      <c r="F48" s="19">
        <f t="shared" si="1"/>
        <v>644.37676389628029</v>
      </c>
      <c r="G48" s="19">
        <f>+D48-F48</f>
        <v>1687.2569872908625</v>
      </c>
    </row>
    <row r="49" spans="1:7" x14ac:dyDescent="0.25">
      <c r="A49" t="s">
        <v>184</v>
      </c>
      <c r="B49" s="19">
        <f t="shared" si="2"/>
        <v>610.5206204012992</v>
      </c>
      <c r="C49" s="20">
        <f>Assumptions!$B$12</f>
        <v>4.2009999999999996</v>
      </c>
      <c r="D49" s="19">
        <f t="shared" si="0"/>
        <v>2564.7971263058575</v>
      </c>
      <c r="E49" s="20">
        <f>Assumptions!$B$13</f>
        <v>1.161</v>
      </c>
      <c r="F49" s="19">
        <f t="shared" si="1"/>
        <v>708.8144402859084</v>
      </c>
      <c r="G49" s="19">
        <f>+D49-F49</f>
        <v>1855.9826860199491</v>
      </c>
    </row>
    <row r="50" spans="1:7" x14ac:dyDescent="0.25">
      <c r="A50" t="s">
        <v>185</v>
      </c>
      <c r="B50" s="19">
        <f t="shared" si="2"/>
        <v>671.57268244142915</v>
      </c>
      <c r="C50" s="20">
        <f>Assumptions!$B$12</f>
        <v>4.2009999999999996</v>
      </c>
      <c r="D50" s="19">
        <f t="shared" si="0"/>
        <v>2821.2768389364437</v>
      </c>
      <c r="E50" s="20">
        <f>Assumptions!$B$13</f>
        <v>1.161</v>
      </c>
      <c r="F50" s="19">
        <f t="shared" si="1"/>
        <v>779.69588431449927</v>
      </c>
      <c r="G50" s="19">
        <f>+D50-F50</f>
        <v>2041.5809546219443</v>
      </c>
    </row>
    <row r="51" spans="1:7" x14ac:dyDescent="0.25">
      <c r="A51" t="s">
        <v>186</v>
      </c>
      <c r="B51" s="19">
        <f t="shared" si="2"/>
        <v>738.72995068557213</v>
      </c>
      <c r="C51" s="20">
        <f>Assumptions!$B$12</f>
        <v>4.2009999999999996</v>
      </c>
      <c r="D51" s="19">
        <f t="shared" si="0"/>
        <v>3103.4045228300884</v>
      </c>
      <c r="E51" s="20">
        <f>Assumptions!$B$13</f>
        <v>1.161</v>
      </c>
      <c r="F51" s="19">
        <f t="shared" si="1"/>
        <v>857.66547274594927</v>
      </c>
      <c r="G51" s="19">
        <f>+D51-F51</f>
        <v>2245.7390500841393</v>
      </c>
    </row>
    <row r="52" spans="1:7" x14ac:dyDescent="0.25">
      <c r="G52" s="3">
        <f>SUM(G2:G51)</f>
        <v>28081.654386786129</v>
      </c>
    </row>
  </sheetData>
  <phoneticPr fontId="3" type="noConversion"/>
  <pageMargins left="0.7" right="0.7" top="0.75" bottom="0.75" header="0.3" footer="0.3"/>
  <pageSetup paperSize="386" scale="8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46981-C776-4DEB-993E-093833E6B335}">
  <sheetPr>
    <pageSetUpPr fitToPage="1"/>
  </sheetPr>
  <dimension ref="A1:E27"/>
  <sheetViews>
    <sheetView workbookViewId="0"/>
  </sheetViews>
  <sheetFormatPr defaultRowHeight="15" x14ac:dyDescent="0.25"/>
  <cols>
    <col min="1" max="1" width="21.7109375" customWidth="1"/>
    <col min="2" max="2" width="11.42578125" customWidth="1"/>
    <col min="3" max="3" width="11.5703125" customWidth="1"/>
    <col min="4" max="4" width="16.7109375" customWidth="1"/>
    <col min="5" max="5" width="15.140625" customWidth="1"/>
  </cols>
  <sheetData>
    <row r="1" spans="1:5" s="6" customFormat="1" ht="30" customHeight="1" x14ac:dyDescent="0.25">
      <c r="B1" s="11" t="s">
        <v>75</v>
      </c>
      <c r="C1" s="11" t="s">
        <v>28</v>
      </c>
      <c r="D1" s="11" t="s">
        <v>68</v>
      </c>
      <c r="E1" s="12" t="s">
        <v>72</v>
      </c>
    </row>
    <row r="2" spans="1:5" x14ac:dyDescent="0.25">
      <c r="A2" t="s">
        <v>3</v>
      </c>
      <c r="B2" s="16">
        <f>Assumptions!$B$24</f>
        <v>20000</v>
      </c>
      <c r="C2" s="17">
        <f>Assumptions!$B$27</f>
        <v>591.29999999999995</v>
      </c>
      <c r="D2" s="13">
        <f>Assumptions!$B$2</f>
        <v>0.38900000000000001</v>
      </c>
      <c r="E2" s="21">
        <f>C2*D2</f>
        <v>230.01569999999998</v>
      </c>
    </row>
    <row r="3" spans="1:5" x14ac:dyDescent="0.25">
      <c r="A3" t="s">
        <v>4</v>
      </c>
      <c r="B3" s="16">
        <f>Assumptions!$B$24</f>
        <v>20000</v>
      </c>
      <c r="C3" s="17">
        <f>Assumptions!$B$27</f>
        <v>591.29999999999995</v>
      </c>
      <c r="D3" s="13">
        <f>Assumptions!$B$2</f>
        <v>0.38900000000000001</v>
      </c>
      <c r="E3" s="21">
        <f t="shared" ref="E3:E26" si="0">C3*D3</f>
        <v>230.01569999999998</v>
      </c>
    </row>
    <row r="4" spans="1:5" x14ac:dyDescent="0.25">
      <c r="A4" t="s">
        <v>5</v>
      </c>
      <c r="B4" s="16">
        <f>Assumptions!$B$24</f>
        <v>20000</v>
      </c>
      <c r="C4" s="17">
        <f>Assumptions!$B$27</f>
        <v>591.29999999999995</v>
      </c>
      <c r="D4" s="13">
        <f>Assumptions!$B$2</f>
        <v>0.38900000000000001</v>
      </c>
      <c r="E4" s="21">
        <f t="shared" si="0"/>
        <v>230.01569999999998</v>
      </c>
    </row>
    <row r="5" spans="1:5" x14ac:dyDescent="0.25">
      <c r="A5" t="s">
        <v>6</v>
      </c>
      <c r="B5" s="16">
        <f>Assumptions!$B$24</f>
        <v>20000</v>
      </c>
      <c r="C5" s="17">
        <f>Assumptions!$B$27</f>
        <v>591.29999999999995</v>
      </c>
      <c r="D5" s="13">
        <f>Assumptions!$B$2</f>
        <v>0.38900000000000001</v>
      </c>
      <c r="E5" s="21">
        <f t="shared" si="0"/>
        <v>230.01569999999998</v>
      </c>
    </row>
    <row r="6" spans="1:5" x14ac:dyDescent="0.25">
      <c r="A6" t="s">
        <v>7</v>
      </c>
      <c r="B6" s="16">
        <f>Assumptions!$B$24</f>
        <v>20000</v>
      </c>
      <c r="C6" s="17">
        <f>Assumptions!$B$27</f>
        <v>591.29999999999995</v>
      </c>
      <c r="D6" s="13">
        <f>Assumptions!$B$2</f>
        <v>0.38900000000000001</v>
      </c>
      <c r="E6" s="21">
        <f t="shared" si="0"/>
        <v>230.01569999999998</v>
      </c>
    </row>
    <row r="7" spans="1:5" x14ac:dyDescent="0.25">
      <c r="A7" t="s">
        <v>8</v>
      </c>
      <c r="B7" s="16">
        <f>Assumptions!$B$24</f>
        <v>20000</v>
      </c>
      <c r="C7" s="17">
        <f>Assumptions!$B$27</f>
        <v>591.29999999999995</v>
      </c>
      <c r="D7" s="13">
        <f>Assumptions!$B$2</f>
        <v>0.38900000000000001</v>
      </c>
      <c r="E7" s="21">
        <f t="shared" si="0"/>
        <v>230.01569999999998</v>
      </c>
    </row>
    <row r="8" spans="1:5" x14ac:dyDescent="0.25">
      <c r="A8" t="s">
        <v>9</v>
      </c>
      <c r="B8" s="16">
        <f>Assumptions!$B$24</f>
        <v>20000</v>
      </c>
      <c r="C8" s="17">
        <f>Assumptions!$B$27</f>
        <v>591.29999999999995</v>
      </c>
      <c r="D8" s="13">
        <f>Assumptions!$B$2</f>
        <v>0.38900000000000001</v>
      </c>
      <c r="E8" s="21">
        <f t="shared" si="0"/>
        <v>230.01569999999998</v>
      </c>
    </row>
    <row r="9" spans="1:5" x14ac:dyDescent="0.25">
      <c r="A9" t="s">
        <v>10</v>
      </c>
      <c r="B9" s="16">
        <f>Assumptions!$B$24</f>
        <v>20000</v>
      </c>
      <c r="C9" s="17">
        <f>Assumptions!$B$27</f>
        <v>591.29999999999995</v>
      </c>
      <c r="D9" s="13">
        <f>Assumptions!$B$2</f>
        <v>0.38900000000000001</v>
      </c>
      <c r="E9" s="21">
        <f t="shared" si="0"/>
        <v>230.01569999999998</v>
      </c>
    </row>
    <row r="10" spans="1:5" x14ac:dyDescent="0.25">
      <c r="A10" t="s">
        <v>11</v>
      </c>
      <c r="B10" s="16">
        <f>Assumptions!$B$24</f>
        <v>20000</v>
      </c>
      <c r="C10" s="17">
        <f>Assumptions!$B$27</f>
        <v>591.29999999999995</v>
      </c>
      <c r="D10" s="13">
        <f>Assumptions!$B$2</f>
        <v>0.38900000000000001</v>
      </c>
      <c r="E10" s="21">
        <f t="shared" si="0"/>
        <v>230.01569999999998</v>
      </c>
    </row>
    <row r="11" spans="1:5" x14ac:dyDescent="0.25">
      <c r="A11" t="s">
        <v>12</v>
      </c>
      <c r="B11" s="16">
        <f>Assumptions!$B$24</f>
        <v>20000</v>
      </c>
      <c r="C11" s="17">
        <f>Assumptions!$B$27</f>
        <v>591.29999999999995</v>
      </c>
      <c r="D11" s="13">
        <f>Assumptions!$B$2</f>
        <v>0.38900000000000001</v>
      </c>
      <c r="E11" s="21">
        <f t="shared" si="0"/>
        <v>230.01569999999998</v>
      </c>
    </row>
    <row r="12" spans="1:5" x14ac:dyDescent="0.25">
      <c r="A12" t="s">
        <v>13</v>
      </c>
      <c r="B12" s="16">
        <f>Assumptions!$B$24</f>
        <v>20000</v>
      </c>
      <c r="C12" s="17">
        <f>Assumptions!$B$27</f>
        <v>591.29999999999995</v>
      </c>
      <c r="D12" s="13">
        <f>Assumptions!$B$2</f>
        <v>0.38900000000000001</v>
      </c>
      <c r="E12" s="21">
        <f t="shared" si="0"/>
        <v>230.01569999999998</v>
      </c>
    </row>
    <row r="13" spans="1:5" x14ac:dyDescent="0.25">
      <c r="A13" t="s">
        <v>14</v>
      </c>
      <c r="B13" s="16">
        <f>Assumptions!$B$24</f>
        <v>20000</v>
      </c>
      <c r="C13" s="17">
        <f>Assumptions!$B$27</f>
        <v>591.29999999999995</v>
      </c>
      <c r="D13" s="13">
        <f>Assumptions!$B$2</f>
        <v>0.38900000000000001</v>
      </c>
      <c r="E13" s="21">
        <f t="shared" si="0"/>
        <v>230.01569999999998</v>
      </c>
    </row>
    <row r="14" spans="1:5" x14ac:dyDescent="0.25">
      <c r="A14" t="s">
        <v>15</v>
      </c>
      <c r="B14" s="16">
        <f>Assumptions!$B$24</f>
        <v>20000</v>
      </c>
      <c r="C14" s="17">
        <f>Assumptions!$B$27</f>
        <v>591.29999999999995</v>
      </c>
      <c r="D14" s="13">
        <f>Assumptions!$B$2</f>
        <v>0.38900000000000001</v>
      </c>
      <c r="E14" s="21">
        <f t="shared" si="0"/>
        <v>230.01569999999998</v>
      </c>
    </row>
    <row r="15" spans="1:5" x14ac:dyDescent="0.25">
      <c r="A15" t="s">
        <v>16</v>
      </c>
      <c r="B15" s="16">
        <f>Assumptions!$B$24</f>
        <v>20000</v>
      </c>
      <c r="C15" s="17">
        <f>Assumptions!$B$27</f>
        <v>591.29999999999995</v>
      </c>
      <c r="D15" s="13">
        <f>Assumptions!$B$2</f>
        <v>0.38900000000000001</v>
      </c>
      <c r="E15" s="21">
        <f t="shared" si="0"/>
        <v>230.01569999999998</v>
      </c>
    </row>
    <row r="16" spans="1:5" x14ac:dyDescent="0.25">
      <c r="A16" t="s">
        <v>17</v>
      </c>
      <c r="B16" s="16">
        <f>Assumptions!$B$24</f>
        <v>20000</v>
      </c>
      <c r="C16" s="17">
        <f>Assumptions!$B$27</f>
        <v>591.29999999999995</v>
      </c>
      <c r="D16" s="13">
        <f>Assumptions!$B$2</f>
        <v>0.38900000000000001</v>
      </c>
      <c r="E16" s="21">
        <f t="shared" si="0"/>
        <v>230.01569999999998</v>
      </c>
    </row>
    <row r="17" spans="1:5" x14ac:dyDescent="0.25">
      <c r="A17" t="s">
        <v>18</v>
      </c>
      <c r="B17" s="16">
        <f>Assumptions!$B$24</f>
        <v>20000</v>
      </c>
      <c r="C17" s="17">
        <f>Assumptions!$B$27</f>
        <v>591.29999999999995</v>
      </c>
      <c r="D17" s="13">
        <f>Assumptions!$B$2</f>
        <v>0.38900000000000001</v>
      </c>
      <c r="E17" s="21">
        <f t="shared" si="0"/>
        <v>230.01569999999998</v>
      </c>
    </row>
    <row r="18" spans="1:5" x14ac:dyDescent="0.25">
      <c r="A18" t="s">
        <v>19</v>
      </c>
      <c r="B18" s="16">
        <f>Assumptions!$B$24</f>
        <v>20000</v>
      </c>
      <c r="C18" s="17">
        <f>Assumptions!$B$27</f>
        <v>591.29999999999995</v>
      </c>
      <c r="D18" s="13">
        <f>Assumptions!$B$2</f>
        <v>0.38900000000000001</v>
      </c>
      <c r="E18" s="21">
        <f t="shared" si="0"/>
        <v>230.01569999999998</v>
      </c>
    </row>
    <row r="19" spans="1:5" x14ac:dyDescent="0.25">
      <c r="A19" t="s">
        <v>20</v>
      </c>
      <c r="B19" s="16">
        <f>Assumptions!$B$24</f>
        <v>20000</v>
      </c>
      <c r="C19" s="17">
        <f>Assumptions!$B$27</f>
        <v>591.29999999999995</v>
      </c>
      <c r="D19" s="13">
        <f>Assumptions!$B$2</f>
        <v>0.38900000000000001</v>
      </c>
      <c r="E19" s="21">
        <f t="shared" si="0"/>
        <v>230.01569999999998</v>
      </c>
    </row>
    <row r="20" spans="1:5" x14ac:dyDescent="0.25">
      <c r="A20" t="s">
        <v>21</v>
      </c>
      <c r="B20" s="16">
        <f>Assumptions!$B$24</f>
        <v>20000</v>
      </c>
      <c r="C20" s="17">
        <f>Assumptions!$B$27</f>
        <v>591.29999999999995</v>
      </c>
      <c r="D20" s="13">
        <f>Assumptions!$B$2</f>
        <v>0.38900000000000001</v>
      </c>
      <c r="E20" s="21">
        <f t="shared" si="0"/>
        <v>230.01569999999998</v>
      </c>
    </row>
    <row r="21" spans="1:5" x14ac:dyDescent="0.25">
      <c r="A21" t="s">
        <v>22</v>
      </c>
      <c r="B21" s="16">
        <f>Assumptions!$B$24</f>
        <v>20000</v>
      </c>
      <c r="C21" s="17">
        <f>Assumptions!$B$27</f>
        <v>591.29999999999995</v>
      </c>
      <c r="D21" s="13">
        <f>Assumptions!$B$2</f>
        <v>0.38900000000000001</v>
      </c>
      <c r="E21" s="21">
        <f t="shared" si="0"/>
        <v>230.01569999999998</v>
      </c>
    </row>
    <row r="22" spans="1:5" x14ac:dyDescent="0.25">
      <c r="A22" t="s">
        <v>23</v>
      </c>
      <c r="B22" s="16">
        <f>Assumptions!$B$24</f>
        <v>20000</v>
      </c>
      <c r="C22" s="17">
        <f>Assumptions!$B$27</f>
        <v>591.29999999999995</v>
      </c>
      <c r="D22" s="13">
        <f>Assumptions!$B$2</f>
        <v>0.38900000000000001</v>
      </c>
      <c r="E22" s="21">
        <f t="shared" si="0"/>
        <v>230.01569999999998</v>
      </c>
    </row>
    <row r="23" spans="1:5" x14ac:dyDescent="0.25">
      <c r="A23" t="s">
        <v>24</v>
      </c>
      <c r="B23" s="16">
        <f>Assumptions!$B$24</f>
        <v>20000</v>
      </c>
      <c r="C23" s="17">
        <f>Assumptions!$B$27</f>
        <v>591.29999999999995</v>
      </c>
      <c r="D23" s="13">
        <f>Assumptions!$B$2</f>
        <v>0.38900000000000001</v>
      </c>
      <c r="E23" s="21">
        <f t="shared" si="0"/>
        <v>230.01569999999998</v>
      </c>
    </row>
    <row r="24" spans="1:5" x14ac:dyDescent="0.25">
      <c r="A24" t="s">
        <v>25</v>
      </c>
      <c r="B24" s="16">
        <f>Assumptions!$B$24</f>
        <v>20000</v>
      </c>
      <c r="C24" s="17">
        <f>Assumptions!$B$27</f>
        <v>591.29999999999995</v>
      </c>
      <c r="D24" s="13">
        <f>Assumptions!$B$2</f>
        <v>0.38900000000000001</v>
      </c>
      <c r="E24" s="21">
        <f t="shared" si="0"/>
        <v>230.01569999999998</v>
      </c>
    </row>
    <row r="25" spans="1:5" x14ac:dyDescent="0.25">
      <c r="A25" t="s">
        <v>26</v>
      </c>
      <c r="B25" s="16">
        <f>Assumptions!$B$24</f>
        <v>20000</v>
      </c>
      <c r="C25" s="17">
        <f>Assumptions!$B$27</f>
        <v>591.29999999999995</v>
      </c>
      <c r="D25" s="13">
        <f>Assumptions!$B$2</f>
        <v>0.38900000000000001</v>
      </c>
      <c r="E25" s="21">
        <f t="shared" si="0"/>
        <v>230.01569999999998</v>
      </c>
    </row>
    <row r="26" spans="1:5" x14ac:dyDescent="0.25">
      <c r="A26" t="s">
        <v>27</v>
      </c>
      <c r="B26" s="16">
        <f>Assumptions!$B$24</f>
        <v>20000</v>
      </c>
      <c r="C26" s="17">
        <f>Assumptions!$B$27</f>
        <v>591.29999999999995</v>
      </c>
      <c r="D26" s="13">
        <f>Assumptions!$B$2</f>
        <v>0.38900000000000001</v>
      </c>
      <c r="E26" s="21">
        <f t="shared" si="0"/>
        <v>230.01569999999998</v>
      </c>
    </row>
    <row r="27" spans="1:5" x14ac:dyDescent="0.25">
      <c r="E27" s="26">
        <f>SUM(E2:E26)</f>
        <v>5750.392499999999</v>
      </c>
    </row>
  </sheetData>
  <phoneticPr fontId="3" type="noConversion"/>
  <pageMargins left="0.7" right="0.7" top="0.75" bottom="0.75" header="0.3" footer="0.3"/>
  <pageSetup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7DB84-A038-4B6B-A4AA-7E46572B7462}">
  <sheetPr>
    <pageSetUpPr fitToPage="1"/>
  </sheetPr>
  <dimension ref="A1:D27"/>
  <sheetViews>
    <sheetView workbookViewId="0"/>
  </sheetViews>
  <sheetFormatPr defaultRowHeight="15" x14ac:dyDescent="0.25"/>
  <cols>
    <col min="1" max="2" width="12.7109375" customWidth="1"/>
    <col min="3" max="3" width="25" customWidth="1"/>
    <col min="4" max="4" width="16" customWidth="1"/>
  </cols>
  <sheetData>
    <row r="1" spans="1:4" s="6" customFormat="1" ht="30" customHeight="1" x14ac:dyDescent="0.25">
      <c r="B1" s="6" t="s">
        <v>54</v>
      </c>
      <c r="C1" s="6" t="s">
        <v>59</v>
      </c>
      <c r="D1" s="4" t="s">
        <v>72</v>
      </c>
    </row>
    <row r="2" spans="1:4" x14ac:dyDescent="0.25">
      <c r="A2" t="s">
        <v>29</v>
      </c>
      <c r="B2" s="17">
        <f>Assumptions!$B$33</f>
        <v>737.5</v>
      </c>
      <c r="C2" s="13">
        <f>Assumptions!$B$34</f>
        <v>0.45800000000000002</v>
      </c>
      <c r="D2" s="21">
        <f>B2*C2</f>
        <v>337.77500000000003</v>
      </c>
    </row>
    <row r="3" spans="1:4" x14ac:dyDescent="0.25">
      <c r="A3" t="s">
        <v>30</v>
      </c>
      <c r="B3" s="17">
        <f>Assumptions!$B$33</f>
        <v>737.5</v>
      </c>
      <c r="C3" s="13">
        <f>Assumptions!$B$34</f>
        <v>0.45800000000000002</v>
      </c>
      <c r="D3" s="21">
        <f t="shared" ref="D3:D26" si="0">B3*C3</f>
        <v>337.77500000000003</v>
      </c>
    </row>
    <row r="4" spans="1:4" x14ac:dyDescent="0.25">
      <c r="A4" t="s">
        <v>31</v>
      </c>
      <c r="B4" s="17">
        <f>Assumptions!$B$33</f>
        <v>737.5</v>
      </c>
      <c r="C4" s="13">
        <f>Assumptions!$B$34</f>
        <v>0.45800000000000002</v>
      </c>
      <c r="D4" s="21">
        <f t="shared" si="0"/>
        <v>337.77500000000003</v>
      </c>
    </row>
    <row r="5" spans="1:4" x14ac:dyDescent="0.25">
      <c r="A5" t="s">
        <v>32</v>
      </c>
      <c r="B5" s="17">
        <f>Assumptions!$B$33</f>
        <v>737.5</v>
      </c>
      <c r="C5" s="13">
        <f>Assumptions!$B$34</f>
        <v>0.45800000000000002</v>
      </c>
      <c r="D5" s="21">
        <f t="shared" si="0"/>
        <v>337.77500000000003</v>
      </c>
    </row>
    <row r="6" spans="1:4" x14ac:dyDescent="0.25">
      <c r="A6" t="s">
        <v>33</v>
      </c>
      <c r="B6" s="17">
        <f>Assumptions!$B$33</f>
        <v>737.5</v>
      </c>
      <c r="C6" s="13">
        <f>Assumptions!$B$34</f>
        <v>0.45800000000000002</v>
      </c>
      <c r="D6" s="21">
        <f t="shared" si="0"/>
        <v>337.77500000000003</v>
      </c>
    </row>
    <row r="7" spans="1:4" x14ac:dyDescent="0.25">
      <c r="A7" t="s">
        <v>34</v>
      </c>
      <c r="B7" s="17">
        <f>Assumptions!$B$33</f>
        <v>737.5</v>
      </c>
      <c r="C7" s="13">
        <f>Assumptions!$B$34</f>
        <v>0.45800000000000002</v>
      </c>
      <c r="D7" s="21">
        <f t="shared" si="0"/>
        <v>337.77500000000003</v>
      </c>
    </row>
    <row r="8" spans="1:4" x14ac:dyDescent="0.25">
      <c r="A8" t="s">
        <v>35</v>
      </c>
      <c r="B8" s="17">
        <f>Assumptions!$B$33</f>
        <v>737.5</v>
      </c>
      <c r="C8" s="13">
        <f>Assumptions!$B$34</f>
        <v>0.45800000000000002</v>
      </c>
      <c r="D8" s="21">
        <f t="shared" si="0"/>
        <v>337.77500000000003</v>
      </c>
    </row>
    <row r="9" spans="1:4" x14ac:dyDescent="0.25">
      <c r="A9" t="s">
        <v>36</v>
      </c>
      <c r="B9" s="17">
        <f>Assumptions!$B$33</f>
        <v>737.5</v>
      </c>
      <c r="C9" s="13">
        <f>Assumptions!$B$34</f>
        <v>0.45800000000000002</v>
      </c>
      <c r="D9" s="21">
        <f t="shared" si="0"/>
        <v>337.77500000000003</v>
      </c>
    </row>
    <row r="10" spans="1:4" x14ac:dyDescent="0.25">
      <c r="A10" t="s">
        <v>37</v>
      </c>
      <c r="B10" s="17">
        <f>Assumptions!$B$33</f>
        <v>737.5</v>
      </c>
      <c r="C10" s="13">
        <f>Assumptions!$B$34</f>
        <v>0.45800000000000002</v>
      </c>
      <c r="D10" s="21">
        <f t="shared" si="0"/>
        <v>337.77500000000003</v>
      </c>
    </row>
    <row r="11" spans="1:4" x14ac:dyDescent="0.25">
      <c r="A11" t="s">
        <v>38</v>
      </c>
      <c r="B11" s="17">
        <f>Assumptions!$B$33</f>
        <v>737.5</v>
      </c>
      <c r="C11" s="13">
        <f>Assumptions!$B$34</f>
        <v>0.45800000000000002</v>
      </c>
      <c r="D11" s="21">
        <f t="shared" si="0"/>
        <v>337.77500000000003</v>
      </c>
    </row>
    <row r="12" spans="1:4" x14ac:dyDescent="0.25">
      <c r="A12" t="s">
        <v>39</v>
      </c>
      <c r="B12" s="17">
        <f>Assumptions!$B$33</f>
        <v>737.5</v>
      </c>
      <c r="C12" s="13">
        <f>Assumptions!$B$34</f>
        <v>0.45800000000000002</v>
      </c>
      <c r="D12" s="21">
        <f t="shared" si="0"/>
        <v>337.77500000000003</v>
      </c>
    </row>
    <row r="13" spans="1:4" x14ac:dyDescent="0.25">
      <c r="A13" t="s">
        <v>40</v>
      </c>
      <c r="B13" s="17">
        <f>Assumptions!$B$33</f>
        <v>737.5</v>
      </c>
      <c r="C13" s="13">
        <f>Assumptions!$B$34</f>
        <v>0.45800000000000002</v>
      </c>
      <c r="D13" s="21">
        <f t="shared" si="0"/>
        <v>337.77500000000003</v>
      </c>
    </row>
    <row r="14" spans="1:4" x14ac:dyDescent="0.25">
      <c r="A14" t="s">
        <v>41</v>
      </c>
      <c r="B14" s="17">
        <f>Assumptions!$B$33</f>
        <v>737.5</v>
      </c>
      <c r="C14" s="13">
        <f>Assumptions!$B$34</f>
        <v>0.45800000000000002</v>
      </c>
      <c r="D14" s="21">
        <f t="shared" si="0"/>
        <v>337.77500000000003</v>
      </c>
    </row>
    <row r="15" spans="1:4" x14ac:dyDescent="0.25">
      <c r="A15" t="s">
        <v>42</v>
      </c>
      <c r="B15" s="17">
        <f>Assumptions!$B$33</f>
        <v>737.5</v>
      </c>
      <c r="C15" s="13">
        <f>Assumptions!$B$34</f>
        <v>0.45800000000000002</v>
      </c>
      <c r="D15" s="21">
        <f t="shared" si="0"/>
        <v>337.77500000000003</v>
      </c>
    </row>
    <row r="16" spans="1:4" x14ac:dyDescent="0.25">
      <c r="A16" t="s">
        <v>43</v>
      </c>
      <c r="B16" s="17">
        <f>Assumptions!$B$33</f>
        <v>737.5</v>
      </c>
      <c r="C16" s="13">
        <f>Assumptions!$B$34</f>
        <v>0.45800000000000002</v>
      </c>
      <c r="D16" s="21">
        <f t="shared" si="0"/>
        <v>337.77500000000003</v>
      </c>
    </row>
    <row r="17" spans="1:4" x14ac:dyDescent="0.25">
      <c r="A17" t="s">
        <v>44</v>
      </c>
      <c r="B17" s="17">
        <f>Assumptions!$B$33</f>
        <v>737.5</v>
      </c>
      <c r="C17" s="13">
        <f>Assumptions!$B$34</f>
        <v>0.45800000000000002</v>
      </c>
      <c r="D17" s="21">
        <f t="shared" si="0"/>
        <v>337.77500000000003</v>
      </c>
    </row>
    <row r="18" spans="1:4" x14ac:dyDescent="0.25">
      <c r="A18" t="s">
        <v>45</v>
      </c>
      <c r="B18" s="17">
        <f>Assumptions!$B$33</f>
        <v>737.5</v>
      </c>
      <c r="C18" s="13">
        <f>Assumptions!$B$34</f>
        <v>0.45800000000000002</v>
      </c>
      <c r="D18" s="21">
        <f t="shared" si="0"/>
        <v>337.77500000000003</v>
      </c>
    </row>
    <row r="19" spans="1:4" x14ac:dyDescent="0.25">
      <c r="A19" t="s">
        <v>46</v>
      </c>
      <c r="B19" s="17">
        <f>Assumptions!$B$33</f>
        <v>737.5</v>
      </c>
      <c r="C19" s="13">
        <f>Assumptions!$B$34</f>
        <v>0.45800000000000002</v>
      </c>
      <c r="D19" s="21">
        <f t="shared" si="0"/>
        <v>337.77500000000003</v>
      </c>
    </row>
    <row r="20" spans="1:4" x14ac:dyDescent="0.25">
      <c r="A20" t="s">
        <v>47</v>
      </c>
      <c r="B20" s="17">
        <f>Assumptions!$B$33</f>
        <v>737.5</v>
      </c>
      <c r="C20" s="13">
        <f>Assumptions!$B$34</f>
        <v>0.45800000000000002</v>
      </c>
      <c r="D20" s="21">
        <f t="shared" si="0"/>
        <v>337.77500000000003</v>
      </c>
    </row>
    <row r="21" spans="1:4" x14ac:dyDescent="0.25">
      <c r="A21" t="s">
        <v>48</v>
      </c>
      <c r="B21" s="17">
        <f>Assumptions!$B$33</f>
        <v>737.5</v>
      </c>
      <c r="C21" s="13">
        <f>Assumptions!$B$34</f>
        <v>0.45800000000000002</v>
      </c>
      <c r="D21" s="21">
        <f t="shared" si="0"/>
        <v>337.77500000000003</v>
      </c>
    </row>
    <row r="22" spans="1:4" x14ac:dyDescent="0.25">
      <c r="A22" t="s">
        <v>49</v>
      </c>
      <c r="B22" s="17">
        <f>Assumptions!$B$33</f>
        <v>737.5</v>
      </c>
      <c r="C22" s="13">
        <f>Assumptions!$B$34</f>
        <v>0.45800000000000002</v>
      </c>
      <c r="D22" s="21">
        <f t="shared" si="0"/>
        <v>337.77500000000003</v>
      </c>
    </row>
    <row r="23" spans="1:4" x14ac:dyDescent="0.25">
      <c r="A23" t="s">
        <v>50</v>
      </c>
      <c r="B23" s="17">
        <f>Assumptions!$B$33</f>
        <v>737.5</v>
      </c>
      <c r="C23" s="13">
        <f>Assumptions!$B$34</f>
        <v>0.45800000000000002</v>
      </c>
      <c r="D23" s="21">
        <f t="shared" si="0"/>
        <v>337.77500000000003</v>
      </c>
    </row>
    <row r="24" spans="1:4" x14ac:dyDescent="0.25">
      <c r="A24" t="s">
        <v>51</v>
      </c>
      <c r="B24" s="17">
        <f>Assumptions!$B$33</f>
        <v>737.5</v>
      </c>
      <c r="C24" s="13">
        <f>Assumptions!$B$34</f>
        <v>0.45800000000000002</v>
      </c>
      <c r="D24" s="21">
        <f t="shared" si="0"/>
        <v>337.77500000000003</v>
      </c>
    </row>
    <row r="25" spans="1:4" x14ac:dyDescent="0.25">
      <c r="A25" t="s">
        <v>52</v>
      </c>
      <c r="B25" s="17">
        <f>Assumptions!$B$33</f>
        <v>737.5</v>
      </c>
      <c r="C25" s="13">
        <f>Assumptions!$B$34</f>
        <v>0.45800000000000002</v>
      </c>
      <c r="D25" s="21">
        <f t="shared" si="0"/>
        <v>337.77500000000003</v>
      </c>
    </row>
    <row r="26" spans="1:4" x14ac:dyDescent="0.25">
      <c r="A26" t="s">
        <v>53</v>
      </c>
      <c r="B26" s="17">
        <f>Assumptions!$B$33</f>
        <v>737.5</v>
      </c>
      <c r="C26" s="13">
        <f>Assumptions!$B$34</f>
        <v>0.45800000000000002</v>
      </c>
      <c r="D26" s="21">
        <f t="shared" si="0"/>
        <v>337.77500000000003</v>
      </c>
    </row>
    <row r="27" spans="1:4" x14ac:dyDescent="0.25">
      <c r="D27" s="26">
        <f>SUM(D2:D26)</f>
        <v>8444.3749999999964</v>
      </c>
    </row>
  </sheetData>
  <phoneticPr fontId="3" type="noConversion"/>
  <pageMargins left="0.7" right="0.7" top="0.75" bottom="0.75" header="0.3" footer="0.3"/>
  <pageSetup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330E4-559C-40D4-BD7F-686EC08B39F3}">
  <sheetPr>
    <pageSetUpPr fitToPage="1"/>
  </sheetPr>
  <dimension ref="A1:G27"/>
  <sheetViews>
    <sheetView workbookViewId="0"/>
  </sheetViews>
  <sheetFormatPr defaultRowHeight="15" x14ac:dyDescent="0.25"/>
  <cols>
    <col min="1" max="1" width="29.140625" customWidth="1"/>
    <col min="2" max="2" width="14.7109375" customWidth="1"/>
    <col min="3" max="3" width="14.7109375" style="5" customWidth="1"/>
    <col min="4" max="4" width="13.42578125" customWidth="1"/>
    <col min="5" max="7" width="14.7109375" customWidth="1"/>
  </cols>
  <sheetData>
    <row r="1" spans="1:7" s="6" customFormat="1" ht="45" customHeight="1" x14ac:dyDescent="0.25">
      <c r="B1" s="6" t="s">
        <v>58</v>
      </c>
      <c r="C1" s="7" t="s">
        <v>60</v>
      </c>
      <c r="D1" s="6" t="s">
        <v>107</v>
      </c>
      <c r="E1" s="6" t="s">
        <v>56</v>
      </c>
      <c r="F1" s="6" t="s">
        <v>55</v>
      </c>
      <c r="G1" s="4" t="s">
        <v>72</v>
      </c>
    </row>
    <row r="2" spans="1:7" x14ac:dyDescent="0.25">
      <c r="A2" t="s">
        <v>112</v>
      </c>
      <c r="B2" s="22">
        <f>Assumptions!$B$39</f>
        <v>2281250</v>
      </c>
      <c r="C2" s="23">
        <f>Assumptions!$B$42</f>
        <v>3.9094623060110736E-4</v>
      </c>
      <c r="D2" s="24">
        <f>Assumptions!$B$41/100</f>
        <v>0.2</v>
      </c>
      <c r="E2" s="21">
        <f>$C2*$B2</f>
        <v>891.84608855877616</v>
      </c>
      <c r="F2" s="21">
        <f>($C2*$B2)*(1-$D2)</f>
        <v>713.47687084702102</v>
      </c>
      <c r="G2" s="21">
        <f>+E2-F2</f>
        <v>178.36921771175514</v>
      </c>
    </row>
    <row r="3" spans="1:7" x14ac:dyDescent="0.25">
      <c r="A3" t="s">
        <v>113</v>
      </c>
      <c r="B3" s="22">
        <f>B2*(1+(Assumptions!$B$40/100))</f>
        <v>2395312.5</v>
      </c>
      <c r="C3" s="23">
        <f>Assumptions!$B$42</f>
        <v>3.9094623060110736E-4</v>
      </c>
      <c r="D3" s="24">
        <f>Assumptions!$B$41/100</f>
        <v>0.2</v>
      </c>
      <c r="E3" s="21">
        <f t="shared" ref="E3:E26" si="0">C3*B3</f>
        <v>936.43839298671503</v>
      </c>
      <c r="F3" s="21">
        <f t="shared" ref="F3:F26" si="1">($C3*$B3)*(1-$D3)</f>
        <v>749.15071438937207</v>
      </c>
      <c r="G3" s="21">
        <f t="shared" ref="G3:G26" si="2">+E3-F3</f>
        <v>187.28767859734296</v>
      </c>
    </row>
    <row r="4" spans="1:7" x14ac:dyDescent="0.25">
      <c r="A4" t="s">
        <v>114</v>
      </c>
      <c r="B4" s="22">
        <f>B3*(1+(Assumptions!$B$40/100))</f>
        <v>2515078.125</v>
      </c>
      <c r="C4" s="23">
        <f>Assumptions!$B$42</f>
        <v>3.9094623060110736E-4</v>
      </c>
      <c r="D4" s="24">
        <f>Assumptions!$B$41/100</f>
        <v>0.2</v>
      </c>
      <c r="E4" s="21">
        <f t="shared" si="0"/>
        <v>983.26031263605068</v>
      </c>
      <c r="F4" s="21">
        <f t="shared" si="1"/>
        <v>786.60825010884059</v>
      </c>
      <c r="G4" s="21">
        <f t="shared" si="2"/>
        <v>196.65206252721009</v>
      </c>
    </row>
    <row r="5" spans="1:7" x14ac:dyDescent="0.25">
      <c r="A5" t="s">
        <v>115</v>
      </c>
      <c r="B5" s="22">
        <f>B4*(1+(Assumptions!$B$40/100))</f>
        <v>2640832.03125</v>
      </c>
      <c r="C5" s="23">
        <f>Assumptions!$B$42</f>
        <v>3.9094623060110736E-4</v>
      </c>
      <c r="D5" s="24">
        <f>Assumptions!$B$41/100</f>
        <v>0.2</v>
      </c>
      <c r="E5" s="21">
        <f t="shared" si="0"/>
        <v>1032.4233282678533</v>
      </c>
      <c r="F5" s="21">
        <f t="shared" si="1"/>
        <v>825.93866261428275</v>
      </c>
      <c r="G5" s="21">
        <f t="shared" si="2"/>
        <v>206.48466565357057</v>
      </c>
    </row>
    <row r="6" spans="1:7" x14ac:dyDescent="0.25">
      <c r="A6" t="s">
        <v>116</v>
      </c>
      <c r="B6" s="22">
        <f>B5*(1+(Assumptions!$B$40/100))</f>
        <v>2772873.6328125</v>
      </c>
      <c r="C6" s="23">
        <f>Assumptions!$B$42</f>
        <v>3.9094623060110736E-4</v>
      </c>
      <c r="D6" s="24">
        <f>Assumptions!$B$41/100</f>
        <v>0.2</v>
      </c>
      <c r="E6" s="21">
        <f t="shared" si="0"/>
        <v>1084.0444946812459</v>
      </c>
      <c r="F6" s="21">
        <f t="shared" si="1"/>
        <v>867.23559574499677</v>
      </c>
      <c r="G6" s="21">
        <f t="shared" si="2"/>
        <v>216.80889893624908</v>
      </c>
    </row>
    <row r="7" spans="1:7" x14ac:dyDescent="0.25">
      <c r="A7" t="s">
        <v>117</v>
      </c>
      <c r="B7" s="22">
        <f>B6*(1+(Assumptions!$B$40/100))</f>
        <v>2911517.314453125</v>
      </c>
      <c r="C7" s="23">
        <f>Assumptions!$B$42</f>
        <v>3.9094623060110736E-4</v>
      </c>
      <c r="D7" s="24">
        <f>Assumptions!$B$41/100</f>
        <v>0.2</v>
      </c>
      <c r="E7" s="21">
        <f t="shared" si="0"/>
        <v>1138.2467194153082</v>
      </c>
      <c r="F7" s="21">
        <f t="shared" si="1"/>
        <v>910.59737553224659</v>
      </c>
      <c r="G7" s="21">
        <f t="shared" si="2"/>
        <v>227.64934388306165</v>
      </c>
    </row>
    <row r="8" spans="1:7" x14ac:dyDescent="0.25">
      <c r="A8" t="s">
        <v>118</v>
      </c>
      <c r="B8" s="22">
        <f>B7*(1+(Assumptions!$B$40/100))</f>
        <v>3057093.1801757813</v>
      </c>
      <c r="C8" s="23">
        <f>Assumptions!$B$42</f>
        <v>3.9094623060110736E-4</v>
      </c>
      <c r="D8" s="24">
        <f>Assumptions!$B$41/100</f>
        <v>0.2</v>
      </c>
      <c r="E8" s="21">
        <f t="shared" si="0"/>
        <v>1195.1590553860735</v>
      </c>
      <c r="F8" s="21">
        <f t="shared" si="1"/>
        <v>956.12724430885885</v>
      </c>
      <c r="G8" s="21">
        <f t="shared" si="2"/>
        <v>239.03181107721468</v>
      </c>
    </row>
    <row r="9" spans="1:7" x14ac:dyDescent="0.25">
      <c r="A9" t="s">
        <v>119</v>
      </c>
      <c r="B9" s="22">
        <f>B8*(1+(Assumptions!$B$40/100))</f>
        <v>3209947.8391845706</v>
      </c>
      <c r="C9" s="23">
        <f>Assumptions!$B$42</f>
        <v>3.9094623060110736E-4</v>
      </c>
      <c r="D9" s="24">
        <f>Assumptions!$B$41/100</f>
        <v>0.2</v>
      </c>
      <c r="E9" s="21">
        <f t="shared" si="0"/>
        <v>1254.9170081553775</v>
      </c>
      <c r="F9" s="21">
        <f t="shared" si="1"/>
        <v>1003.933606524302</v>
      </c>
      <c r="G9" s="21">
        <f t="shared" si="2"/>
        <v>250.98340163107548</v>
      </c>
    </row>
    <row r="10" spans="1:7" x14ac:dyDescent="0.25">
      <c r="A10" t="s">
        <v>120</v>
      </c>
      <c r="B10" s="22">
        <f>B9*(1+(Assumptions!$B$40/100))</f>
        <v>3370445.2311437991</v>
      </c>
      <c r="C10" s="23">
        <f>Assumptions!$B$42</f>
        <v>3.9094623060110736E-4</v>
      </c>
      <c r="D10" s="24">
        <f>Assumptions!$B$41/100</f>
        <v>0.2</v>
      </c>
      <c r="E10" s="21">
        <f t="shared" si="0"/>
        <v>1317.6628585631463</v>
      </c>
      <c r="F10" s="21">
        <f t="shared" si="1"/>
        <v>1054.130286850517</v>
      </c>
      <c r="G10" s="21">
        <f t="shared" si="2"/>
        <v>263.53257171262931</v>
      </c>
    </row>
    <row r="11" spans="1:7" x14ac:dyDescent="0.25">
      <c r="A11" t="s">
        <v>121</v>
      </c>
      <c r="B11" s="22">
        <f>B10*(1+(Assumptions!$B$40/100))</f>
        <v>3538967.4927009894</v>
      </c>
      <c r="C11" s="23">
        <f>Assumptions!$B$42</f>
        <v>3.9094623060110736E-4</v>
      </c>
      <c r="D11" s="24">
        <f>Assumptions!$B$41/100</f>
        <v>0.2</v>
      </c>
      <c r="E11" s="21">
        <f t="shared" si="0"/>
        <v>1383.5460014913037</v>
      </c>
      <c r="F11" s="21">
        <f t="shared" si="1"/>
        <v>1106.8368011930431</v>
      </c>
      <c r="G11" s="21">
        <f t="shared" si="2"/>
        <v>276.70920029826061</v>
      </c>
    </row>
    <row r="12" spans="1:7" x14ac:dyDescent="0.25">
      <c r="A12" t="s">
        <v>122</v>
      </c>
      <c r="B12" s="22">
        <f>B11*(1+(Assumptions!$B$40/100))</f>
        <v>3715915.867336039</v>
      </c>
      <c r="C12" s="23">
        <f>Assumptions!$B$42</f>
        <v>3.9094623060110736E-4</v>
      </c>
      <c r="D12" s="24">
        <f>Assumptions!$B$41/100</f>
        <v>0.2</v>
      </c>
      <c r="E12" s="21">
        <f t="shared" si="0"/>
        <v>1452.723301565869</v>
      </c>
      <c r="F12" s="21">
        <f t="shared" si="1"/>
        <v>1162.1786412526951</v>
      </c>
      <c r="G12" s="21">
        <f t="shared" si="2"/>
        <v>290.54466031317384</v>
      </c>
    </row>
    <row r="13" spans="1:7" x14ac:dyDescent="0.25">
      <c r="A13" t="s">
        <v>123</v>
      </c>
      <c r="B13" s="22">
        <f>B12*(1+(Assumptions!$B$40/100))</f>
        <v>3901711.6607028409</v>
      </c>
      <c r="C13" s="23">
        <f>Assumptions!$B$42</f>
        <v>3.9094623060110736E-4</v>
      </c>
      <c r="D13" s="24">
        <f>Assumptions!$B$41/100</f>
        <v>0.2</v>
      </c>
      <c r="E13" s="21">
        <f t="shared" si="0"/>
        <v>1525.3594666441625</v>
      </c>
      <c r="F13" s="21">
        <f t="shared" si="1"/>
        <v>1220.2875733153301</v>
      </c>
      <c r="G13" s="21">
        <f t="shared" si="2"/>
        <v>305.0718933288324</v>
      </c>
    </row>
    <row r="14" spans="1:7" x14ac:dyDescent="0.25">
      <c r="A14" t="s">
        <v>124</v>
      </c>
      <c r="B14" s="22">
        <f>B13*(1+(Assumptions!$B$40/100))</f>
        <v>4096797.2437379831</v>
      </c>
      <c r="C14" s="23">
        <f>Assumptions!$B$42</f>
        <v>3.9094623060110736E-4</v>
      </c>
      <c r="D14" s="24">
        <f>Assumptions!$B$41/100</f>
        <v>0.2</v>
      </c>
      <c r="E14" s="21">
        <f t="shared" si="0"/>
        <v>1601.6274399763706</v>
      </c>
      <c r="F14" s="21">
        <f t="shared" si="1"/>
        <v>1281.3019519810966</v>
      </c>
      <c r="G14" s="21">
        <f t="shared" si="2"/>
        <v>320.32548799527399</v>
      </c>
    </row>
    <row r="15" spans="1:7" x14ac:dyDescent="0.25">
      <c r="A15" t="s">
        <v>125</v>
      </c>
      <c r="B15" s="22">
        <f>B14*(1+(Assumptions!$B$40/100))</f>
        <v>4301637.105924882</v>
      </c>
      <c r="C15" s="23">
        <f>Assumptions!$B$42</f>
        <v>3.9094623060110736E-4</v>
      </c>
      <c r="D15" s="24">
        <f>Assumptions!$B$41/100</f>
        <v>0.2</v>
      </c>
      <c r="E15" s="21">
        <f t="shared" si="0"/>
        <v>1681.7088119751891</v>
      </c>
      <c r="F15" s="21">
        <f t="shared" si="1"/>
        <v>1345.3670495801514</v>
      </c>
      <c r="G15" s="21">
        <f t="shared" si="2"/>
        <v>336.34176239503768</v>
      </c>
    </row>
    <row r="16" spans="1:7" x14ac:dyDescent="0.25">
      <c r="A16" t="s">
        <v>126</v>
      </c>
      <c r="B16" s="22">
        <f>B15*(1+(Assumptions!$B$40/100))</f>
        <v>4516718.9612211259</v>
      </c>
      <c r="C16" s="23">
        <f>Assumptions!$B$42</f>
        <v>3.9094623060110736E-4</v>
      </c>
      <c r="D16" s="24">
        <f>Assumptions!$B$41/100</f>
        <v>0.2</v>
      </c>
      <c r="E16" s="21">
        <f t="shared" si="0"/>
        <v>1765.7942525739484</v>
      </c>
      <c r="F16" s="21">
        <f t="shared" si="1"/>
        <v>1412.6354020591589</v>
      </c>
      <c r="G16" s="21">
        <f t="shared" si="2"/>
        <v>353.15885051478949</v>
      </c>
    </row>
    <row r="17" spans="1:7" x14ac:dyDescent="0.25">
      <c r="A17" t="s">
        <v>127</v>
      </c>
      <c r="B17" s="22">
        <f>B16*(1+(Assumptions!$B$40/100))</f>
        <v>4742554.9092821823</v>
      </c>
      <c r="C17" s="23">
        <f>Assumptions!$B$42</f>
        <v>3.9094623060110736E-4</v>
      </c>
      <c r="D17" s="24">
        <f>Assumptions!$B$41/100</f>
        <v>0.2</v>
      </c>
      <c r="E17" s="21">
        <f t="shared" si="0"/>
        <v>1854.0839652026459</v>
      </c>
      <c r="F17" s="21">
        <f t="shared" si="1"/>
        <v>1483.2671721621168</v>
      </c>
      <c r="G17" s="21">
        <f t="shared" si="2"/>
        <v>370.81679304052909</v>
      </c>
    </row>
    <row r="18" spans="1:7" x14ac:dyDescent="0.25">
      <c r="A18" t="s">
        <v>128</v>
      </c>
      <c r="B18" s="22">
        <f>B17*(1+(Assumptions!$B$40/100))</f>
        <v>4979682.6547462912</v>
      </c>
      <c r="C18" s="23">
        <f>Assumptions!$B$42</f>
        <v>3.9094623060110736E-4</v>
      </c>
      <c r="D18" s="24">
        <f>Assumptions!$B$41/100</f>
        <v>0.2</v>
      </c>
      <c r="E18" s="21">
        <f t="shared" si="0"/>
        <v>1946.7881634627781</v>
      </c>
      <c r="F18" s="21">
        <f t="shared" si="1"/>
        <v>1557.4305307702225</v>
      </c>
      <c r="G18" s="21">
        <f t="shared" si="2"/>
        <v>389.35763269255563</v>
      </c>
    </row>
    <row r="19" spans="1:7" x14ac:dyDescent="0.25">
      <c r="A19" t="s">
        <v>129</v>
      </c>
      <c r="B19" s="22">
        <f>B18*(1+(Assumptions!$B$40/100))</f>
        <v>5228666.7874836056</v>
      </c>
      <c r="C19" s="23">
        <f>Assumptions!$B$42</f>
        <v>3.9094623060110736E-4</v>
      </c>
      <c r="D19" s="24">
        <f>Assumptions!$B$41/100</f>
        <v>0.2</v>
      </c>
      <c r="E19" s="21">
        <f t="shared" si="0"/>
        <v>2044.1275716359169</v>
      </c>
      <c r="F19" s="21">
        <f t="shared" si="1"/>
        <v>1635.3020573087335</v>
      </c>
      <c r="G19" s="21">
        <f t="shared" si="2"/>
        <v>408.82551432718333</v>
      </c>
    </row>
    <row r="20" spans="1:7" x14ac:dyDescent="0.25">
      <c r="A20" t="s">
        <v>130</v>
      </c>
      <c r="B20" s="22">
        <f>B19*(1+(Assumptions!$B$40/100))</f>
        <v>5490100.1268577864</v>
      </c>
      <c r="C20" s="23">
        <f>Assumptions!$B$42</f>
        <v>3.9094623060110736E-4</v>
      </c>
      <c r="D20" s="24">
        <f>Assumptions!$B$41/100</f>
        <v>0.2</v>
      </c>
      <c r="E20" s="21">
        <f t="shared" si="0"/>
        <v>2146.3339502177128</v>
      </c>
      <c r="F20" s="21">
        <f t="shared" si="1"/>
        <v>1717.0671601741703</v>
      </c>
      <c r="G20" s="21">
        <f t="shared" si="2"/>
        <v>429.26679004354241</v>
      </c>
    </row>
    <row r="21" spans="1:7" x14ac:dyDescent="0.25">
      <c r="A21" t="s">
        <v>131</v>
      </c>
      <c r="B21" s="22">
        <f>B20*(1+(Assumptions!$B$40/100))</f>
        <v>5764605.1332006762</v>
      </c>
      <c r="C21" s="23">
        <f>Assumptions!$B$42</f>
        <v>3.9094623060110736E-4</v>
      </c>
      <c r="D21" s="24">
        <f>Assumptions!$B$41/100</f>
        <v>0.2</v>
      </c>
      <c r="E21" s="21">
        <f t="shared" si="0"/>
        <v>2253.6506477285989</v>
      </c>
      <c r="F21" s="21">
        <f t="shared" si="1"/>
        <v>1802.9205181828793</v>
      </c>
      <c r="G21" s="21">
        <f t="shared" si="2"/>
        <v>450.73012954571959</v>
      </c>
    </row>
    <row r="22" spans="1:7" x14ac:dyDescent="0.25">
      <c r="A22" t="s">
        <v>132</v>
      </c>
      <c r="B22" s="22">
        <f>B21*(1+(Assumptions!$B$40/100))</f>
        <v>6052835.3898607101</v>
      </c>
      <c r="C22" s="23">
        <f>Assumptions!$B$42</f>
        <v>3.9094623060110736E-4</v>
      </c>
      <c r="D22" s="24">
        <f>Assumptions!$B$41/100</f>
        <v>0.2</v>
      </c>
      <c r="E22" s="21">
        <f t="shared" si="0"/>
        <v>2366.3331801150289</v>
      </c>
      <c r="F22" s="21">
        <f t="shared" si="1"/>
        <v>1893.0665440920232</v>
      </c>
      <c r="G22" s="21">
        <f t="shared" si="2"/>
        <v>473.26663602300573</v>
      </c>
    </row>
    <row r="23" spans="1:7" x14ac:dyDescent="0.25">
      <c r="A23" t="s">
        <v>133</v>
      </c>
      <c r="B23" s="22">
        <f>B22*(1+(Assumptions!$B$40/100))</f>
        <v>6355477.1593537461</v>
      </c>
      <c r="C23" s="23">
        <f>Assumptions!$B$42</f>
        <v>3.9094623060110736E-4</v>
      </c>
      <c r="D23" s="24">
        <f>Assumptions!$B$41/100</f>
        <v>0.2</v>
      </c>
      <c r="E23" s="21">
        <f t="shared" si="0"/>
        <v>2484.6498391207806</v>
      </c>
      <c r="F23" s="21">
        <f t="shared" si="1"/>
        <v>1987.7198712966247</v>
      </c>
      <c r="G23" s="21">
        <f t="shared" si="2"/>
        <v>496.92996782415594</v>
      </c>
    </row>
    <row r="24" spans="1:7" x14ac:dyDescent="0.25">
      <c r="A24" t="s">
        <v>134</v>
      </c>
      <c r="B24" s="22">
        <f>B23*(1+(Assumptions!$B$40/100))</f>
        <v>6673251.0173214339</v>
      </c>
      <c r="C24" s="23">
        <f>Assumptions!$B$42</f>
        <v>3.9094623060110736E-4</v>
      </c>
      <c r="D24" s="24">
        <f>Assumptions!$B$41/100</f>
        <v>0.2</v>
      </c>
      <c r="E24" s="21">
        <f t="shared" si="0"/>
        <v>2608.8823310768198</v>
      </c>
      <c r="F24" s="21">
        <f t="shared" si="1"/>
        <v>2087.1058648614558</v>
      </c>
      <c r="G24" s="21">
        <f t="shared" si="2"/>
        <v>521.77646621536405</v>
      </c>
    </row>
    <row r="25" spans="1:7" x14ac:dyDescent="0.25">
      <c r="A25" t="s">
        <v>135</v>
      </c>
      <c r="B25" s="22">
        <f>B24*(1+(Assumptions!$B$40/100))</f>
        <v>7006913.5681875059</v>
      </c>
      <c r="C25" s="23">
        <f>Assumptions!$B$42</f>
        <v>3.9094623060110736E-4</v>
      </c>
      <c r="D25" s="24">
        <f>Assumptions!$B$41/100</f>
        <v>0.2</v>
      </c>
      <c r="E25" s="21">
        <f t="shared" si="0"/>
        <v>2739.3264476306608</v>
      </c>
      <c r="F25" s="21">
        <f t="shared" si="1"/>
        <v>2191.4611581045287</v>
      </c>
      <c r="G25" s="21">
        <f t="shared" si="2"/>
        <v>547.86528952613207</v>
      </c>
    </row>
    <row r="26" spans="1:7" x14ac:dyDescent="0.25">
      <c r="A26" t="s">
        <v>136</v>
      </c>
      <c r="B26" s="22">
        <f>B25*(1+(Assumptions!$B$40/100))</f>
        <v>7357259.2465968812</v>
      </c>
      <c r="C26" s="23">
        <f>Assumptions!$B$42</f>
        <v>3.9094623060110736E-4</v>
      </c>
      <c r="D26" s="24">
        <f>Assumptions!$B$41/100</f>
        <v>0.2</v>
      </c>
      <c r="E26" s="21">
        <f t="shared" si="0"/>
        <v>2876.2927700121936</v>
      </c>
      <c r="F26" s="21">
        <f t="shared" si="1"/>
        <v>2301.0342160097548</v>
      </c>
      <c r="G26" s="21">
        <f t="shared" si="2"/>
        <v>575.25855400243881</v>
      </c>
    </row>
    <row r="27" spans="1:7" x14ac:dyDescent="0.25">
      <c r="G27" s="26">
        <f>SUM(G2:G26)</f>
        <v>8513.0452798161041</v>
      </c>
    </row>
  </sheetData>
  <phoneticPr fontId="3" type="noConversion"/>
  <pageMargins left="0.7" right="0.7" top="0.75" bottom="0.75" header="0.3" footer="0.3"/>
  <pageSetup scale="77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3AA2B-72AF-410F-BC16-2D9247D02BFB}">
  <sheetPr>
    <pageSetUpPr fitToPage="1"/>
  </sheetPr>
  <dimension ref="A1:D27"/>
  <sheetViews>
    <sheetView tabSelected="1" workbookViewId="0">
      <selection activeCell="J40" sqref="J40"/>
    </sheetView>
  </sheetViews>
  <sheetFormatPr defaultRowHeight="15" x14ac:dyDescent="0.25"/>
  <cols>
    <col min="1" max="1" width="24.140625" customWidth="1"/>
    <col min="2" max="2" width="17.85546875" customWidth="1"/>
    <col min="3" max="3" width="13.42578125" style="5" customWidth="1"/>
    <col min="4" max="4" width="16.85546875" customWidth="1"/>
  </cols>
  <sheetData>
    <row r="1" spans="1:4" s="6" customFormat="1" ht="30" customHeight="1" x14ac:dyDescent="0.25">
      <c r="B1" s="6" t="s">
        <v>62</v>
      </c>
      <c r="C1" s="7" t="s">
        <v>60</v>
      </c>
      <c r="D1" s="4" t="s">
        <v>72</v>
      </c>
    </row>
    <row r="2" spans="1:4" x14ac:dyDescent="0.25">
      <c r="A2" t="s">
        <v>187</v>
      </c>
      <c r="B2" s="22">
        <f>5*Assumptions!$B$43*365</f>
        <v>365000</v>
      </c>
      <c r="C2" s="23">
        <f>Assumptions!$B$42</f>
        <v>3.9094623060110736E-4</v>
      </c>
      <c r="D2" s="21">
        <f>$C2*$B2</f>
        <v>142.69537416940418</v>
      </c>
    </row>
    <row r="3" spans="1:4" x14ac:dyDescent="0.25">
      <c r="A3" t="s">
        <v>188</v>
      </c>
      <c r="B3" s="22">
        <f>B2*(1+(Assumptions!$B$44/100))</f>
        <v>366824.99999999994</v>
      </c>
      <c r="C3" s="23">
        <f>Assumptions!$B$42</f>
        <v>3.9094623060110736E-4</v>
      </c>
      <c r="D3" s="21">
        <f t="shared" ref="D3:D26" si="0">C3*B3</f>
        <v>143.40885104025119</v>
      </c>
    </row>
    <row r="4" spans="1:4" x14ac:dyDescent="0.25">
      <c r="A4" t="s">
        <v>189</v>
      </c>
      <c r="B4" s="22">
        <f>B3*(1+(Assumptions!$B$44/100))</f>
        <v>368659.12499999988</v>
      </c>
      <c r="C4" s="23">
        <f>Assumptions!$B$42</f>
        <v>3.9094623060110736E-4</v>
      </c>
      <c r="D4" s="21">
        <f t="shared" si="0"/>
        <v>144.12589529545241</v>
      </c>
    </row>
    <row r="5" spans="1:4" x14ac:dyDescent="0.25">
      <c r="A5" t="s">
        <v>190</v>
      </c>
      <c r="B5" s="22">
        <f>B4*(1+(Assumptions!$B$44/100))</f>
        <v>370502.42062499985</v>
      </c>
      <c r="C5" s="23">
        <f>Assumptions!$B$42</f>
        <v>3.9094623060110736E-4</v>
      </c>
      <c r="D5" s="21">
        <f t="shared" si="0"/>
        <v>144.84652477192967</v>
      </c>
    </row>
    <row r="6" spans="1:4" x14ac:dyDescent="0.25">
      <c r="A6" t="s">
        <v>191</v>
      </c>
      <c r="B6" s="22">
        <f>B5*(1+(Assumptions!$B$44/100))</f>
        <v>372354.93272812484</v>
      </c>
      <c r="C6" s="23">
        <f>Assumptions!$B$42</f>
        <v>3.9094623060110736E-4</v>
      </c>
      <c r="D6" s="21">
        <f t="shared" si="0"/>
        <v>145.57075739578931</v>
      </c>
    </row>
    <row r="7" spans="1:4" x14ac:dyDescent="0.25">
      <c r="A7" t="s">
        <v>192</v>
      </c>
      <c r="B7" s="22">
        <f>B6*(1+(Assumptions!$B$44/100))</f>
        <v>374216.70739176543</v>
      </c>
      <c r="C7" s="23">
        <f>Assumptions!$B$42</f>
        <v>3.9094623060110736E-4</v>
      </c>
      <c r="D7" s="21">
        <f t="shared" si="0"/>
        <v>146.29861118276824</v>
      </c>
    </row>
    <row r="8" spans="1:4" x14ac:dyDescent="0.25">
      <c r="A8" t="s">
        <v>193</v>
      </c>
      <c r="B8" s="22">
        <f>B7*(1+(Assumptions!$B$44/100))</f>
        <v>376087.79092872422</v>
      </c>
      <c r="C8" s="23">
        <f>Assumptions!$B$42</f>
        <v>3.9094623060110736E-4</v>
      </c>
      <c r="D8" s="21">
        <f t="shared" si="0"/>
        <v>147.03010423868207</v>
      </c>
    </row>
    <row r="9" spans="1:4" x14ac:dyDescent="0.25">
      <c r="A9" t="s">
        <v>194</v>
      </c>
      <c r="B9" s="22">
        <f>B8*(1+(Assumptions!$B$44/100))</f>
        <v>377968.22988336778</v>
      </c>
      <c r="C9" s="23">
        <f>Assumptions!$B$42</f>
        <v>3.9094623060110736E-4</v>
      </c>
      <c r="D9" s="21">
        <f t="shared" si="0"/>
        <v>147.76525475987546</v>
      </c>
    </row>
    <row r="10" spans="1:4" x14ac:dyDescent="0.25">
      <c r="A10" t="s">
        <v>195</v>
      </c>
      <c r="B10" s="22">
        <f>B9*(1+(Assumptions!$B$44/100))</f>
        <v>379858.07103278459</v>
      </c>
      <c r="C10" s="23">
        <f>Assumptions!$B$42</f>
        <v>3.9094623060110736E-4</v>
      </c>
      <c r="D10" s="21">
        <f t="shared" si="0"/>
        <v>148.50408103367482</v>
      </c>
    </row>
    <row r="11" spans="1:4" x14ac:dyDescent="0.25">
      <c r="A11" t="s">
        <v>196</v>
      </c>
      <c r="B11" s="22">
        <f>B10*(1+(Assumptions!$B$44/100))</f>
        <v>381757.36138794845</v>
      </c>
      <c r="C11" s="23">
        <f>Assumptions!$B$42</f>
        <v>3.9094623060110736E-4</v>
      </c>
      <c r="D11" s="21">
        <f t="shared" si="0"/>
        <v>149.24660143884319</v>
      </c>
    </row>
    <row r="12" spans="1:4" x14ac:dyDescent="0.25">
      <c r="A12" t="s">
        <v>197</v>
      </c>
      <c r="B12" s="22">
        <f>B11*(1+(Assumptions!$B$44/100))</f>
        <v>383666.14819488814</v>
      </c>
      <c r="C12" s="23">
        <f>Assumptions!$B$42</f>
        <v>3.9094623060110736E-4</v>
      </c>
      <c r="D12" s="21">
        <f t="shared" si="0"/>
        <v>149.99283444603736</v>
      </c>
    </row>
    <row r="13" spans="1:4" x14ac:dyDescent="0.25">
      <c r="A13" t="s">
        <v>198</v>
      </c>
      <c r="B13" s="22">
        <f>B12*(1+(Assumptions!$B$44/100))</f>
        <v>385584.47893586254</v>
      </c>
      <c r="C13" s="23">
        <f>Assumptions!$B$42</f>
        <v>3.9094623060110736E-4</v>
      </c>
      <c r="D13" s="21">
        <f t="shared" si="0"/>
        <v>150.74279861826753</v>
      </c>
    </row>
    <row r="14" spans="1:4" x14ac:dyDescent="0.25">
      <c r="A14" t="s">
        <v>199</v>
      </c>
      <c r="B14" s="22">
        <f>B13*(1+(Assumptions!$B$44/100))</f>
        <v>387512.40133054182</v>
      </c>
      <c r="C14" s="23">
        <f>Assumptions!$B$42</f>
        <v>3.9094623060110736E-4</v>
      </c>
      <c r="D14" s="21">
        <f t="shared" si="0"/>
        <v>151.49651261135887</v>
      </c>
    </row>
    <row r="15" spans="1:4" x14ac:dyDescent="0.25">
      <c r="A15" t="s">
        <v>200</v>
      </c>
      <c r="B15" s="22">
        <f>B14*(1+(Assumptions!$B$44/100))</f>
        <v>389449.96333719447</v>
      </c>
      <c r="C15" s="23">
        <f>Assumptions!$B$42</f>
        <v>3.9094623060110736E-4</v>
      </c>
      <c r="D15" s="21">
        <f t="shared" si="0"/>
        <v>152.25399517441565</v>
      </c>
    </row>
    <row r="16" spans="1:4" x14ac:dyDescent="0.25">
      <c r="A16" t="s">
        <v>201</v>
      </c>
      <c r="B16" s="22">
        <f>B15*(1+(Assumptions!$B$44/100))</f>
        <v>391397.21315388038</v>
      </c>
      <c r="C16" s="23">
        <f>Assumptions!$B$42</f>
        <v>3.9094623060110736E-4</v>
      </c>
      <c r="D16" s="21">
        <f t="shared" si="0"/>
        <v>153.01526515028769</v>
      </c>
    </row>
    <row r="17" spans="1:4" x14ac:dyDescent="0.25">
      <c r="A17" t="s">
        <v>202</v>
      </c>
      <c r="B17" s="22">
        <f>B16*(1+(Assumptions!$B$44/100))</f>
        <v>393354.19921964972</v>
      </c>
      <c r="C17" s="23">
        <f>Assumptions!$B$42</f>
        <v>3.9094623060110736E-4</v>
      </c>
      <c r="D17" s="21">
        <f t="shared" si="0"/>
        <v>153.7803414760391</v>
      </c>
    </row>
    <row r="18" spans="1:4" x14ac:dyDescent="0.25">
      <c r="A18" t="s">
        <v>203</v>
      </c>
      <c r="B18" s="22">
        <f>B17*(1+(Assumptions!$B$44/100))</f>
        <v>395320.97021574795</v>
      </c>
      <c r="C18" s="23">
        <f>Assumptions!$B$42</f>
        <v>3.9094623060110736E-4</v>
      </c>
      <c r="D18" s="21">
        <f t="shared" si="0"/>
        <v>154.54924318341929</v>
      </c>
    </row>
    <row r="19" spans="1:4" x14ac:dyDescent="0.25">
      <c r="A19" t="s">
        <v>204</v>
      </c>
      <c r="B19" s="22">
        <f>B18*(1+(Assumptions!$B$44/100))</f>
        <v>397297.57506682666</v>
      </c>
      <c r="C19" s="23">
        <f>Assumptions!$B$42</f>
        <v>3.9094623060110736E-4</v>
      </c>
      <c r="D19" s="21">
        <f t="shared" si="0"/>
        <v>155.32198939933639</v>
      </c>
    </row>
    <row r="20" spans="1:4" x14ac:dyDescent="0.25">
      <c r="A20" t="s">
        <v>205</v>
      </c>
      <c r="B20" s="22">
        <f>B19*(1+(Assumptions!$B$44/100))</f>
        <v>399284.06294216076</v>
      </c>
      <c r="C20" s="23">
        <f>Assumptions!$B$42</f>
        <v>3.9094623060110736E-4</v>
      </c>
      <c r="D20" s="21">
        <f t="shared" si="0"/>
        <v>156.09859934633306</v>
      </c>
    </row>
    <row r="21" spans="1:4" x14ac:dyDescent="0.25">
      <c r="A21" t="s">
        <v>206</v>
      </c>
      <c r="B21" s="22">
        <f>B20*(1+(Assumptions!$B$44/100))</f>
        <v>401280.48325687152</v>
      </c>
      <c r="C21" s="23">
        <f>Assumptions!$B$42</f>
        <v>3.9094623060110736E-4</v>
      </c>
      <c r="D21" s="21">
        <f t="shared" si="0"/>
        <v>156.87909234306468</v>
      </c>
    </row>
    <row r="22" spans="1:4" x14ac:dyDescent="0.25">
      <c r="A22" t="s">
        <v>207</v>
      </c>
      <c r="B22" s="22">
        <f>B21*(1+(Assumptions!$B$44/100))</f>
        <v>403286.88567315583</v>
      </c>
      <c r="C22" s="23">
        <f>Assumptions!$B$42</f>
        <v>3.9094623060110736E-4</v>
      </c>
      <c r="D22" s="21">
        <f t="shared" si="0"/>
        <v>157.66348780478</v>
      </c>
    </row>
    <row r="23" spans="1:4" x14ac:dyDescent="0.25">
      <c r="A23" t="s">
        <v>208</v>
      </c>
      <c r="B23" s="22">
        <f>B22*(1+(Assumptions!$B$44/100))</f>
        <v>405303.32010152156</v>
      </c>
      <c r="C23" s="23">
        <f>Assumptions!$B$42</f>
        <v>3.9094623060110736E-4</v>
      </c>
      <c r="D23" s="21">
        <f t="shared" si="0"/>
        <v>158.45180524380388</v>
      </c>
    </row>
    <row r="24" spans="1:4" x14ac:dyDescent="0.25">
      <c r="A24" t="s">
        <v>209</v>
      </c>
      <c r="B24" s="22">
        <f>B23*(1+(Assumptions!$B$44/100))</f>
        <v>407329.8367020291</v>
      </c>
      <c r="C24" s="23">
        <f>Assumptions!$B$42</f>
        <v>3.9094623060110736E-4</v>
      </c>
      <c r="D24" s="21">
        <f t="shared" si="0"/>
        <v>159.24406427002288</v>
      </c>
    </row>
    <row r="25" spans="1:4" x14ac:dyDescent="0.25">
      <c r="A25" t="s">
        <v>210</v>
      </c>
      <c r="B25" s="22">
        <f>B24*(1+(Assumptions!$B$44/100))</f>
        <v>409366.48588553921</v>
      </c>
      <c r="C25" s="23">
        <f>Assumptions!$B$42</f>
        <v>3.9094623060110736E-4</v>
      </c>
      <c r="D25" s="21">
        <f t="shared" si="0"/>
        <v>160.04028459137297</v>
      </c>
    </row>
    <row r="26" spans="1:4" x14ac:dyDescent="0.25">
      <c r="A26" t="s">
        <v>211</v>
      </c>
      <c r="B26" s="22">
        <f>B25*(1+(Assumptions!$B$44/100))</f>
        <v>411413.31831496686</v>
      </c>
      <c r="C26" s="23">
        <f>Assumptions!$B$42</f>
        <v>3.9094623060110736E-4</v>
      </c>
      <c r="D26" s="21">
        <f t="shared" si="0"/>
        <v>160.84048601432983</v>
      </c>
    </row>
    <row r="27" spans="1:4" x14ac:dyDescent="0.25">
      <c r="D27" s="26">
        <f>SUM(D2:D26)</f>
        <v>3789.8628549995401</v>
      </c>
    </row>
  </sheetData>
  <phoneticPr fontId="3" type="noConversion"/>
  <pageMargins left="0.7" right="0.7" top="0.75" bottom="0.75" header="0.3" footer="0.3"/>
  <pageSetup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53D5E-8A26-417C-983E-ECA7B8F21F7C}">
  <dimension ref="A1:C177"/>
  <sheetViews>
    <sheetView topLeftCell="A129" zoomScaleNormal="100" workbookViewId="0">
      <selection activeCell="C2" sqref="C2:C176"/>
    </sheetView>
  </sheetViews>
  <sheetFormatPr defaultRowHeight="15" x14ac:dyDescent="0.25"/>
  <cols>
    <col min="1" max="1" width="29.42578125" customWidth="1"/>
    <col min="2" max="2" width="20.85546875" customWidth="1"/>
  </cols>
  <sheetData>
    <row r="1" spans="1:3" x14ac:dyDescent="0.25">
      <c r="A1" t="s">
        <v>237</v>
      </c>
      <c r="B1" t="s">
        <v>239</v>
      </c>
      <c r="C1" t="s">
        <v>238</v>
      </c>
    </row>
    <row r="2" spans="1:3" x14ac:dyDescent="0.25">
      <c r="A2" t="s">
        <v>212</v>
      </c>
      <c r="B2">
        <v>1</v>
      </c>
      <c r="C2">
        <v>162.5</v>
      </c>
    </row>
    <row r="3" spans="1:3" x14ac:dyDescent="0.25">
      <c r="A3" t="s">
        <v>213</v>
      </c>
      <c r="B3">
        <v>1</v>
      </c>
      <c r="C3">
        <v>243.75</v>
      </c>
    </row>
    <row r="4" spans="1:3" x14ac:dyDescent="0.25">
      <c r="A4" t="s">
        <v>214</v>
      </c>
      <c r="B4">
        <v>1</v>
      </c>
      <c r="C4">
        <v>325</v>
      </c>
    </row>
    <row r="5" spans="1:3" x14ac:dyDescent="0.25">
      <c r="A5" t="s">
        <v>215</v>
      </c>
      <c r="B5">
        <v>1</v>
      </c>
      <c r="C5">
        <v>325</v>
      </c>
    </row>
    <row r="6" spans="1:3" x14ac:dyDescent="0.25">
      <c r="A6" t="s">
        <v>216</v>
      </c>
      <c r="B6">
        <v>1</v>
      </c>
      <c r="C6">
        <v>325</v>
      </c>
    </row>
    <row r="7" spans="1:3" x14ac:dyDescent="0.25">
      <c r="A7" t="s">
        <v>217</v>
      </c>
      <c r="B7">
        <v>1</v>
      </c>
      <c r="C7">
        <v>325</v>
      </c>
    </row>
    <row r="8" spans="1:3" x14ac:dyDescent="0.25">
      <c r="A8" t="s">
        <v>218</v>
      </c>
      <c r="B8">
        <v>1</v>
      </c>
      <c r="C8">
        <v>325</v>
      </c>
    </row>
    <row r="9" spans="1:3" x14ac:dyDescent="0.25">
      <c r="A9" t="s">
        <v>219</v>
      </c>
      <c r="B9">
        <v>1</v>
      </c>
      <c r="C9">
        <v>325</v>
      </c>
    </row>
    <row r="10" spans="1:3" x14ac:dyDescent="0.25">
      <c r="A10" t="s">
        <v>220</v>
      </c>
      <c r="B10">
        <v>1</v>
      </c>
      <c r="C10">
        <v>325</v>
      </c>
    </row>
    <row r="11" spans="1:3" x14ac:dyDescent="0.25">
      <c r="A11" t="s">
        <v>221</v>
      </c>
      <c r="B11">
        <v>1</v>
      </c>
      <c r="C11">
        <v>325</v>
      </c>
    </row>
    <row r="12" spans="1:3" x14ac:dyDescent="0.25">
      <c r="A12" t="s">
        <v>222</v>
      </c>
      <c r="B12">
        <v>1</v>
      </c>
      <c r="C12">
        <v>325</v>
      </c>
    </row>
    <row r="13" spans="1:3" x14ac:dyDescent="0.25">
      <c r="A13" t="s">
        <v>223</v>
      </c>
      <c r="B13">
        <v>1</v>
      </c>
      <c r="C13">
        <v>325</v>
      </c>
    </row>
    <row r="14" spans="1:3" x14ac:dyDescent="0.25">
      <c r="A14" t="s">
        <v>224</v>
      </c>
      <c r="B14">
        <v>1</v>
      </c>
      <c r="C14">
        <v>325</v>
      </c>
    </row>
    <row r="15" spans="1:3" x14ac:dyDescent="0.25">
      <c r="A15" t="s">
        <v>225</v>
      </c>
      <c r="B15">
        <v>1</v>
      </c>
      <c r="C15">
        <v>325</v>
      </c>
    </row>
    <row r="16" spans="1:3" x14ac:dyDescent="0.25">
      <c r="A16" t="s">
        <v>226</v>
      </c>
      <c r="B16">
        <v>1</v>
      </c>
      <c r="C16">
        <v>325</v>
      </c>
    </row>
    <row r="17" spans="1:3" x14ac:dyDescent="0.25">
      <c r="A17" t="s">
        <v>227</v>
      </c>
      <c r="B17">
        <v>1</v>
      </c>
      <c r="C17">
        <v>325</v>
      </c>
    </row>
    <row r="18" spans="1:3" x14ac:dyDescent="0.25">
      <c r="A18" t="s">
        <v>228</v>
      </c>
      <c r="B18">
        <v>1</v>
      </c>
      <c r="C18">
        <v>325</v>
      </c>
    </row>
    <row r="19" spans="1:3" x14ac:dyDescent="0.25">
      <c r="A19" t="s">
        <v>229</v>
      </c>
      <c r="B19">
        <v>1</v>
      </c>
      <c r="C19">
        <v>325</v>
      </c>
    </row>
    <row r="20" spans="1:3" x14ac:dyDescent="0.25">
      <c r="A20" t="s">
        <v>230</v>
      </c>
      <c r="B20">
        <v>1</v>
      </c>
      <c r="C20">
        <v>325</v>
      </c>
    </row>
    <row r="21" spans="1:3" x14ac:dyDescent="0.25">
      <c r="A21" t="s">
        <v>231</v>
      </c>
      <c r="B21">
        <v>1</v>
      </c>
      <c r="C21">
        <v>325</v>
      </c>
    </row>
    <row r="22" spans="1:3" x14ac:dyDescent="0.25">
      <c r="A22" t="s">
        <v>232</v>
      </c>
      <c r="B22">
        <v>1</v>
      </c>
      <c r="C22">
        <v>325</v>
      </c>
    </row>
    <row r="23" spans="1:3" x14ac:dyDescent="0.25">
      <c r="A23" t="s">
        <v>233</v>
      </c>
      <c r="B23">
        <v>1</v>
      </c>
      <c r="C23">
        <v>325</v>
      </c>
    </row>
    <row r="24" spans="1:3" x14ac:dyDescent="0.25">
      <c r="A24" t="s">
        <v>234</v>
      </c>
      <c r="B24">
        <v>1</v>
      </c>
      <c r="C24">
        <v>325</v>
      </c>
    </row>
    <row r="25" spans="1:3" x14ac:dyDescent="0.25">
      <c r="A25" t="s">
        <v>235</v>
      </c>
      <c r="B25">
        <v>1</v>
      </c>
      <c r="C25">
        <v>325</v>
      </c>
    </row>
    <row r="26" spans="1:3" x14ac:dyDescent="0.25">
      <c r="A26" t="s">
        <v>236</v>
      </c>
      <c r="B26">
        <v>1</v>
      </c>
      <c r="C26">
        <v>325</v>
      </c>
    </row>
    <row r="27" spans="1:3" x14ac:dyDescent="0.25">
      <c r="A27" t="s">
        <v>137</v>
      </c>
      <c r="B27">
        <v>2</v>
      </c>
      <c r="C27">
        <v>118.56</v>
      </c>
    </row>
    <row r="28" spans="1:3" x14ac:dyDescent="0.25">
      <c r="A28" t="s">
        <v>138</v>
      </c>
      <c r="B28">
        <v>2</v>
      </c>
      <c r="C28">
        <v>124.48799999999999</v>
      </c>
    </row>
    <row r="29" spans="1:3" x14ac:dyDescent="0.25">
      <c r="A29" t="s">
        <v>139</v>
      </c>
      <c r="B29">
        <v>2</v>
      </c>
      <c r="C29">
        <v>130.7124</v>
      </c>
    </row>
    <row r="30" spans="1:3" x14ac:dyDescent="0.25">
      <c r="A30" t="s">
        <v>140</v>
      </c>
      <c r="B30">
        <v>2</v>
      </c>
      <c r="C30">
        <v>137.24802</v>
      </c>
    </row>
    <row r="31" spans="1:3" x14ac:dyDescent="0.25">
      <c r="A31" t="s">
        <v>141</v>
      </c>
      <c r="B31">
        <v>2</v>
      </c>
      <c r="C31">
        <v>144.110421</v>
      </c>
    </row>
    <row r="32" spans="1:3" x14ac:dyDescent="0.25">
      <c r="A32" t="s">
        <v>142</v>
      </c>
      <c r="B32">
        <v>2</v>
      </c>
      <c r="C32">
        <v>151.31594205000002</v>
      </c>
    </row>
    <row r="33" spans="1:3" x14ac:dyDescent="0.25">
      <c r="A33" t="s">
        <v>143</v>
      </c>
      <c r="B33">
        <v>2</v>
      </c>
      <c r="C33">
        <v>158.88173915250002</v>
      </c>
    </row>
    <row r="34" spans="1:3" x14ac:dyDescent="0.25">
      <c r="A34" t="s">
        <v>144</v>
      </c>
      <c r="B34">
        <v>2</v>
      </c>
      <c r="C34">
        <v>166.82582611012504</v>
      </c>
    </row>
    <row r="35" spans="1:3" x14ac:dyDescent="0.25">
      <c r="A35" t="s">
        <v>145</v>
      </c>
      <c r="B35">
        <v>2</v>
      </c>
      <c r="C35">
        <v>175.16711741563131</v>
      </c>
    </row>
    <row r="36" spans="1:3" x14ac:dyDescent="0.25">
      <c r="A36" t="s">
        <v>146</v>
      </c>
      <c r="B36">
        <v>2</v>
      </c>
      <c r="C36">
        <v>183.92547328641285</v>
      </c>
    </row>
    <row r="37" spans="1:3" x14ac:dyDescent="0.25">
      <c r="A37" t="s">
        <v>147</v>
      </c>
      <c r="B37">
        <v>2</v>
      </c>
      <c r="C37">
        <v>193.1217469507335</v>
      </c>
    </row>
    <row r="38" spans="1:3" x14ac:dyDescent="0.25">
      <c r="A38" t="s">
        <v>148</v>
      </c>
      <c r="B38">
        <v>2</v>
      </c>
      <c r="C38">
        <v>202.77783429827019</v>
      </c>
    </row>
    <row r="39" spans="1:3" x14ac:dyDescent="0.25">
      <c r="A39" t="s">
        <v>149</v>
      </c>
      <c r="B39">
        <v>2</v>
      </c>
      <c r="C39">
        <v>212.91672601318368</v>
      </c>
    </row>
    <row r="40" spans="1:3" x14ac:dyDescent="0.25">
      <c r="A40" t="s">
        <v>150</v>
      </c>
      <c r="B40">
        <v>2</v>
      </c>
      <c r="C40">
        <v>223.56256231384288</v>
      </c>
    </row>
    <row r="41" spans="1:3" x14ac:dyDescent="0.25">
      <c r="A41" t="s">
        <v>151</v>
      </c>
      <c r="B41">
        <v>2</v>
      </c>
      <c r="C41">
        <v>234.74069042953502</v>
      </c>
    </row>
    <row r="42" spans="1:3" x14ac:dyDescent="0.25">
      <c r="A42" t="s">
        <v>152</v>
      </c>
      <c r="B42">
        <v>2</v>
      </c>
      <c r="C42">
        <v>246.47772495101179</v>
      </c>
    </row>
    <row r="43" spans="1:3" x14ac:dyDescent="0.25">
      <c r="A43" t="s">
        <v>153</v>
      </c>
      <c r="B43">
        <v>2</v>
      </c>
      <c r="C43">
        <v>258.80161119856234</v>
      </c>
    </row>
    <row r="44" spans="1:3" x14ac:dyDescent="0.25">
      <c r="A44" t="s">
        <v>154</v>
      </c>
      <c r="B44">
        <v>2</v>
      </c>
      <c r="C44">
        <v>271.74169175849045</v>
      </c>
    </row>
    <row r="45" spans="1:3" x14ac:dyDescent="0.25">
      <c r="A45" t="s">
        <v>155</v>
      </c>
      <c r="B45">
        <v>2</v>
      </c>
      <c r="C45">
        <v>285.32877634641511</v>
      </c>
    </row>
    <row r="46" spans="1:3" x14ac:dyDescent="0.25">
      <c r="A46" t="s">
        <v>156</v>
      </c>
      <c r="B46">
        <v>2</v>
      </c>
      <c r="C46">
        <v>299.59521516373582</v>
      </c>
    </row>
    <row r="47" spans="1:3" x14ac:dyDescent="0.25">
      <c r="A47" t="s">
        <v>157</v>
      </c>
      <c r="B47">
        <v>2</v>
      </c>
      <c r="C47">
        <v>314.5749759219226</v>
      </c>
    </row>
    <row r="48" spans="1:3" x14ac:dyDescent="0.25">
      <c r="A48" t="s">
        <v>158</v>
      </c>
      <c r="B48">
        <v>2</v>
      </c>
      <c r="C48">
        <v>330.30372471801877</v>
      </c>
    </row>
    <row r="49" spans="1:3" x14ac:dyDescent="0.25">
      <c r="A49" t="s">
        <v>159</v>
      </c>
      <c r="B49">
        <v>2</v>
      </c>
      <c r="C49">
        <v>346.81891095391973</v>
      </c>
    </row>
    <row r="50" spans="1:3" x14ac:dyDescent="0.25">
      <c r="A50" t="s">
        <v>160</v>
      </c>
      <c r="B50">
        <v>2</v>
      </c>
      <c r="C50">
        <v>364.15985650161576</v>
      </c>
    </row>
    <row r="51" spans="1:3" x14ac:dyDescent="0.25">
      <c r="A51" t="s">
        <v>161</v>
      </c>
      <c r="B51">
        <v>2</v>
      </c>
      <c r="C51">
        <v>382.3678493266965</v>
      </c>
    </row>
    <row r="52" spans="1:3" x14ac:dyDescent="0.25">
      <c r="A52" t="s">
        <v>162</v>
      </c>
      <c r="B52">
        <v>2</v>
      </c>
      <c r="C52">
        <v>228</v>
      </c>
    </row>
    <row r="53" spans="1:3" x14ac:dyDescent="0.25">
      <c r="A53" t="s">
        <v>163</v>
      </c>
      <c r="B53">
        <v>2</v>
      </c>
      <c r="C53">
        <v>250.79999999999998</v>
      </c>
    </row>
    <row r="54" spans="1:3" x14ac:dyDescent="0.25">
      <c r="A54" t="s">
        <v>164</v>
      </c>
      <c r="B54">
        <v>2</v>
      </c>
      <c r="C54">
        <v>275.88</v>
      </c>
    </row>
    <row r="55" spans="1:3" x14ac:dyDescent="0.25">
      <c r="A55" t="s">
        <v>165</v>
      </c>
      <c r="B55">
        <v>2</v>
      </c>
      <c r="C55">
        <v>303.46800000000002</v>
      </c>
    </row>
    <row r="56" spans="1:3" x14ac:dyDescent="0.25">
      <c r="A56" t="s">
        <v>166</v>
      </c>
      <c r="B56">
        <v>2</v>
      </c>
      <c r="C56">
        <v>333.8148000000001</v>
      </c>
    </row>
    <row r="57" spans="1:3" x14ac:dyDescent="0.25">
      <c r="A57" t="s">
        <v>167</v>
      </c>
      <c r="B57">
        <v>2</v>
      </c>
      <c r="C57">
        <v>367.19628000000012</v>
      </c>
    </row>
    <row r="58" spans="1:3" x14ac:dyDescent="0.25">
      <c r="A58" t="s">
        <v>168</v>
      </c>
      <c r="B58">
        <v>2</v>
      </c>
      <c r="C58">
        <v>403.91590800000017</v>
      </c>
    </row>
    <row r="59" spans="1:3" x14ac:dyDescent="0.25">
      <c r="A59" t="s">
        <v>169</v>
      </c>
      <c r="B59">
        <v>2</v>
      </c>
      <c r="C59">
        <v>444.30749880000008</v>
      </c>
    </row>
    <row r="60" spans="1:3" x14ac:dyDescent="0.25">
      <c r="A60" t="s">
        <v>170</v>
      </c>
      <c r="B60">
        <v>2</v>
      </c>
      <c r="C60">
        <v>488.7382486800002</v>
      </c>
    </row>
    <row r="61" spans="1:3" x14ac:dyDescent="0.25">
      <c r="A61" t="s">
        <v>171</v>
      </c>
      <c r="B61">
        <v>2</v>
      </c>
      <c r="C61">
        <v>537.61207354800013</v>
      </c>
    </row>
    <row r="62" spans="1:3" x14ac:dyDescent="0.25">
      <c r="A62" t="s">
        <v>172</v>
      </c>
      <c r="B62">
        <v>2</v>
      </c>
      <c r="C62">
        <v>591.37328090280039</v>
      </c>
    </row>
    <row r="63" spans="1:3" x14ac:dyDescent="0.25">
      <c r="A63" t="s">
        <v>173</v>
      </c>
      <c r="B63">
        <v>2</v>
      </c>
      <c r="C63">
        <v>650.51060899308038</v>
      </c>
    </row>
    <row r="64" spans="1:3" x14ac:dyDescent="0.25">
      <c r="A64" t="s">
        <v>174</v>
      </c>
      <c r="B64">
        <v>2</v>
      </c>
      <c r="C64">
        <v>715.56166989238852</v>
      </c>
    </row>
    <row r="65" spans="1:3" x14ac:dyDescent="0.25">
      <c r="A65" t="s">
        <v>175</v>
      </c>
      <c r="B65">
        <v>2</v>
      </c>
      <c r="C65">
        <v>787.11783688162734</v>
      </c>
    </row>
    <row r="66" spans="1:3" x14ac:dyDescent="0.25">
      <c r="A66" t="s">
        <v>176</v>
      </c>
      <c r="B66">
        <v>2</v>
      </c>
      <c r="C66">
        <v>865.82962056979022</v>
      </c>
    </row>
    <row r="67" spans="1:3" x14ac:dyDescent="0.25">
      <c r="A67" t="s">
        <v>177</v>
      </c>
      <c r="B67">
        <v>2</v>
      </c>
      <c r="C67">
        <v>952.41258262676911</v>
      </c>
    </row>
    <row r="68" spans="1:3" x14ac:dyDescent="0.25">
      <c r="A68" t="s">
        <v>178</v>
      </c>
      <c r="B68">
        <v>2</v>
      </c>
      <c r="C68">
        <v>1047.6538408894462</v>
      </c>
    </row>
    <row r="69" spans="1:3" x14ac:dyDescent="0.25">
      <c r="A69" t="s">
        <v>179</v>
      </c>
      <c r="B69">
        <v>2</v>
      </c>
      <c r="C69">
        <v>1152.419224978391</v>
      </c>
    </row>
    <row r="70" spans="1:3" x14ac:dyDescent="0.25">
      <c r="A70" t="s">
        <v>180</v>
      </c>
      <c r="B70">
        <v>2</v>
      </c>
      <c r="C70">
        <v>1267.6611474762303</v>
      </c>
    </row>
    <row r="71" spans="1:3" x14ac:dyDescent="0.25">
      <c r="A71" t="s">
        <v>181</v>
      </c>
      <c r="B71">
        <v>2</v>
      </c>
      <c r="C71">
        <v>1394.4272622238532</v>
      </c>
    </row>
    <row r="72" spans="1:3" x14ac:dyDescent="0.25">
      <c r="A72" t="s">
        <v>182</v>
      </c>
      <c r="B72">
        <v>2</v>
      </c>
      <c r="C72">
        <v>1533.8699884462389</v>
      </c>
    </row>
    <row r="73" spans="1:3" x14ac:dyDescent="0.25">
      <c r="A73" t="s">
        <v>183</v>
      </c>
      <c r="B73">
        <v>2</v>
      </c>
      <c r="C73">
        <v>1687.2569872908625</v>
      </c>
    </row>
    <row r="74" spans="1:3" x14ac:dyDescent="0.25">
      <c r="A74" t="s">
        <v>184</v>
      </c>
      <c r="B74">
        <v>2</v>
      </c>
      <c r="C74">
        <v>1855.9826860199491</v>
      </c>
    </row>
    <row r="75" spans="1:3" x14ac:dyDescent="0.25">
      <c r="A75" t="s">
        <v>185</v>
      </c>
      <c r="B75">
        <v>2</v>
      </c>
      <c r="C75">
        <v>2041.5809546219443</v>
      </c>
    </row>
    <row r="76" spans="1:3" x14ac:dyDescent="0.25">
      <c r="A76" t="s">
        <v>186</v>
      </c>
      <c r="B76">
        <v>2</v>
      </c>
      <c r="C76">
        <v>2245.7390500841393</v>
      </c>
    </row>
    <row r="77" spans="1:3" x14ac:dyDescent="0.25">
      <c r="A77" t="s">
        <v>3</v>
      </c>
      <c r="B77">
        <v>2</v>
      </c>
      <c r="C77">
        <v>230.01569999999998</v>
      </c>
    </row>
    <row r="78" spans="1:3" x14ac:dyDescent="0.25">
      <c r="A78" t="s">
        <v>4</v>
      </c>
      <c r="B78">
        <v>2</v>
      </c>
      <c r="C78">
        <v>230.01569999999998</v>
      </c>
    </row>
    <row r="79" spans="1:3" x14ac:dyDescent="0.25">
      <c r="A79" t="s">
        <v>5</v>
      </c>
      <c r="B79">
        <v>2</v>
      </c>
      <c r="C79">
        <v>230.01569999999998</v>
      </c>
    </row>
    <row r="80" spans="1:3" x14ac:dyDescent="0.25">
      <c r="A80" t="s">
        <v>6</v>
      </c>
      <c r="B80">
        <v>2</v>
      </c>
      <c r="C80">
        <v>230.01569999999998</v>
      </c>
    </row>
    <row r="81" spans="1:3" x14ac:dyDescent="0.25">
      <c r="A81" t="s">
        <v>7</v>
      </c>
      <c r="B81">
        <v>2</v>
      </c>
      <c r="C81">
        <v>230.01569999999998</v>
      </c>
    </row>
    <row r="82" spans="1:3" x14ac:dyDescent="0.25">
      <c r="A82" t="s">
        <v>8</v>
      </c>
      <c r="B82">
        <v>2</v>
      </c>
      <c r="C82">
        <v>230.01569999999998</v>
      </c>
    </row>
    <row r="83" spans="1:3" x14ac:dyDescent="0.25">
      <c r="A83" t="s">
        <v>9</v>
      </c>
      <c r="B83">
        <v>2</v>
      </c>
      <c r="C83">
        <v>230.01569999999998</v>
      </c>
    </row>
    <row r="84" spans="1:3" x14ac:dyDescent="0.25">
      <c r="A84" t="s">
        <v>10</v>
      </c>
      <c r="B84">
        <v>2</v>
      </c>
      <c r="C84">
        <v>230.01569999999998</v>
      </c>
    </row>
    <row r="85" spans="1:3" x14ac:dyDescent="0.25">
      <c r="A85" t="s">
        <v>11</v>
      </c>
      <c r="B85">
        <v>2</v>
      </c>
      <c r="C85">
        <v>230.01569999999998</v>
      </c>
    </row>
    <row r="86" spans="1:3" x14ac:dyDescent="0.25">
      <c r="A86" t="s">
        <v>12</v>
      </c>
      <c r="B86">
        <v>2</v>
      </c>
      <c r="C86">
        <v>230.01569999999998</v>
      </c>
    </row>
    <row r="87" spans="1:3" x14ac:dyDescent="0.25">
      <c r="A87" t="s">
        <v>13</v>
      </c>
      <c r="B87">
        <v>2</v>
      </c>
      <c r="C87">
        <v>230.01569999999998</v>
      </c>
    </row>
    <row r="88" spans="1:3" x14ac:dyDescent="0.25">
      <c r="A88" t="s">
        <v>14</v>
      </c>
      <c r="B88">
        <v>2</v>
      </c>
      <c r="C88">
        <v>230.01569999999998</v>
      </c>
    </row>
    <row r="89" spans="1:3" x14ac:dyDescent="0.25">
      <c r="A89" t="s">
        <v>15</v>
      </c>
      <c r="B89">
        <v>2</v>
      </c>
      <c r="C89">
        <v>230.01569999999998</v>
      </c>
    </row>
    <row r="90" spans="1:3" x14ac:dyDescent="0.25">
      <c r="A90" t="s">
        <v>16</v>
      </c>
      <c r="B90">
        <v>2</v>
      </c>
      <c r="C90">
        <v>230.01569999999998</v>
      </c>
    </row>
    <row r="91" spans="1:3" x14ac:dyDescent="0.25">
      <c r="A91" t="s">
        <v>17</v>
      </c>
      <c r="B91">
        <v>2</v>
      </c>
      <c r="C91">
        <v>230.01569999999998</v>
      </c>
    </row>
    <row r="92" spans="1:3" x14ac:dyDescent="0.25">
      <c r="A92" t="s">
        <v>18</v>
      </c>
      <c r="B92">
        <v>2</v>
      </c>
      <c r="C92">
        <v>230.01569999999998</v>
      </c>
    </row>
    <row r="93" spans="1:3" x14ac:dyDescent="0.25">
      <c r="A93" t="s">
        <v>19</v>
      </c>
      <c r="B93">
        <v>2</v>
      </c>
      <c r="C93">
        <v>230.01569999999998</v>
      </c>
    </row>
    <row r="94" spans="1:3" x14ac:dyDescent="0.25">
      <c r="A94" t="s">
        <v>20</v>
      </c>
      <c r="B94">
        <v>2</v>
      </c>
      <c r="C94">
        <v>230.01569999999998</v>
      </c>
    </row>
    <row r="95" spans="1:3" x14ac:dyDescent="0.25">
      <c r="A95" t="s">
        <v>21</v>
      </c>
      <c r="B95">
        <v>2</v>
      </c>
      <c r="C95">
        <v>230.01569999999998</v>
      </c>
    </row>
    <row r="96" spans="1:3" x14ac:dyDescent="0.25">
      <c r="A96" t="s">
        <v>22</v>
      </c>
      <c r="B96">
        <v>2</v>
      </c>
      <c r="C96">
        <v>230.01569999999998</v>
      </c>
    </row>
    <row r="97" spans="1:3" x14ac:dyDescent="0.25">
      <c r="A97" t="s">
        <v>23</v>
      </c>
      <c r="B97">
        <v>2</v>
      </c>
      <c r="C97">
        <v>230.01569999999998</v>
      </c>
    </row>
    <row r="98" spans="1:3" x14ac:dyDescent="0.25">
      <c r="A98" t="s">
        <v>24</v>
      </c>
      <c r="B98">
        <v>2</v>
      </c>
      <c r="C98">
        <v>230.01569999999998</v>
      </c>
    </row>
    <row r="99" spans="1:3" x14ac:dyDescent="0.25">
      <c r="A99" t="s">
        <v>25</v>
      </c>
      <c r="B99">
        <v>2</v>
      </c>
      <c r="C99">
        <v>230.01569999999998</v>
      </c>
    </row>
    <row r="100" spans="1:3" x14ac:dyDescent="0.25">
      <c r="A100" t="s">
        <v>26</v>
      </c>
      <c r="B100">
        <v>2</v>
      </c>
      <c r="C100">
        <v>230.01569999999998</v>
      </c>
    </row>
    <row r="101" spans="1:3" x14ac:dyDescent="0.25">
      <c r="A101" t="s">
        <v>27</v>
      </c>
      <c r="B101">
        <v>2</v>
      </c>
      <c r="C101">
        <v>230.01569999999998</v>
      </c>
    </row>
    <row r="102" spans="1:3" x14ac:dyDescent="0.25">
      <c r="A102" t="s">
        <v>29</v>
      </c>
      <c r="B102">
        <v>3</v>
      </c>
      <c r="C102" s="27">
        <v>337.77500000000003</v>
      </c>
    </row>
    <row r="103" spans="1:3" x14ac:dyDescent="0.25">
      <c r="A103" t="s">
        <v>30</v>
      </c>
      <c r="B103">
        <v>3</v>
      </c>
      <c r="C103" s="27">
        <v>337.77500000000003</v>
      </c>
    </row>
    <row r="104" spans="1:3" x14ac:dyDescent="0.25">
      <c r="A104" t="s">
        <v>31</v>
      </c>
      <c r="B104">
        <v>3</v>
      </c>
      <c r="C104" s="27">
        <v>337.77500000000003</v>
      </c>
    </row>
    <row r="105" spans="1:3" x14ac:dyDescent="0.25">
      <c r="A105" t="s">
        <v>32</v>
      </c>
      <c r="B105">
        <v>3</v>
      </c>
      <c r="C105" s="27">
        <v>337.77500000000003</v>
      </c>
    </row>
    <row r="106" spans="1:3" x14ac:dyDescent="0.25">
      <c r="A106" t="s">
        <v>33</v>
      </c>
      <c r="B106">
        <v>3</v>
      </c>
      <c r="C106" s="27">
        <v>337.77500000000003</v>
      </c>
    </row>
    <row r="107" spans="1:3" x14ac:dyDescent="0.25">
      <c r="A107" t="s">
        <v>34</v>
      </c>
      <c r="B107">
        <v>3</v>
      </c>
      <c r="C107" s="27">
        <v>337.77500000000003</v>
      </c>
    </row>
    <row r="108" spans="1:3" x14ac:dyDescent="0.25">
      <c r="A108" t="s">
        <v>35</v>
      </c>
      <c r="B108">
        <v>3</v>
      </c>
      <c r="C108" s="27">
        <v>337.77500000000003</v>
      </c>
    </row>
    <row r="109" spans="1:3" x14ac:dyDescent="0.25">
      <c r="A109" t="s">
        <v>36</v>
      </c>
      <c r="B109">
        <v>3</v>
      </c>
      <c r="C109" s="27">
        <v>337.77500000000003</v>
      </c>
    </row>
    <row r="110" spans="1:3" x14ac:dyDescent="0.25">
      <c r="A110" t="s">
        <v>37</v>
      </c>
      <c r="B110">
        <v>3</v>
      </c>
      <c r="C110" s="27">
        <v>337.77500000000003</v>
      </c>
    </row>
    <row r="111" spans="1:3" x14ac:dyDescent="0.25">
      <c r="A111" t="s">
        <v>38</v>
      </c>
      <c r="B111">
        <v>3</v>
      </c>
      <c r="C111" s="27">
        <v>337.77500000000003</v>
      </c>
    </row>
    <row r="112" spans="1:3" x14ac:dyDescent="0.25">
      <c r="A112" t="s">
        <v>39</v>
      </c>
      <c r="B112">
        <v>3</v>
      </c>
      <c r="C112" s="27">
        <v>337.77500000000003</v>
      </c>
    </row>
    <row r="113" spans="1:3" x14ac:dyDescent="0.25">
      <c r="A113" t="s">
        <v>40</v>
      </c>
      <c r="B113">
        <v>3</v>
      </c>
      <c r="C113" s="27">
        <v>337.77500000000003</v>
      </c>
    </row>
    <row r="114" spans="1:3" x14ac:dyDescent="0.25">
      <c r="A114" t="s">
        <v>41</v>
      </c>
      <c r="B114">
        <v>3</v>
      </c>
      <c r="C114" s="27">
        <v>337.77500000000003</v>
      </c>
    </row>
    <row r="115" spans="1:3" x14ac:dyDescent="0.25">
      <c r="A115" t="s">
        <v>42</v>
      </c>
      <c r="B115">
        <v>3</v>
      </c>
      <c r="C115" s="27">
        <v>337.77500000000003</v>
      </c>
    </row>
    <row r="116" spans="1:3" x14ac:dyDescent="0.25">
      <c r="A116" t="s">
        <v>43</v>
      </c>
      <c r="B116">
        <v>3</v>
      </c>
      <c r="C116" s="27">
        <v>337.77500000000003</v>
      </c>
    </row>
    <row r="117" spans="1:3" x14ac:dyDescent="0.25">
      <c r="A117" t="s">
        <v>44</v>
      </c>
      <c r="B117">
        <v>3</v>
      </c>
      <c r="C117" s="27">
        <v>337.77500000000003</v>
      </c>
    </row>
    <row r="118" spans="1:3" x14ac:dyDescent="0.25">
      <c r="A118" t="s">
        <v>45</v>
      </c>
      <c r="B118">
        <v>3</v>
      </c>
      <c r="C118" s="27">
        <v>337.77500000000003</v>
      </c>
    </row>
    <row r="119" spans="1:3" x14ac:dyDescent="0.25">
      <c r="A119" t="s">
        <v>46</v>
      </c>
      <c r="B119">
        <v>3</v>
      </c>
      <c r="C119" s="27">
        <v>337.77500000000003</v>
      </c>
    </row>
    <row r="120" spans="1:3" x14ac:dyDescent="0.25">
      <c r="A120" t="s">
        <v>47</v>
      </c>
      <c r="B120">
        <v>3</v>
      </c>
      <c r="C120" s="27">
        <v>337.77500000000003</v>
      </c>
    </row>
    <row r="121" spans="1:3" x14ac:dyDescent="0.25">
      <c r="A121" t="s">
        <v>48</v>
      </c>
      <c r="B121">
        <v>3</v>
      </c>
      <c r="C121" s="27">
        <v>337.77500000000003</v>
      </c>
    </row>
    <row r="122" spans="1:3" x14ac:dyDescent="0.25">
      <c r="A122" t="s">
        <v>49</v>
      </c>
      <c r="B122">
        <v>3</v>
      </c>
      <c r="C122" s="27">
        <v>337.77500000000003</v>
      </c>
    </row>
    <row r="123" spans="1:3" x14ac:dyDescent="0.25">
      <c r="A123" t="s">
        <v>50</v>
      </c>
      <c r="B123">
        <v>3</v>
      </c>
      <c r="C123" s="27">
        <v>337.77500000000003</v>
      </c>
    </row>
    <row r="124" spans="1:3" x14ac:dyDescent="0.25">
      <c r="A124" t="s">
        <v>51</v>
      </c>
      <c r="B124">
        <v>3</v>
      </c>
      <c r="C124" s="27">
        <v>337.77500000000003</v>
      </c>
    </row>
    <row r="125" spans="1:3" x14ac:dyDescent="0.25">
      <c r="A125" t="s">
        <v>52</v>
      </c>
      <c r="B125">
        <v>3</v>
      </c>
      <c r="C125" s="27">
        <v>337.77500000000003</v>
      </c>
    </row>
    <row r="126" spans="1:3" x14ac:dyDescent="0.25">
      <c r="A126" t="s">
        <v>53</v>
      </c>
      <c r="B126">
        <v>3</v>
      </c>
      <c r="C126" s="27">
        <v>337.77500000000003</v>
      </c>
    </row>
    <row r="127" spans="1:3" x14ac:dyDescent="0.25">
      <c r="A127" t="s">
        <v>112</v>
      </c>
      <c r="B127">
        <v>4</v>
      </c>
      <c r="C127">
        <v>178.36921771175514</v>
      </c>
    </row>
    <row r="128" spans="1:3" x14ac:dyDescent="0.25">
      <c r="A128" t="s">
        <v>113</v>
      </c>
      <c r="B128">
        <v>4</v>
      </c>
      <c r="C128">
        <v>187.28767859734296</v>
      </c>
    </row>
    <row r="129" spans="1:3" x14ac:dyDescent="0.25">
      <c r="A129" t="s">
        <v>114</v>
      </c>
      <c r="B129">
        <v>4</v>
      </c>
      <c r="C129">
        <v>196.65206252721009</v>
      </c>
    </row>
    <row r="130" spans="1:3" x14ac:dyDescent="0.25">
      <c r="A130" t="s">
        <v>115</v>
      </c>
      <c r="B130">
        <v>4</v>
      </c>
      <c r="C130">
        <v>206.48466565357057</v>
      </c>
    </row>
    <row r="131" spans="1:3" x14ac:dyDescent="0.25">
      <c r="A131" t="s">
        <v>116</v>
      </c>
      <c r="B131">
        <v>4</v>
      </c>
      <c r="C131">
        <v>216.80889893624908</v>
      </c>
    </row>
    <row r="132" spans="1:3" x14ac:dyDescent="0.25">
      <c r="A132" t="s">
        <v>117</v>
      </c>
      <c r="B132">
        <v>4</v>
      </c>
      <c r="C132">
        <v>227.64934388306165</v>
      </c>
    </row>
    <row r="133" spans="1:3" x14ac:dyDescent="0.25">
      <c r="A133" t="s">
        <v>118</v>
      </c>
      <c r="B133">
        <v>4</v>
      </c>
      <c r="C133">
        <v>239.03181107721468</v>
      </c>
    </row>
    <row r="134" spans="1:3" x14ac:dyDescent="0.25">
      <c r="A134" t="s">
        <v>119</v>
      </c>
      <c r="B134">
        <v>4</v>
      </c>
      <c r="C134">
        <v>250.98340163107548</v>
      </c>
    </row>
    <row r="135" spans="1:3" x14ac:dyDescent="0.25">
      <c r="A135" t="s">
        <v>120</v>
      </c>
      <c r="B135">
        <v>4</v>
      </c>
      <c r="C135">
        <v>263.53257171262931</v>
      </c>
    </row>
    <row r="136" spans="1:3" x14ac:dyDescent="0.25">
      <c r="A136" t="s">
        <v>121</v>
      </c>
      <c r="B136">
        <v>4</v>
      </c>
      <c r="C136">
        <v>276.70920029826061</v>
      </c>
    </row>
    <row r="137" spans="1:3" x14ac:dyDescent="0.25">
      <c r="A137" t="s">
        <v>122</v>
      </c>
      <c r="B137">
        <v>4</v>
      </c>
      <c r="C137">
        <v>290.54466031317384</v>
      </c>
    </row>
    <row r="138" spans="1:3" x14ac:dyDescent="0.25">
      <c r="A138" t="s">
        <v>123</v>
      </c>
      <c r="B138">
        <v>4</v>
      </c>
      <c r="C138">
        <v>305.0718933288324</v>
      </c>
    </row>
    <row r="139" spans="1:3" x14ac:dyDescent="0.25">
      <c r="A139" t="s">
        <v>124</v>
      </c>
      <c r="B139">
        <v>4</v>
      </c>
      <c r="C139">
        <v>320.32548799527399</v>
      </c>
    </row>
    <row r="140" spans="1:3" x14ac:dyDescent="0.25">
      <c r="A140" t="s">
        <v>125</v>
      </c>
      <c r="B140">
        <v>4</v>
      </c>
      <c r="C140">
        <v>336.34176239503768</v>
      </c>
    </row>
    <row r="141" spans="1:3" x14ac:dyDescent="0.25">
      <c r="A141" t="s">
        <v>126</v>
      </c>
      <c r="B141">
        <v>4</v>
      </c>
      <c r="C141">
        <v>353.15885051478949</v>
      </c>
    </row>
    <row r="142" spans="1:3" x14ac:dyDescent="0.25">
      <c r="A142" t="s">
        <v>127</v>
      </c>
      <c r="B142">
        <v>4</v>
      </c>
      <c r="C142">
        <v>370.81679304052909</v>
      </c>
    </row>
    <row r="143" spans="1:3" x14ac:dyDescent="0.25">
      <c r="A143" t="s">
        <v>128</v>
      </c>
      <c r="B143">
        <v>4</v>
      </c>
      <c r="C143">
        <v>389.35763269255563</v>
      </c>
    </row>
    <row r="144" spans="1:3" x14ac:dyDescent="0.25">
      <c r="A144" t="s">
        <v>129</v>
      </c>
      <c r="B144">
        <v>4</v>
      </c>
      <c r="C144">
        <v>408.82551432718333</v>
      </c>
    </row>
    <row r="145" spans="1:3" x14ac:dyDescent="0.25">
      <c r="A145" t="s">
        <v>130</v>
      </c>
      <c r="B145">
        <v>4</v>
      </c>
      <c r="C145">
        <v>429.26679004354241</v>
      </c>
    </row>
    <row r="146" spans="1:3" x14ac:dyDescent="0.25">
      <c r="A146" t="s">
        <v>131</v>
      </c>
      <c r="B146">
        <v>4</v>
      </c>
      <c r="C146">
        <v>450.73012954571959</v>
      </c>
    </row>
    <row r="147" spans="1:3" x14ac:dyDescent="0.25">
      <c r="A147" t="s">
        <v>132</v>
      </c>
      <c r="B147">
        <v>4</v>
      </c>
      <c r="C147">
        <v>473.26663602300573</v>
      </c>
    </row>
    <row r="148" spans="1:3" x14ac:dyDescent="0.25">
      <c r="A148" t="s">
        <v>133</v>
      </c>
      <c r="B148">
        <v>4</v>
      </c>
      <c r="C148">
        <v>496.92996782415594</v>
      </c>
    </row>
    <row r="149" spans="1:3" x14ac:dyDescent="0.25">
      <c r="A149" t="s">
        <v>134</v>
      </c>
      <c r="B149">
        <v>4</v>
      </c>
      <c r="C149">
        <v>521.77646621536405</v>
      </c>
    </row>
    <row r="150" spans="1:3" x14ac:dyDescent="0.25">
      <c r="A150" t="s">
        <v>135</v>
      </c>
      <c r="B150">
        <v>4</v>
      </c>
      <c r="C150">
        <v>547.86528952613207</v>
      </c>
    </row>
    <row r="151" spans="1:3" x14ac:dyDescent="0.25">
      <c r="A151" t="s">
        <v>136</v>
      </c>
      <c r="B151">
        <v>4</v>
      </c>
      <c r="C151">
        <v>575.25855400243881</v>
      </c>
    </row>
    <row r="152" spans="1:3" x14ac:dyDescent="0.25">
      <c r="A152" t="s">
        <v>187</v>
      </c>
      <c r="B152">
        <v>4</v>
      </c>
      <c r="C152">
        <v>142.69537416940418</v>
      </c>
    </row>
    <row r="153" spans="1:3" x14ac:dyDescent="0.25">
      <c r="A153" t="s">
        <v>188</v>
      </c>
      <c r="B153">
        <v>4</v>
      </c>
      <c r="C153">
        <v>143.40885104025119</v>
      </c>
    </row>
    <row r="154" spans="1:3" x14ac:dyDescent="0.25">
      <c r="A154" t="s">
        <v>189</v>
      </c>
      <c r="B154">
        <v>4</v>
      </c>
      <c r="C154">
        <v>144.12589529545241</v>
      </c>
    </row>
    <row r="155" spans="1:3" x14ac:dyDescent="0.25">
      <c r="A155" t="s">
        <v>190</v>
      </c>
      <c r="B155">
        <v>4</v>
      </c>
      <c r="C155">
        <v>144.84652477192967</v>
      </c>
    </row>
    <row r="156" spans="1:3" x14ac:dyDescent="0.25">
      <c r="A156" t="s">
        <v>191</v>
      </c>
      <c r="B156">
        <v>4</v>
      </c>
      <c r="C156">
        <v>145.57075739578931</v>
      </c>
    </row>
    <row r="157" spans="1:3" x14ac:dyDescent="0.25">
      <c r="A157" t="s">
        <v>192</v>
      </c>
      <c r="B157">
        <v>4</v>
      </c>
      <c r="C157">
        <v>146.29861118276824</v>
      </c>
    </row>
    <row r="158" spans="1:3" x14ac:dyDescent="0.25">
      <c r="A158" t="s">
        <v>193</v>
      </c>
      <c r="B158">
        <v>4</v>
      </c>
      <c r="C158">
        <v>147.03010423868207</v>
      </c>
    </row>
    <row r="159" spans="1:3" x14ac:dyDescent="0.25">
      <c r="A159" t="s">
        <v>194</v>
      </c>
      <c r="B159">
        <v>4</v>
      </c>
      <c r="C159">
        <v>147.76525475987546</v>
      </c>
    </row>
    <row r="160" spans="1:3" x14ac:dyDescent="0.25">
      <c r="A160" t="s">
        <v>195</v>
      </c>
      <c r="B160">
        <v>4</v>
      </c>
      <c r="C160">
        <v>148.50408103367482</v>
      </c>
    </row>
    <row r="161" spans="1:3" x14ac:dyDescent="0.25">
      <c r="A161" t="s">
        <v>196</v>
      </c>
      <c r="B161">
        <v>4</v>
      </c>
      <c r="C161">
        <v>149.24660143884319</v>
      </c>
    </row>
    <row r="162" spans="1:3" x14ac:dyDescent="0.25">
      <c r="A162" t="s">
        <v>197</v>
      </c>
      <c r="B162">
        <v>4</v>
      </c>
      <c r="C162">
        <v>149.99283444603736</v>
      </c>
    </row>
    <row r="163" spans="1:3" x14ac:dyDescent="0.25">
      <c r="A163" t="s">
        <v>198</v>
      </c>
      <c r="B163">
        <v>4</v>
      </c>
      <c r="C163">
        <v>150.74279861826753</v>
      </c>
    </row>
    <row r="164" spans="1:3" x14ac:dyDescent="0.25">
      <c r="A164" t="s">
        <v>199</v>
      </c>
      <c r="B164">
        <v>4</v>
      </c>
      <c r="C164">
        <v>151.49651261135887</v>
      </c>
    </row>
    <row r="165" spans="1:3" x14ac:dyDescent="0.25">
      <c r="A165" t="s">
        <v>200</v>
      </c>
      <c r="B165">
        <v>4</v>
      </c>
      <c r="C165">
        <v>152.25399517441565</v>
      </c>
    </row>
    <row r="166" spans="1:3" x14ac:dyDescent="0.25">
      <c r="A166" t="s">
        <v>201</v>
      </c>
      <c r="B166">
        <v>4</v>
      </c>
      <c r="C166">
        <v>153.01526515028769</v>
      </c>
    </row>
    <row r="167" spans="1:3" x14ac:dyDescent="0.25">
      <c r="A167" t="s">
        <v>202</v>
      </c>
      <c r="B167">
        <v>4</v>
      </c>
      <c r="C167">
        <v>153.7803414760391</v>
      </c>
    </row>
    <row r="168" spans="1:3" x14ac:dyDescent="0.25">
      <c r="A168" t="s">
        <v>203</v>
      </c>
      <c r="B168">
        <v>4</v>
      </c>
      <c r="C168">
        <v>154.54924318341929</v>
      </c>
    </row>
    <row r="169" spans="1:3" x14ac:dyDescent="0.25">
      <c r="A169" t="s">
        <v>204</v>
      </c>
      <c r="B169">
        <v>4</v>
      </c>
      <c r="C169">
        <v>155.32198939933639</v>
      </c>
    </row>
    <row r="170" spans="1:3" x14ac:dyDescent="0.25">
      <c r="A170" t="s">
        <v>205</v>
      </c>
      <c r="B170">
        <v>4</v>
      </c>
      <c r="C170">
        <v>156.09859934633306</v>
      </c>
    </row>
    <row r="171" spans="1:3" x14ac:dyDescent="0.25">
      <c r="A171" t="s">
        <v>206</v>
      </c>
      <c r="B171">
        <v>4</v>
      </c>
      <c r="C171">
        <v>156.87909234306468</v>
      </c>
    </row>
    <row r="172" spans="1:3" x14ac:dyDescent="0.25">
      <c r="A172" t="s">
        <v>207</v>
      </c>
      <c r="B172">
        <v>4</v>
      </c>
      <c r="C172">
        <v>157.66348780478</v>
      </c>
    </row>
    <row r="173" spans="1:3" x14ac:dyDescent="0.25">
      <c r="A173" t="s">
        <v>208</v>
      </c>
      <c r="B173">
        <v>4</v>
      </c>
      <c r="C173">
        <v>158.45180524380388</v>
      </c>
    </row>
    <row r="174" spans="1:3" x14ac:dyDescent="0.25">
      <c r="A174" t="s">
        <v>209</v>
      </c>
      <c r="B174">
        <v>4</v>
      </c>
      <c r="C174">
        <v>159.24406427002288</v>
      </c>
    </row>
    <row r="175" spans="1:3" x14ac:dyDescent="0.25">
      <c r="A175" t="s">
        <v>210</v>
      </c>
      <c r="B175">
        <v>4</v>
      </c>
      <c r="C175">
        <v>160.04028459137297</v>
      </c>
    </row>
    <row r="176" spans="1:3" x14ac:dyDescent="0.25">
      <c r="A176" t="s">
        <v>211</v>
      </c>
      <c r="B176">
        <v>4</v>
      </c>
      <c r="C176">
        <v>160.84048601432983</v>
      </c>
    </row>
    <row r="177" spans="3:3" x14ac:dyDescent="0.25">
      <c r="C177">
        <f>SUM(C2:C176)</f>
        <v>62460.580021601905</v>
      </c>
    </row>
  </sheetData>
  <autoFilter ref="A1:C177" xr:uid="{E5053D5E-8A26-417C-983E-ECA7B8F21F7C}"/>
  <pageMargins left="0.7" right="0.7" top="0.75" bottom="0.75" header="0.3" footer="0.3"/>
  <pageSetup paperSize="386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D961C91F28634ABB64A083B94C65BF" ma:contentTypeVersion="14" ma:contentTypeDescription="Create a new document." ma:contentTypeScope="" ma:versionID="42ba805f7a8151f9e22fe647411d661e">
  <xsd:schema xmlns:xsd="http://www.w3.org/2001/XMLSchema" xmlns:xs="http://www.w3.org/2001/XMLSchema" xmlns:p="http://schemas.microsoft.com/office/2006/metadata/properties" xmlns:ns2="18d89daf-2600-41db-917f-bfd0b9ee87ed" xmlns:ns3="8070bfd7-4a4e-4ef0-9f67-6d3bb443654a" targetNamespace="http://schemas.microsoft.com/office/2006/metadata/properties" ma:root="true" ma:fieldsID="2e227c610b954fe345634d3d7bfbf19a" ns2:_="" ns3:_="">
    <xsd:import namespace="18d89daf-2600-41db-917f-bfd0b9ee87ed"/>
    <xsd:import namespace="8070bfd7-4a4e-4ef0-9f67-6d3bb44365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89daf-2600-41db-917f-bfd0b9ee87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ab77698-3ae2-41ea-82eb-24adcdbbe1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0bfd7-4a4e-4ef0-9f67-6d3bb443654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19db0d-983a-443d-81f6-de0b62137a4e}" ma:internalName="TaxCatchAll" ma:showField="CatchAllData" ma:web="8070bfd7-4a4e-4ef0-9f67-6d3bb44365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070bfd7-4a4e-4ef0-9f67-6d3bb443654a" xsi:nil="true"/>
    <lcf76f155ced4ddcb4097134ff3c332f xmlns="18d89daf-2600-41db-917f-bfd0b9ee87e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43DADF-CFEE-4D36-891A-ACB9A1BD08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F23F6B-2B3D-4014-A220-647872D60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d89daf-2600-41db-917f-bfd0b9ee87ed"/>
    <ds:schemaRef ds:uri="8070bfd7-4a4e-4ef0-9f67-6d3bb44365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5C20A2-1575-4F6F-AE58-F557A4182211}">
  <ds:schemaRefs>
    <ds:schemaRef ds:uri="http://schemas.microsoft.com/office/2006/metadata/properties"/>
    <ds:schemaRef ds:uri="http://schemas.microsoft.com/office/infopath/2007/PartnerControls"/>
    <ds:schemaRef ds:uri="8070bfd7-4a4e-4ef0-9f67-6d3bb443654a"/>
    <ds:schemaRef ds:uri="18d89daf-2600-41db-917f-bfd0b9ee87e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Assumptions</vt:lpstr>
      <vt:lpstr>Forest Restoration </vt:lpstr>
      <vt:lpstr>EV</vt:lpstr>
      <vt:lpstr>Solar Array</vt:lpstr>
      <vt:lpstr>Shredder</vt:lpstr>
      <vt:lpstr>Streetscape-Traffic Improvement</vt:lpstr>
      <vt:lpstr>Streetscape-Traffic Reduction</vt:lpstr>
      <vt:lpstr>Sheet1</vt:lpstr>
      <vt:lpstr>EV!Print_Titles</vt:lpstr>
      <vt:lpstr>'Forest Restoration '!Print_Titles</vt:lpstr>
      <vt:lpstr>Shredder!Print_Titles</vt:lpstr>
      <vt:lpstr>'Solar Array'!Print_Titles</vt:lpstr>
      <vt:lpstr>'Streetscape-Traffic Improvement'!Print_Titles</vt:lpstr>
      <vt:lpstr>'Streetscape-Traffic Reduction'!Print_Titles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Wall</dc:creator>
  <cp:lastModifiedBy>Nick Wall</cp:lastModifiedBy>
  <cp:lastPrinted>2024-04-01T17:12:59Z</cp:lastPrinted>
  <dcterms:created xsi:type="dcterms:W3CDTF">2024-03-31T23:42:54Z</dcterms:created>
  <dcterms:modified xsi:type="dcterms:W3CDTF">2024-04-01T19:40:32Z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0x010100E8D961C91F28634ABB64A083B94C65BF</vt:lpwstr>
  </property>
  <property fmtid="{D5CDD505-2E9C-101B-9397-08002B2CF9AE}" pid="3" name="MediaServiceImageTags">
    <vt:lpwstr/>
  </property>
</Properties>
</file>