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969" documentId="8_{8C794FCC-600B-4574-80D7-A95DE8243E6C}" xr6:coauthVersionLast="47" xr6:coauthVersionMax="47" xr10:uidLastSave="{CDE22CCC-BAFB-4EF4-A597-0930D4F627B3}"/>
  <bookViews>
    <workbookView xWindow="-120" yWindow="-21720" windowWidth="51840" windowHeight="20625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29" l="1"/>
  <c r="J43" i="29"/>
  <c r="J41" i="29"/>
  <c r="J40" i="29"/>
  <c r="J39" i="29"/>
  <c r="J38" i="29"/>
  <c r="J54" i="29"/>
  <c r="J53" i="29"/>
  <c r="J52" i="29"/>
  <c r="J51" i="29"/>
  <c r="J50" i="29"/>
  <c r="J49" i="29"/>
  <c r="J46" i="29"/>
  <c r="J45" i="29"/>
  <c r="J44" i="29"/>
  <c r="J37" i="29"/>
  <c r="J34" i="29"/>
  <c r="J33" i="29"/>
  <c r="J30" i="29"/>
  <c r="J29" i="29"/>
  <c r="J26" i="29"/>
  <c r="J25" i="29"/>
  <c r="J24" i="29"/>
  <c r="J23" i="29"/>
  <c r="J22" i="29"/>
  <c r="J21" i="29"/>
  <c r="J20" i="29"/>
  <c r="J19" i="29"/>
  <c r="J18" i="29"/>
  <c r="J15" i="29"/>
  <c r="J14" i="29"/>
  <c r="J13" i="29"/>
  <c r="J10" i="29"/>
  <c r="J9" i="29"/>
  <c r="J8" i="29"/>
  <c r="J49" i="28"/>
  <c r="J48" i="28"/>
  <c r="J47" i="28"/>
  <c r="J46" i="28"/>
  <c r="J45" i="28"/>
  <c r="J44" i="28"/>
  <c r="J41" i="28"/>
  <c r="J40" i="28"/>
  <c r="J39" i="28"/>
  <c r="J38" i="28"/>
  <c r="J37" i="28"/>
  <c r="J34" i="28"/>
  <c r="J33" i="28"/>
  <c r="J30" i="28"/>
  <c r="J29" i="28"/>
  <c r="J53" i="27"/>
  <c r="J52" i="27"/>
  <c r="J51" i="27"/>
  <c r="J50" i="27"/>
  <c r="J49" i="27"/>
  <c r="J48" i="27"/>
  <c r="J47" i="27"/>
  <c r="J38" i="27"/>
  <c r="J37" i="27"/>
  <c r="J36" i="27"/>
  <c r="J35" i="27"/>
  <c r="J34" i="27"/>
  <c r="J33" i="27"/>
  <c r="J32" i="27"/>
  <c r="J31" i="27"/>
  <c r="J30" i="27"/>
  <c r="D46" i="16" l="1"/>
  <c r="D53" i="16" s="1"/>
  <c r="J18" i="31"/>
  <c r="J19" i="31"/>
  <c r="J18" i="28"/>
  <c r="J19" i="28"/>
  <c r="J46" i="27"/>
  <c r="J58" i="27" s="1"/>
  <c r="J54" i="27"/>
  <c r="J55" i="27"/>
  <c r="J56" i="27"/>
  <c r="J18" i="27"/>
  <c r="J19" i="27"/>
  <c r="J51" i="16"/>
  <c r="J45" i="16"/>
  <c r="J30" i="16"/>
  <c r="J26" i="16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H16" i="28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63" i="29"/>
  <c r="H61" i="29"/>
  <c r="G61" i="29"/>
  <c r="F61" i="29"/>
  <c r="E61" i="29"/>
  <c r="D61" i="29"/>
  <c r="J60" i="29"/>
  <c r="J59" i="29"/>
  <c r="H55" i="29"/>
  <c r="G55" i="29"/>
  <c r="F55" i="29"/>
  <c r="E55" i="29"/>
  <c r="D55" i="29"/>
  <c r="H47" i="29"/>
  <c r="G47" i="29"/>
  <c r="F47" i="29"/>
  <c r="E47" i="29"/>
  <c r="D47" i="29"/>
  <c r="H35" i="29"/>
  <c r="G35" i="29"/>
  <c r="F35" i="29"/>
  <c r="E35" i="29"/>
  <c r="D35" i="29"/>
  <c r="H31" i="29"/>
  <c r="G31" i="29"/>
  <c r="F31" i="29"/>
  <c r="E31" i="29"/>
  <c r="D31" i="29"/>
  <c r="H27" i="29"/>
  <c r="G27" i="29"/>
  <c r="F27" i="29"/>
  <c r="E27" i="29"/>
  <c r="D27" i="29"/>
  <c r="I16" i="29"/>
  <c r="H16" i="29"/>
  <c r="G16" i="29"/>
  <c r="F16" i="29"/>
  <c r="E16" i="29"/>
  <c r="D16" i="29"/>
  <c r="J16" i="29"/>
  <c r="I11" i="29"/>
  <c r="H11" i="29"/>
  <c r="G11" i="29"/>
  <c r="F11" i="29"/>
  <c r="E11" i="29"/>
  <c r="D11" i="29"/>
  <c r="J11" i="29"/>
  <c r="I58" i="28"/>
  <c r="H56" i="28"/>
  <c r="G56" i="28"/>
  <c r="D56" i="28"/>
  <c r="J55" i="28"/>
  <c r="H50" i="28"/>
  <c r="G50" i="28"/>
  <c r="F50" i="28"/>
  <c r="E50" i="28"/>
  <c r="D50" i="28"/>
  <c r="H42" i="28"/>
  <c r="G42" i="28"/>
  <c r="F42" i="28"/>
  <c r="E42" i="28"/>
  <c r="D42" i="28"/>
  <c r="H35" i="28"/>
  <c r="G35" i="28"/>
  <c r="F35" i="28"/>
  <c r="E35" i="28"/>
  <c r="D35" i="28"/>
  <c r="H31" i="28"/>
  <c r="G31" i="28"/>
  <c r="F31" i="28"/>
  <c r="E31" i="28"/>
  <c r="D31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74" i="27"/>
  <c r="H72" i="27"/>
  <c r="G72" i="27"/>
  <c r="F72" i="27"/>
  <c r="E72" i="27"/>
  <c r="D72" i="27"/>
  <c r="D16" i="30" s="1"/>
  <c r="J71" i="27"/>
  <c r="J70" i="27"/>
  <c r="H66" i="27"/>
  <c r="G66" i="27"/>
  <c r="F66" i="27"/>
  <c r="E66" i="27"/>
  <c r="D66" i="27"/>
  <c r="J65" i="27"/>
  <c r="J64" i="27"/>
  <c r="J63" i="27"/>
  <c r="J62" i="27"/>
  <c r="J61" i="27"/>
  <c r="J60" i="27"/>
  <c r="H58" i="27"/>
  <c r="G58" i="27"/>
  <c r="F58" i="27"/>
  <c r="E58" i="27"/>
  <c r="D58" i="27"/>
  <c r="J57" i="27"/>
  <c r="H44" i="27"/>
  <c r="G44" i="27"/>
  <c r="F44" i="27"/>
  <c r="E44" i="27"/>
  <c r="D44" i="27"/>
  <c r="J43" i="27"/>
  <c r="J42" i="27"/>
  <c r="J44" i="27" s="1"/>
  <c r="H40" i="27"/>
  <c r="G40" i="27"/>
  <c r="F40" i="27"/>
  <c r="E40" i="27"/>
  <c r="D40" i="27"/>
  <c r="J39" i="27"/>
  <c r="J29" i="27"/>
  <c r="J40" i="27" s="1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E40" i="16"/>
  <c r="F40" i="16"/>
  <c r="G40" i="16"/>
  <c r="H40" i="16"/>
  <c r="D40" i="16"/>
  <c r="J39" i="16"/>
  <c r="E34" i="16"/>
  <c r="F34" i="16"/>
  <c r="G34" i="16"/>
  <c r="H34" i="16"/>
  <c r="D34" i="16"/>
  <c r="J32" i="16"/>
  <c r="J34" i="16" s="1"/>
  <c r="J33" i="16"/>
  <c r="J36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35" i="29" l="1"/>
  <c r="J31" i="29"/>
  <c r="E10" i="30"/>
  <c r="J66" i="27"/>
  <c r="J27" i="27"/>
  <c r="G10" i="30"/>
  <c r="J40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67" i="27"/>
  <c r="H74" i="27" s="1"/>
  <c r="J13" i="27"/>
  <c r="J16" i="27" s="1"/>
  <c r="G67" i="27"/>
  <c r="G74" i="27" s="1"/>
  <c r="E8" i="30"/>
  <c r="D67" i="27"/>
  <c r="D74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7" i="29"/>
  <c r="D11" i="30"/>
  <c r="J27" i="29"/>
  <c r="E56" i="29"/>
  <c r="E63" i="29" s="1"/>
  <c r="G56" i="29"/>
  <c r="G63" i="29" s="1"/>
  <c r="H56" i="29"/>
  <c r="H63" i="29" s="1"/>
  <c r="D56" i="29"/>
  <c r="D63" i="29" s="1"/>
  <c r="F56" i="29"/>
  <c r="F63" i="29" s="1"/>
  <c r="J49" i="31"/>
  <c r="E67" i="27"/>
  <c r="E74" i="27" s="1"/>
  <c r="F67" i="27"/>
  <c r="F74" i="27" s="1"/>
  <c r="H46" i="16"/>
  <c r="H53" i="16" s="1"/>
  <c r="J11" i="16"/>
  <c r="J13" i="16"/>
  <c r="J16" i="16" s="1"/>
  <c r="J61" i="29"/>
  <c r="J55" i="29"/>
  <c r="J50" i="28"/>
  <c r="J72" i="27"/>
  <c r="E46" i="16"/>
  <c r="E53" i="16" s="1"/>
  <c r="G46" i="16"/>
  <c r="G53" i="16" s="1"/>
  <c r="F46" i="16"/>
  <c r="F53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6" i="29"/>
  <c r="J63" i="29" s="1"/>
  <c r="D26" i="30" s="1"/>
  <c r="J67" i="27"/>
  <c r="J74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<sst xmlns="http://schemas.openxmlformats.org/spreadsheetml/2006/main" count="526" uniqueCount="113">
  <si>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</si>
  <si>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</si>
  <si>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</si>
  <si>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</si>
  <si>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</si>
  <si>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</si>
  <si>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</si>
  <si>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</si>
  <si>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</si>
  <si>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</si>
  <si>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</si>
  <si>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</si>
  <si>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</si>
  <si>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</si>
  <si>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</si>
  <si>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</si>
  <si>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</si>
  <si>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</si>
  <si>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</si>
  <si>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</si>
  <si>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</si>
  <si>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</si>
  <si>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</si>
  <si>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</si>
  <si>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</si>
  <si>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</si>
  <si>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</si>
  <si>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</si>
  <si>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</si>
  <si>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</si>
  <si>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</si>
  <si>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</si>
  <si>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</si>
  <si>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</si>
  <si>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</si>
  <si>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</si>
  <si>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</si>
  <si>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</si>
  <si>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</si>
  <si>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</si>
  <si>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</si>
  <si>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</si>
  <si>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</si>
  <si>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</si>
  <si>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</si>
  <si>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</si>
  <si>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</si>
  <si>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</si>
  <si>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</si>
  <si>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</si>
  <si>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</si>
  <si>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</si>
  <si>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</si>
  <si>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</si>
  <si>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</si>
  <si>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</si>
  <si>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</si>
  <si>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</si>
  <si>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</si>
  <si>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</si>
  <si>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</si>
  <si>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</si>
  <si>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</si>
  <si>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</si>
  <si>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</si>
  <si>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</si>
  <si>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</si>
  <si>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</si>
  <si>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</si>
  <si>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</si>
  <si>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</si>
  <si>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</si>
  <si>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</si>
  <si>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</si>
  <si>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</si>
  <si>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</si>
  <si>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</si>
  <si>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</si>
  <si>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</si>
  <si>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</si>
  <si>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Tree plantings, supplies, etc. </t>
  </si>
  <si>
    <t>Misc. supplies/Cost (i.e. Gas, showels, logistics, tree storage, etc.)</t>
  </si>
  <si>
    <t>Management of Plantings</t>
  </si>
  <si>
    <t>Inspections</t>
  </si>
  <si>
    <t xml:space="preserve">Tree Grant Management </t>
  </si>
  <si>
    <t>Solar Powered Trailer</t>
  </si>
  <si>
    <t>Tree Contingency</t>
  </si>
  <si>
    <t>Cargo Vans - Electric</t>
  </si>
  <si>
    <t>Small SUVs - Electric</t>
  </si>
  <si>
    <t>Midsize SUVs - Electric</t>
  </si>
  <si>
    <t>Pick Up Trucks - Electric</t>
  </si>
  <si>
    <t>Rapid Charging Stations (Separate Locations In Parish)</t>
  </si>
  <si>
    <t>Charging Bank at Government Complex (Level 2 Chargers)</t>
  </si>
  <si>
    <t>Large Solar Panel Array on Government Complex Roof</t>
  </si>
  <si>
    <t>Labor and indirect material for installation of Rapid Charging Stations</t>
  </si>
  <si>
    <t>Labor and indirect material for installation of Charging Bank at Government Complex (Level 2 Chargers)</t>
  </si>
  <si>
    <t>Labor and indirect material for installation of Large Solar Panel Array on Government Complex Roof</t>
  </si>
  <si>
    <t>EV Contin</t>
  </si>
  <si>
    <t>EV GM</t>
  </si>
  <si>
    <t>EV Construction Administration</t>
  </si>
  <si>
    <t>Resident Inspection Fees</t>
  </si>
  <si>
    <t>EV Engineering</t>
  </si>
  <si>
    <t>Shredder</t>
  </si>
  <si>
    <t>Labor and indirect material for installation of Shredder</t>
  </si>
  <si>
    <t>Project Management - Green Waste</t>
  </si>
  <si>
    <t>Green Waste GM</t>
  </si>
  <si>
    <t>Training</t>
  </si>
  <si>
    <t>Green Waste Contingency</t>
  </si>
  <si>
    <t xml:space="preserve">Belle Terre Contingency </t>
  </si>
  <si>
    <t xml:space="preserve">Belle Terre Construction </t>
  </si>
  <si>
    <t xml:space="preserve">Project Management </t>
  </si>
  <si>
    <t>Grant Management- Belle Terre</t>
  </si>
  <si>
    <t>Belle Terre - Paid by Restore Act funds and parish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</si>
</sst>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R10" sqref="R10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E8" sqref="E8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D32" sqref="D32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Budget'!D30+'Measure 2 Budget'!D40+'Measure 3 Budget'!D31+'Measure 4 Budget'!D31+'Measure 5 Budget'!D31</f>
        <v>3605500</v>
      </c>
      <c r="E10" s="52">
        <f>'Measure 1 Budget'!E30+'Measure 2 Budget'!E40+'Measure 3 Budget'!E31+'Measure 4 Budget'!E31</f>
        <v>1125250</v>
      </c>
      <c r="F10" s="52">
        <f>'Measure 1 Budget'!F30+'Measure 2 Budget'!F40+'Measure 3 Budget'!F31+'Measure 4 Budget'!F31</f>
        <v>378250</v>
      </c>
      <c r="G10" s="52">
        <f>'Measure 1 Budget'!G30+'Measure 2 Budget'!G40+'Measure 3 Budget'!G31+'Measure 4 Budget'!G31</f>
        <v>0</v>
      </c>
      <c r="H10" s="52">
        <f>'Measure 1 Budget'!H30+'Measure 2 Budget'!H40+'Measure 3 Budget'!H31+'Measure 4 Budget'!H31</f>
        <v>0</v>
      </c>
      <c r="I10" s="53"/>
      <c r="J10" s="52">
        <f t="shared" si="0"/>
        <v>5109000</v>
      </c>
    </row>
    <row r="11" spans="2:39" x14ac:dyDescent="0.25">
      <c r="B11" s="23"/>
      <c r="C11" s="51" t="s">
        <v>16</v>
      </c>
      <c r="D11" s="52">
        <f>'Measure 1 Budget'!D34+'Measure 2 Budget'!D44+'Measure 3 Budget'!D35+'Measure 4 Budget'!D35+'Measure 5 Budget'!D35</f>
        <v>400000</v>
      </c>
      <c r="E11" s="52">
        <f>'Measure 1 Budget'!E34+'Measure 2 Budget'!E44+'Measure 3 Budget'!E35+'Measure 4 Budget'!E35</f>
        <v>200000</v>
      </c>
      <c r="F11" s="52">
        <f>'Measure 1 Budget'!F34+'Measure 2 Budget'!F44+'Measure 3 Budget'!F35+'Measure 4 Budget'!F35</f>
        <v>200000</v>
      </c>
      <c r="G11" s="52">
        <f>'Measure 1 Budget'!G34+'Measure 2 Budget'!G44+'Measure 3 Budget'!G35+'Measure 4 Budget'!G35</f>
        <v>0</v>
      </c>
      <c r="H11" s="52">
        <f>'Measure 1 Budget'!H34+'Measure 2 Budget'!H44+'Measure 3 Budget'!H35+'Measure 4 Budget'!H35</f>
        <v>0</v>
      </c>
      <c r="I11" s="53"/>
      <c r="J11" s="52">
        <f t="shared" si="0"/>
        <v>800000</v>
      </c>
    </row>
    <row r="12" spans="2:39" x14ac:dyDescent="0.25">
      <c r="B12" s="23"/>
      <c r="C12" s="51" t="s">
        <v>17</v>
      </c>
      <c r="D12" s="52">
        <f>'Measure 1 Budget'!D40+'Measure 2 Budget'!D58+'Measure 3 Budget'!D42+'Measure 4 Budget'!D47+'Measure 5 Budget'!D41</f>
        <v>5419634.6942499997</v>
      </c>
      <c r="E12" s="52">
        <f>'Measure 1 Budget'!E40+'Measure 2 Budget'!E58+'Measure 3 Budget'!E42+'Measure 4 Budget'!E47</f>
        <v>2288460.9442499997</v>
      </c>
      <c r="F12" s="52">
        <f>'Measure 1 Budget'!F40+'Measure 2 Budget'!F58+'Measure 3 Budget'!F42+'Measure 4 Budget'!F47</f>
        <v>464054.75</v>
      </c>
      <c r="G12" s="52">
        <f>'Measure 1 Budget'!G40+'Measure 2 Budget'!G58+'Measure 3 Budget'!G42+'Measure 4 Budget'!G47</f>
        <v>0</v>
      </c>
      <c r="H12" s="52">
        <f>'Measure 1 Budget'!H40+'Measure 2 Budget'!H58+'Measure 3 Budget'!H42+'Measure 4 Budget'!H47</f>
        <v>0</v>
      </c>
      <c r="I12" s="53"/>
      <c r="J12" s="52">
        <f t="shared" si="0"/>
        <v>8172150.3884999994</v>
      </c>
    </row>
    <row r="13" spans="2:39" x14ac:dyDescent="0.25">
      <c r="B13" s="23"/>
      <c r="C13" s="51" t="s">
        <v>18</v>
      </c>
      <c r="D13" s="52">
        <f>'Measure 1 Budget'!D45+'Measure 2 Budget'!D66+'Measure 3 Budget'!D50+'Measure 4 Budget'!D55+'Measure 5 Budget'!D49</f>
        <v>341920.09499999997</v>
      </c>
      <c r="E13" s="52">
        <f>'Measure 1 Budget'!E45+'Measure 2 Budget'!E66+'Measure 3 Budget'!E50+'Measure 4 Budget'!E55</f>
        <v>178295.095</v>
      </c>
      <c r="F13" s="52">
        <f>'Measure 1 Budget'!F45+'Measure 2 Budget'!F66+'Measure 3 Budget'!F50+'Measure 4 Budget'!F55</f>
        <v>103125</v>
      </c>
      <c r="G13" s="52">
        <f>'Measure 1 Budget'!G45+'Measure 2 Budget'!G66+'Measure 3 Budget'!G50+'Measure 4 Budget'!G55</f>
        <v>0</v>
      </c>
      <c r="H13" s="52">
        <f>'Measure 1 Budget'!H45+'Measure 2 Budget'!H66+'Measure 3 Budget'!H50+'Measure 4 Budget'!H55</f>
        <v>0</v>
      </c>
      <c r="I13" s="53"/>
      <c r="J13" s="52">
        <f t="shared" si="0"/>
        <v>623340.18999999994</v>
      </c>
    </row>
    <row r="14" spans="2:39" x14ac:dyDescent="0.25">
      <c r="B14" s="24"/>
      <c r="C14" s="9" t="s">
        <v>19</v>
      </c>
      <c r="D14" s="16">
        <f>D13+D12+D11+D10+D9+D8+D7</f>
        <v>9767054.7892499994</v>
      </c>
      <c r="E14" s="16">
        <f>E13+E12+E11+E10+E9+E8+E7</f>
        <v>3792006.0392499999</v>
      </c>
      <c r="F14" s="16">
        <f>F13+F12+F11+F10+F9+F8+F7</f>
        <v>1145429.75</v>
      </c>
      <c r="G14" s="16">
        <f>G13+G12+G11+G10+G9+G8+G7</f>
        <v>0</v>
      </c>
      <c r="H14" s="16">
        <f>H13+H12+H11+H10+H9+H8+H7</f>
        <v>0</v>
      </c>
      <c r="J14" s="16">
        <f t="shared" si="0"/>
        <v>14704490.578499999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Budget'!D51+'Measure 2 Budget'!D72+'Measure 3 Budget'!D56+'Measure 4 Budget'!D61+'Measure 5 Budget'!D55</f>
        <v>0</v>
      </c>
      <c r="E16" s="59">
        <f>'Measure 1 Budget'!E51+'Measure 2 Budget'!E72+'Measure 3 Budget'!E56+'Measure 4 Budget'!E61</f>
        <v>0</v>
      </c>
      <c r="F16" s="59">
        <f>'Measure 1 Budget'!F51+'Measure 2 Budget'!F72+'Measure 3 Budget'!F56+'Measure 4 Budget'!F61</f>
        <v>0</v>
      </c>
      <c r="G16" s="59">
        <f>'Measure 1 Budget'!G51+'Measure 2 Budget'!G72+'Measure 3 Budget'!G56+'Measure 4 Budget'!G61</f>
        <v>0</v>
      </c>
      <c r="H16" s="59">
        <f>'Measure 1 Budget'!H51+'Measure 2 Budget'!H72+'Measure 3 Budget'!H56+'Measure 4 Budget'!H61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9767054.7892499994</v>
      </c>
      <c r="E18" s="54">
        <f>E14+E16</f>
        <v>3792006.0392499999</v>
      </c>
      <c r="F18" s="54">
        <f>F14+F16</f>
        <v>1145429.75</v>
      </c>
      <c r="G18" s="54">
        <f>G14+G16</f>
        <v>0</v>
      </c>
      <c r="H18" s="54">
        <f>H14+H16</f>
        <v>0</v>
      </c>
      <c r="I18" s="55"/>
      <c r="J18" s="70">
        <f>J14+J16</f>
        <v>14704490.578499999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15" customHeight="1" x14ac:dyDescent="0.25">
      <c r="B23" s="51">
        <v>1</v>
      </c>
      <c r="C23" s="57" t="s">
        <v>28</v>
      </c>
      <c r="D23" s="58">
        <f>'Measure 1 Budget'!J53</f>
        <v>1574375</v>
      </c>
      <c r="E23" s="73">
        <f>D23/D$29</f>
        <v>0.10706763295166133</v>
      </c>
      <c r="F23" s="73"/>
      <c r="H23"/>
      <c r="I23"/>
    </row>
    <row r="24" spans="2:10" ht="15" customHeight="1" x14ac:dyDescent="0.25">
      <c r="B24" s="51">
        <v>2</v>
      </c>
      <c r="C24" s="52" t="s">
        <v>29</v>
      </c>
      <c r="D24" s="58">
        <f>'Measure 2 Budget'!J74</f>
        <v>10832360</v>
      </c>
      <c r="E24" s="73">
        <f t="shared" ref="E24:E27" si="1">D24/D$29</f>
        <v>0.73667019895530483</v>
      </c>
      <c r="F24" s="73"/>
      <c r="H24"/>
      <c r="I24"/>
    </row>
    <row r="25" spans="2:10" ht="15" customHeight="1" x14ac:dyDescent="0.25">
      <c r="B25" s="51">
        <v>3</v>
      </c>
      <c r="C25" s="52" t="s">
        <v>30</v>
      </c>
      <c r="D25" s="58">
        <f>'Measure 3 Budget'!J58</f>
        <v>508275</v>
      </c>
      <c r="E25" s="73">
        <f t="shared" si="1"/>
        <v>3.4565971346410901E-2</v>
      </c>
      <c r="F25" s="73"/>
      <c r="H25"/>
      <c r="I25"/>
    </row>
    <row r="26" spans="2:10" ht="15" customHeight="1" x14ac:dyDescent="0.25">
      <c r="B26" s="51">
        <v>4</v>
      </c>
      <c r="C26" s="52" t="s">
        <v>31</v>
      </c>
      <c r="D26" s="58">
        <f>'Measure 4 Budget'!J63</f>
        <v>1789480.5784999998</v>
      </c>
      <c r="E26" s="73">
        <f t="shared" si="1"/>
        <v>0.12169619674662298</v>
      </c>
      <c r="F26" s="73"/>
      <c r="H26"/>
      <c r="I26"/>
    </row>
    <row r="27" spans="2:10" ht="15" customHeight="1" x14ac:dyDescent="0.25">
      <c r="B27" s="51">
        <v>5</v>
      </c>
      <c r="C27" s="52" t="s">
        <v>32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33</v>
      </c>
      <c r="C29" s="52"/>
      <c r="D29" s="58">
        <f>SUM(D23:D28)</f>
        <v>14704490.578499999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3" zoomScale="85" zoomScaleNormal="85" workbookViewId="0">
      <selection activeCell="G45" sqref="G45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85</v>
      </c>
      <c r="D28" s="15">
        <v>12500</v>
      </c>
      <c r="E28" s="15">
        <v>6250</v>
      </c>
      <c r="F28" s="15">
        <v>6250</v>
      </c>
      <c r="G28" s="10"/>
      <c r="H28" s="10"/>
      <c r="J28" s="15">
        <f>SUM(D28:H28)</f>
        <v>25000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5">SUM(D29:H29)</f>
        <v>0</v>
      </c>
    </row>
    <row r="30" spans="2:10" x14ac:dyDescent="0.25">
      <c r="B30" s="23"/>
      <c r="C30" s="9" t="s">
        <v>15</v>
      </c>
      <c r="D30" s="12">
        <f>SUM(D28:D29)</f>
        <v>12500</v>
      </c>
      <c r="E30" s="12">
        <f t="shared" ref="E30:H30" si="6">SUM(E28:E29)</f>
        <v>6250</v>
      </c>
      <c r="F30" s="12">
        <f t="shared" si="6"/>
        <v>6250</v>
      </c>
      <c r="G30" s="12">
        <f t="shared" si="6"/>
        <v>0</v>
      </c>
      <c r="H30" s="12">
        <f t="shared" si="6"/>
        <v>0</v>
      </c>
      <c r="J30" s="16">
        <f>SUM(J28:J29)</f>
        <v>25000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80</v>
      </c>
      <c r="D32" s="15">
        <v>400000</v>
      </c>
      <c r="E32" s="15">
        <v>200000</v>
      </c>
      <c r="F32" s="15">
        <v>200000</v>
      </c>
      <c r="G32" s="15"/>
      <c r="H32" s="15"/>
      <c r="I32" s="35"/>
      <c r="J32" s="15">
        <f t="shared" si="5"/>
        <v>800000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25">
      <c r="B34" s="23"/>
      <c r="C34" s="9" t="s">
        <v>16</v>
      </c>
      <c r="D34" s="16">
        <f>SUM(D32:D33)</f>
        <v>400000</v>
      </c>
      <c r="E34" s="16">
        <f t="shared" ref="E34:H34" si="7">SUM(E32:E33)</f>
        <v>200000</v>
      </c>
      <c r="F34" s="16">
        <f t="shared" si="7"/>
        <v>200000</v>
      </c>
      <c r="G34" s="16">
        <f t="shared" si="7"/>
        <v>0</v>
      </c>
      <c r="H34" s="16">
        <f t="shared" si="7"/>
        <v>0</v>
      </c>
      <c r="J34" s="16">
        <f>SUM(J32:J33)</f>
        <v>800000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x14ac:dyDescent="0.25">
      <c r="B36" s="23"/>
      <c r="C36" s="25" t="s">
        <v>82</v>
      </c>
      <c r="D36" s="15">
        <v>55000</v>
      </c>
      <c r="E36" s="15">
        <v>27500</v>
      </c>
      <c r="F36" s="15">
        <v>27500</v>
      </c>
      <c r="G36" s="15"/>
      <c r="H36" s="15"/>
      <c r="I36" s="35"/>
      <c r="J36" s="15">
        <f t="shared" si="5"/>
        <v>110000</v>
      </c>
    </row>
    <row r="37" spans="2:10" x14ac:dyDescent="0.25">
      <c r="B37" s="23"/>
      <c r="C37" s="25" t="s">
        <v>83</v>
      </c>
      <c r="D37" s="15">
        <v>82500</v>
      </c>
      <c r="E37" s="15">
        <v>41250</v>
      </c>
      <c r="F37" s="15">
        <v>41250</v>
      </c>
      <c r="G37" s="15"/>
      <c r="H37" s="15"/>
      <c r="I37" s="35"/>
      <c r="J37" s="15">
        <f t="shared" si="5"/>
        <v>165000</v>
      </c>
    </row>
    <row r="38" spans="2:10" x14ac:dyDescent="0.25">
      <c r="B38" s="23"/>
      <c r="C38" s="25" t="s">
        <v>84</v>
      </c>
      <c r="D38" s="15">
        <v>30937.5</v>
      </c>
      <c r="E38" s="15">
        <v>15468.75</v>
      </c>
      <c r="F38" s="15">
        <v>15468.75</v>
      </c>
      <c r="G38" s="15"/>
      <c r="H38" s="15"/>
      <c r="I38" s="35"/>
      <c r="J38" s="15">
        <f t="shared" si="5"/>
        <v>61875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25">
      <c r="B40" s="23"/>
      <c r="C40" s="9" t="s">
        <v>17</v>
      </c>
      <c r="D40" s="16">
        <f>SUM(D36:D39)</f>
        <v>168437.5</v>
      </c>
      <c r="E40" s="16">
        <f t="shared" ref="E40:H40" si="8">SUM(E36:E39)</f>
        <v>84218.75</v>
      </c>
      <c r="F40" s="16">
        <f t="shared" si="8"/>
        <v>84218.75</v>
      </c>
      <c r="G40" s="16">
        <f t="shared" si="8"/>
        <v>0</v>
      </c>
      <c r="H40" s="16">
        <f t="shared" si="8"/>
        <v>0</v>
      </c>
      <c r="J40" s="16">
        <f>SUM(J36:J39)</f>
        <v>336875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45" x14ac:dyDescent="0.25">
      <c r="B42" s="23"/>
      <c r="C42" s="25" t="s">
        <v>81</v>
      </c>
      <c r="D42" s="15">
        <v>150000</v>
      </c>
      <c r="E42" s="44">
        <v>75000</v>
      </c>
      <c r="F42" s="44">
        <v>75000</v>
      </c>
      <c r="G42" s="44"/>
      <c r="H42" s="44"/>
      <c r="J42" s="15">
        <f t="shared" si="5"/>
        <v>300000</v>
      </c>
    </row>
    <row r="43" spans="2:10" x14ac:dyDescent="0.25">
      <c r="B43" s="23"/>
      <c r="C43" s="25" t="s">
        <v>86</v>
      </c>
      <c r="D43" s="15">
        <v>56250</v>
      </c>
      <c r="E43" s="60">
        <v>28125</v>
      </c>
      <c r="F43" s="60">
        <v>28125</v>
      </c>
      <c r="G43" s="60"/>
      <c r="H43" s="60"/>
      <c r="J43" s="15">
        <f t="shared" si="5"/>
        <v>112500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5"/>
        <v>0</v>
      </c>
    </row>
    <row r="45" spans="2:10" x14ac:dyDescent="0.25">
      <c r="B45" s="24"/>
      <c r="C45" s="9" t="s">
        <v>18</v>
      </c>
      <c r="D45" s="16">
        <f>SUM(D42:D44)</f>
        <v>206250</v>
      </c>
      <c r="E45" s="16">
        <f>SUM(E42:E44)</f>
        <v>103125</v>
      </c>
      <c r="F45" s="16">
        <f>SUM(F42:F44)</f>
        <v>103125</v>
      </c>
      <c r="G45" s="16">
        <f>SUM(G42:G44)</f>
        <v>0</v>
      </c>
      <c r="H45" s="16">
        <f>SUM(H42:H44)</f>
        <v>0</v>
      </c>
      <c r="J45" s="16">
        <f>SUM(J42:J44)</f>
        <v>412500</v>
      </c>
    </row>
    <row r="46" spans="2:10" x14ac:dyDescent="0.25">
      <c r="B46" s="24"/>
      <c r="C46" s="9" t="s">
        <v>19</v>
      </c>
      <c r="D46" s="16">
        <f>SUM(D45,D40,D34,D30,D26,D16,D11)</f>
        <v>787187.5</v>
      </c>
      <c r="E46" s="16">
        <f>SUM(E45,E40,E34,E30,E26,E16,E11)</f>
        <v>393593.75</v>
      </c>
      <c r="F46" s="16">
        <f>SUM(F45,F40,F34,F30,F26,F16,F11)</f>
        <v>393593.75</v>
      </c>
      <c r="G46" s="16">
        <f>SUM(G45,G40,G34,G30,G26,G16,G11)</f>
        <v>0</v>
      </c>
      <c r="H46" s="16">
        <f>SUM(H45,H40,H34,H30,H26,H16,H11)</f>
        <v>0</v>
      </c>
      <c r="J46" s="16">
        <f t="shared" si="5"/>
        <v>1574375</v>
      </c>
    </row>
    <row r="47" spans="2:10" x14ac:dyDescent="0.25">
      <c r="B47" s="6"/>
      <c r="D47"/>
      <c r="E47"/>
      <c r="H47"/>
      <c r="I47"/>
      <c r="J47" t="s">
        <v>20</v>
      </c>
    </row>
    <row r="48" spans="2:10" ht="30" x14ac:dyDescent="0.25">
      <c r="B48" s="71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" si="9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0">SUM(E49:E50)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>SUM(J49:J50)</f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787187.5</v>
      </c>
      <c r="E53" s="20">
        <f t="shared" ref="E53:J53" si="11">SUM(E51,E46)</f>
        <v>393593.75</v>
      </c>
      <c r="F53" s="20">
        <f t="shared" si="11"/>
        <v>393593.75</v>
      </c>
      <c r="G53" s="20">
        <f t="shared" si="11"/>
        <v>0</v>
      </c>
      <c r="H53" s="20">
        <f t="shared" si="11"/>
        <v>0</v>
      </c>
      <c r="I53" s="7"/>
      <c r="J53" s="20">
        <f t="shared" si="11"/>
        <v>1574375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6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89"/>
  <sheetViews>
    <sheetView showGridLines="0" zoomScale="85" zoomScaleNormal="85" workbookViewId="0">
      <pane xSplit="3" ySplit="6" topLeftCell="D2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48" sqref="O48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5"/>
      <c r="E18" s="15"/>
      <c r="F18" s="15"/>
      <c r="G18" s="15"/>
      <c r="H18" s="15"/>
      <c r="I18" s="35"/>
      <c r="J18" s="15">
        <f>SUM(D18:H18)</f>
        <v>0</v>
      </c>
    </row>
    <row r="19" spans="2:10" x14ac:dyDescent="0.25">
      <c r="B19" s="23"/>
      <c r="C19" s="25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5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5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5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 t="s">
        <v>87</v>
      </c>
      <c r="D29" s="15">
        <v>120000</v>
      </c>
      <c r="E29" s="15">
        <v>0</v>
      </c>
      <c r="F29" s="15">
        <v>0</v>
      </c>
      <c r="G29" s="15"/>
      <c r="H29" s="15"/>
      <c r="I29" s="35"/>
      <c r="J29" s="15">
        <f>SUM(D29:H29)</f>
        <v>120000</v>
      </c>
    </row>
    <row r="30" spans="2:10" x14ac:dyDescent="0.25">
      <c r="B30" s="23"/>
      <c r="C30" s="25" t="s">
        <v>88</v>
      </c>
      <c r="D30" s="15">
        <v>180000</v>
      </c>
      <c r="E30" s="15">
        <v>0</v>
      </c>
      <c r="F30" s="15">
        <v>0</v>
      </c>
      <c r="G30" s="15"/>
      <c r="H30" s="15"/>
      <c r="I30" s="35"/>
      <c r="J30" s="15">
        <f t="shared" ref="J30:J38" si="5">SUM(D30:H30)</f>
        <v>180000</v>
      </c>
    </row>
    <row r="31" spans="2:10" x14ac:dyDescent="0.25">
      <c r="B31" s="23"/>
      <c r="C31" s="25" t="s">
        <v>89</v>
      </c>
      <c r="D31" s="15">
        <v>124000</v>
      </c>
      <c r="E31" s="15">
        <v>0</v>
      </c>
      <c r="F31" s="15">
        <v>0</v>
      </c>
      <c r="G31" s="15"/>
      <c r="H31" s="15"/>
      <c r="I31" s="35"/>
      <c r="J31" s="15">
        <f t="shared" si="5"/>
        <v>124000</v>
      </c>
    </row>
    <row r="32" spans="2:10" x14ac:dyDescent="0.25">
      <c r="B32" s="23"/>
      <c r="C32" s="25" t="s">
        <v>90</v>
      </c>
      <c r="D32" s="15">
        <v>744000</v>
      </c>
      <c r="E32" s="15">
        <v>744000</v>
      </c>
      <c r="F32" s="15">
        <v>372000</v>
      </c>
      <c r="G32" s="15"/>
      <c r="H32" s="15"/>
      <c r="I32" s="35"/>
      <c r="J32" s="15">
        <f t="shared" si="5"/>
        <v>1860000</v>
      </c>
    </row>
    <row r="33" spans="2:10" ht="30" x14ac:dyDescent="0.25">
      <c r="B33" s="23"/>
      <c r="C33" s="25" t="s">
        <v>91</v>
      </c>
      <c r="D33" s="15">
        <v>375000</v>
      </c>
      <c r="E33" s="15">
        <v>375000</v>
      </c>
      <c r="F33" s="15">
        <v>0</v>
      </c>
      <c r="G33" s="15"/>
      <c r="H33" s="15"/>
      <c r="I33" s="35"/>
      <c r="J33" s="15">
        <f t="shared" si="5"/>
        <v>750000</v>
      </c>
    </row>
    <row r="34" spans="2:10" ht="30" x14ac:dyDescent="0.25">
      <c r="B34" s="23"/>
      <c r="C34" s="25" t="s">
        <v>92</v>
      </c>
      <c r="D34" s="15">
        <v>1000000</v>
      </c>
      <c r="E34" s="15">
        <v>0</v>
      </c>
      <c r="F34" s="15">
        <v>0</v>
      </c>
      <c r="G34" s="15"/>
      <c r="H34" s="15"/>
      <c r="I34" s="35"/>
      <c r="J34" s="15">
        <f t="shared" si="5"/>
        <v>1000000</v>
      </c>
    </row>
    <row r="35" spans="2:10" ht="30" x14ac:dyDescent="0.25">
      <c r="B35" s="23"/>
      <c r="C35" s="25" t="s">
        <v>93</v>
      </c>
      <c r="D35" s="15">
        <v>750000</v>
      </c>
      <c r="E35" s="15">
        <v>0</v>
      </c>
      <c r="F35" s="15">
        <v>0</v>
      </c>
      <c r="G35" s="15"/>
      <c r="H35" s="15"/>
      <c r="I35" s="35"/>
      <c r="J35" s="15">
        <f t="shared" si="5"/>
        <v>750000</v>
      </c>
    </row>
    <row r="36" spans="2:10" x14ac:dyDescent="0.25">
      <c r="B36" s="23"/>
      <c r="C36" s="25"/>
      <c r="D36" s="15"/>
      <c r="E36" s="15"/>
      <c r="F36" s="15"/>
      <c r="G36" s="15"/>
      <c r="H36" s="15"/>
      <c r="I36" s="35"/>
      <c r="J36" s="15">
        <f t="shared" si="5"/>
        <v>0</v>
      </c>
    </row>
    <row r="37" spans="2:10" x14ac:dyDescent="0.25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 t="s">
        <v>40</v>
      </c>
      <c r="C39" s="25" t="s">
        <v>40</v>
      </c>
      <c r="D39" s="15" t="s">
        <v>36</v>
      </c>
      <c r="E39" s="15"/>
      <c r="F39" s="15"/>
      <c r="G39" s="15"/>
      <c r="H39" s="15"/>
      <c r="I39" s="35"/>
      <c r="J39" s="15">
        <f t="shared" ref="J39:J67" si="6">SUM(D39:H39)</f>
        <v>0</v>
      </c>
    </row>
    <row r="40" spans="2:10" x14ac:dyDescent="0.25">
      <c r="B40" s="23"/>
      <c r="C40" s="9" t="s">
        <v>15</v>
      </c>
      <c r="D40" s="12">
        <f>SUM(D29:D39)</f>
        <v>3293000</v>
      </c>
      <c r="E40" s="12">
        <f t="shared" ref="E40:H40" si="7">SUM(E29:E39)</f>
        <v>1119000</v>
      </c>
      <c r="F40" s="12">
        <f t="shared" si="7"/>
        <v>372000</v>
      </c>
      <c r="G40" s="12">
        <f t="shared" si="7"/>
        <v>0</v>
      </c>
      <c r="H40" s="12">
        <f t="shared" si="7"/>
        <v>0</v>
      </c>
      <c r="J40" s="16">
        <f>SUM(J29:J39)</f>
        <v>4784000</v>
      </c>
    </row>
    <row r="41" spans="2:10" x14ac:dyDescent="0.25">
      <c r="B41" s="23"/>
      <c r="C41" s="14" t="s">
        <v>41</v>
      </c>
      <c r="D41" s="13" t="s">
        <v>36</v>
      </c>
      <c r="E41" s="10"/>
      <c r="F41" s="10"/>
      <c r="G41" s="10"/>
      <c r="H41" s="10"/>
      <c r="J41" s="15"/>
    </row>
    <row r="42" spans="2:10" x14ac:dyDescent="0.25">
      <c r="B42" s="23"/>
      <c r="C42" s="25"/>
      <c r="D42" s="15"/>
      <c r="E42" s="15"/>
      <c r="F42" s="15"/>
      <c r="G42" s="15"/>
      <c r="H42" s="15"/>
      <c r="I42" s="35">
        <v>5000</v>
      </c>
      <c r="J42" s="15">
        <f t="shared" si="6"/>
        <v>0</v>
      </c>
    </row>
    <row r="43" spans="2:10" x14ac:dyDescent="0.25">
      <c r="B43" s="23"/>
      <c r="C43" s="25"/>
      <c r="D43" s="15"/>
      <c r="E43" s="11"/>
      <c r="F43" s="11"/>
      <c r="G43" s="11"/>
      <c r="H43" s="11"/>
      <c r="J43" s="15">
        <f t="shared" si="6"/>
        <v>0</v>
      </c>
    </row>
    <row r="44" spans="2:10" x14ac:dyDescent="0.25">
      <c r="B44" s="23"/>
      <c r="C44" s="9" t="s">
        <v>16</v>
      </c>
      <c r="D44" s="16">
        <f>SUM(D42:D43)</f>
        <v>0</v>
      </c>
      <c r="E44" s="16">
        <f t="shared" ref="E44:H44" si="8">SUM(E42:E43)</f>
        <v>0</v>
      </c>
      <c r="F44" s="16">
        <f t="shared" si="8"/>
        <v>0</v>
      </c>
      <c r="G44" s="16">
        <f t="shared" si="8"/>
        <v>0</v>
      </c>
      <c r="H44" s="16">
        <f t="shared" si="8"/>
        <v>0</v>
      </c>
      <c r="J44" s="16">
        <f>SUM(J42:J43)</f>
        <v>0</v>
      </c>
    </row>
    <row r="45" spans="2:10" x14ac:dyDescent="0.25">
      <c r="B45" s="23"/>
      <c r="C45" s="14" t="s">
        <v>42</v>
      </c>
      <c r="D45" s="13" t="s">
        <v>36</v>
      </c>
      <c r="E45" s="10"/>
      <c r="F45" s="10"/>
      <c r="G45" s="10"/>
      <c r="H45" s="10"/>
      <c r="J45" s="15"/>
    </row>
    <row r="46" spans="2:10" ht="30" x14ac:dyDescent="0.25">
      <c r="B46" s="23"/>
      <c r="C46" s="25" t="s">
        <v>94</v>
      </c>
      <c r="D46" s="15">
        <v>625000</v>
      </c>
      <c r="E46" s="15">
        <v>625000</v>
      </c>
      <c r="F46" s="15">
        <v>0</v>
      </c>
      <c r="G46" s="15"/>
      <c r="H46" s="15"/>
      <c r="I46" s="35"/>
      <c r="J46" s="15">
        <f t="shared" si="6"/>
        <v>1250000</v>
      </c>
    </row>
    <row r="47" spans="2:10" ht="45" x14ac:dyDescent="0.25">
      <c r="B47" s="23"/>
      <c r="C47" s="25" t="s">
        <v>95</v>
      </c>
      <c r="D47" s="15">
        <v>500000</v>
      </c>
      <c r="E47" s="15">
        <v>0</v>
      </c>
      <c r="F47" s="15">
        <v>0</v>
      </c>
      <c r="G47" s="15"/>
      <c r="H47" s="15"/>
      <c r="I47" s="35"/>
      <c r="J47" s="15">
        <f t="shared" ref="J47:J53" si="9">SUM(D47:H47)</f>
        <v>500000</v>
      </c>
    </row>
    <row r="48" spans="2:10" ht="45" x14ac:dyDescent="0.25">
      <c r="B48" s="23"/>
      <c r="C48" s="25" t="s">
        <v>96</v>
      </c>
      <c r="D48" s="15">
        <v>500000</v>
      </c>
      <c r="E48" s="15">
        <v>0</v>
      </c>
      <c r="F48" s="15">
        <v>0</v>
      </c>
      <c r="G48" s="15"/>
      <c r="H48" s="15"/>
      <c r="I48" s="35"/>
      <c r="J48" s="15">
        <f t="shared" si="9"/>
        <v>500000</v>
      </c>
    </row>
    <row r="49" spans="2:10" x14ac:dyDescent="0.25">
      <c r="B49" s="23"/>
      <c r="C49" s="25" t="s">
        <v>97</v>
      </c>
      <c r="D49" s="15">
        <v>492379.99999999994</v>
      </c>
      <c r="E49" s="15">
        <v>140680</v>
      </c>
      <c r="F49" s="15">
        <v>70340</v>
      </c>
      <c r="G49" s="15"/>
      <c r="H49" s="15"/>
      <c r="I49" s="35"/>
      <c r="J49" s="15">
        <f t="shared" si="9"/>
        <v>703400</v>
      </c>
    </row>
    <row r="50" spans="2:10" x14ac:dyDescent="0.25">
      <c r="B50" s="23"/>
      <c r="C50" s="25" t="s">
        <v>98</v>
      </c>
      <c r="D50" s="15">
        <v>270809</v>
      </c>
      <c r="E50" s="15">
        <v>77374</v>
      </c>
      <c r="F50" s="15">
        <v>38687</v>
      </c>
      <c r="G50" s="15"/>
      <c r="H50" s="15"/>
      <c r="I50" s="35"/>
      <c r="J50" s="15">
        <f t="shared" si="9"/>
        <v>386870</v>
      </c>
    </row>
    <row r="51" spans="2:10" x14ac:dyDescent="0.25">
      <c r="B51" s="23"/>
      <c r="C51" s="25" t="s">
        <v>99</v>
      </c>
      <c r="D51" s="15">
        <v>541618</v>
      </c>
      <c r="E51" s="15">
        <v>154748</v>
      </c>
      <c r="F51" s="15">
        <v>77374</v>
      </c>
      <c r="G51" s="15"/>
      <c r="H51" s="15"/>
      <c r="I51" s="35"/>
      <c r="J51" s="15">
        <f t="shared" si="9"/>
        <v>773740</v>
      </c>
    </row>
    <row r="52" spans="2:10" x14ac:dyDescent="0.25">
      <c r="B52" s="23"/>
      <c r="C52" s="25" t="s">
        <v>100</v>
      </c>
      <c r="D52" s="15">
        <v>812427</v>
      </c>
      <c r="E52" s="15">
        <v>232122</v>
      </c>
      <c r="F52" s="15">
        <v>116061</v>
      </c>
      <c r="G52" s="15"/>
      <c r="H52" s="15"/>
      <c r="I52" s="35"/>
      <c r="J52" s="15">
        <f t="shared" si="9"/>
        <v>1160610</v>
      </c>
    </row>
    <row r="53" spans="2:10" x14ac:dyDescent="0.25">
      <c r="B53" s="23"/>
      <c r="C53" s="25" t="s">
        <v>101</v>
      </c>
      <c r="D53" s="15">
        <v>541618</v>
      </c>
      <c r="E53" s="15">
        <v>154748</v>
      </c>
      <c r="F53" s="15">
        <v>77374</v>
      </c>
      <c r="G53" s="15"/>
      <c r="H53" s="15"/>
      <c r="I53" s="35"/>
      <c r="J53" s="15">
        <f t="shared" si="9"/>
        <v>773740</v>
      </c>
    </row>
    <row r="54" spans="2:10" x14ac:dyDescent="0.25">
      <c r="B54" s="23"/>
      <c r="C54" s="25"/>
      <c r="D54" s="15"/>
      <c r="E54" s="15"/>
      <c r="F54" s="15"/>
      <c r="G54" s="15"/>
      <c r="H54" s="15"/>
      <c r="I54" s="35"/>
      <c r="J54" s="15">
        <f t="shared" si="6"/>
        <v>0</v>
      </c>
    </row>
    <row r="55" spans="2:10" x14ac:dyDescent="0.25">
      <c r="B55" s="23"/>
      <c r="C55" s="25"/>
      <c r="D55" s="15"/>
      <c r="E55" s="15"/>
      <c r="F55" s="15"/>
      <c r="G55" s="15"/>
      <c r="H55" s="15"/>
      <c r="I55" s="35"/>
      <c r="J55" s="15">
        <f t="shared" si="6"/>
        <v>0</v>
      </c>
    </row>
    <row r="56" spans="2:10" x14ac:dyDescent="0.25">
      <c r="B56" s="23"/>
      <c r="C56" s="25"/>
      <c r="D56" s="15"/>
      <c r="E56" s="15"/>
      <c r="F56" s="15"/>
      <c r="G56" s="15"/>
      <c r="H56" s="15"/>
      <c r="I56" s="35"/>
      <c r="J56" s="15">
        <f t="shared" si="6"/>
        <v>0</v>
      </c>
    </row>
    <row r="57" spans="2:10" x14ac:dyDescent="0.25">
      <c r="B57" s="23"/>
      <c r="C57" s="25"/>
      <c r="D57" s="15"/>
      <c r="E57" s="15"/>
      <c r="F57" s="15"/>
      <c r="G57" s="15"/>
      <c r="H57" s="15"/>
      <c r="I57" s="35"/>
      <c r="J57" s="15">
        <f t="shared" si="6"/>
        <v>0</v>
      </c>
    </row>
    <row r="58" spans="2:10" x14ac:dyDescent="0.25">
      <c r="B58" s="23"/>
      <c r="C58" s="9" t="s">
        <v>17</v>
      </c>
      <c r="D58" s="16">
        <f>SUM(D46:D57)</f>
        <v>4283852</v>
      </c>
      <c r="E58" s="16">
        <f t="shared" ref="E58:H58" si="10">SUM(E46:E57)</f>
        <v>1384672</v>
      </c>
      <c r="F58" s="16">
        <f t="shared" si="10"/>
        <v>379836</v>
      </c>
      <c r="G58" s="16">
        <f t="shared" si="10"/>
        <v>0</v>
      </c>
      <c r="H58" s="16">
        <f t="shared" si="10"/>
        <v>0</v>
      </c>
      <c r="J58" s="16">
        <f>SUM(J46:J57)</f>
        <v>6048360</v>
      </c>
    </row>
    <row r="59" spans="2:10" x14ac:dyDescent="0.25">
      <c r="B59" s="23"/>
      <c r="C59" s="14" t="s">
        <v>43</v>
      </c>
      <c r="D59" s="13" t="s">
        <v>36</v>
      </c>
      <c r="E59" s="10"/>
      <c r="F59" s="10"/>
      <c r="G59" s="10"/>
      <c r="H59" s="10"/>
      <c r="J59" s="15"/>
    </row>
    <row r="60" spans="2:10" x14ac:dyDescent="0.25">
      <c r="B60" s="23"/>
      <c r="C60" s="25"/>
      <c r="D60" s="15"/>
      <c r="E60" s="15"/>
      <c r="F60" s="15"/>
      <c r="G60" s="15"/>
      <c r="H60" s="15"/>
      <c r="I60" s="35">
        <v>375000</v>
      </c>
      <c r="J60" s="15">
        <f t="shared" si="6"/>
        <v>0</v>
      </c>
    </row>
    <row r="61" spans="2:10" x14ac:dyDescent="0.25">
      <c r="B61" s="23"/>
      <c r="C61" s="25"/>
      <c r="D61" s="15"/>
      <c r="E61" s="15"/>
      <c r="F61" s="15"/>
      <c r="G61" s="15"/>
      <c r="H61" s="15"/>
      <c r="I61" s="35">
        <v>781250</v>
      </c>
      <c r="J61" s="15">
        <f t="shared" si="6"/>
        <v>0</v>
      </c>
    </row>
    <row r="62" spans="2:10" x14ac:dyDescent="0.25">
      <c r="B62" s="23"/>
      <c r="C62" s="25"/>
      <c r="D62" s="15"/>
      <c r="E62" s="15"/>
      <c r="F62" s="15"/>
      <c r="G62" s="15"/>
      <c r="H62" s="15"/>
      <c r="I62" s="35">
        <v>2083335</v>
      </c>
      <c r="J62" s="15">
        <f t="shared" si="6"/>
        <v>0</v>
      </c>
    </row>
    <row r="63" spans="2:10" x14ac:dyDescent="0.25">
      <c r="B63" s="23"/>
      <c r="C63" s="25"/>
      <c r="D63" s="15"/>
      <c r="E63" s="11"/>
      <c r="F63" s="11"/>
      <c r="G63" s="11"/>
      <c r="H63" s="11"/>
      <c r="J63" s="15">
        <f t="shared" si="6"/>
        <v>0</v>
      </c>
    </row>
    <row r="64" spans="2:10" x14ac:dyDescent="0.25">
      <c r="B64" s="23"/>
      <c r="C64" s="25"/>
      <c r="D64" s="15"/>
      <c r="E64" s="11"/>
      <c r="F64" s="11"/>
      <c r="G64" s="11"/>
      <c r="H64" s="11"/>
      <c r="J64" s="15">
        <f t="shared" si="6"/>
        <v>0</v>
      </c>
    </row>
    <row r="65" spans="2:10" x14ac:dyDescent="0.25">
      <c r="B65" s="23"/>
      <c r="C65" s="10"/>
      <c r="D65" s="15"/>
      <c r="E65" s="11"/>
      <c r="F65" s="11"/>
      <c r="G65" s="11"/>
      <c r="H65" s="11"/>
      <c r="J65" s="15">
        <f t="shared" si="6"/>
        <v>0</v>
      </c>
    </row>
    <row r="66" spans="2:10" x14ac:dyDescent="0.25">
      <c r="B66" s="24"/>
      <c r="C66" s="9" t="s">
        <v>18</v>
      </c>
      <c r="D66" s="16">
        <f>SUM(D60:D65)</f>
        <v>0</v>
      </c>
      <c r="E66" s="16">
        <f t="shared" ref="E66:H66" si="11">SUM(E60:E65)</f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J66" s="16">
        <f>SUM(J60:J65)</f>
        <v>0</v>
      </c>
    </row>
    <row r="67" spans="2:10" x14ac:dyDescent="0.25">
      <c r="B67" s="24"/>
      <c r="C67" s="9" t="s">
        <v>19</v>
      </c>
      <c r="D67" s="16">
        <f>SUM(D66,D58,D44,D40,D27,D16,D11)</f>
        <v>7576852</v>
      </c>
      <c r="E67" s="16">
        <f t="shared" ref="E67:H67" si="12">SUM(E66,E58,E44,E40,E27,E16,E11)</f>
        <v>2503672</v>
      </c>
      <c r="F67" s="16">
        <f t="shared" si="12"/>
        <v>751836</v>
      </c>
      <c r="G67" s="16">
        <f t="shared" si="12"/>
        <v>0</v>
      </c>
      <c r="H67" s="16">
        <f t="shared" si="12"/>
        <v>0</v>
      </c>
      <c r="J67" s="16">
        <f t="shared" si="6"/>
        <v>10832360</v>
      </c>
    </row>
    <row r="68" spans="2:10" x14ac:dyDescent="0.25">
      <c r="B68" s="6"/>
      <c r="D68"/>
      <c r="E68"/>
      <c r="H68"/>
      <c r="I68"/>
      <c r="J68" t="s">
        <v>20</v>
      </c>
    </row>
    <row r="69" spans="2:10" x14ac:dyDescent="0.25">
      <c r="B69" s="22" t="s">
        <v>44</v>
      </c>
      <c r="C69" s="17" t="s">
        <v>44</v>
      </c>
      <c r="D69" s="18"/>
      <c r="E69" s="18"/>
      <c r="F69" s="18"/>
      <c r="G69" s="18"/>
      <c r="H69" s="18"/>
      <c r="I69"/>
      <c r="J69" s="18" t="s">
        <v>20</v>
      </c>
    </row>
    <row r="70" spans="2:10" x14ac:dyDescent="0.25">
      <c r="B70" s="23"/>
      <c r="C70" s="25"/>
      <c r="D70" s="13"/>
      <c r="E70" s="10"/>
      <c r="F70" s="10"/>
      <c r="G70" s="10"/>
      <c r="H70" s="10"/>
      <c r="J70" s="15">
        <f>SUM(D70:H70)</f>
        <v>0</v>
      </c>
    </row>
    <row r="71" spans="2:10" x14ac:dyDescent="0.25">
      <c r="B71" s="23"/>
      <c r="C71" s="25"/>
      <c r="D71" s="13"/>
      <c r="E71" s="10"/>
      <c r="F71" s="10"/>
      <c r="G71" s="10"/>
      <c r="H71" s="10"/>
      <c r="J71" s="15">
        <f t="shared" ref="J71:J72" si="13">SUM(D71:H71)</f>
        <v>0</v>
      </c>
    </row>
    <row r="72" spans="2:10" x14ac:dyDescent="0.25">
      <c r="B72" s="24"/>
      <c r="C72" s="9" t="s">
        <v>21</v>
      </c>
      <c r="D72" s="16">
        <f>SUM(D70:D71)</f>
        <v>0</v>
      </c>
      <c r="E72" s="16">
        <f t="shared" ref="E72:H72" si="14">SUM(E70:E71)</f>
        <v>0</v>
      </c>
      <c r="F72" s="16">
        <f t="shared" si="14"/>
        <v>0</v>
      </c>
      <c r="G72" s="16">
        <f t="shared" si="14"/>
        <v>0</v>
      </c>
      <c r="H72" s="16">
        <f t="shared" si="14"/>
        <v>0</v>
      </c>
      <c r="J72" s="16">
        <f t="shared" si="13"/>
        <v>0</v>
      </c>
    </row>
    <row r="73" spans="2:10" ht="15.75" thickBot="1" x14ac:dyDescent="0.3">
      <c r="B73" s="6"/>
      <c r="D73"/>
      <c r="E73"/>
      <c r="H73"/>
      <c r="I73"/>
      <c r="J73" t="s">
        <v>20</v>
      </c>
    </row>
    <row r="74" spans="2:10" s="1" customFormat="1" ht="30.75" thickBot="1" x14ac:dyDescent="0.3">
      <c r="B74" s="19" t="s">
        <v>22</v>
      </c>
      <c r="C74" s="19"/>
      <c r="D74" s="20">
        <f>SUM(D72,D67)</f>
        <v>7576852</v>
      </c>
      <c r="E74" s="20">
        <f t="shared" ref="E74:J74" si="15">SUM(E72,E67)</f>
        <v>2503672</v>
      </c>
      <c r="F74" s="20">
        <f t="shared" si="15"/>
        <v>751836</v>
      </c>
      <c r="G74" s="20">
        <f t="shared" si="15"/>
        <v>0</v>
      </c>
      <c r="H74" s="20">
        <f t="shared" si="15"/>
        <v>0</v>
      </c>
      <c r="I74" s="7">
        <f>SUM(I72,I67)</f>
        <v>0</v>
      </c>
      <c r="J74" s="20">
        <f t="shared" si="15"/>
        <v>10832360</v>
      </c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  <row r="88" spans="2:2" x14ac:dyDescent="0.25">
      <c r="B88" s="6"/>
    </row>
    <row r="89" spans="2:2" x14ac:dyDescent="0.25">
      <c r="B89" s="6"/>
    </row>
  </sheetData>
  <pageMargins left="0.7" right="0.7" top="0.75" bottom="0.75" header="0.3" footer="0.3"/>
  <pageSetup scale="89" fitToHeight="0" orientation="landscape" r:id="rId1"/>
  <ignoredErrors>
    <ignoredError sqref="J8 J20:J26 J42 J60:J6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1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18" sqref="C18:J1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I13" s="3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I14" s="35"/>
      <c r="J14" s="15">
        <f t="shared" ref="J14:J15" si="1">SUM(D14:H14)</f>
        <v>0</v>
      </c>
    </row>
    <row r="15" spans="2:39" x14ac:dyDescent="0.25">
      <c r="B15" s="23"/>
      <c r="C15" s="25"/>
      <c r="D15" s="15"/>
      <c r="E15" s="15"/>
      <c r="F15" s="15"/>
      <c r="G15" s="15"/>
      <c r="H15" s="15"/>
      <c r="I15" s="35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5"/>
      <c r="E18" s="15"/>
      <c r="F18" s="15"/>
      <c r="G18" s="15"/>
      <c r="H18" s="15"/>
      <c r="I18" s="35"/>
      <c r="J18" s="15">
        <f t="shared" ref="J18:J19" si="3">SUM(D18:H18)</f>
        <v>0</v>
      </c>
    </row>
    <row r="19" spans="2:10" x14ac:dyDescent="0.25">
      <c r="B19" s="23"/>
      <c r="C19" s="25"/>
      <c r="D19" s="15"/>
      <c r="E19" s="15"/>
      <c r="F19" s="15"/>
      <c r="G19" s="15"/>
      <c r="H19" s="15"/>
      <c r="I19" s="35"/>
      <c r="J19" s="15">
        <f t="shared" si="3"/>
        <v>0</v>
      </c>
    </row>
    <row r="20" spans="2:10" x14ac:dyDescent="0.25">
      <c r="B20" s="23"/>
      <c r="C20" s="25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5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5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 t="s">
        <v>102</v>
      </c>
      <c r="D29" s="15">
        <v>300000</v>
      </c>
      <c r="E29" s="15">
        <v>0</v>
      </c>
      <c r="F29" s="15">
        <v>0</v>
      </c>
      <c r="G29" s="15"/>
      <c r="H29" s="15"/>
      <c r="I29" s="35"/>
      <c r="J29" s="15">
        <f t="shared" ref="J29:J30" si="6">SUM(D29:H29)</f>
        <v>300000</v>
      </c>
    </row>
    <row r="30" spans="2:10" x14ac:dyDescent="0.25">
      <c r="B30" s="23" t="s">
        <v>40</v>
      </c>
      <c r="C30" s="25"/>
      <c r="D30" s="15"/>
      <c r="E30" s="15"/>
      <c r="F30" s="15"/>
      <c r="G30" s="15"/>
      <c r="H30" s="15"/>
      <c r="I30" s="35"/>
      <c r="J30" s="15">
        <f t="shared" si="6"/>
        <v>0</v>
      </c>
    </row>
    <row r="31" spans="2:10" x14ac:dyDescent="0.25">
      <c r="B31" s="23"/>
      <c r="C31" s="9" t="s">
        <v>15</v>
      </c>
      <c r="D31" s="12">
        <f>SUM(D29:D30)</f>
        <v>300000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ref="J31:J51" si="8">SUM(D31:H31)</f>
        <v>300000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/>
      <c r="J33" s="15">
        <f t="shared" ref="J33:J34" si="9">SUM(D33:H33)</f>
        <v>0</v>
      </c>
    </row>
    <row r="34" spans="2:10" x14ac:dyDescent="0.25">
      <c r="B34" s="23"/>
      <c r="C34" s="25"/>
      <c r="D34" s="15"/>
      <c r="E34" s="15"/>
      <c r="F34" s="15"/>
      <c r="G34" s="15"/>
      <c r="H34" s="15"/>
      <c r="I34" s="35"/>
      <c r="J34" s="15">
        <f t="shared" si="9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10">SUM(E33:E34)</f>
        <v>0</v>
      </c>
      <c r="F35" s="16">
        <f t="shared" si="10"/>
        <v>0</v>
      </c>
      <c r="G35" s="16">
        <f t="shared" si="10"/>
        <v>0</v>
      </c>
      <c r="H35" s="16">
        <f t="shared" si="10"/>
        <v>0</v>
      </c>
      <c r="J35" s="16">
        <f t="shared" si="8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25" t="s">
        <v>103</v>
      </c>
      <c r="D37" s="15">
        <v>85000</v>
      </c>
      <c r="E37" s="15">
        <v>0</v>
      </c>
      <c r="F37" s="15">
        <v>0</v>
      </c>
      <c r="G37" s="15"/>
      <c r="H37" s="15"/>
      <c r="I37" s="35"/>
      <c r="J37" s="15">
        <f t="shared" ref="J37:J41" si="11">SUM(D37:H37)</f>
        <v>85000</v>
      </c>
    </row>
    <row r="38" spans="2:10" x14ac:dyDescent="0.25">
      <c r="B38" s="23"/>
      <c r="C38" s="25" t="s">
        <v>104</v>
      </c>
      <c r="D38" s="15">
        <v>40500</v>
      </c>
      <c r="E38" s="15">
        <v>0</v>
      </c>
      <c r="F38" s="15">
        <v>0</v>
      </c>
      <c r="G38" s="15"/>
      <c r="H38" s="15"/>
      <c r="I38" s="35"/>
      <c r="J38" s="15">
        <f t="shared" si="11"/>
        <v>40500</v>
      </c>
    </row>
    <row r="39" spans="2:10" x14ac:dyDescent="0.25">
      <c r="B39" s="23"/>
      <c r="C39" s="25" t="s">
        <v>105</v>
      </c>
      <c r="D39" s="15">
        <v>22275</v>
      </c>
      <c r="E39" s="15">
        <v>0</v>
      </c>
      <c r="F39" s="15">
        <v>0</v>
      </c>
      <c r="G39" s="15"/>
      <c r="H39" s="15"/>
      <c r="I39" s="35"/>
      <c r="J39" s="15">
        <f t="shared" si="11"/>
        <v>22275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11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I41" s="35"/>
      <c r="J41" s="15">
        <f t="shared" si="11"/>
        <v>0</v>
      </c>
    </row>
    <row r="42" spans="2:10" x14ac:dyDescent="0.25">
      <c r="B42" s="23"/>
      <c r="C42" s="9" t="s">
        <v>17</v>
      </c>
      <c r="D42" s="16">
        <f>SUM(D37:D41)</f>
        <v>147775</v>
      </c>
      <c r="E42" s="16">
        <f t="shared" ref="E42:H42" si="12">SUM(E37:E41)</f>
        <v>0</v>
      </c>
      <c r="F42" s="16">
        <f t="shared" si="12"/>
        <v>0</v>
      </c>
      <c r="G42" s="16">
        <f t="shared" si="12"/>
        <v>0</v>
      </c>
      <c r="H42" s="16">
        <f t="shared" si="12"/>
        <v>0</v>
      </c>
      <c r="J42" s="16">
        <f t="shared" si="8"/>
        <v>147775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 t="s">
        <v>106</v>
      </c>
      <c r="D44" s="15">
        <v>20000</v>
      </c>
      <c r="E44" s="15">
        <v>0</v>
      </c>
      <c r="F44" s="15">
        <v>0</v>
      </c>
      <c r="G44" s="15"/>
      <c r="H44" s="15"/>
      <c r="I44" s="35"/>
      <c r="J44" s="15">
        <f t="shared" ref="J44:J49" si="13">SUM(D44:H44)</f>
        <v>20000</v>
      </c>
    </row>
    <row r="45" spans="2:10" x14ac:dyDescent="0.25">
      <c r="B45" s="23"/>
      <c r="C45" s="25" t="s">
        <v>107</v>
      </c>
      <c r="D45" s="15">
        <v>40500</v>
      </c>
      <c r="E45" s="15">
        <v>0</v>
      </c>
      <c r="F45" s="15">
        <v>0</v>
      </c>
      <c r="G45" s="15"/>
      <c r="H45" s="15"/>
      <c r="I45" s="35"/>
      <c r="J45" s="15">
        <f t="shared" si="13"/>
        <v>40500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/>
      <c r="J46" s="15">
        <f t="shared" si="13"/>
        <v>0</v>
      </c>
    </row>
    <row r="47" spans="2:10" x14ac:dyDescent="0.25">
      <c r="B47" s="23"/>
      <c r="C47" s="25"/>
      <c r="D47" s="15"/>
      <c r="E47" s="15"/>
      <c r="F47" s="15"/>
      <c r="G47" s="15"/>
      <c r="H47" s="15"/>
      <c r="I47" s="35"/>
      <c r="J47" s="15">
        <f t="shared" si="13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/>
      <c r="J48" s="15">
        <f t="shared" si="13"/>
        <v>0</v>
      </c>
    </row>
    <row r="49" spans="2:10" x14ac:dyDescent="0.25">
      <c r="B49" s="23"/>
      <c r="C49" s="25"/>
      <c r="D49" s="15"/>
      <c r="E49" s="15"/>
      <c r="F49" s="15"/>
      <c r="G49" s="15"/>
      <c r="H49" s="15"/>
      <c r="I49" s="35"/>
      <c r="J49" s="15">
        <f t="shared" si="13"/>
        <v>0</v>
      </c>
    </row>
    <row r="50" spans="2:10" x14ac:dyDescent="0.25">
      <c r="B50" s="24"/>
      <c r="C50" s="9" t="s">
        <v>18</v>
      </c>
      <c r="D50" s="16">
        <f>SUM(D44:D49)</f>
        <v>60500</v>
      </c>
      <c r="E50" s="16">
        <f t="shared" ref="E50:H50" si="14">SUM(E44:E49)</f>
        <v>0</v>
      </c>
      <c r="F50" s="16">
        <f t="shared" si="14"/>
        <v>0</v>
      </c>
      <c r="G50" s="16">
        <f t="shared" si="14"/>
        <v>0</v>
      </c>
      <c r="H50" s="16">
        <f t="shared" si="14"/>
        <v>0</v>
      </c>
      <c r="J50" s="16">
        <f t="shared" si="8"/>
        <v>60500</v>
      </c>
    </row>
    <row r="51" spans="2:10" x14ac:dyDescent="0.25">
      <c r="B51" s="24"/>
      <c r="C51" s="9" t="s">
        <v>19</v>
      </c>
      <c r="D51" s="16">
        <f>SUM(D50,D42,D35,D31,D27,D16,D11)</f>
        <v>508275</v>
      </c>
      <c r="E51" s="16">
        <f t="shared" ref="E51:H51" si="15">SUM(E50,E42,E35,E31,E27,E16,E11)</f>
        <v>0</v>
      </c>
      <c r="F51" s="16">
        <f t="shared" si="15"/>
        <v>0</v>
      </c>
      <c r="G51" s="16">
        <f t="shared" si="15"/>
        <v>0</v>
      </c>
      <c r="H51" s="16">
        <f t="shared" si="15"/>
        <v>0</v>
      </c>
      <c r="J51" s="16">
        <f t="shared" si="8"/>
        <v>508275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6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7">SUM(E54:E55)</f>
        <v>0</v>
      </c>
      <c r="F56" s="16">
        <f t="shared" si="17"/>
        <v>0</v>
      </c>
      <c r="G56" s="16">
        <f t="shared" si="17"/>
        <v>0</v>
      </c>
      <c r="H56" s="16">
        <f t="shared" si="17"/>
        <v>0</v>
      </c>
      <c r="J56" s="16">
        <f t="shared" si="16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508275</v>
      </c>
      <c r="E58" s="20">
        <f t="shared" ref="E58:J58" si="18">SUM(E56,E51)</f>
        <v>0</v>
      </c>
      <c r="F58" s="20">
        <f t="shared" si="18"/>
        <v>0</v>
      </c>
      <c r="G58" s="20">
        <f t="shared" si="18"/>
        <v>0</v>
      </c>
      <c r="H58" s="20">
        <f t="shared" si="18"/>
        <v>0</v>
      </c>
      <c r="I58" s="7">
        <f>SUM(I56,I51)</f>
        <v>0</v>
      </c>
      <c r="J58" s="20">
        <f t="shared" si="18"/>
        <v>508275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8"/>
  <sheetViews>
    <sheetView showGridLines="0" zoomScale="85" zoomScaleNormal="85" workbookViewId="0">
      <pane xSplit="3" ySplit="6" topLeftCell="D3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63" sqref="J63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 t="shared" ref="J8:J10" si="0"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I9" s="35"/>
      <c r="J9" s="15">
        <f t="shared" si="0"/>
        <v>0</v>
      </c>
    </row>
    <row r="10" spans="2:39" x14ac:dyDescent="0.25">
      <c r="B10" s="23"/>
      <c r="C10" s="25"/>
      <c r="D10" s="15"/>
      <c r="E10" s="15"/>
      <c r="F10" s="15"/>
      <c r="G10" s="15"/>
      <c r="H10" s="15"/>
      <c r="I10" s="35"/>
      <c r="J10" s="15">
        <f t="shared" si="0"/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1">SUM(E8:E10)</f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7">
        <f t="shared" si="1"/>
        <v>0</v>
      </c>
      <c r="J11" s="16">
        <f t="shared" si="1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I13" s="35"/>
      <c r="J13" s="15">
        <f t="shared" ref="J13:J15" si="2"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I14" s="35"/>
      <c r="J14" s="15">
        <f t="shared" si="2"/>
        <v>0</v>
      </c>
    </row>
    <row r="15" spans="2:39" x14ac:dyDescent="0.25">
      <c r="B15" s="23"/>
      <c r="C15" s="25"/>
      <c r="D15" s="15"/>
      <c r="E15" s="15"/>
      <c r="F15" s="15"/>
      <c r="G15" s="15"/>
      <c r="H15" s="15"/>
      <c r="I15" s="35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3">SUM(E13:E15)</f>
        <v>0</v>
      </c>
      <c r="F16" s="16">
        <f t="shared" si="3"/>
        <v>0</v>
      </c>
      <c r="G16" s="16">
        <f t="shared" si="3"/>
        <v>0</v>
      </c>
      <c r="H16" s="16">
        <f t="shared" si="3"/>
        <v>0</v>
      </c>
      <c r="I16" s="7">
        <f t="shared" si="3"/>
        <v>0</v>
      </c>
      <c r="J16" s="16">
        <f t="shared" si="3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5"/>
      <c r="E18" s="15"/>
      <c r="F18" s="15"/>
      <c r="G18" s="15"/>
      <c r="H18" s="15"/>
      <c r="I18" s="35"/>
      <c r="J18" s="15">
        <f t="shared" ref="J18:J26" si="4">SUM(D18:H18)</f>
        <v>0</v>
      </c>
    </row>
    <row r="19" spans="2:10" x14ac:dyDescent="0.25">
      <c r="B19" s="23"/>
      <c r="C19" s="25"/>
      <c r="D19" s="15"/>
      <c r="E19" s="15"/>
      <c r="F19" s="15"/>
      <c r="G19" s="15"/>
      <c r="H19" s="15"/>
      <c r="I19" s="35"/>
      <c r="J19" s="15">
        <f t="shared" si="4"/>
        <v>0</v>
      </c>
    </row>
    <row r="20" spans="2:10" x14ac:dyDescent="0.25">
      <c r="B20" s="23"/>
      <c r="C20" s="25"/>
      <c r="D20" s="15"/>
      <c r="E20" s="15"/>
      <c r="F20" s="15"/>
      <c r="G20" s="15"/>
      <c r="H20" s="15"/>
      <c r="I20" s="35"/>
      <c r="J20" s="15">
        <f t="shared" si="4"/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4"/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/>
      <c r="J22" s="15">
        <f t="shared" si="4"/>
        <v>0</v>
      </c>
    </row>
    <row r="23" spans="2:10" x14ac:dyDescent="0.25">
      <c r="B23" s="23"/>
      <c r="C23" s="25"/>
      <c r="D23" s="15"/>
      <c r="E23" s="15"/>
      <c r="F23" s="15"/>
      <c r="G23" s="15"/>
      <c r="H23" s="15"/>
      <c r="I23" s="35"/>
      <c r="J23" s="15">
        <f t="shared" si="4"/>
        <v>0</v>
      </c>
    </row>
    <row r="24" spans="2:10" x14ac:dyDescent="0.25">
      <c r="B24" s="23"/>
      <c r="C24" s="25"/>
      <c r="D24" s="15"/>
      <c r="E24" s="15"/>
      <c r="F24" s="15"/>
      <c r="G24" s="15"/>
      <c r="H24" s="15"/>
      <c r="I24" s="35"/>
      <c r="J24" s="15">
        <f t="shared" si="4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/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5"/>
      <c r="F29" s="15"/>
      <c r="G29" s="15"/>
      <c r="H29" s="15"/>
      <c r="I29" s="35"/>
      <c r="J29" s="15">
        <f t="shared" ref="J29:J30" si="6">SUM(D29:H29)</f>
        <v>0</v>
      </c>
    </row>
    <row r="30" spans="2:10" x14ac:dyDescent="0.25">
      <c r="B30" s="23" t="s">
        <v>40</v>
      </c>
      <c r="C30" s="25"/>
      <c r="D30" s="15"/>
      <c r="E30" s="15"/>
      <c r="F30" s="15"/>
      <c r="G30" s="15"/>
      <c r="H30" s="15"/>
      <c r="I30" s="35"/>
      <c r="J30" s="15">
        <f t="shared" si="6"/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ref="J31:J56" si="8">SUM(D31:H31)</f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/>
      <c r="J33" s="15">
        <f t="shared" ref="J33:J34" si="9">SUM(D33:H33)</f>
        <v>0</v>
      </c>
    </row>
    <row r="34" spans="2:10" x14ac:dyDescent="0.25">
      <c r="B34" s="23"/>
      <c r="C34" s="25"/>
      <c r="D34" s="15"/>
      <c r="E34" s="15"/>
      <c r="F34" s="15"/>
      <c r="G34" s="15"/>
      <c r="H34" s="15"/>
      <c r="I34" s="35"/>
      <c r="J34" s="15">
        <f t="shared" si="9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10">SUM(E33:E34)</f>
        <v>0</v>
      </c>
      <c r="F35" s="16">
        <f t="shared" si="10"/>
        <v>0</v>
      </c>
      <c r="G35" s="16">
        <f t="shared" si="10"/>
        <v>0</v>
      </c>
      <c r="H35" s="16">
        <f t="shared" si="10"/>
        <v>0</v>
      </c>
      <c r="J35" s="16">
        <f t="shared" si="8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 t="s">
        <v>109</v>
      </c>
      <c r="D37" s="15">
        <v>580305</v>
      </c>
      <c r="E37" s="15">
        <v>580305</v>
      </c>
      <c r="F37" s="15">
        <v>0</v>
      </c>
      <c r="G37" s="15"/>
      <c r="H37" s="15"/>
      <c r="I37" s="35"/>
      <c r="J37" s="15">
        <f t="shared" ref="J37:J46" si="11">SUM(D37:H37)</f>
        <v>1160610</v>
      </c>
    </row>
    <row r="38" spans="2:10" x14ac:dyDescent="0.25">
      <c r="B38" s="23"/>
      <c r="C38" s="25" t="s">
        <v>110</v>
      </c>
      <c r="D38" s="15">
        <v>93962.62</v>
      </c>
      <c r="E38" s="15">
        <v>93962.62</v>
      </c>
      <c r="F38" s="15">
        <v>0</v>
      </c>
      <c r="G38" s="15"/>
      <c r="H38" s="15"/>
      <c r="I38" s="35"/>
      <c r="J38" s="15">
        <f t="shared" ref="J38:J43" si="12">SUM(D38:H38)</f>
        <v>187925.24</v>
      </c>
    </row>
    <row r="39" spans="2:10" x14ac:dyDescent="0.25">
      <c r="B39" s="23"/>
      <c r="C39" s="25" t="s">
        <v>100</v>
      </c>
      <c r="D39" s="15">
        <v>98321.264249999993</v>
      </c>
      <c r="E39" s="15">
        <v>98321.264249999993</v>
      </c>
      <c r="F39" s="15">
        <v>0</v>
      </c>
      <c r="G39" s="15"/>
      <c r="H39" s="15"/>
      <c r="I39" s="35"/>
      <c r="J39" s="15">
        <f t="shared" si="12"/>
        <v>196642.52849999999</v>
      </c>
    </row>
    <row r="40" spans="2:10" x14ac:dyDescent="0.25">
      <c r="B40" s="23"/>
      <c r="C40" s="25" t="s">
        <v>111</v>
      </c>
      <c r="D40" s="15">
        <v>46981.31</v>
      </c>
      <c r="E40" s="15">
        <v>46981.31</v>
      </c>
      <c r="F40" s="15">
        <v>0</v>
      </c>
      <c r="G40" s="15"/>
      <c r="H40" s="15"/>
      <c r="I40" s="35"/>
      <c r="J40" s="15">
        <f t="shared" si="12"/>
        <v>93962.62</v>
      </c>
    </row>
    <row r="41" spans="2:10" ht="30" x14ac:dyDescent="0.25">
      <c r="B41" s="23"/>
      <c r="C41" s="25" t="s">
        <v>112</v>
      </c>
      <c r="D41" s="15">
        <v>164399.64499999999</v>
      </c>
      <c r="E41" s="15">
        <v>164399.64499999999</v>
      </c>
      <c r="F41" s="15">
        <v>0</v>
      </c>
      <c r="G41" s="15"/>
      <c r="H41" s="15"/>
      <c r="I41" s="35"/>
      <c r="J41" s="15">
        <f t="shared" si="12"/>
        <v>328799.28999999998</v>
      </c>
    </row>
    <row r="42" spans="2:10" ht="30" x14ac:dyDescent="0.25">
      <c r="B42" s="23"/>
      <c r="C42" s="25" t="s">
        <v>112</v>
      </c>
      <c r="D42" s="15">
        <v>-164399.64499999999</v>
      </c>
      <c r="E42" s="15">
        <v>-164399.64499999999</v>
      </c>
      <c r="F42" s="15">
        <v>0</v>
      </c>
      <c r="G42" s="15"/>
      <c r="H42" s="15"/>
      <c r="I42" s="35"/>
      <c r="J42" s="15">
        <f t="shared" ref="J42" si="13">SUM(D42:H42)</f>
        <v>-328799.28999999998</v>
      </c>
    </row>
    <row r="43" spans="2:10" x14ac:dyDescent="0.25">
      <c r="B43" s="23"/>
      <c r="C43" s="25"/>
      <c r="D43" s="15"/>
      <c r="E43" s="15"/>
      <c r="F43" s="15"/>
      <c r="G43" s="15"/>
      <c r="H43" s="15"/>
      <c r="I43" s="35"/>
      <c r="J43" s="15">
        <f t="shared" si="12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/>
      <c r="J44" s="15">
        <f t="shared" si="11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/>
      <c r="J45" s="15">
        <f t="shared" si="11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/>
      <c r="J46" s="15">
        <f t="shared" si="11"/>
        <v>0</v>
      </c>
    </row>
    <row r="47" spans="2:10" x14ac:dyDescent="0.25">
      <c r="B47" s="23"/>
      <c r="C47" s="9" t="s">
        <v>45</v>
      </c>
      <c r="D47" s="16">
        <f>SUM(D37:D46)</f>
        <v>819570.19424999994</v>
      </c>
      <c r="E47" s="16">
        <f t="shared" ref="E47:H47" si="14">SUM(E37:E46)</f>
        <v>819570.19424999994</v>
      </c>
      <c r="F47" s="16">
        <f t="shared" si="14"/>
        <v>0</v>
      </c>
      <c r="G47" s="16">
        <f t="shared" si="14"/>
        <v>0</v>
      </c>
      <c r="H47" s="16">
        <f t="shared" si="14"/>
        <v>0</v>
      </c>
      <c r="J47" s="16">
        <f t="shared" si="8"/>
        <v>1639140.3884999999</v>
      </c>
    </row>
    <row r="48" spans="2:10" x14ac:dyDescent="0.25">
      <c r="B48" s="23"/>
      <c r="C48" s="14" t="s">
        <v>46</v>
      </c>
      <c r="D48" s="13" t="s">
        <v>36</v>
      </c>
      <c r="E48" s="10"/>
      <c r="F48" s="10"/>
      <c r="G48" s="10"/>
      <c r="H48" s="10"/>
      <c r="J48" s="15"/>
    </row>
    <row r="49" spans="2:10" x14ac:dyDescent="0.25">
      <c r="B49" s="23"/>
      <c r="C49" s="25" t="s">
        <v>108</v>
      </c>
      <c r="D49" s="15">
        <v>75170.095000000001</v>
      </c>
      <c r="E49" s="15">
        <v>75170.095000000001</v>
      </c>
      <c r="F49" s="15">
        <v>0</v>
      </c>
      <c r="G49" s="15"/>
      <c r="H49" s="15"/>
      <c r="I49" s="35"/>
      <c r="J49" s="15">
        <f t="shared" ref="J49:J54" si="15">SUM(D49:H49)</f>
        <v>150340.19</v>
      </c>
    </row>
    <row r="50" spans="2:10" x14ac:dyDescent="0.25">
      <c r="B50" s="23"/>
      <c r="C50" s="25"/>
      <c r="D50" s="15"/>
      <c r="E50" s="15"/>
      <c r="F50" s="15"/>
      <c r="G50" s="15"/>
      <c r="H50" s="15"/>
      <c r="I50" s="35"/>
      <c r="J50" s="15">
        <f t="shared" si="15"/>
        <v>0</v>
      </c>
    </row>
    <row r="51" spans="2:10" x14ac:dyDescent="0.25">
      <c r="B51" s="23"/>
      <c r="C51" s="25"/>
      <c r="D51" s="15"/>
      <c r="E51" s="15"/>
      <c r="F51" s="15"/>
      <c r="G51" s="15"/>
      <c r="H51" s="15"/>
      <c r="I51" s="35"/>
      <c r="J51" s="15">
        <f t="shared" si="15"/>
        <v>0</v>
      </c>
    </row>
    <row r="52" spans="2:10" x14ac:dyDescent="0.25">
      <c r="B52" s="23"/>
      <c r="C52" s="25"/>
      <c r="D52" s="15"/>
      <c r="E52" s="15"/>
      <c r="F52" s="15"/>
      <c r="G52" s="15"/>
      <c r="H52" s="15"/>
      <c r="I52" s="35"/>
      <c r="J52" s="15">
        <f t="shared" si="15"/>
        <v>0</v>
      </c>
    </row>
    <row r="53" spans="2:10" x14ac:dyDescent="0.25">
      <c r="B53" s="23"/>
      <c r="C53" s="25"/>
      <c r="D53" s="15"/>
      <c r="E53" s="15"/>
      <c r="F53" s="15"/>
      <c r="G53" s="15"/>
      <c r="H53" s="15"/>
      <c r="I53" s="35"/>
      <c r="J53" s="15">
        <f t="shared" si="15"/>
        <v>0</v>
      </c>
    </row>
    <row r="54" spans="2:10" x14ac:dyDescent="0.25">
      <c r="B54" s="23"/>
      <c r="C54" s="25"/>
      <c r="D54" s="15"/>
      <c r="E54" s="15"/>
      <c r="F54" s="15"/>
      <c r="G54" s="15"/>
      <c r="H54" s="15"/>
      <c r="I54" s="35"/>
      <c r="J54" s="15">
        <f t="shared" si="15"/>
        <v>0</v>
      </c>
    </row>
    <row r="55" spans="2:10" x14ac:dyDescent="0.25">
      <c r="B55" s="24"/>
      <c r="C55" s="9" t="s">
        <v>18</v>
      </c>
      <c r="D55" s="16">
        <f>SUM(D49:D54)</f>
        <v>75170.095000000001</v>
      </c>
      <c r="E55" s="16">
        <f t="shared" ref="E55:H55" si="16">SUM(E49:E54)</f>
        <v>75170.095000000001</v>
      </c>
      <c r="F55" s="16">
        <f t="shared" si="16"/>
        <v>0</v>
      </c>
      <c r="G55" s="16">
        <f t="shared" si="16"/>
        <v>0</v>
      </c>
      <c r="H55" s="16">
        <f t="shared" si="16"/>
        <v>0</v>
      </c>
      <c r="J55" s="16">
        <f t="shared" si="8"/>
        <v>150340.19</v>
      </c>
    </row>
    <row r="56" spans="2:10" x14ac:dyDescent="0.25">
      <c r="B56" s="24"/>
      <c r="C56" s="9" t="s">
        <v>19</v>
      </c>
      <c r="D56" s="16">
        <f>SUM(D55,D47,D35,D31,D27,D16,D11)</f>
        <v>894740.28924999991</v>
      </c>
      <c r="E56" s="16">
        <f t="shared" ref="E56:H56" si="17">SUM(E55,E47,E35,E31,E27,E16,E11)</f>
        <v>894740.28924999991</v>
      </c>
      <c r="F56" s="16">
        <f t="shared" si="17"/>
        <v>0</v>
      </c>
      <c r="G56" s="16">
        <f t="shared" si="17"/>
        <v>0</v>
      </c>
      <c r="H56" s="16">
        <f t="shared" si="17"/>
        <v>0</v>
      </c>
      <c r="J56" s="16">
        <f t="shared" si="8"/>
        <v>1789480.5784999998</v>
      </c>
    </row>
    <row r="57" spans="2:10" x14ac:dyDescent="0.25">
      <c r="B57" s="6"/>
      <c r="D57"/>
      <c r="E57"/>
      <c r="H57"/>
      <c r="I57"/>
      <c r="J57" t="s">
        <v>20</v>
      </c>
    </row>
    <row r="58" spans="2:10" ht="30" x14ac:dyDescent="0.25">
      <c r="B58" s="71" t="s">
        <v>44</v>
      </c>
      <c r="C58" s="17" t="s">
        <v>44</v>
      </c>
      <c r="D58" s="18"/>
      <c r="E58" s="18"/>
      <c r="F58" s="18"/>
      <c r="G58" s="18"/>
      <c r="H58" s="18"/>
      <c r="I58"/>
      <c r="J58" s="18" t="s">
        <v>20</v>
      </c>
    </row>
    <row r="59" spans="2:10" x14ac:dyDescent="0.25">
      <c r="B59" s="23"/>
      <c r="C59" s="25"/>
      <c r="D59" s="13"/>
      <c r="E59" s="10"/>
      <c r="F59" s="10"/>
      <c r="G59" s="10"/>
      <c r="H59" s="10"/>
      <c r="J59" s="15">
        <f>SUM(D59:H59)</f>
        <v>0</v>
      </c>
    </row>
    <row r="60" spans="2:10" x14ac:dyDescent="0.25">
      <c r="B60" s="23"/>
      <c r="C60" s="25"/>
      <c r="D60" s="13"/>
      <c r="E60" s="10"/>
      <c r="F60" s="10"/>
      <c r="G60" s="10"/>
      <c r="H60" s="10"/>
      <c r="J60" s="15">
        <f t="shared" ref="J60:J61" si="18">SUM(D60:H60)</f>
        <v>0</v>
      </c>
    </row>
    <row r="61" spans="2:10" x14ac:dyDescent="0.25">
      <c r="B61" s="24"/>
      <c r="C61" s="9" t="s">
        <v>21</v>
      </c>
      <c r="D61" s="16">
        <f>SUM(D59:D60)</f>
        <v>0</v>
      </c>
      <c r="E61" s="16">
        <f t="shared" ref="E61:H61" si="19">SUM(E59:E60)</f>
        <v>0</v>
      </c>
      <c r="F61" s="16">
        <f t="shared" si="19"/>
        <v>0</v>
      </c>
      <c r="G61" s="16">
        <f t="shared" si="19"/>
        <v>0</v>
      </c>
      <c r="H61" s="16">
        <f t="shared" si="19"/>
        <v>0</v>
      </c>
      <c r="J61" s="16">
        <f t="shared" si="18"/>
        <v>0</v>
      </c>
    </row>
    <row r="62" spans="2:10" ht="15.75" thickBot="1" x14ac:dyDescent="0.3">
      <c r="B62" s="6"/>
      <c r="D62"/>
      <c r="E62"/>
      <c r="H62"/>
      <c r="I62"/>
      <c r="J62" t="s">
        <v>20</v>
      </c>
    </row>
    <row r="63" spans="2:10" s="1" customFormat="1" ht="30.75" thickBot="1" x14ac:dyDescent="0.3">
      <c r="B63" s="19" t="s">
        <v>22</v>
      </c>
      <c r="C63" s="19"/>
      <c r="D63" s="20">
        <f>SUM(D61,D56)</f>
        <v>894740.28924999991</v>
      </c>
      <c r="E63" s="20">
        <f t="shared" ref="E63:J63" si="20">SUM(E61,E56)</f>
        <v>894740.28924999991</v>
      </c>
      <c r="F63" s="20">
        <f t="shared" si="20"/>
        <v>0</v>
      </c>
      <c r="G63" s="20">
        <f t="shared" si="20"/>
        <v>0</v>
      </c>
      <c r="H63" s="20">
        <f t="shared" si="20"/>
        <v>0</v>
      </c>
      <c r="I63" s="7">
        <f>SUM(I61,I56)</f>
        <v>0</v>
      </c>
      <c r="J63" s="20">
        <f t="shared" si="20"/>
        <v>1789480.5784999998</v>
      </c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  <row r="77" spans="2:2" x14ac:dyDescent="0.25">
      <c r="B77" s="6"/>
    </row>
    <row r="78" spans="2:2" x14ac:dyDescent="0.25">
      <c r="B78" s="6"/>
    </row>
  </sheetData>
  <pageMargins left="0.7" right="0.7" top="0.75" bottom="0.75" header="0.3" footer="0.3"/>
  <pageSetup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N53" sqref="N53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65" t="s">
        <v>79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Normal="100" workbookViewId="0">
      <selection activeCell="C32" sqref="C32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34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070bfd7-4a4e-4ef0-9f67-6d3bb443654a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18d89daf-2600-41db-917f-bfd0b9ee87ed">
      <Terms xmlns="http://schemas.microsoft.com/office/infopath/2007/PartnerControls"/>
    </lcf76f155ced4ddcb4097134ff3c332f>
    <TaxCatchAll xmlns="8070bfd7-4a4e-4ef0-9f67-6d3bb443654a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D961C91F28634ABB64A083B94C65BF" ma:contentTypeVersion="14" ma:contentTypeDescription="Create a new document." ma:contentTypeScope="" ma:versionID="42ba805f7a8151f9e22fe647411d661e">
  <xsd:schema xmlns:xsd="http://www.w3.org/2001/XMLSchema" xmlns:xs="http://www.w3.org/2001/XMLSchema" xmlns:p="http://schemas.microsoft.com/office/2006/metadata/properties" xmlns:ns2="18d89daf-2600-41db-917f-bfd0b9ee87ed" xmlns:ns3="8070bfd7-4a4e-4ef0-9f67-6d3bb443654a" targetNamespace="http://schemas.microsoft.com/office/2006/metadata/properties" ma:root="true" ma:fieldsID="2e227c610b954fe345634d3d7bfbf19a" ns2:_="" ns3:_="">
    <xsd:import namespace="18d89daf-2600-41db-917f-bfd0b9ee87ed"/>
    <xsd:import namespace="8070bfd7-4a4e-4ef0-9f67-6d3bb44365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89daf-2600-41db-917f-bfd0b9ee87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ab77698-3ae2-41ea-82eb-24adcdbbe1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0bfd7-4a4e-4ef0-9f67-6d3bb443654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19db0d-983a-443d-81f6-de0b62137a4e}" ma:internalName="TaxCatchAll" ma:showField="CatchAllData" ma:web="8070bfd7-4a4e-4ef0-9f67-6d3bb44365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8070bfd7-4a4e-4ef0-9f67-6d3bb443654a"/>
    <ds:schemaRef ds:uri="18d89daf-2600-41db-917f-bfd0b9ee87ed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E6D96C50-6E8F-40B6-9EF5-09A7BC107A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d89daf-2600-41db-917f-bfd0b9ee87ed"/>
    <ds:schemaRef ds:uri="8070bfd7-4a4e-4ef0-9f67-6d3bb44365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2024-04-01T18:14:31Z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0x010100E8D961C91F28634ABB64A083B94C65BF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