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0AA54F48-E877-46FB-B749-AE2AA788B8BF}" xr6:coauthVersionLast="47" xr6:coauthVersionMax="47" xr10:uidLastSave="{00000000-0000-0000-0000-000000000000}"/>
  <bookViews>
    <workbookView xWindow="57480" yWindow="-120" windowWidth="29040" windowHeight="16440" tabRatio="979" activeTab="5" xr2:uid="{AAC398A2-E95D-4231-A920-55B8B1C73F3F}"/>
  </bookViews>
  <sheets>
    <sheet name="Consolidated Budget" sheetId="30" r:id="rId1"/>
    <sheet name="1. Hybrid Electric Bus" sheetId="28" r:id="rId2"/>
    <sheet name="2. Hydrogen Bus Pilot" sheetId="27" r:id="rId3"/>
    <sheet name="3. Community EV Charging Hub" sheetId="31" r:id="rId4"/>
    <sheet name="4. City Hall Solar &amp; Energy" sheetId="16" r:id="rId5"/>
    <sheet name="5. Household Appliance Decarb" sheetId="29" r:id="rId6"/>
  </sheets>
  <definedNames>
    <definedName name="_xlnm._FilterDatabase" localSheetId="1" hidden="1">'1. Hybrid Electric Bus'!#REF!</definedName>
    <definedName name="_xlnm._FilterDatabase" localSheetId="2" hidden="1">'2. Hydrogen Bus Pilot'!#REF!</definedName>
    <definedName name="_xlnm._FilterDatabase" localSheetId="3" hidden="1">'3. Community EV Charging Hub'!#REF!</definedName>
    <definedName name="_xlnm._FilterDatabase" localSheetId="4" hidden="1">'4. City Hall Solar &amp; Energy'!#REF!</definedName>
    <definedName name="_xlnm._FilterDatabase" localSheetId="5" hidden="1">'5. Household Appliance Decarb'!#REF!</definedName>
    <definedName name="_xlnm._FilterDatabase" localSheetId="0" hidden="1">'Consolidated Budget'!#REF!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31" l="1"/>
  <c r="J29" i="31" s="1"/>
  <c r="J29" i="16"/>
  <c r="J30" i="16"/>
  <c r="J28" i="16"/>
  <c r="D13" i="28"/>
  <c r="H16" i="28"/>
  <c r="G13" i="28"/>
  <c r="F13" i="28"/>
  <c r="E13" i="28"/>
  <c r="J13" i="28"/>
  <c r="F8" i="28"/>
  <c r="G8" i="28" s="1"/>
  <c r="F9" i="28"/>
  <c r="F11" i="28" s="1"/>
  <c r="F10" i="28"/>
  <c r="G10" i="28"/>
  <c r="H10" i="28" s="1"/>
  <c r="J10" i="28" s="1"/>
  <c r="E10" i="28"/>
  <c r="E9" i="28"/>
  <c r="E11" i="28" s="1"/>
  <c r="E8" i="28"/>
  <c r="D10" i="28"/>
  <c r="D9" i="28"/>
  <c r="D8" i="28"/>
  <c r="D8" i="27"/>
  <c r="E8" i="27"/>
  <c r="F8" i="27" s="1"/>
  <c r="D9" i="27"/>
  <c r="D13" i="27" s="1"/>
  <c r="D10" i="27"/>
  <c r="E10" i="27" s="1"/>
  <c r="D11" i="31"/>
  <c r="E8" i="31"/>
  <c r="F8" i="31" s="1"/>
  <c r="E9" i="31"/>
  <c r="F9" i="31" s="1"/>
  <c r="E10" i="31"/>
  <c r="F10" i="31" s="1"/>
  <c r="D8" i="31"/>
  <c r="D13" i="31" s="1"/>
  <c r="D9" i="31"/>
  <c r="D10" i="31"/>
  <c r="D10" i="16"/>
  <c r="E10" i="16" s="1"/>
  <c r="F10" i="16" s="1"/>
  <c r="G10" i="16" s="1"/>
  <c r="D9" i="16"/>
  <c r="E9" i="16" s="1"/>
  <c r="F9" i="16" s="1"/>
  <c r="D8" i="16"/>
  <c r="D13" i="29"/>
  <c r="D10" i="29"/>
  <c r="E10" i="29" s="1"/>
  <c r="E9" i="29"/>
  <c r="D9" i="29"/>
  <c r="D8" i="29"/>
  <c r="F9" i="29"/>
  <c r="G9" i="29" s="1"/>
  <c r="E8" i="29"/>
  <c r="D28" i="31"/>
  <c r="J33" i="29"/>
  <c r="E31" i="29"/>
  <c r="F31" i="29"/>
  <c r="G31" i="29"/>
  <c r="G34" i="29" s="1"/>
  <c r="H31" i="29"/>
  <c r="D31" i="29"/>
  <c r="E30" i="29"/>
  <c r="F30" i="29"/>
  <c r="J30" i="29" s="1"/>
  <c r="G30" i="29"/>
  <c r="H30" i="29"/>
  <c r="D30" i="29"/>
  <c r="E29" i="29"/>
  <c r="F29" i="29"/>
  <c r="G29" i="29"/>
  <c r="H29" i="29"/>
  <c r="D29" i="29"/>
  <c r="E28" i="29"/>
  <c r="F28" i="29"/>
  <c r="G28" i="29"/>
  <c r="H28" i="29"/>
  <c r="H34" i="29" s="1"/>
  <c r="D28" i="29"/>
  <c r="E27" i="29"/>
  <c r="E34" i="29" s="1"/>
  <c r="E12" i="30" s="1"/>
  <c r="F27" i="29"/>
  <c r="F34" i="29" s="1"/>
  <c r="F12" i="30" s="1"/>
  <c r="G27" i="29"/>
  <c r="H27" i="29"/>
  <c r="D27" i="29"/>
  <c r="D34" i="29" s="1"/>
  <c r="J31" i="16"/>
  <c r="J21" i="16"/>
  <c r="J35" i="31"/>
  <c r="D35" i="31"/>
  <c r="D22" i="31"/>
  <c r="J22" i="31" s="1"/>
  <c r="J32" i="27"/>
  <c r="J29" i="28"/>
  <c r="J15" i="28"/>
  <c r="D16" i="28"/>
  <c r="D11" i="28"/>
  <c r="D25" i="31"/>
  <c r="D23" i="16"/>
  <c r="E32" i="16"/>
  <c r="E31" i="31"/>
  <c r="D32" i="27"/>
  <c r="E32" i="27"/>
  <c r="F32" i="16"/>
  <c r="D19" i="31"/>
  <c r="J18" i="31"/>
  <c r="J37" i="28"/>
  <c r="F32" i="27"/>
  <c r="G32" i="27"/>
  <c r="H32" i="27"/>
  <c r="J28" i="27"/>
  <c r="J30" i="27"/>
  <c r="J29" i="27"/>
  <c r="D22" i="28"/>
  <c r="D16" i="29"/>
  <c r="J14" i="28"/>
  <c r="G16" i="28"/>
  <c r="F16" i="28"/>
  <c r="E16" i="28"/>
  <c r="J14" i="27"/>
  <c r="J15" i="16"/>
  <c r="J14" i="16"/>
  <c r="J36" i="29"/>
  <c r="J32" i="29"/>
  <c r="J31" i="29"/>
  <c r="E37" i="29"/>
  <c r="F37" i="29"/>
  <c r="G37" i="29"/>
  <c r="H37" i="29"/>
  <c r="D37" i="29"/>
  <c r="I34" i="29"/>
  <c r="J41" i="29"/>
  <c r="D42" i="29"/>
  <c r="E22" i="29"/>
  <c r="F22" i="29"/>
  <c r="G22" i="29"/>
  <c r="H22" i="29"/>
  <c r="D16" i="16"/>
  <c r="E16" i="16"/>
  <c r="F16" i="16"/>
  <c r="G16" i="16"/>
  <c r="H16" i="16"/>
  <c r="J18" i="16"/>
  <c r="J19" i="16" s="1"/>
  <c r="D19" i="16"/>
  <c r="E19" i="16"/>
  <c r="F19" i="16"/>
  <c r="G19" i="16"/>
  <c r="H19" i="16"/>
  <c r="J22" i="16"/>
  <c r="E23" i="16"/>
  <c r="F23" i="16"/>
  <c r="F10" i="30" s="1"/>
  <c r="G23" i="16"/>
  <c r="H23" i="16"/>
  <c r="H10" i="30" s="1"/>
  <c r="J25" i="16"/>
  <c r="D26" i="16"/>
  <c r="E26" i="16"/>
  <c r="F26" i="16"/>
  <c r="G26" i="16"/>
  <c r="H26" i="16"/>
  <c r="J26" i="16"/>
  <c r="G32" i="16"/>
  <c r="H32" i="16"/>
  <c r="J34" i="16"/>
  <c r="J35" i="16" s="1"/>
  <c r="D35" i="16"/>
  <c r="E35" i="16"/>
  <c r="F35" i="16"/>
  <c r="G35" i="16"/>
  <c r="H35" i="16"/>
  <c r="H13" i="30" s="1"/>
  <c r="J39" i="16"/>
  <c r="J40" i="16" s="1"/>
  <c r="D40" i="16"/>
  <c r="E40" i="16"/>
  <c r="F40" i="16"/>
  <c r="G40" i="16"/>
  <c r="H40" i="16"/>
  <c r="D23" i="27"/>
  <c r="E19" i="27"/>
  <c r="F19" i="27"/>
  <c r="G19" i="27"/>
  <c r="H19" i="27"/>
  <c r="I19" i="27"/>
  <c r="J19" i="27"/>
  <c r="D19" i="27"/>
  <c r="D35" i="27"/>
  <c r="E23" i="27"/>
  <c r="F23" i="27"/>
  <c r="G23" i="27"/>
  <c r="H23" i="27"/>
  <c r="E37" i="28"/>
  <c r="F37" i="28"/>
  <c r="I42" i="31"/>
  <c r="H40" i="31"/>
  <c r="G40" i="31"/>
  <c r="F40" i="31"/>
  <c r="E40" i="31"/>
  <c r="D40" i="31"/>
  <c r="H35" i="31"/>
  <c r="G35" i="31"/>
  <c r="F35" i="31"/>
  <c r="F13" i="30" s="1"/>
  <c r="E35" i="31"/>
  <c r="E13" i="30" s="1"/>
  <c r="J33" i="31"/>
  <c r="H31" i="31"/>
  <c r="G31" i="31"/>
  <c r="F31" i="31"/>
  <c r="J30" i="31"/>
  <c r="J28" i="31"/>
  <c r="J27" i="31"/>
  <c r="H25" i="31"/>
  <c r="G25" i="31"/>
  <c r="F25" i="31"/>
  <c r="E25" i="31"/>
  <c r="J25" i="31"/>
  <c r="J24" i="31"/>
  <c r="H22" i="31"/>
  <c r="G22" i="31"/>
  <c r="F22" i="31"/>
  <c r="E22" i="31"/>
  <c r="J21" i="31"/>
  <c r="H19" i="31"/>
  <c r="G19" i="31"/>
  <c r="F19" i="31"/>
  <c r="E19" i="31"/>
  <c r="J19" i="31"/>
  <c r="I16" i="31"/>
  <c r="J15" i="31"/>
  <c r="J14" i="31"/>
  <c r="I11" i="31"/>
  <c r="E11" i="31"/>
  <c r="I44" i="29"/>
  <c r="H42" i="29"/>
  <c r="G42" i="29"/>
  <c r="F42" i="29"/>
  <c r="E42" i="29"/>
  <c r="H25" i="29"/>
  <c r="G25" i="29"/>
  <c r="F25" i="29"/>
  <c r="E25" i="29"/>
  <c r="D25" i="29"/>
  <c r="J25" i="29" s="1"/>
  <c r="J24" i="29"/>
  <c r="H19" i="29"/>
  <c r="G19" i="29"/>
  <c r="F19" i="29"/>
  <c r="E19" i="29"/>
  <c r="D19" i="29"/>
  <c r="J19" i="29" s="1"/>
  <c r="J18" i="29"/>
  <c r="I16" i="29"/>
  <c r="I11" i="29"/>
  <c r="H37" i="28"/>
  <c r="G37" i="28"/>
  <c r="D37" i="28"/>
  <c r="J36" i="28"/>
  <c r="H32" i="28"/>
  <c r="G32" i="28"/>
  <c r="F32" i="28"/>
  <c r="E32" i="28"/>
  <c r="D32" i="28"/>
  <c r="J31" i="28"/>
  <c r="H29" i="28"/>
  <c r="G29" i="28"/>
  <c r="F29" i="28"/>
  <c r="E29" i="28"/>
  <c r="D29" i="28"/>
  <c r="J28" i="28"/>
  <c r="H26" i="28"/>
  <c r="G26" i="28"/>
  <c r="F26" i="28"/>
  <c r="E26" i="28"/>
  <c r="D26" i="28"/>
  <c r="J25" i="28"/>
  <c r="J24" i="28"/>
  <c r="H22" i="28"/>
  <c r="G22" i="28"/>
  <c r="F22" i="28"/>
  <c r="E22" i="28"/>
  <c r="J21" i="28"/>
  <c r="H19" i="28"/>
  <c r="G19" i="28"/>
  <c r="F19" i="28"/>
  <c r="E19" i="28"/>
  <c r="D19" i="28"/>
  <c r="J18" i="28"/>
  <c r="I42" i="27"/>
  <c r="H40" i="27"/>
  <c r="G40" i="27"/>
  <c r="F40" i="27"/>
  <c r="E40" i="27"/>
  <c r="D40" i="27"/>
  <c r="J39" i="27"/>
  <c r="H35" i="27"/>
  <c r="G35" i="27"/>
  <c r="F35" i="27"/>
  <c r="E35" i="27"/>
  <c r="J34" i="27"/>
  <c r="J35" i="27" s="1"/>
  <c r="H26" i="27"/>
  <c r="G26" i="27"/>
  <c r="F26" i="27"/>
  <c r="E26" i="27"/>
  <c r="D26" i="27"/>
  <c r="J25" i="27"/>
  <c r="J26" i="27"/>
  <c r="J22" i="27"/>
  <c r="J21" i="27"/>
  <c r="D31" i="31" l="1"/>
  <c r="J31" i="31"/>
  <c r="J32" i="16"/>
  <c r="D13" i="16"/>
  <c r="E8" i="16"/>
  <c r="E13" i="16" s="1"/>
  <c r="G10" i="30"/>
  <c r="H12" i="30"/>
  <c r="G12" i="30"/>
  <c r="J16" i="28"/>
  <c r="F33" i="28"/>
  <c r="E33" i="28"/>
  <c r="E39" i="28" s="1"/>
  <c r="D33" i="28"/>
  <c r="H8" i="28"/>
  <c r="G9" i="28"/>
  <c r="H9" i="28" s="1"/>
  <c r="J9" i="28"/>
  <c r="J34" i="29"/>
  <c r="G10" i="31"/>
  <c r="H10" i="31" s="1"/>
  <c r="J10" i="31"/>
  <c r="H10" i="16"/>
  <c r="J10" i="16" s="1"/>
  <c r="G9" i="31"/>
  <c r="H9" i="31" s="1"/>
  <c r="G9" i="16"/>
  <c r="H9" i="16" s="1"/>
  <c r="J9" i="16"/>
  <c r="G8" i="31"/>
  <c r="F13" i="31"/>
  <c r="F16" i="31" s="1"/>
  <c r="F36" i="31" s="1"/>
  <c r="F42" i="31" s="1"/>
  <c r="F11" i="31"/>
  <c r="F10" i="27"/>
  <c r="G10" i="27" s="1"/>
  <c r="H10" i="27" s="1"/>
  <c r="J10" i="27"/>
  <c r="E13" i="29"/>
  <c r="J9" i="29"/>
  <c r="H9" i="29"/>
  <c r="G8" i="27"/>
  <c r="F10" i="29"/>
  <c r="G10" i="29" s="1"/>
  <c r="H10" i="29" s="1"/>
  <c r="E11" i="29"/>
  <c r="J10" i="29"/>
  <c r="D16" i="31"/>
  <c r="E10" i="30"/>
  <c r="F8" i="29"/>
  <c r="D11" i="29"/>
  <c r="J27" i="29"/>
  <c r="F8" i="16"/>
  <c r="D32" i="16"/>
  <c r="D12" i="30" s="1"/>
  <c r="J12" i="30" s="1"/>
  <c r="E13" i="31"/>
  <c r="E16" i="31" s="1"/>
  <c r="E36" i="31" s="1"/>
  <c r="J28" i="29"/>
  <c r="J23" i="16"/>
  <c r="E9" i="27"/>
  <c r="G13" i="30"/>
  <c r="J37" i="29"/>
  <c r="D13" i="30"/>
  <c r="D10" i="30"/>
  <c r="E11" i="16"/>
  <c r="E36" i="16" s="1"/>
  <c r="E42" i="16" s="1"/>
  <c r="D11" i="16"/>
  <c r="J40" i="31"/>
  <c r="D11" i="27"/>
  <c r="D16" i="27"/>
  <c r="J29" i="29"/>
  <c r="D22" i="29"/>
  <c r="J22" i="29" s="1"/>
  <c r="J8" i="28"/>
  <c r="J15" i="27"/>
  <c r="J21" i="29"/>
  <c r="J42" i="29"/>
  <c r="J23" i="27"/>
  <c r="D16" i="30"/>
  <c r="E9" i="30"/>
  <c r="F9" i="30"/>
  <c r="H11" i="30"/>
  <c r="F11" i="30"/>
  <c r="F16" i="30"/>
  <c r="E11" i="30"/>
  <c r="G16" i="30"/>
  <c r="E16" i="30"/>
  <c r="H16" i="30"/>
  <c r="J22" i="28"/>
  <c r="G11" i="30"/>
  <c r="J26" i="28"/>
  <c r="J19" i="28"/>
  <c r="H9" i="30"/>
  <c r="G9" i="30"/>
  <c r="D9" i="30"/>
  <c r="D11" i="30"/>
  <c r="J32" i="28"/>
  <c r="J40" i="27"/>
  <c r="D36" i="31" l="1"/>
  <c r="D42" i="31" s="1"/>
  <c r="J16" i="30"/>
  <c r="D7" i="30"/>
  <c r="H11" i="28"/>
  <c r="H33" i="28" s="1"/>
  <c r="H39" i="28" s="1"/>
  <c r="G11" i="28"/>
  <c r="G33" i="28" s="1"/>
  <c r="J11" i="28"/>
  <c r="J9" i="31"/>
  <c r="J9" i="30"/>
  <c r="J13" i="30"/>
  <c r="F13" i="16"/>
  <c r="F11" i="16"/>
  <c r="F36" i="16" s="1"/>
  <c r="F42" i="16" s="1"/>
  <c r="G8" i="16"/>
  <c r="E16" i="29"/>
  <c r="E38" i="29" s="1"/>
  <c r="E44" i="29" s="1"/>
  <c r="D38" i="29"/>
  <c r="J11" i="30"/>
  <c r="E11" i="27"/>
  <c r="E7" i="30" s="1"/>
  <c r="E13" i="27"/>
  <c r="F9" i="27"/>
  <c r="D8" i="30"/>
  <c r="D14" i="30" s="1"/>
  <c r="D36" i="27"/>
  <c r="H8" i="31"/>
  <c r="J8" i="31" s="1"/>
  <c r="J11" i="31" s="1"/>
  <c r="G11" i="31"/>
  <c r="G13" i="31"/>
  <c r="G16" i="31" s="1"/>
  <c r="G36" i="31" s="1"/>
  <c r="G42" i="31" s="1"/>
  <c r="D36" i="16"/>
  <c r="G8" i="29"/>
  <c r="F13" i="29"/>
  <c r="F16" i="29" s="1"/>
  <c r="F11" i="29"/>
  <c r="H8" i="27"/>
  <c r="D39" i="28"/>
  <c r="J10" i="30"/>
  <c r="E42" i="31"/>
  <c r="F39" i="28"/>
  <c r="J33" i="28" l="1"/>
  <c r="J39" i="28" s="1"/>
  <c r="D23" i="30" s="1"/>
  <c r="G39" i="28"/>
  <c r="H8" i="29"/>
  <c r="G13" i="29"/>
  <c r="G16" i="29" s="1"/>
  <c r="G38" i="29" s="1"/>
  <c r="G44" i="29" s="1"/>
  <c r="G11" i="29"/>
  <c r="E16" i="27"/>
  <c r="J8" i="27"/>
  <c r="D42" i="16"/>
  <c r="F38" i="29"/>
  <c r="F44" i="29" s="1"/>
  <c r="H13" i="31"/>
  <c r="H16" i="31" s="1"/>
  <c r="H11" i="31"/>
  <c r="D42" i="27"/>
  <c r="G9" i="27"/>
  <c r="F11" i="27"/>
  <c r="F7" i="30" s="1"/>
  <c r="F13" i="27"/>
  <c r="F16" i="27" s="1"/>
  <c r="H8" i="16"/>
  <c r="J8" i="16" s="1"/>
  <c r="J11" i="16" s="1"/>
  <c r="G13" i="16"/>
  <c r="G11" i="16"/>
  <c r="G36" i="16" s="1"/>
  <c r="G42" i="16" s="1"/>
  <c r="D18" i="30"/>
  <c r="D44" i="29"/>
  <c r="H9" i="27" l="1"/>
  <c r="G13" i="27"/>
  <c r="G16" i="27" s="1"/>
  <c r="J9" i="27"/>
  <c r="J11" i="27" s="1"/>
  <c r="G11" i="27"/>
  <c r="G7" i="30" s="1"/>
  <c r="H11" i="29"/>
  <c r="H13" i="29"/>
  <c r="H16" i="29" s="1"/>
  <c r="H38" i="29" s="1"/>
  <c r="H44" i="29" s="1"/>
  <c r="J8" i="29"/>
  <c r="J11" i="29" s="1"/>
  <c r="H36" i="31"/>
  <c r="H13" i="16"/>
  <c r="J13" i="16" s="1"/>
  <c r="J16" i="16" s="1"/>
  <c r="H11" i="16"/>
  <c r="H36" i="16" s="1"/>
  <c r="H42" i="16" s="1"/>
  <c r="J13" i="31"/>
  <c r="J16" i="31" s="1"/>
  <c r="E36" i="27"/>
  <c r="E8" i="30"/>
  <c r="F8" i="30"/>
  <c r="F14" i="30" s="1"/>
  <c r="F18" i="30" s="1"/>
  <c r="F36" i="27"/>
  <c r="F42" i="27" s="1"/>
  <c r="J38" i="29"/>
  <c r="J44" i="29" s="1"/>
  <c r="D27" i="30" s="1"/>
  <c r="J36" i="16" l="1"/>
  <c r="J42" i="16" s="1"/>
  <c r="D26" i="30" s="1"/>
  <c r="E42" i="27"/>
  <c r="G8" i="30"/>
  <c r="G14" i="30" s="1"/>
  <c r="G18" i="30" s="1"/>
  <c r="G36" i="27"/>
  <c r="G42" i="27" s="1"/>
  <c r="H42" i="31"/>
  <c r="J36" i="31"/>
  <c r="J42" i="31" s="1"/>
  <c r="D25" i="30" s="1"/>
  <c r="E14" i="30"/>
  <c r="J13" i="29"/>
  <c r="J16" i="29" s="1"/>
  <c r="H11" i="27"/>
  <c r="H7" i="30" s="1"/>
  <c r="H13" i="27"/>
  <c r="E18" i="30" l="1"/>
  <c r="H16" i="27"/>
  <c r="J13" i="27"/>
  <c r="J16" i="27" s="1"/>
  <c r="J7" i="30"/>
  <c r="H36" i="27" l="1"/>
  <c r="H8" i="30"/>
  <c r="H42" i="27" l="1"/>
  <c r="J36" i="27"/>
  <c r="J42" i="27" s="1"/>
  <c r="D24" i="30" s="1"/>
  <c r="D29" i="30" s="1"/>
  <c r="J8" i="30"/>
  <c r="H14" i="30"/>
  <c r="J14" i="30" s="1"/>
  <c r="J18" i="30" s="1"/>
  <c r="E24" i="30" l="1"/>
  <c r="E27" i="30"/>
  <c r="E25" i="30"/>
  <c r="E23" i="30"/>
  <c r="E26" i="30"/>
  <c r="H18" i="30"/>
  <c r="E29" i="30" l="1"/>
</calcChain>
</file>

<file path=xl/sharedStrings.xml><?xml version="1.0" encoding="utf-8"?>
<sst xmlns="http://schemas.openxmlformats.org/spreadsheetml/2006/main" count="325" uniqueCount="82">
  <si>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</si>
  <si>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</si>
  <si>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</si>
  <si>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</si>
  <si>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</si>
  <si>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</si>
  <si>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</si>
  <si>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</si>
  <si>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</si>
  <si>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</si>
  <si>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</si>
  <si>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</si>
  <si>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</si>
  <si>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</si>
  <si>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</si>
  <si>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</si>
  <si>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</si>
  <si>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</si>
  <si>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</si>
  <si>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</si>
  <si>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</si>
  <si>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</si>
  <si>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</si>
  <si>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</si>
  <si>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</si>
  <si>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</si>
  <si>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</si>
  <si>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</si>
  <si>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Hybrid Electric Bus Acquisition</t>
  </si>
  <si>
    <t>Hydrogen Bus Pilot</t>
  </si>
  <si>
    <t>Household Appliance Decarbonization</t>
  </si>
  <si>
    <t>Total</t>
  </si>
  <si>
    <t xml:space="preserve">Measure 1: Hybrid Electric Bus Acquisition; Sector: Transportation </t>
  </si>
  <si>
    <t xml:space="preserve">This Excel Workbook is provided to aid applicants in developing the required budget table(s) within the budget narrative.  </t>
  </si>
  <si>
    <t>Personnel</t>
  </si>
  <si>
    <t> </t>
  </si>
  <si>
    <t xml:space="preserve"> Fringe Benefits </t>
  </si>
  <si>
    <t xml:space="preserve"> Travel </t>
  </si>
  <si>
    <t xml:space="preserve"> Equipment </t>
  </si>
  <si>
    <t xml:space="preserve"> Supplies </t>
  </si>
  <si>
    <t xml:space="preserve"> Contractual </t>
  </si>
  <si>
    <t>Competitively hired contractor/ vendor to purchase 11 hybrid electric buses.</t>
  </si>
  <si>
    <t>OTHER</t>
  </si>
  <si>
    <t>Indirect Costs</t>
  </si>
  <si>
    <t xml:space="preserve">Measure 2: Hydrogen Bus Pilot; Sector: Transportation </t>
  </si>
  <si>
    <t>Non-competitive hired contractor to purchase 2 hydrogen fuel cell electric buses.</t>
  </si>
  <si>
    <t xml:space="preserve">Competitively hired contractor(s) to retrofit the SJRTD existing maintenance facility for hydrogen fueling and servicing of buses. </t>
  </si>
  <si>
    <t>Competitively hired contractor to provide a hydrogen fuel mobile trailer.</t>
  </si>
  <si>
    <t xml:space="preserve">Measure 3: Community EV Charging Hub(s); Sector: Transportation </t>
  </si>
  <si>
    <t xml:space="preserve"> </t>
  </si>
  <si>
    <t xml:space="preserve">Measure 4: City Hall Solar Installation &amp; Energy Efficiency Upgrades; Sector: Energy </t>
  </si>
  <si>
    <t>Heat Pump Space Heating and Cooling ($2500/unit @100 installs per year)</t>
  </si>
  <si>
    <t>Heat Pump Dryers ($2300/unit @100 installs per year)</t>
  </si>
  <si>
    <t>Induction Cooktops ($1600/unit @100 installs per year)</t>
  </si>
  <si>
    <t>Program Repairs</t>
  </si>
  <si>
    <t>TOTAL CONTRACTUAL</t>
  </si>
  <si>
    <t>Other</t>
  </si>
  <si>
    <t>Contingency</t>
  </si>
  <si>
    <t>Participant Support Costs (goal to impact up to 500 residents; offering $1000 gift card incenctives for ZEV aquisition.)</t>
  </si>
  <si>
    <t>Competitively hired contractor to perform suggested energy efficiency upgrades, including all labor, purchase and installation of equipment, parts and components. Exact equipment will vary.</t>
  </si>
  <si>
    <t xml:space="preserve">Measure 5: Household Appliance Decarbonization; Sector: Energy </t>
  </si>
  <si>
    <t>Administrative Supplies (paper, pens, flyers etc.)</t>
  </si>
  <si>
    <t>Heat Pump Water Heaters ($3500/unit @ 100 installs per year).</t>
  </si>
  <si>
    <t>City Hall Solar Installation &amp; Energy Efficiency Upgrades</t>
  </si>
  <si>
    <t>Community EV Charging Hub(s)</t>
  </si>
  <si>
    <t xml:space="preserve">Competitive contract for design, engineering and installation of energy efficient residential electrical appliances. Heat Pump Water Heators Labor Installation Costs ($1500/install @50 installs per year); Heat Pump Space Heating and Cooling Labor Installation Costs ($1000/install @50 installs per year); Heat Pump Dryers Labor Installation Costs ($1000/install @25 installs per year); Induction Cooktops Labor Installation Costs ($1000/install @50 installs per year) </t>
  </si>
  <si>
    <t>Competitively hired consultant for design and engineering services of parking lot charging hub with EV chargers.</t>
  </si>
  <si>
    <t xml:space="preserve">40 commercial dual EV charging stations @ $3,500 ea. </t>
  </si>
  <si>
    <t>Competitvely hired contractor for construction activities and purchase and installation of all required material, equipment and components to power up and install 40 EV charging stations plus all accessories and components.</t>
  </si>
  <si>
    <t>FTE benefits @ 48% of salary</t>
  </si>
  <si>
    <t>Program Manager III @ $113,136 (20%) FTE, w/ salary increase</t>
  </si>
  <si>
    <t>Senior Management Assistant @ $100,343 (20%) FTE, w/ salary increase</t>
  </si>
  <si>
    <t>Administrative Aid II @ $76,593 (20%) FTE, w/ salary increase</t>
  </si>
  <si>
    <t>Program Manager III @ $113,136 (30%) FTE, w/ salary increase</t>
  </si>
  <si>
    <t>Senior Management Assistant @ $100,343 (30%) FTE, w/ salary increase</t>
  </si>
  <si>
    <t>Administrative Aid II @ $76,593 (30%) FTE, w/ salary increase</t>
  </si>
  <si>
    <t>Program Manager III @ $113,136 (10%) FTE, w/ salary increase</t>
  </si>
  <si>
    <t>Senior Management Assistant @ $100,343 (10%) FTE, w/ salary increase</t>
  </si>
  <si>
    <t>Administrative Aid II @ $76,593 (10%) FTE, w/ salary increase</t>
  </si>
  <si>
    <t>Solar Shade Infrastructure</t>
  </si>
  <si>
    <t xml:space="preserve">PV Solar panels, equipment and accessories </t>
  </si>
  <si>
    <t>Competitively hired contractor to perform construction activites, purchase and install all required equipment and components for the installation of the solar PhotoVoltaic (PV) parking shade structures, including all required PV solar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</si>
</sst>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_(&quot;$&quot;* #,##0_);_(&quot;$&quot;* \(#,##0\);_(&quot;$&quot;* &quot;-&quot;??_);_(@_)"/>
    <numFmt numFmtId="165" formatCode="_([$$-409]* #,##0_);_([$$-409]* \(#,##0\);_([$$-409]* &quot;-&quot;??_);_(@_)"/>
    <numFmt numFmtId="166" formatCode="&quot;$&quot;#,##0"/>
  </numFmts>
  <fonts count="15"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sz val="11"/>
      <color rgb="FF000000"/>
      <name val="Calibri"/>
      <family val="2"/>
      <scheme val="minor"/>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b/>
      <sz val="14"/>
      <color theme="0"/>
      <name val="Calibri"/>
      <family val="2"/>
      <scheme val="minor"/>
    </font>
    <font>
      <b/>
      <sz val="18"/>
      <color theme="1"/>
      <name val="Calibri"/>
      <family val="2"/>
      <scheme val="minor"/>
    </font>
    <font>
      <i/>
      <sz val="11"/>
      <color theme="0" tint="-0.499984740745262"/>
      <name val="Calibri"/>
      <family val="2"/>
      <scheme val="minor"/>
    </font>
    <font>
      <i/>
      <sz val="11"/>
      <name val="Calibri"/>
      <family val="2"/>
      <scheme val="minor"/>
    </font>
    <font>
      <i/>
      <sz val="11"/>
      <color theme="6"/>
      <name val="Calibri"/>
      <family val="2"/>
      <scheme val="minor"/>
    </font>
    <font>
      <b/>
      <sz val="16"/>
      <color theme="1"/>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thin">
        <color rgb="FF000000"/>
      </left>
      <right/>
      <top style="thin">
        <color rgb="FF000000"/>
      </top>
      <bottom style="thin">
        <color rgb="FF000000"/>
      </bottom>
      <diagonal/>
    </border>
    <border>
      <left/>
      <right/>
      <top/>
      <bottom style="thin">
        <color indexed="64"/>
      </bottom>
      <diagonal/>
    </border>
    <border>
      <left/>
      <right/>
      <top style="thin">
        <color indexed="64"/>
      </top>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indexed="64"/>
      </right>
      <top style="thin">
        <color rgb="FF000000"/>
      </top>
      <bottom style="thin">
        <color rgb="FF000000"/>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108">
    <xf numFmtId="0" fontId="0" fillId="0" borderId="0" xfId="0"/>
    <xf numFmtId="0" fontId="2" fillId="0" borderId="0" xfId="0" applyFont="1"/>
    <xf numFmtId="164" fontId="0" fillId="0" borderId="0" xfId="1" applyNumberFormat="1" applyFont="1" applyBorder="1"/>
    <xf numFmtId="0" fontId="3" fillId="0" borderId="0" xfId="0" applyFont="1"/>
    <xf numFmtId="0" fontId="0" fillId="0" borderId="0" xfId="0" applyAlignment="1">
      <alignment vertical="top"/>
    </xf>
    <xf numFmtId="0" fontId="5" fillId="0" borderId="0" xfId="0" applyFont="1"/>
    <xf numFmtId="0" fontId="5" fillId="0" borderId="1" xfId="0" applyFont="1" applyBorder="1"/>
    <xf numFmtId="0" fontId="5" fillId="4" borderId="1" xfId="0" applyFont="1" applyFill="1" applyBorder="1" applyAlignment="1">
      <alignment wrapText="1"/>
    </xf>
    <xf numFmtId="0" fontId="5" fillId="0" borderId="1" xfId="0" applyFont="1" applyBorder="1" applyAlignment="1">
      <alignment wrapText="1"/>
    </xf>
    <xf numFmtId="6" fontId="5" fillId="0" borderId="1" xfId="0" applyNumberFormat="1" applyFont="1" applyBorder="1" applyAlignment="1">
      <alignment wrapText="1"/>
    </xf>
    <xf numFmtId="6" fontId="6" fillId="4" borderId="4" xfId="0" applyNumberFormat="1" applyFont="1" applyFill="1" applyBorder="1" applyAlignment="1">
      <alignment wrapText="1"/>
    </xf>
    <xf numFmtId="0" fontId="6" fillId="0" borderId="1" xfId="0" applyFont="1" applyBorder="1" applyAlignment="1">
      <alignment wrapText="1"/>
    </xf>
    <xf numFmtId="0" fontId="7" fillId="0" borderId="1" xfId="0" applyFont="1" applyBorder="1" applyAlignment="1">
      <alignment wrapText="1"/>
    </xf>
    <xf numFmtId="6" fontId="6" fillId="0" borderId="1" xfId="0" applyNumberFormat="1" applyFont="1" applyBorder="1" applyAlignment="1">
      <alignment wrapText="1"/>
    </xf>
    <xf numFmtId="6" fontId="6" fillId="4" borderId="1" xfId="0" applyNumberFormat="1" applyFont="1" applyFill="1" applyBorder="1" applyAlignment="1">
      <alignment wrapText="1"/>
    </xf>
    <xf numFmtId="0" fontId="2" fillId="0" borderId="1" xfId="0" applyFont="1" applyBorder="1"/>
    <xf numFmtId="0" fontId="0" fillId="0" borderId="1" xfId="0" applyBorder="1"/>
    <xf numFmtId="0" fontId="7" fillId="0" borderId="9" xfId="0" applyFont="1" applyBorder="1" applyAlignment="1">
      <alignment wrapText="1"/>
    </xf>
    <xf numFmtId="6" fontId="8" fillId="0" borderId="10" xfId="0" applyNumberFormat="1" applyFont="1" applyBorder="1" applyAlignment="1">
      <alignment wrapText="1"/>
    </xf>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6" fillId="0" borderId="1" xfId="0" applyFont="1" applyBorder="1" applyAlignment="1">
      <alignment horizontal="left" wrapText="1" indent="2"/>
    </xf>
    <xf numFmtId="0" fontId="2" fillId="0" borderId="1" xfId="0" applyFont="1" applyBorder="1" applyAlignment="1">
      <alignment vertical="top"/>
    </xf>
    <xf numFmtId="0" fontId="6" fillId="0" borderId="1" xfId="0" applyFont="1" applyBorder="1" applyAlignment="1">
      <alignment horizontal="left" wrapText="1" indent="4"/>
    </xf>
    <xf numFmtId="0" fontId="10" fillId="0" borderId="0" xfId="0" applyFont="1"/>
    <xf numFmtId="6" fontId="0" fillId="0" borderId="0" xfId="0" applyNumberFormat="1"/>
    <xf numFmtId="0" fontId="9"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7" fillId="6" borderId="11" xfId="0" applyFont="1" applyFill="1" applyBorder="1" applyAlignment="1">
      <alignment wrapText="1"/>
    </xf>
    <xf numFmtId="0" fontId="7" fillId="6" borderId="12" xfId="0" applyFont="1" applyFill="1" applyBorder="1" applyAlignment="1">
      <alignment wrapText="1"/>
    </xf>
    <xf numFmtId="0" fontId="7" fillId="6" borderId="13" xfId="0" applyFont="1" applyFill="1" applyBorder="1" applyAlignment="1">
      <alignment wrapText="1"/>
    </xf>
    <xf numFmtId="0" fontId="7" fillId="6" borderId="7" xfId="0" applyFont="1" applyFill="1" applyBorder="1" applyAlignment="1">
      <alignment wrapText="1"/>
    </xf>
    <xf numFmtId="0" fontId="7" fillId="6" borderId="3" xfId="0" applyFont="1" applyFill="1" applyBorder="1"/>
    <xf numFmtId="0" fontId="9" fillId="2" borderId="8" xfId="0" applyFont="1" applyFill="1" applyBorder="1"/>
    <xf numFmtId="0" fontId="1" fillId="2" borderId="7" xfId="0" applyFont="1" applyFill="1" applyBorder="1" applyAlignment="1">
      <alignment wrapText="1"/>
    </xf>
    <xf numFmtId="0" fontId="7" fillId="3" borderId="11" xfId="0" applyFont="1" applyFill="1" applyBorder="1" applyAlignment="1">
      <alignment wrapText="1"/>
    </xf>
    <xf numFmtId="0" fontId="7" fillId="3" borderId="12" xfId="0" applyFont="1" applyFill="1" applyBorder="1" applyAlignment="1">
      <alignment wrapText="1"/>
    </xf>
    <xf numFmtId="0" fontId="7" fillId="3" borderId="13" xfId="0" applyFont="1" applyFill="1" applyBorder="1" applyAlignment="1">
      <alignment wrapText="1"/>
    </xf>
    <xf numFmtId="0" fontId="7" fillId="3" borderId="7" xfId="0" applyFont="1" applyFill="1" applyBorder="1" applyAlignment="1">
      <alignment wrapText="1"/>
    </xf>
    <xf numFmtId="0" fontId="5" fillId="7" borderId="1" xfId="0" applyFont="1" applyFill="1" applyBorder="1" applyAlignment="1">
      <alignment wrapText="1"/>
    </xf>
    <xf numFmtId="6" fontId="6" fillId="7" borderId="1" xfId="0" applyNumberFormat="1" applyFont="1" applyFill="1" applyBorder="1" applyAlignment="1">
      <alignment wrapText="1"/>
    </xf>
    <xf numFmtId="0" fontId="7" fillId="3" borderId="15" xfId="0" applyFont="1" applyFill="1" applyBorder="1" applyAlignment="1">
      <alignment wrapText="1"/>
    </xf>
    <xf numFmtId="6" fontId="6" fillId="7" borderId="1" xfId="0" applyNumberFormat="1" applyFont="1" applyFill="1" applyBorder="1" applyAlignment="1">
      <alignment horizontal="left" vertical="top" wrapText="1"/>
    </xf>
    <xf numFmtId="0" fontId="12" fillId="0" borderId="0" xfId="0" applyFont="1"/>
    <xf numFmtId="0" fontId="7" fillId="0" borderId="16"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7" fillId="3" borderId="1" xfId="0" applyFont="1" applyFill="1" applyBorder="1"/>
    <xf numFmtId="0" fontId="2" fillId="0" borderId="2" xfId="0" applyFont="1" applyBorder="1" applyAlignment="1">
      <alignment vertical="top" wrapText="1"/>
    </xf>
    <xf numFmtId="6" fontId="6" fillId="7" borderId="1" xfId="0" applyNumberFormat="1" applyFont="1" applyFill="1" applyBorder="1"/>
    <xf numFmtId="0" fontId="6" fillId="8" borderId="1" xfId="0" applyFont="1" applyFill="1" applyBorder="1" applyAlignment="1">
      <alignment horizontal="left" wrapText="1" indent="2"/>
    </xf>
    <xf numFmtId="0" fontId="6" fillId="8" borderId="1" xfId="0" applyFont="1" applyFill="1" applyBorder="1" applyAlignment="1">
      <alignment horizontal="left" vertical="top" wrapText="1" indent="2"/>
    </xf>
    <xf numFmtId="0" fontId="0" fillId="0" borderId="17" xfId="0" applyBorder="1" applyAlignment="1">
      <alignment vertical="top"/>
    </xf>
    <xf numFmtId="0" fontId="6" fillId="0" borderId="8" xfId="0" applyFont="1" applyBorder="1" applyAlignment="1">
      <alignment horizontal="left" wrapText="1" indent="2"/>
    </xf>
    <xf numFmtId="0" fontId="6" fillId="0" borderId="2" xfId="0" applyFont="1" applyBorder="1" applyAlignment="1">
      <alignment wrapText="1"/>
    </xf>
    <xf numFmtId="0" fontId="5" fillId="0" borderId="2" xfId="0" applyFont="1" applyBorder="1" applyAlignment="1">
      <alignment wrapText="1"/>
    </xf>
    <xf numFmtId="6" fontId="6" fillId="0" borderId="2" xfId="0" applyNumberFormat="1" applyFont="1" applyBorder="1" applyAlignment="1">
      <alignment wrapText="1"/>
    </xf>
    <xf numFmtId="6" fontId="6" fillId="4" borderId="3" xfId="0" applyNumberFormat="1" applyFont="1" applyFill="1" applyBorder="1" applyAlignment="1">
      <alignment wrapText="1"/>
    </xf>
    <xf numFmtId="0" fontId="5" fillId="0" borderId="18" xfId="0" applyFont="1" applyBorder="1"/>
    <xf numFmtId="0" fontId="2" fillId="0" borderId="5" xfId="0" applyFont="1" applyBorder="1" applyAlignment="1">
      <alignment vertical="top" wrapText="1"/>
    </xf>
    <xf numFmtId="0" fontId="13" fillId="0" borderId="1" xfId="0" applyFont="1" applyBorder="1" applyAlignment="1">
      <alignment horizontal="left" wrapText="1" indent="2"/>
    </xf>
    <xf numFmtId="0" fontId="2" fillId="0" borderId="5" xfId="0" applyFont="1" applyBorder="1" applyAlignment="1">
      <alignment vertical="top"/>
    </xf>
    <xf numFmtId="165" fontId="6" fillId="0" borderId="1" xfId="0" applyNumberFormat="1" applyFont="1" applyBorder="1" applyAlignment="1">
      <alignment wrapText="1"/>
    </xf>
    <xf numFmtId="165" fontId="5" fillId="0" borderId="0" xfId="0" applyNumberFormat="1" applyFont="1"/>
    <xf numFmtId="165" fontId="6" fillId="4" borderId="1" xfId="0" applyNumberFormat="1" applyFont="1" applyFill="1" applyBorder="1" applyAlignment="1">
      <alignment wrapText="1"/>
    </xf>
    <xf numFmtId="165" fontId="5" fillId="0" borderId="1" xfId="0" applyNumberFormat="1" applyFont="1" applyBorder="1" applyAlignment="1">
      <alignment wrapText="1"/>
    </xf>
    <xf numFmtId="165" fontId="5" fillId="0" borderId="1" xfId="0" applyNumberFormat="1" applyFont="1" applyBorder="1"/>
    <xf numFmtId="165" fontId="0" fillId="0" borderId="0" xfId="0" applyNumberFormat="1"/>
    <xf numFmtId="165" fontId="0" fillId="0" borderId="1" xfId="0" applyNumberFormat="1" applyBorder="1"/>
    <xf numFmtId="165" fontId="8" fillId="0" borderId="10" xfId="0" applyNumberFormat="1" applyFont="1" applyBorder="1" applyAlignment="1">
      <alignment wrapText="1"/>
    </xf>
    <xf numFmtId="165" fontId="6" fillId="4" borderId="4" xfId="0" applyNumberFormat="1" applyFont="1" applyFill="1" applyBorder="1" applyAlignment="1">
      <alignment wrapText="1"/>
    </xf>
    <xf numFmtId="165" fontId="6" fillId="7" borderId="8" xfId="0" applyNumberFormat="1" applyFont="1" applyFill="1" applyBorder="1" applyAlignment="1">
      <alignment wrapText="1"/>
    </xf>
    <xf numFmtId="165" fontId="6" fillId="7" borderId="1" xfId="0" applyNumberFormat="1" applyFont="1" applyFill="1" applyBorder="1" applyAlignment="1">
      <alignment wrapText="1"/>
    </xf>
    <xf numFmtId="165" fontId="5" fillId="8" borderId="0" xfId="0" applyNumberFormat="1" applyFont="1" applyFill="1"/>
    <xf numFmtId="165" fontId="5" fillId="4" borderId="1" xfId="0" applyNumberFormat="1" applyFont="1" applyFill="1" applyBorder="1" applyAlignment="1">
      <alignment wrapText="1"/>
    </xf>
    <xf numFmtId="165" fontId="7" fillId="0" borderId="14" xfId="0" applyNumberFormat="1" applyFont="1" applyBorder="1" applyAlignment="1">
      <alignment wrapText="1"/>
    </xf>
    <xf numFmtId="165" fontId="7" fillId="0" borderId="0" xfId="0" applyNumberFormat="1" applyFont="1"/>
    <xf numFmtId="165" fontId="7" fillId="0" borderId="1" xfId="0" applyNumberFormat="1" applyFont="1" applyBorder="1" applyAlignment="1">
      <alignment wrapText="1"/>
    </xf>
    <xf numFmtId="0" fontId="13" fillId="0" borderId="1" xfId="0" applyFont="1" applyBorder="1" applyAlignment="1">
      <alignment wrapText="1"/>
    </xf>
    <xf numFmtId="0" fontId="6" fillId="0" borderId="1" xfId="0" applyFont="1" applyBorder="1" applyAlignment="1">
      <alignment horizontal="left" vertical="top" wrapText="1" indent="2"/>
    </xf>
    <xf numFmtId="166" fontId="6" fillId="0" borderId="1" xfId="0" applyNumberFormat="1" applyFont="1" applyBorder="1" applyAlignment="1">
      <alignment wrapText="1"/>
    </xf>
    <xf numFmtId="166" fontId="6" fillId="4" borderId="1" xfId="0" applyNumberFormat="1" applyFont="1" applyFill="1" applyBorder="1" applyAlignment="1">
      <alignment wrapText="1"/>
    </xf>
    <xf numFmtId="166" fontId="5" fillId="0" borderId="1" xfId="0" applyNumberFormat="1" applyFont="1" applyBorder="1" applyAlignment="1">
      <alignment wrapText="1"/>
    </xf>
    <xf numFmtId="166" fontId="5" fillId="0" borderId="1" xfId="0" applyNumberFormat="1" applyFont="1" applyBorder="1"/>
    <xf numFmtId="166" fontId="6" fillId="4" borderId="4" xfId="0" applyNumberFormat="1" applyFont="1" applyFill="1" applyBorder="1" applyAlignment="1">
      <alignment wrapText="1"/>
    </xf>
    <xf numFmtId="166" fontId="0" fillId="0" borderId="0" xfId="0" applyNumberFormat="1"/>
    <xf numFmtId="166" fontId="5" fillId="0" borderId="0" xfId="0" applyNumberFormat="1" applyFont="1"/>
    <xf numFmtId="0" fontId="11" fillId="0" borderId="0" xfId="0" applyFont="1" applyAlignment="1">
      <alignment wrapText="1"/>
    </xf>
    <xf numFmtId="166" fontId="5" fillId="0" borderId="19" xfId="0" applyNumberFormat="1" applyFont="1" applyBorder="1"/>
    <xf numFmtId="0" fontId="0" fillId="0" borderId="20" xfId="0" applyBorder="1"/>
    <xf numFmtId="0" fontId="5" fillId="0" borderId="19" xfId="0" applyFont="1" applyBorder="1"/>
    <xf numFmtId="165" fontId="5" fillId="0" borderId="19" xfId="0" applyNumberFormat="1" applyFont="1" applyBorder="1"/>
    <xf numFmtId="165" fontId="8" fillId="0" borderId="21" xfId="0" applyNumberFormat="1" applyFont="1" applyBorder="1" applyAlignment="1">
      <alignment wrapText="1"/>
    </xf>
    <xf numFmtId="165" fontId="0" fillId="0" borderId="20" xfId="0" applyNumberFormat="1" applyBorder="1"/>
    <xf numFmtId="0" fontId="0" fillId="0" borderId="22" xfId="0" applyBorder="1" applyAlignment="1">
      <alignment vertical="top"/>
    </xf>
    <xf numFmtId="0" fontId="0" fillId="0" borderId="19" xfId="0" applyBorder="1"/>
    <xf numFmtId="165" fontId="0" fillId="0" borderId="19" xfId="0" applyNumberFormat="1" applyBorder="1"/>
    <xf numFmtId="165" fontId="0" fillId="0" borderId="23" xfId="0" applyNumberFormat="1" applyBorder="1"/>
    <xf numFmtId="6" fontId="5" fillId="0" borderId="0" xfId="0" applyNumberFormat="1" applyFont="1"/>
    <xf numFmtId="6" fontId="6" fillId="0" borderId="24" xfId="0" applyNumberFormat="1" applyFont="1" applyBorder="1" applyAlignment="1">
      <alignment wrapText="1"/>
    </xf>
    <xf numFmtId="0" fontId="3" fillId="0" borderId="0" xfId="0" applyFont="1" applyAlignment="1">
      <alignment horizontal="left" wrapText="1"/>
    </xf>
    <xf numFmtId="9" fontId="6" fillId="7" borderId="1" xfId="2" applyFont="1" applyFill="1" applyBorder="1" applyAlignment="1">
      <alignment horizontal="center" wrapText="1"/>
    </xf>
    <xf numFmtId="0" fontId="1" fillId="2" borderId="1" xfId="0" applyFont="1" applyFill="1" applyBorder="1" applyAlignment="1">
      <alignment horizontal="center" wrapText="1"/>
    </xf>
    <xf numFmtId="0" fontId="7" fillId="3" borderId="1" xfId="0" applyFont="1" applyFill="1" applyBorder="1" applyAlignment="1">
      <alignment horizontal="center" wrapText="1"/>
    </xf>
    <xf numFmtId="0" fontId="14" fillId="0" borderId="0" xfId="0" applyFont="1" applyAlignment="1">
      <alignment horizontal="left" wrapText="1"/>
    </xf>
    <xf numFmtId="0" fontId="14" fillId="0" borderId="0" xfId="0" applyFont="1" applyAlignment="1">
      <alignment horizontal="left" vertical="top"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0"/>
  <sheetViews>
    <sheetView showGridLines="0" view="pageBreakPreview" zoomScale="80" zoomScaleNormal="90" zoomScaleSheetLayoutView="80" workbookViewId="0">
      <selection activeCell="A37" sqref="A37"/>
    </sheetView>
  </sheetViews>
  <sheetFormatPr defaultColWidth="9.1796875" defaultRowHeight="15" customHeight="1" x14ac:dyDescent="0.35"/>
  <cols>
    <col min="1" max="1" width="3.1796875" customWidth="1"/>
    <col min="2" max="2" width="12.1796875" customWidth="1"/>
    <col min="3" max="3" width="34.7265625" customWidth="1"/>
    <col min="4" max="4" width="14.26953125" style="4" customWidth="1"/>
    <col min="5" max="5" width="15" style="2" customWidth="1"/>
    <col min="6" max="7" width="15" customWidth="1"/>
    <col min="8" max="8" width="15" style="2" customWidth="1"/>
    <col min="9" max="9" width="3.54296875" style="5" customWidth="1"/>
    <col min="10" max="10" width="16.54296875" customWidth="1"/>
    <col min="11" max="11" width="10.1796875" customWidth="1"/>
  </cols>
  <sheetData>
    <row r="2" spans="2:39" ht="23.5" x14ac:dyDescent="0.55000000000000004">
      <c r="B2" s="25" t="s">
        <v>0</v>
      </c>
    </row>
    <row r="3" spans="2:39" ht="26.5" customHeight="1" x14ac:dyDescent="0.35">
      <c r="B3" s="102" t="s">
        <v>1</v>
      </c>
      <c r="C3" s="102"/>
      <c r="D3" s="102"/>
      <c r="E3" s="102"/>
      <c r="F3" s="102"/>
      <c r="G3" s="102"/>
      <c r="H3" s="102"/>
      <c r="I3" s="102"/>
      <c r="J3" s="102"/>
    </row>
    <row r="4" spans="2:39" ht="15" customHeight="1" x14ac:dyDescent="0.35">
      <c r="B4" s="3"/>
    </row>
    <row r="5" spans="2:39" ht="18.5" x14ac:dyDescent="0.45">
      <c r="B5" s="35" t="s">
        <v>2</v>
      </c>
      <c r="C5" s="36"/>
      <c r="D5" s="36"/>
      <c r="E5" s="36"/>
      <c r="F5" s="36"/>
      <c r="G5" s="36"/>
      <c r="H5" s="36"/>
      <c r="I5" s="36"/>
      <c r="J5" s="48"/>
    </row>
    <row r="6" spans="2:39" ht="17.149999999999999" customHeight="1" x14ac:dyDescent="0.35">
      <c r="B6" s="37" t="s">
        <v>3</v>
      </c>
      <c r="C6" s="37" t="s">
        <v>4</v>
      </c>
      <c r="D6" s="37" t="s">
        <v>5</v>
      </c>
      <c r="E6" s="38" t="s">
        <v>6</v>
      </c>
      <c r="F6" s="38" t="s">
        <v>7</v>
      </c>
      <c r="G6" s="38" t="s">
        <v>8</v>
      </c>
      <c r="H6" s="39" t="s">
        <v>9</v>
      </c>
      <c r="I6" s="40"/>
      <c r="J6" s="49" t="s">
        <v>10</v>
      </c>
    </row>
    <row r="7" spans="2:39" s="3" customFormat="1" ht="14.5" x14ac:dyDescent="0.35">
      <c r="B7" s="19" t="s">
        <v>11</v>
      </c>
      <c r="C7" s="41" t="s">
        <v>12</v>
      </c>
      <c r="D7" s="74">
        <f>'1. Hybrid Electric Bus'!D11+'2. Hydrogen Bus Pilot'!D11+'3. Community EV Charging Hub'!D11+'4. City Hall Solar &amp; Energy'!D11+'5. Household Appliance Decarb'!D11</f>
        <v>290072</v>
      </c>
      <c r="E7" s="74">
        <f>'1. Hybrid Electric Bus'!E11+'2. Hydrogen Bus Pilot'!E11+'3. Community EV Charging Hub'!E11+'4. City Hall Solar &amp; Energy'!E11+'5. Household Appliance Decarb'!E11</f>
        <v>313277.76</v>
      </c>
      <c r="F7" s="74">
        <f>'1. Hybrid Electric Bus'!F11+'2. Hydrogen Bus Pilot'!F11+'3. Community EV Charging Hub'!F11+'4. City Hall Solar &amp; Energy'!F11+'5. Household Appliance Decarb'!F11</f>
        <v>338339.98080000002</v>
      </c>
      <c r="G7" s="74">
        <f>'1. Hybrid Electric Bus'!G11+'2. Hydrogen Bus Pilot'!G11+'3. Community EV Charging Hub'!G11+'4. City Hall Solar &amp; Energy'!G11+'5. Household Appliance Decarb'!G11</f>
        <v>365407.17926400003</v>
      </c>
      <c r="H7" s="74">
        <f>'1. Hybrid Electric Bus'!H11+'2. Hydrogen Bus Pilot'!H11+'3. Community EV Charging Hub'!H11+'4. City Hall Solar &amp; Energy'!H11+'5. Household Appliance Decarb'!H11</f>
        <v>394639.75360512012</v>
      </c>
      <c r="I7" s="75"/>
      <c r="J7" s="74">
        <f>SUM(D7:H7)</f>
        <v>1701736.6736691201</v>
      </c>
      <c r="K7"/>
      <c r="L7"/>
      <c r="M7"/>
      <c r="N7"/>
      <c r="O7"/>
      <c r="P7"/>
      <c r="Q7"/>
      <c r="R7"/>
      <c r="S7"/>
      <c r="T7"/>
      <c r="U7"/>
      <c r="V7"/>
      <c r="W7"/>
      <c r="X7"/>
      <c r="Y7"/>
      <c r="Z7"/>
      <c r="AA7"/>
      <c r="AB7"/>
      <c r="AC7"/>
      <c r="AD7"/>
      <c r="AE7"/>
      <c r="AF7"/>
      <c r="AG7"/>
      <c r="AH7"/>
      <c r="AI7"/>
      <c r="AJ7"/>
      <c r="AK7"/>
      <c r="AL7"/>
      <c r="AM7"/>
    </row>
    <row r="8" spans="2:39" ht="14.5" x14ac:dyDescent="0.35">
      <c r="B8" s="20"/>
      <c r="C8" s="41" t="s">
        <v>13</v>
      </c>
      <c r="D8" s="74">
        <f>'1. Hybrid Electric Bus'!D16+'2. Hydrogen Bus Pilot'!D16+'3. Community EV Charging Hub'!D16+'4. City Hall Solar &amp; Energy'!D16+'5. Household Appliance Decarb'!D16</f>
        <v>97464.191999999995</v>
      </c>
      <c r="E8" s="74">
        <f>'1. Hybrid Electric Bus'!E16+'2. Hydrogen Bus Pilot'!E16+'3. Community EV Charging Hub'!E16+'4. City Hall Solar &amp; Energy'!E16+'5. Household Appliance Decarb'!E16</f>
        <v>105261.32736000001</v>
      </c>
      <c r="F8" s="74">
        <f>'1. Hybrid Electric Bus'!F16+'2. Hydrogen Bus Pilot'!F16+'3. Community EV Charging Hub'!F16+'4. City Hall Solar &amp; Energy'!F16+'5. Household Appliance Decarb'!F16</f>
        <v>113682.23354880001</v>
      </c>
      <c r="G8" s="74">
        <f>'1. Hybrid Electric Bus'!G16+'2. Hydrogen Bus Pilot'!G16+'3. Community EV Charging Hub'!G16+'4. City Hall Solar &amp; Energy'!G16+'5. Household Appliance Decarb'!G16</f>
        <v>122776.81223270402</v>
      </c>
      <c r="H8" s="74">
        <f>'1. Hybrid Electric Bus'!H16+'2. Hydrogen Bus Pilot'!H16+'3. Community EV Charging Hub'!H16+'4. City Hall Solar &amp; Energy'!H16+'5. Household Appliance Decarb'!H16</f>
        <v>132600.24903827457</v>
      </c>
      <c r="I8" s="75"/>
      <c r="J8" s="74">
        <f t="shared" ref="J8:J13" si="0">SUM(D8:H8)</f>
        <v>571784.81417977856</v>
      </c>
    </row>
    <row r="9" spans="2:39" ht="14.5" x14ac:dyDescent="0.35">
      <c r="B9" s="20"/>
      <c r="C9" s="41" t="s">
        <v>14</v>
      </c>
      <c r="D9" s="74">
        <f>'4. City Hall Solar &amp; Energy'!D19+'2. Hydrogen Bus Pilot'!D19+'1. Hybrid Electric Bus'!D19+'5. Household Appliance Decarb'!D19+'3. Community EV Charging Hub'!D19</f>
        <v>0</v>
      </c>
      <c r="E9" s="74">
        <f>'4. City Hall Solar &amp; Energy'!E19+'2. Hydrogen Bus Pilot'!E19+'1. Hybrid Electric Bus'!E19+'5. Household Appliance Decarb'!E19</f>
        <v>0</v>
      </c>
      <c r="F9" s="74">
        <f>'4. City Hall Solar &amp; Energy'!F19+'2. Hydrogen Bus Pilot'!F19+'1. Hybrid Electric Bus'!F19+'5. Household Appliance Decarb'!F19</f>
        <v>0</v>
      </c>
      <c r="G9" s="74">
        <f>'4. City Hall Solar &amp; Energy'!G19+'2. Hydrogen Bus Pilot'!G19+'1. Hybrid Electric Bus'!G19+'5. Household Appliance Decarb'!G19</f>
        <v>0</v>
      </c>
      <c r="H9" s="74">
        <f>'4. City Hall Solar &amp; Energy'!H19+'2. Hydrogen Bus Pilot'!H19+'1. Hybrid Electric Bus'!H19+'5. Household Appliance Decarb'!H19</f>
        <v>0</v>
      </c>
      <c r="I9" s="75"/>
      <c r="J9" s="74">
        <f t="shared" si="0"/>
        <v>0</v>
      </c>
    </row>
    <row r="10" spans="2:39" ht="14.5" x14ac:dyDescent="0.35">
      <c r="B10" s="20"/>
      <c r="C10" s="41" t="s">
        <v>15</v>
      </c>
      <c r="D10" s="74">
        <f>'1. Hybrid Electric Bus'!D22+'2. Hydrogen Bus Pilot'!D23+'3. Community EV Charging Hub'!D22+'4. City Hall Solar &amp; Energy'!D23+'5. Household Appliance Decarb'!D22</f>
        <v>0</v>
      </c>
      <c r="E10" s="74">
        <f>'1. Hybrid Electric Bus'!E22+'2. Hydrogen Bus Pilot'!E23+'3. Community EV Charging Hub'!E22+'4. City Hall Solar &amp; Energy'!E23+'5. Household Appliance Decarb'!E22</f>
        <v>0</v>
      </c>
      <c r="F10" s="74">
        <f>'1. Hybrid Electric Bus'!F22+'2. Hydrogen Bus Pilot'!F23+'3. Community EV Charging Hub'!F22+'4. City Hall Solar &amp; Energy'!F23+'5. Household Appliance Decarb'!F22</f>
        <v>0</v>
      </c>
      <c r="G10" s="74">
        <f>'1. Hybrid Electric Bus'!G22+'2. Hydrogen Bus Pilot'!G23+'3. Community EV Charging Hub'!G22+'4. City Hall Solar &amp; Energy'!G23+'5. Household Appliance Decarb'!G22</f>
        <v>0</v>
      </c>
      <c r="H10" s="74">
        <f>'1. Hybrid Electric Bus'!H22+'2. Hydrogen Bus Pilot'!H23+'3. Community EV Charging Hub'!H22+'4. City Hall Solar &amp; Energy'!H23+'5. Household Appliance Decarb'!H22</f>
        <v>0</v>
      </c>
      <c r="I10" s="75"/>
      <c r="J10" s="74">
        <f t="shared" si="0"/>
        <v>0</v>
      </c>
    </row>
    <row r="11" spans="2:39" ht="14.5" x14ac:dyDescent="0.35">
      <c r="B11" s="20"/>
      <c r="C11" s="41" t="s">
        <v>16</v>
      </c>
      <c r="D11" s="74">
        <f>'4. City Hall Solar &amp; Energy'!D26+'2. Hydrogen Bus Pilot'!D26+'1. Hybrid Electric Bus'!D26+'5. Household Appliance Decarb'!D25+'3. Community EV Charging Hub'!D25</f>
        <v>5000</v>
      </c>
      <c r="E11" s="74">
        <f>'4. City Hall Solar &amp; Energy'!E26+'2. Hydrogen Bus Pilot'!E26+'1. Hybrid Electric Bus'!E26+'5. Household Appliance Decarb'!E25</f>
        <v>5000</v>
      </c>
      <c r="F11" s="74">
        <f>'4. City Hall Solar &amp; Energy'!F26+'2. Hydrogen Bus Pilot'!F26+'1. Hybrid Electric Bus'!F26+'5. Household Appliance Decarb'!F25</f>
        <v>5000</v>
      </c>
      <c r="G11" s="74">
        <f>'4. City Hall Solar &amp; Energy'!G26+'2. Hydrogen Bus Pilot'!G26+'1. Hybrid Electric Bus'!G26+'5. Household Appliance Decarb'!G25</f>
        <v>5000</v>
      </c>
      <c r="H11" s="74">
        <f>'4. City Hall Solar &amp; Energy'!H26+'2. Hydrogen Bus Pilot'!H26+'1. Hybrid Electric Bus'!H26+'5. Household Appliance Decarb'!H25</f>
        <v>5000</v>
      </c>
      <c r="I11" s="75"/>
      <c r="J11" s="74">
        <f t="shared" si="0"/>
        <v>25000</v>
      </c>
    </row>
    <row r="12" spans="2:39" ht="15.75" customHeight="1" x14ac:dyDescent="0.35">
      <c r="B12" s="20"/>
      <c r="C12" s="41" t="s">
        <v>17</v>
      </c>
      <c r="D12" s="74">
        <f>'1. Hybrid Electric Bus'!D29+'2. Hydrogen Bus Pilot'!D32+'3. Community EV Charging Hub'!D31+'4. City Hall Solar &amp; Energy'!D32+'5. Household Appliance Decarb'!D34</f>
        <v>23890000</v>
      </c>
      <c r="E12" s="74">
        <f>'1. Hybrid Electric Bus'!E29+'2. Hydrogen Bus Pilot'!E32+'3. Community EV Charging Hub'!E31+'4. City Hall Solar &amp; Energy'!E32+'5. Household Appliance Decarb'!E34</f>
        <v>8500000</v>
      </c>
      <c r="F12" s="74">
        <f>'1. Hybrid Electric Bus'!F29+'2. Hydrogen Bus Pilot'!F32+'3. Community EV Charging Hub'!F31+'4. City Hall Solar &amp; Energy'!F32+'5. Household Appliance Decarb'!F34</f>
        <v>6000000</v>
      </c>
      <c r="G12" s="74">
        <f>'1. Hybrid Electric Bus'!G29+'2. Hydrogen Bus Pilot'!G32+'3. Community EV Charging Hub'!G31+'4. City Hall Solar &amp; Energy'!G32+'5. Household Appliance Decarb'!G34</f>
        <v>5500000</v>
      </c>
      <c r="H12" s="74">
        <f>'1. Hybrid Electric Bus'!H29+'2. Hydrogen Bus Pilot'!H32+'3. Community EV Charging Hub'!H31+'4. City Hall Solar &amp; Energy'!H32+'5. Household Appliance Decarb'!H34</f>
        <v>5500000</v>
      </c>
      <c r="I12" s="75"/>
      <c r="J12" s="74">
        <f t="shared" si="0"/>
        <v>49390000</v>
      </c>
    </row>
    <row r="13" spans="2:39" ht="14.5" x14ac:dyDescent="0.35">
      <c r="B13" s="20"/>
      <c r="C13" s="41" t="s">
        <v>18</v>
      </c>
      <c r="D13" s="74">
        <f>'1. Hybrid Electric Bus'!D32+'2. Hydrogen Bus Pilot'!D35+'3. Community EV Charging Hub'!D35+'4. City Hall Solar &amp; Energy'!D35+'5. Household Appliance Decarb'!D37</f>
        <v>100000</v>
      </c>
      <c r="E13" s="74">
        <f>'1. Hybrid Electric Bus'!E32+'2. Hydrogen Bus Pilot'!E35+'3. Community EV Charging Hub'!E35+'4. City Hall Solar &amp; Energy'!E35+'5. Household Appliance Decarb'!E37</f>
        <v>100000</v>
      </c>
      <c r="F13" s="74">
        <f>'1. Hybrid Electric Bus'!F32+'2. Hydrogen Bus Pilot'!F35+'3. Community EV Charging Hub'!F35+'4. City Hall Solar &amp; Energy'!F35+'5. Household Appliance Decarb'!F37</f>
        <v>100000</v>
      </c>
      <c r="G13" s="74">
        <f>'1. Hybrid Electric Bus'!G32+'2. Hydrogen Bus Pilot'!G35+'3. Community EV Charging Hub'!G35+'4. City Hall Solar &amp; Energy'!G35+'5. Household Appliance Decarb'!G37</f>
        <v>100000</v>
      </c>
      <c r="H13" s="74">
        <f>'1. Hybrid Electric Bus'!H32+'2. Hydrogen Bus Pilot'!H35+'3. Community EV Charging Hub'!H35+'4. City Hall Solar &amp; Energy'!H35+'5. Household Appliance Decarb'!H37</f>
        <v>100000</v>
      </c>
      <c r="I13" s="75"/>
      <c r="J13" s="74">
        <f t="shared" si="0"/>
        <v>500000</v>
      </c>
    </row>
    <row r="14" spans="2:39" ht="14.5" x14ac:dyDescent="0.35">
      <c r="B14" s="21"/>
      <c r="C14" s="7" t="s">
        <v>19</v>
      </c>
      <c r="D14" s="66">
        <f>SUM(D7:D13)</f>
        <v>24382536.192000002</v>
      </c>
      <c r="E14" s="66">
        <f t="shared" ref="E14:G14" si="1">SUM(E7:E13)</f>
        <v>9023539.0873600002</v>
      </c>
      <c r="F14" s="66">
        <f t="shared" si="1"/>
        <v>6557022.2143488005</v>
      </c>
      <c r="G14" s="66">
        <f t="shared" si="1"/>
        <v>6093183.9914967045</v>
      </c>
      <c r="H14" s="66">
        <f>SUM(H7:H13)</f>
        <v>6132240.0026433952</v>
      </c>
      <c r="I14" s="65"/>
      <c r="J14" s="66">
        <f>SUM(D14:H14)</f>
        <v>52188521.487848908</v>
      </c>
    </row>
    <row r="15" spans="2:39" ht="14.5" x14ac:dyDescent="0.35">
      <c r="B15" s="47"/>
      <c r="D15" s="69"/>
      <c r="E15" s="69"/>
      <c r="F15" s="69"/>
      <c r="G15" s="69"/>
      <c r="H15" s="69"/>
      <c r="I15" s="69"/>
      <c r="J15" s="70" t="s">
        <v>20</v>
      </c>
    </row>
    <row r="16" spans="2:39" ht="20.149999999999999" customHeight="1" x14ac:dyDescent="0.35">
      <c r="B16" s="47"/>
      <c r="C16" s="7" t="s">
        <v>21</v>
      </c>
      <c r="D16" s="76">
        <f>'4. City Hall Solar &amp; Energy'!D40+'2. Hydrogen Bus Pilot'!D40+'1. Hybrid Electric Bus'!D37+'5. Household Appliance Decarb'!D42+'3. Community EV Charging Hub'!D40</f>
        <v>0</v>
      </c>
      <c r="E16" s="76">
        <f>'4. City Hall Solar &amp; Energy'!E40+'2. Hydrogen Bus Pilot'!E40+'1. Hybrid Electric Bus'!E37+'5. Household Appliance Decarb'!E42</f>
        <v>0</v>
      </c>
      <c r="F16" s="76">
        <f>'4. City Hall Solar &amp; Energy'!F40+'2. Hydrogen Bus Pilot'!F40+'1. Hybrid Electric Bus'!F37+'5. Household Appliance Decarb'!F42</f>
        <v>0</v>
      </c>
      <c r="G16" s="76">
        <f>'4. City Hall Solar &amp; Energy'!G40+'2. Hydrogen Bus Pilot'!G40+'1. Hybrid Electric Bus'!G37+'5. Household Appliance Decarb'!G42</f>
        <v>0</v>
      </c>
      <c r="H16" s="76">
        <f>'4. City Hall Solar &amp; Energy'!H40+'2. Hydrogen Bus Pilot'!H40+'1. Hybrid Electric Bus'!H37+'5. Household Appliance Decarb'!H42</f>
        <v>0</v>
      </c>
      <c r="I16" s="65"/>
      <c r="J16" s="76">
        <f>SUM(D16:H16)</f>
        <v>0</v>
      </c>
    </row>
    <row r="17" spans="2:10" thickBot="1" x14ac:dyDescent="0.4">
      <c r="B17" s="47"/>
      <c r="D17" s="69"/>
      <c r="E17" s="69"/>
      <c r="F17" s="69"/>
      <c r="G17" s="69"/>
      <c r="H17" s="69"/>
      <c r="I17" s="69"/>
      <c r="J17" s="70" t="s">
        <v>20</v>
      </c>
    </row>
    <row r="18" spans="2:10" ht="31" customHeight="1" thickBot="1" x14ac:dyDescent="0.4">
      <c r="B18" s="46" t="s">
        <v>22</v>
      </c>
      <c r="C18" s="17"/>
      <c r="D18" s="77">
        <f>D14+D16</f>
        <v>24382536.192000002</v>
      </c>
      <c r="E18" s="77">
        <f>E14+E16</f>
        <v>9023539.0873600002</v>
      </c>
      <c r="F18" s="77">
        <f>F14+F16</f>
        <v>6557022.2143488005</v>
      </c>
      <c r="G18" s="77">
        <f>G14+G16</f>
        <v>6093183.9914967045</v>
      </c>
      <c r="H18" s="77">
        <f>H14+H16</f>
        <v>6132240.0026433952</v>
      </c>
      <c r="I18" s="78"/>
      <c r="J18" s="79">
        <f>J14+J16</f>
        <v>52188521.487848908</v>
      </c>
    </row>
    <row r="19" spans="2:10" s="1" customFormat="1" ht="14.5" x14ac:dyDescent="0.35">
      <c r="B19" s="4"/>
      <c r="C19"/>
      <c r="D19" s="4"/>
      <c r="E19" s="2"/>
      <c r="F19"/>
      <c r="G19"/>
      <c r="H19" s="2"/>
      <c r="I19" s="5"/>
      <c r="J19"/>
    </row>
    <row r="20" spans="2:10" ht="15" customHeight="1" x14ac:dyDescent="0.35">
      <c r="B20" s="4"/>
      <c r="J20" s="26"/>
    </row>
    <row r="21" spans="2:10" ht="15" customHeight="1" x14ac:dyDescent="0.45">
      <c r="B21" s="35" t="s">
        <v>23</v>
      </c>
      <c r="C21" s="36"/>
      <c r="D21" s="36"/>
      <c r="E21" s="104"/>
      <c r="F21" s="104"/>
      <c r="H21"/>
      <c r="I21"/>
    </row>
    <row r="22" spans="2:10" ht="29.15" customHeight="1" x14ac:dyDescent="0.35">
      <c r="B22" s="37" t="s">
        <v>24</v>
      </c>
      <c r="C22" s="37" t="s">
        <v>25</v>
      </c>
      <c r="D22" s="43" t="s">
        <v>26</v>
      </c>
      <c r="E22" s="105" t="s">
        <v>27</v>
      </c>
      <c r="F22" s="105"/>
      <c r="H22"/>
      <c r="I22"/>
    </row>
    <row r="23" spans="2:10" ht="15" customHeight="1" x14ac:dyDescent="0.35">
      <c r="B23" s="41">
        <v>1</v>
      </c>
      <c r="C23" s="42" t="s">
        <v>28</v>
      </c>
      <c r="D23" s="73">
        <f>'1. Hybrid Electric Bus'!J39</f>
        <v>17851858.319529984</v>
      </c>
      <c r="E23" s="103">
        <f>D23/D$29</f>
        <v>0.34206484128289488</v>
      </c>
      <c r="F23" s="103"/>
      <c r="H23"/>
      <c r="I23"/>
    </row>
    <row r="24" spans="2:10" ht="15" customHeight="1" x14ac:dyDescent="0.35">
      <c r="B24" s="41">
        <v>2</v>
      </c>
      <c r="C24" s="42" t="s">
        <v>29</v>
      </c>
      <c r="D24" s="73">
        <f>'2. Hydrogen Bus Pilot'!J42</f>
        <v>9451857.0277030319</v>
      </c>
      <c r="E24" s="103">
        <f t="shared" ref="E24" si="2">D24/D$29</f>
        <v>0.18110988313596346</v>
      </c>
      <c r="F24" s="103"/>
      <c r="H24"/>
      <c r="I24"/>
    </row>
    <row r="25" spans="2:10" ht="15" customHeight="1" x14ac:dyDescent="0.35">
      <c r="B25" s="41">
        <v>3</v>
      </c>
      <c r="C25" s="42" t="s">
        <v>64</v>
      </c>
      <c r="D25" s="73">
        <f>'3. Community EV Charging Hub'!J42</f>
        <v>5145571.0831090892</v>
      </c>
      <c r="E25" s="103">
        <f>D25/D$29</f>
        <v>9.8595839399419224E-2</v>
      </c>
      <c r="F25" s="103"/>
      <c r="H25"/>
      <c r="I25"/>
    </row>
    <row r="26" spans="2:10" ht="15" customHeight="1" x14ac:dyDescent="0.35">
      <c r="B26" s="41">
        <v>4</v>
      </c>
      <c r="C26" s="44" t="s">
        <v>63</v>
      </c>
      <c r="D26" s="73">
        <f>'4. City Hall Solar &amp; Energy'!J42</f>
        <v>11810521.002100736</v>
      </c>
      <c r="E26" s="103">
        <f>D26/D$29</f>
        <v>0.22630495490949271</v>
      </c>
      <c r="F26" s="103"/>
      <c r="H26"/>
      <c r="I26"/>
    </row>
    <row r="27" spans="2:10" ht="15" customHeight="1" x14ac:dyDescent="0.35">
      <c r="B27" s="41">
        <v>5</v>
      </c>
      <c r="C27" s="51" t="s">
        <v>30</v>
      </c>
      <c r="D27" s="73">
        <f>'5. Household Appliance Decarb'!J44</f>
        <v>7928714.0554060591</v>
      </c>
      <c r="E27" s="103">
        <f>D27/D$29</f>
        <v>0.15192448127222974</v>
      </c>
      <c r="F27" s="103"/>
      <c r="H27"/>
      <c r="I27"/>
    </row>
    <row r="28" spans="2:10" ht="15" customHeight="1" x14ac:dyDescent="0.35">
      <c r="B28" s="41"/>
      <c r="C28" s="42"/>
      <c r="D28" s="73"/>
      <c r="E28" s="103"/>
      <c r="F28" s="103"/>
      <c r="H28"/>
      <c r="I28"/>
    </row>
    <row r="29" spans="2:10" ht="15" customHeight="1" x14ac:dyDescent="0.35">
      <c r="B29" s="41" t="s">
        <v>31</v>
      </c>
      <c r="C29" s="42"/>
      <c r="D29" s="73">
        <f>SUM(D23:D28)</f>
        <v>52188521.4878489</v>
      </c>
      <c r="E29" s="103">
        <f>SUM(E23:E28)</f>
        <v>1</v>
      </c>
      <c r="F29" s="103"/>
      <c r="G29" s="69"/>
      <c r="H29"/>
      <c r="I29"/>
    </row>
    <row r="30" spans="2:10" ht="15" customHeight="1" x14ac:dyDescent="0.35">
      <c r="H30"/>
      <c r="I30"/>
    </row>
  </sheetData>
  <mergeCells count="10">
    <mergeCell ref="B3:J3"/>
    <mergeCell ref="E25:F25"/>
    <mergeCell ref="E28:F28"/>
    <mergeCell ref="E29:F29"/>
    <mergeCell ref="E21:F21"/>
    <mergeCell ref="E22:F22"/>
    <mergeCell ref="E26:F26"/>
    <mergeCell ref="E24:F24"/>
    <mergeCell ref="E23:F23"/>
    <mergeCell ref="E27:F27"/>
  </mergeCells>
  <pageMargins left="0.7" right="0.7" top="0.75" bottom="0.75" header="0.3" footer="0.3"/>
  <pageSetup scale="84" orientation="landscape" r:id="rId1"/>
  <headerFooter>
    <oddFooter>&amp;L&amp;F
&amp;A&amp;C&amp;P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54"/>
  <sheetViews>
    <sheetView showGridLines="0" view="pageBreakPreview" zoomScale="90" zoomScaleNormal="85" zoomScaleSheetLayoutView="90" workbookViewId="0">
      <pane xSplit="3" ySplit="6" topLeftCell="D13" activePane="bottomRight" state="frozen"/>
      <selection pane="topRight" activeCell="R20" sqref="R20:W20"/>
      <selection pane="bottomLeft" activeCell="R20" sqref="R20:W20"/>
      <selection pane="bottomRight" activeCell="M47" sqref="M47"/>
    </sheetView>
  </sheetViews>
  <sheetFormatPr defaultColWidth="9.1796875" defaultRowHeight="14.5" x14ac:dyDescent="0.35"/>
  <cols>
    <col min="1" max="1" width="3.1796875" customWidth="1"/>
    <col min="2" max="2" width="12" customWidth="1"/>
    <col min="3" max="3" width="52.7265625" customWidth="1"/>
    <col min="4" max="4" width="12.7265625" style="4" customWidth="1"/>
    <col min="5" max="5" width="12.54296875" style="2" customWidth="1"/>
    <col min="6" max="6" width="16.7265625" customWidth="1"/>
    <col min="7" max="7" width="15.7265625" customWidth="1"/>
    <col min="8" max="8" width="12.54296875" style="2" customWidth="1"/>
    <col min="9" max="9" width="0.54296875" style="5" customWidth="1"/>
    <col min="10" max="10" width="16.453125" customWidth="1"/>
    <col min="11" max="11" width="10.1796875" customWidth="1"/>
  </cols>
  <sheetData>
    <row r="2" spans="2:39" ht="48" customHeight="1" x14ac:dyDescent="0.55000000000000004">
      <c r="B2" s="106" t="s">
        <v>32</v>
      </c>
      <c r="C2" s="106"/>
      <c r="D2" s="25"/>
    </row>
    <row r="3" spans="2:39" x14ac:dyDescent="0.35">
      <c r="B3" s="45" t="s">
        <v>33</v>
      </c>
    </row>
    <row r="4" spans="2:39" x14ac:dyDescent="0.35">
      <c r="B4" s="3"/>
    </row>
    <row r="5" spans="2:39" ht="18.5" x14ac:dyDescent="0.45">
      <c r="B5" s="27" t="s">
        <v>2</v>
      </c>
      <c r="C5" s="28"/>
      <c r="D5" s="28"/>
      <c r="E5" s="28"/>
      <c r="F5" s="28"/>
      <c r="G5" s="28"/>
      <c r="H5" s="28"/>
      <c r="I5" s="28"/>
      <c r="J5" s="29"/>
    </row>
    <row r="6" spans="2:39" x14ac:dyDescent="0.35">
      <c r="B6" s="30" t="s">
        <v>3</v>
      </c>
      <c r="C6" s="30" t="s">
        <v>4</v>
      </c>
      <c r="D6" s="30" t="s">
        <v>5</v>
      </c>
      <c r="E6" s="31" t="s">
        <v>6</v>
      </c>
      <c r="F6" s="31" t="s">
        <v>7</v>
      </c>
      <c r="G6" s="31" t="s">
        <v>8</v>
      </c>
      <c r="H6" s="32" t="s">
        <v>9</v>
      </c>
      <c r="I6" s="33"/>
      <c r="J6" s="34" t="s">
        <v>10</v>
      </c>
    </row>
    <row r="7" spans="2:39" s="3" customFormat="1" x14ac:dyDescent="0.35">
      <c r="B7" s="19" t="s">
        <v>11</v>
      </c>
      <c r="C7" s="23" t="s">
        <v>34</v>
      </c>
      <c r="D7" s="8" t="s">
        <v>35</v>
      </c>
      <c r="E7" s="8" t="s">
        <v>35</v>
      </c>
      <c r="F7" s="8" t="s">
        <v>35</v>
      </c>
      <c r="G7" s="8"/>
      <c r="H7" s="8" t="s">
        <v>35</v>
      </c>
      <c r="I7" s="5"/>
      <c r="J7" s="6" t="s">
        <v>35</v>
      </c>
      <c r="K7"/>
      <c r="L7"/>
      <c r="M7"/>
      <c r="N7"/>
      <c r="O7"/>
      <c r="P7"/>
      <c r="Q7"/>
      <c r="R7"/>
      <c r="S7"/>
      <c r="T7"/>
      <c r="U7"/>
      <c r="V7"/>
      <c r="W7"/>
      <c r="X7"/>
      <c r="Y7"/>
      <c r="Z7"/>
      <c r="AA7"/>
      <c r="AB7"/>
      <c r="AC7"/>
      <c r="AD7"/>
      <c r="AE7"/>
      <c r="AF7"/>
      <c r="AG7"/>
      <c r="AH7"/>
      <c r="AI7"/>
      <c r="AJ7"/>
      <c r="AK7"/>
      <c r="AL7"/>
      <c r="AM7"/>
    </row>
    <row r="8" spans="2:39" s="3" customFormat="1" ht="14.25" customHeight="1" x14ac:dyDescent="0.35">
      <c r="B8" s="63"/>
      <c r="C8" s="62" t="s">
        <v>76</v>
      </c>
      <c r="D8" s="82">
        <f>0.1*113136</f>
        <v>11313.6</v>
      </c>
      <c r="E8" s="82">
        <f>D8*1.08</f>
        <v>12218.688000000002</v>
      </c>
      <c r="F8" s="82">
        <f t="shared" ref="F8:H8" si="0">E8*1.08</f>
        <v>13196.183040000004</v>
      </c>
      <c r="G8" s="82">
        <f t="shared" si="0"/>
        <v>14251.877683200004</v>
      </c>
      <c r="H8" s="82">
        <f t="shared" si="0"/>
        <v>15392.027897856005</v>
      </c>
      <c r="I8" s="88"/>
      <c r="J8" s="82">
        <f>SUM(D8:H8)</f>
        <v>66372.376621056013</v>
      </c>
      <c r="K8"/>
      <c r="L8"/>
      <c r="M8"/>
      <c r="N8"/>
      <c r="O8"/>
      <c r="P8"/>
      <c r="Q8"/>
      <c r="R8"/>
      <c r="S8"/>
      <c r="T8"/>
      <c r="U8"/>
      <c r="V8"/>
      <c r="W8"/>
      <c r="X8"/>
      <c r="Y8"/>
      <c r="Z8"/>
      <c r="AA8"/>
      <c r="AB8"/>
      <c r="AC8"/>
      <c r="AD8"/>
      <c r="AE8"/>
      <c r="AF8"/>
      <c r="AG8"/>
      <c r="AH8"/>
      <c r="AI8"/>
      <c r="AJ8"/>
      <c r="AK8"/>
      <c r="AL8"/>
      <c r="AM8"/>
    </row>
    <row r="9" spans="2:39" s="3" customFormat="1" ht="14.25" customHeight="1" x14ac:dyDescent="0.35">
      <c r="B9" s="63"/>
      <c r="C9" s="62" t="s">
        <v>77</v>
      </c>
      <c r="D9" s="82">
        <f>0.1*100343</f>
        <v>10034.300000000001</v>
      </c>
      <c r="E9" s="82">
        <f>D9*1.08</f>
        <v>10837.044000000002</v>
      </c>
      <c r="F9" s="82">
        <f t="shared" ref="F9:H9" si="1">E9*1.08</f>
        <v>11704.007520000003</v>
      </c>
      <c r="G9" s="82">
        <f t="shared" si="1"/>
        <v>12640.328121600003</v>
      </c>
      <c r="H9" s="82">
        <f t="shared" si="1"/>
        <v>13651.554371328004</v>
      </c>
      <c r="I9" s="88"/>
      <c r="J9" s="82">
        <f>SUM(D9:H9)</f>
        <v>58867.23401292802</v>
      </c>
      <c r="K9"/>
      <c r="L9"/>
      <c r="M9"/>
      <c r="N9"/>
      <c r="O9"/>
      <c r="P9"/>
      <c r="Q9"/>
      <c r="R9"/>
      <c r="S9"/>
      <c r="T9"/>
      <c r="U9"/>
      <c r="V9"/>
      <c r="W9"/>
      <c r="X9"/>
      <c r="Y9"/>
      <c r="Z9"/>
      <c r="AA9"/>
      <c r="AB9"/>
      <c r="AC9"/>
      <c r="AD9"/>
      <c r="AE9"/>
      <c r="AF9"/>
      <c r="AG9"/>
      <c r="AH9"/>
      <c r="AI9"/>
      <c r="AJ9"/>
      <c r="AK9"/>
      <c r="AL9"/>
      <c r="AM9"/>
    </row>
    <row r="10" spans="2:39" ht="29" x14ac:dyDescent="0.35">
      <c r="B10" s="20"/>
      <c r="C10" s="62" t="s">
        <v>78</v>
      </c>
      <c r="D10" s="82">
        <f>0.1*76593</f>
        <v>7659.3</v>
      </c>
      <c r="E10" s="82">
        <f>D10*1.08</f>
        <v>8272.0439999999999</v>
      </c>
      <c r="F10" s="82">
        <f t="shared" ref="F10:H10" si="2">E10*1.08</f>
        <v>8933.8075200000003</v>
      </c>
      <c r="G10" s="82">
        <f t="shared" si="2"/>
        <v>9648.5121216000007</v>
      </c>
      <c r="H10" s="82">
        <f t="shared" si="2"/>
        <v>10420.393091328002</v>
      </c>
      <c r="I10" s="88"/>
      <c r="J10" s="82">
        <f>SUM(D10:H10)</f>
        <v>44934.056732928002</v>
      </c>
    </row>
    <row r="11" spans="2:39" ht="15" customHeight="1" x14ac:dyDescent="0.35">
      <c r="B11" s="20"/>
      <c r="C11" s="7" t="s">
        <v>12</v>
      </c>
      <c r="D11" s="83">
        <f>SUM(D8:D10)</f>
        <v>29007.200000000001</v>
      </c>
      <c r="E11" s="83">
        <f>SUM(E8:E10)</f>
        <v>31327.776000000005</v>
      </c>
      <c r="F11" s="83">
        <f>SUM(F8:F10)</f>
        <v>33833.998080000005</v>
      </c>
      <c r="G11" s="83">
        <f>SUM(G8:G10)</f>
        <v>36540.717926400008</v>
      </c>
      <c r="H11" s="83">
        <f>SUM(H8:H10)</f>
        <v>39463.975360512006</v>
      </c>
      <c r="I11" s="88"/>
      <c r="J11" s="83">
        <f>SUM(J8:J10)</f>
        <v>170173.66736691204</v>
      </c>
    </row>
    <row r="12" spans="2:39" x14ac:dyDescent="0.35">
      <c r="B12" s="20"/>
      <c r="C12" s="12" t="s">
        <v>36</v>
      </c>
      <c r="D12" s="82" t="s">
        <v>35</v>
      </c>
      <c r="E12" s="84"/>
      <c r="F12" s="84"/>
      <c r="G12" s="84"/>
      <c r="H12" s="84"/>
      <c r="I12" s="88"/>
      <c r="J12" s="85" t="s">
        <v>35</v>
      </c>
    </row>
    <row r="13" spans="2:39" ht="15.75" customHeight="1" x14ac:dyDescent="0.35">
      <c r="B13" s="20"/>
      <c r="C13" s="62" t="s">
        <v>69</v>
      </c>
      <c r="D13" s="82">
        <f>0.48*(D8+D9+D10)</f>
        <v>13923.456</v>
      </c>
      <c r="E13" s="82">
        <f>0.48*(E8+E9+E10)</f>
        <v>15037.332480000003</v>
      </c>
      <c r="F13" s="82">
        <f>0.48*(F8+F9+F10)</f>
        <v>16240.319078400002</v>
      </c>
      <c r="G13" s="82">
        <f>0.48*(G8+G9+G10)</f>
        <v>17539.544604672003</v>
      </c>
      <c r="H13" s="82">
        <v>18944</v>
      </c>
      <c r="I13" s="88"/>
      <c r="J13" s="82">
        <f t="shared" ref="J13:J14" si="3">SUM(D13:H13)</f>
        <v>81684.652163072009</v>
      </c>
    </row>
    <row r="14" spans="2:39" ht="15.75" customHeight="1" x14ac:dyDescent="0.35">
      <c r="B14" s="20"/>
      <c r="C14" s="62"/>
      <c r="D14" s="82"/>
      <c r="E14" s="82"/>
      <c r="F14" s="82"/>
      <c r="G14" s="82"/>
      <c r="H14" s="82"/>
      <c r="I14" s="88"/>
      <c r="J14" s="82">
        <f t="shared" si="3"/>
        <v>0</v>
      </c>
    </row>
    <row r="15" spans="2:39" x14ac:dyDescent="0.35">
      <c r="B15" s="20"/>
      <c r="C15" s="62"/>
      <c r="D15" s="82"/>
      <c r="E15" s="82"/>
      <c r="F15" s="82"/>
      <c r="G15" s="82"/>
      <c r="H15" s="82"/>
      <c r="I15" s="88"/>
      <c r="J15" s="82">
        <f>SUM(D15:H15)</f>
        <v>0</v>
      </c>
    </row>
    <row r="16" spans="2:39" x14ac:dyDescent="0.35">
      <c r="B16" s="20"/>
      <c r="C16" s="7" t="s">
        <v>13</v>
      </c>
      <c r="D16" s="83">
        <f>SUM(D13:D15)</f>
        <v>13923.456</v>
      </c>
      <c r="E16" s="83">
        <f t="shared" ref="E16:G16" si="4">SUM(E13:E15)</f>
        <v>15037.332480000003</v>
      </c>
      <c r="F16" s="83">
        <f t="shared" si="4"/>
        <v>16240.319078400002</v>
      </c>
      <c r="G16" s="83">
        <f t="shared" si="4"/>
        <v>17539.544604672003</v>
      </c>
      <c r="H16" s="83">
        <f>SUM(H13:H15)</f>
        <v>18944</v>
      </c>
      <c r="I16" s="88"/>
      <c r="J16" s="83">
        <f>SUM(J13:J15)</f>
        <v>81684.652163072009</v>
      </c>
    </row>
    <row r="17" spans="2:10" x14ac:dyDescent="0.35">
      <c r="B17" s="20"/>
      <c r="C17" s="12" t="s">
        <v>37</v>
      </c>
      <c r="D17" s="82" t="s">
        <v>35</v>
      </c>
      <c r="E17" s="84"/>
      <c r="F17" s="84"/>
      <c r="G17" s="84"/>
      <c r="H17" s="84"/>
      <c r="I17" s="88"/>
      <c r="J17" s="85" t="s">
        <v>35</v>
      </c>
    </row>
    <row r="18" spans="2:10" x14ac:dyDescent="0.35">
      <c r="B18" s="20"/>
      <c r="C18" s="22"/>
      <c r="D18" s="82"/>
      <c r="E18" s="82"/>
      <c r="F18" s="82"/>
      <c r="G18" s="82"/>
      <c r="H18" s="82"/>
      <c r="I18" s="88"/>
      <c r="J18" s="82">
        <f t="shared" ref="J18" si="5">SUM(D18:H18)</f>
        <v>0</v>
      </c>
    </row>
    <row r="19" spans="2:10" x14ac:dyDescent="0.35">
      <c r="B19" s="20"/>
      <c r="C19" s="7" t="s">
        <v>14</v>
      </c>
      <c r="D19" s="83">
        <f>SUM(D18:D18)</f>
        <v>0</v>
      </c>
      <c r="E19" s="83">
        <f>SUM(E18:E18)</f>
        <v>0</v>
      </c>
      <c r="F19" s="83">
        <f>SUM(F18:F18)</f>
        <v>0</v>
      </c>
      <c r="G19" s="83">
        <f>SUM(G18:G18)</f>
        <v>0</v>
      </c>
      <c r="H19" s="83">
        <f>SUM(H18:H18)</f>
        <v>0</v>
      </c>
      <c r="I19" s="88"/>
      <c r="J19" s="83">
        <f>SUM(D19:H19)</f>
        <v>0</v>
      </c>
    </row>
    <row r="20" spans="2:10" x14ac:dyDescent="0.35">
      <c r="B20" s="20"/>
      <c r="C20" s="12" t="s">
        <v>38</v>
      </c>
      <c r="D20" s="82"/>
      <c r="E20" s="84"/>
      <c r="F20" s="84"/>
      <c r="G20" s="84"/>
      <c r="H20" s="84"/>
      <c r="I20" s="88"/>
      <c r="J20" s="82" t="s">
        <v>20</v>
      </c>
    </row>
    <row r="21" spans="2:10" ht="15" customHeight="1" x14ac:dyDescent="0.35">
      <c r="B21" s="20"/>
      <c r="C21" s="22"/>
      <c r="D21" s="82"/>
      <c r="E21" s="82"/>
      <c r="F21" s="82"/>
      <c r="G21" s="82"/>
      <c r="H21" s="82"/>
      <c r="I21" s="88"/>
      <c r="J21" s="82">
        <f>SUM(D21:H21)</f>
        <v>0</v>
      </c>
    </row>
    <row r="22" spans="2:10" x14ac:dyDescent="0.35">
      <c r="B22" s="20"/>
      <c r="C22" s="7" t="s">
        <v>15</v>
      </c>
      <c r="D22" s="86">
        <f>SUM(D21:D21)</f>
        <v>0</v>
      </c>
      <c r="E22" s="86">
        <f>SUM(E21:E21)</f>
        <v>0</v>
      </c>
      <c r="F22" s="86">
        <f>SUM(F21:F21)</f>
        <v>0</v>
      </c>
      <c r="G22" s="86">
        <f>SUM(G21:G21)</f>
        <v>0</v>
      </c>
      <c r="H22" s="86">
        <f>SUM(H21:H21)</f>
        <v>0</v>
      </c>
      <c r="I22" s="88"/>
      <c r="J22" s="83">
        <f t="shared" ref="J22:J32" si="6">SUM(D22:H22)</f>
        <v>0</v>
      </c>
    </row>
    <row r="23" spans="2:10" x14ac:dyDescent="0.35">
      <c r="B23" s="20"/>
      <c r="C23" s="12" t="s">
        <v>39</v>
      </c>
      <c r="D23" s="82" t="s">
        <v>35</v>
      </c>
      <c r="E23" s="84"/>
      <c r="F23" s="84"/>
      <c r="G23" s="84"/>
      <c r="H23" s="84"/>
      <c r="I23" s="88"/>
      <c r="J23" s="82"/>
    </row>
    <row r="24" spans="2:10" x14ac:dyDescent="0.35">
      <c r="B24" s="20"/>
      <c r="C24" s="22"/>
      <c r="D24" s="82"/>
      <c r="E24" s="82"/>
      <c r="F24" s="82"/>
      <c r="G24" s="82"/>
      <c r="H24" s="82"/>
      <c r="I24" s="88"/>
      <c r="J24" s="82">
        <f t="shared" si="6"/>
        <v>0</v>
      </c>
    </row>
    <row r="25" spans="2:10" x14ac:dyDescent="0.35">
      <c r="B25" s="20"/>
      <c r="C25" s="22"/>
      <c r="D25" s="82"/>
      <c r="E25" s="84"/>
      <c r="F25" s="84"/>
      <c r="G25" s="84"/>
      <c r="H25" s="84"/>
      <c r="I25" s="88"/>
      <c r="J25" s="82">
        <f t="shared" si="6"/>
        <v>0</v>
      </c>
    </row>
    <row r="26" spans="2:10" x14ac:dyDescent="0.35">
      <c r="B26" s="20"/>
      <c r="C26" s="7" t="s">
        <v>16</v>
      </c>
      <c r="D26" s="83">
        <f>SUM(D24:D25)</f>
        <v>0</v>
      </c>
      <c r="E26" s="83">
        <f t="shared" ref="E26:H26" si="7">SUM(E24:E25)</f>
        <v>0</v>
      </c>
      <c r="F26" s="83">
        <f t="shared" si="7"/>
        <v>0</v>
      </c>
      <c r="G26" s="83">
        <f t="shared" si="7"/>
        <v>0</v>
      </c>
      <c r="H26" s="83">
        <f t="shared" si="7"/>
        <v>0</v>
      </c>
      <c r="I26" s="88"/>
      <c r="J26" s="83">
        <f t="shared" si="6"/>
        <v>0</v>
      </c>
    </row>
    <row r="27" spans="2:10" x14ac:dyDescent="0.35">
      <c r="B27" s="20"/>
      <c r="C27" s="12" t="s">
        <v>40</v>
      </c>
      <c r="D27" s="82" t="s">
        <v>35</v>
      </c>
      <c r="E27" s="84"/>
      <c r="F27" s="84"/>
      <c r="G27" s="84"/>
      <c r="H27" s="84"/>
      <c r="I27" s="88"/>
      <c r="J27" s="82"/>
    </row>
    <row r="28" spans="2:10" ht="29" x14ac:dyDescent="0.35">
      <c r="B28" s="20"/>
      <c r="C28" s="89" t="s">
        <v>41</v>
      </c>
      <c r="D28" s="82">
        <v>3520000</v>
      </c>
      <c r="E28" s="82">
        <v>3520000</v>
      </c>
      <c r="F28" s="82">
        <v>3520000</v>
      </c>
      <c r="G28" s="82">
        <v>3520000</v>
      </c>
      <c r="H28" s="82">
        <v>3520000</v>
      </c>
      <c r="I28" s="88"/>
      <c r="J28" s="82">
        <f>SUM(D28:H28)</f>
        <v>17600000</v>
      </c>
    </row>
    <row r="29" spans="2:10" x14ac:dyDescent="0.35">
      <c r="B29" s="20"/>
      <c r="C29" s="7" t="s">
        <v>17</v>
      </c>
      <c r="D29" s="83">
        <f>SUM(D28:D28)</f>
        <v>3520000</v>
      </c>
      <c r="E29" s="83">
        <f>SUM(E28:E28)</f>
        <v>3520000</v>
      </c>
      <c r="F29" s="83">
        <f>SUM(F28:F28)</f>
        <v>3520000</v>
      </c>
      <c r="G29" s="83">
        <f>SUM(G28:G28)</f>
        <v>3520000</v>
      </c>
      <c r="H29" s="83">
        <f>SUM(H28:H28)</f>
        <v>3520000</v>
      </c>
      <c r="I29" s="88"/>
      <c r="J29" s="83">
        <f>SUM(J27:J28)</f>
        <v>17600000</v>
      </c>
    </row>
    <row r="30" spans="2:10" x14ac:dyDescent="0.35">
      <c r="B30" s="20"/>
      <c r="C30" s="12" t="s">
        <v>42</v>
      </c>
      <c r="D30" s="82" t="s">
        <v>35</v>
      </c>
      <c r="E30" s="84"/>
      <c r="F30" s="84"/>
      <c r="G30" s="84"/>
      <c r="H30" s="84"/>
      <c r="I30" s="88"/>
      <c r="J30" s="82"/>
    </row>
    <row r="31" spans="2:10" x14ac:dyDescent="0.35">
      <c r="B31" s="20"/>
      <c r="C31" s="8"/>
      <c r="D31" s="82"/>
      <c r="E31" s="84"/>
      <c r="F31" s="84"/>
      <c r="G31" s="84"/>
      <c r="H31" s="84"/>
      <c r="I31" s="88"/>
      <c r="J31" s="82">
        <f t="shared" si="6"/>
        <v>0</v>
      </c>
    </row>
    <row r="32" spans="2:10" x14ac:dyDescent="0.35">
      <c r="B32" s="21"/>
      <c r="C32" s="7" t="s">
        <v>18</v>
      </c>
      <c r="D32" s="83">
        <f>SUM(D31:D31)</f>
        <v>0</v>
      </c>
      <c r="E32" s="83">
        <f>SUM(E31:E31)</f>
        <v>0</v>
      </c>
      <c r="F32" s="83">
        <f>SUM(F31:F31)</f>
        <v>0</v>
      </c>
      <c r="G32" s="83">
        <f>SUM(G31:G31)</f>
        <v>0</v>
      </c>
      <c r="H32" s="83">
        <f>SUM(H31:H31)</f>
        <v>0</v>
      </c>
      <c r="I32" s="88"/>
      <c r="J32" s="83">
        <f t="shared" si="6"/>
        <v>0</v>
      </c>
    </row>
    <row r="33" spans="2:10" x14ac:dyDescent="0.35">
      <c r="B33" s="21"/>
      <c r="C33" s="7" t="s">
        <v>19</v>
      </c>
      <c r="D33" s="83">
        <f>SUM(D32,D29,D26,D22,D19,D16,D11)</f>
        <v>3562930.656</v>
      </c>
      <c r="E33" s="83">
        <f>SUM(E32,E29,E26,E22,E19,E16,E11)</f>
        <v>3566365.1084799999</v>
      </c>
      <c r="F33" s="83">
        <f>SUM(F32,F29,F26,F22,F19,F16,F11)</f>
        <v>3570074.3171583996</v>
      </c>
      <c r="G33" s="83">
        <f>SUM(G32,G29,G26,G22,G19,G16,G11)</f>
        <v>3574080.2625310719</v>
      </c>
      <c r="H33" s="83">
        <f>SUM(H32,H29,H26,H22,H19,H16,H11)</f>
        <v>3578407.9753605118</v>
      </c>
      <c r="I33" s="90"/>
      <c r="J33" s="83">
        <f>SUM(D33:H33)</f>
        <v>17851858.319529984</v>
      </c>
    </row>
    <row r="34" spans="2:10" x14ac:dyDescent="0.35">
      <c r="B34" s="4"/>
      <c r="D34" s="87"/>
      <c r="E34" s="87"/>
      <c r="F34" s="87"/>
      <c r="G34" s="87"/>
      <c r="H34" s="87"/>
      <c r="I34" s="87"/>
      <c r="J34" s="87" t="s">
        <v>20</v>
      </c>
    </row>
    <row r="35" spans="2:10" ht="29" x14ac:dyDescent="0.35">
      <c r="B35" s="50" t="s">
        <v>43</v>
      </c>
      <c r="C35" s="15" t="s">
        <v>43</v>
      </c>
      <c r="D35" s="16"/>
      <c r="E35" s="16"/>
      <c r="F35" s="16"/>
      <c r="G35" s="16"/>
      <c r="H35" s="16"/>
      <c r="I35" s="91"/>
      <c r="J35" s="16" t="s">
        <v>20</v>
      </c>
    </row>
    <row r="36" spans="2:10" x14ac:dyDescent="0.35">
      <c r="B36" s="20"/>
      <c r="C36" s="22"/>
      <c r="D36" s="11"/>
      <c r="E36" s="8"/>
      <c r="F36" s="8"/>
      <c r="G36" s="8"/>
      <c r="H36" s="8"/>
      <c r="J36" s="13">
        <f t="shared" ref="J36" si="8">SUM(D36:H36)</f>
        <v>0</v>
      </c>
    </row>
    <row r="37" spans="2:10" x14ac:dyDescent="0.35">
      <c r="B37" s="21"/>
      <c r="C37" s="7" t="s">
        <v>21</v>
      </c>
      <c r="D37" s="14">
        <f>SUM(D36:D36)</f>
        <v>0</v>
      </c>
      <c r="E37" s="14">
        <f>SUM(E36:E36)</f>
        <v>0</v>
      </c>
      <c r="F37" s="14">
        <f>SUM(F36:F36)</f>
        <v>0</v>
      </c>
      <c r="G37" s="14">
        <f>SUM(G36:G36)</f>
        <v>0</v>
      </c>
      <c r="H37" s="14">
        <f>SUM(H36:H36)</f>
        <v>0</v>
      </c>
      <c r="I37" s="92"/>
      <c r="J37" s="14">
        <f>SUM(D37:H37)</f>
        <v>0</v>
      </c>
    </row>
    <row r="38" spans="2:10" ht="15" thickBot="1" x14ac:dyDescent="0.4">
      <c r="B38" s="4"/>
      <c r="D38"/>
      <c r="E38"/>
      <c r="H38"/>
      <c r="I38"/>
      <c r="J38" t="s">
        <v>20</v>
      </c>
    </row>
    <row r="39" spans="2:10" s="1" customFormat="1" ht="29.5" thickBot="1" x14ac:dyDescent="0.4">
      <c r="B39" s="17" t="s">
        <v>22</v>
      </c>
      <c r="C39" s="17"/>
      <c r="D39" s="18">
        <f t="shared" ref="D39:G39" si="9">SUM(D37,D33)</f>
        <v>3562930.656</v>
      </c>
      <c r="E39" s="18">
        <f t="shared" si="9"/>
        <v>3566365.1084799999</v>
      </c>
      <c r="F39" s="18">
        <f t="shared" si="9"/>
        <v>3570074.3171583996</v>
      </c>
      <c r="G39" s="18">
        <f t="shared" si="9"/>
        <v>3574080.2625310719</v>
      </c>
      <c r="H39" s="18">
        <f>SUM(H37,H33)</f>
        <v>3578407.9753605118</v>
      </c>
      <c r="I39" s="5"/>
      <c r="J39" s="18">
        <f>SUM(J37,J33)</f>
        <v>17851858.319529984</v>
      </c>
    </row>
    <row r="40" spans="2:10" x14ac:dyDescent="0.35">
      <c r="B40" s="4"/>
    </row>
    <row r="41" spans="2:10" x14ac:dyDescent="0.35">
      <c r="B41" s="4"/>
    </row>
    <row r="42" spans="2:10" x14ac:dyDescent="0.35">
      <c r="B42" s="4"/>
    </row>
    <row r="43" spans="2:10" x14ac:dyDescent="0.35">
      <c r="B43" s="4"/>
    </row>
    <row r="44" spans="2:10" x14ac:dyDescent="0.35">
      <c r="B44" s="4"/>
    </row>
    <row r="45" spans="2:10" x14ac:dyDescent="0.35">
      <c r="B45" s="4"/>
    </row>
    <row r="46" spans="2:10" x14ac:dyDescent="0.35">
      <c r="B46" s="4"/>
    </row>
    <row r="47" spans="2:10" x14ac:dyDescent="0.35">
      <c r="B47" s="4"/>
    </row>
    <row r="48" spans="2:10" x14ac:dyDescent="0.35">
      <c r="B48" s="4"/>
    </row>
    <row r="49" spans="2:2" x14ac:dyDescent="0.35">
      <c r="B49" s="4"/>
    </row>
    <row r="50" spans="2:2" x14ac:dyDescent="0.35">
      <c r="B50" s="4"/>
    </row>
    <row r="51" spans="2:2" x14ac:dyDescent="0.35">
      <c r="B51" s="4"/>
    </row>
    <row r="52" spans="2:2" x14ac:dyDescent="0.35">
      <c r="B52" s="4"/>
    </row>
    <row r="53" spans="2:2" x14ac:dyDescent="0.35">
      <c r="B53" s="4"/>
    </row>
    <row r="54" spans="2:2" x14ac:dyDescent="0.35">
      <c r="B54" s="4"/>
    </row>
  </sheetData>
  <mergeCells count="1">
    <mergeCell ref="B2:C2"/>
  </mergeCells>
  <pageMargins left="0.7" right="0.7" top="0.75" bottom="0.75" header="0.3" footer="0.3"/>
  <pageSetup scale="78" fitToHeight="0" orientation="landscape" r:id="rId1"/>
  <headerFooter>
    <oddFooter>&amp;L&amp;F
&amp;A&amp;C&amp;P of &amp;N</oddFooter>
  </headerFooter>
  <ignoredErrors>
    <ignoredError sqref="J24 J18"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57"/>
  <sheetViews>
    <sheetView showGridLines="0" view="pageBreakPreview" zoomScale="80" zoomScaleNormal="85" zoomScaleSheetLayoutView="80" workbookViewId="0">
      <pane xSplit="3" ySplit="6" topLeftCell="D9" activePane="bottomRight" state="frozen"/>
      <selection pane="topRight" activeCell="R20" sqref="R20:W20"/>
      <selection pane="bottomLeft" activeCell="R20" sqref="R20:W20"/>
      <selection pane="bottomRight" activeCell="A37" sqref="A37"/>
    </sheetView>
  </sheetViews>
  <sheetFormatPr defaultColWidth="9.1796875" defaultRowHeight="14.5" x14ac:dyDescent="0.35"/>
  <cols>
    <col min="1" max="1" width="3.1796875" customWidth="1"/>
    <col min="2" max="2" width="11.54296875" customWidth="1"/>
    <col min="3" max="3" width="51.453125" customWidth="1"/>
    <col min="4" max="4" width="14.81640625" style="4" customWidth="1"/>
    <col min="5" max="5" width="14.26953125" style="2" customWidth="1"/>
    <col min="6" max="6" width="12.7265625" customWidth="1"/>
    <col min="7" max="7" width="12.81640625" customWidth="1"/>
    <col min="8" max="8" width="13.453125" style="2" customWidth="1"/>
    <col min="9" max="9" width="0.81640625" style="5" customWidth="1"/>
    <col min="10" max="10" width="14.453125" customWidth="1"/>
    <col min="11" max="11" width="13" customWidth="1"/>
  </cols>
  <sheetData>
    <row r="2" spans="2:39" ht="46.5" customHeight="1" x14ac:dyDescent="0.55000000000000004">
      <c r="B2" s="106" t="s">
        <v>44</v>
      </c>
      <c r="C2" s="106"/>
      <c r="D2" s="25"/>
    </row>
    <row r="3" spans="2:39" x14ac:dyDescent="0.35">
      <c r="B3" s="3" t="s">
        <v>33</v>
      </c>
    </row>
    <row r="4" spans="2:39" x14ac:dyDescent="0.35">
      <c r="B4" s="3"/>
    </row>
    <row r="5" spans="2:39" ht="18.5" x14ac:dyDescent="0.45">
      <c r="B5" s="27" t="s">
        <v>2</v>
      </c>
      <c r="C5" s="28"/>
      <c r="D5" s="28"/>
      <c r="E5" s="28"/>
      <c r="F5" s="28"/>
      <c r="G5" s="28"/>
      <c r="H5" s="28"/>
      <c r="I5" s="28"/>
      <c r="J5" s="29"/>
    </row>
    <row r="6" spans="2:39" x14ac:dyDescent="0.35">
      <c r="B6" s="30" t="s">
        <v>3</v>
      </c>
      <c r="C6" s="30" t="s">
        <v>4</v>
      </c>
      <c r="D6" s="30" t="s">
        <v>5</v>
      </c>
      <c r="E6" s="31" t="s">
        <v>6</v>
      </c>
      <c r="F6" s="31" t="s">
        <v>7</v>
      </c>
      <c r="G6" s="31" t="s">
        <v>8</v>
      </c>
      <c r="H6" s="32" t="s">
        <v>9</v>
      </c>
      <c r="I6" s="33"/>
      <c r="J6" s="34" t="s">
        <v>10</v>
      </c>
    </row>
    <row r="7" spans="2:39" s="3" customFormat="1" x14ac:dyDescent="0.35">
      <c r="B7" s="19" t="s">
        <v>11</v>
      </c>
      <c r="C7" s="23" t="s">
        <v>34</v>
      </c>
      <c r="D7" s="8" t="s">
        <v>35</v>
      </c>
      <c r="E7" s="8" t="s">
        <v>35</v>
      </c>
      <c r="F7" s="8" t="s">
        <v>35</v>
      </c>
      <c r="G7" s="8"/>
      <c r="H7" s="8" t="s">
        <v>35</v>
      </c>
      <c r="I7" s="5"/>
      <c r="J7" s="6" t="s">
        <v>35</v>
      </c>
      <c r="K7"/>
      <c r="L7"/>
      <c r="M7"/>
      <c r="N7"/>
      <c r="O7"/>
      <c r="P7"/>
      <c r="Q7"/>
      <c r="R7"/>
      <c r="S7"/>
      <c r="T7"/>
      <c r="U7"/>
      <c r="V7"/>
      <c r="W7"/>
      <c r="X7"/>
      <c r="Y7"/>
      <c r="Z7"/>
      <c r="AA7"/>
      <c r="AB7"/>
      <c r="AC7"/>
      <c r="AD7"/>
      <c r="AE7"/>
      <c r="AF7"/>
      <c r="AG7"/>
      <c r="AH7"/>
      <c r="AI7"/>
      <c r="AJ7"/>
      <c r="AK7"/>
      <c r="AL7"/>
      <c r="AM7"/>
    </row>
    <row r="8" spans="2:39" s="3" customFormat="1" ht="42" customHeight="1" x14ac:dyDescent="0.35">
      <c r="B8" s="63"/>
      <c r="C8" s="62" t="s">
        <v>76</v>
      </c>
      <c r="D8" s="82">
        <f>0.1*113136</f>
        <v>11313.6</v>
      </c>
      <c r="E8" s="64">
        <f t="shared" ref="E8:H10" si="0">D8*1.08</f>
        <v>12218.688000000002</v>
      </c>
      <c r="F8" s="64">
        <f t="shared" si="0"/>
        <v>13196.183040000004</v>
      </c>
      <c r="G8" s="64">
        <f t="shared" si="0"/>
        <v>14251.877683200004</v>
      </c>
      <c r="H8" s="64">
        <f t="shared" si="0"/>
        <v>15392.027897856005</v>
      </c>
      <c r="I8" s="65"/>
      <c r="J8" s="64">
        <f>SUM(D8:H8)</f>
        <v>66372.376621056013</v>
      </c>
      <c r="K8"/>
      <c r="L8"/>
      <c r="M8"/>
      <c r="N8"/>
      <c r="O8"/>
      <c r="P8"/>
      <c r="Q8"/>
      <c r="R8"/>
      <c r="S8"/>
      <c r="T8"/>
      <c r="U8"/>
      <c r="V8"/>
      <c r="W8"/>
      <c r="X8"/>
      <c r="Y8"/>
      <c r="Z8"/>
      <c r="AA8"/>
      <c r="AB8"/>
      <c r="AC8"/>
      <c r="AD8"/>
      <c r="AE8"/>
      <c r="AF8"/>
      <c r="AG8"/>
      <c r="AH8"/>
      <c r="AI8"/>
      <c r="AJ8"/>
      <c r="AK8"/>
      <c r="AL8"/>
      <c r="AM8"/>
    </row>
    <row r="9" spans="2:39" s="3" customFormat="1" ht="35.25" customHeight="1" x14ac:dyDescent="0.35">
      <c r="B9" s="63"/>
      <c r="C9" s="62" t="s">
        <v>77</v>
      </c>
      <c r="D9" s="82">
        <f>0.1*100343</f>
        <v>10034.300000000001</v>
      </c>
      <c r="E9" s="64">
        <f t="shared" si="0"/>
        <v>10837.044000000002</v>
      </c>
      <c r="F9" s="64">
        <f t="shared" si="0"/>
        <v>11704.007520000003</v>
      </c>
      <c r="G9" s="64">
        <f t="shared" si="0"/>
        <v>12640.328121600003</v>
      </c>
      <c r="H9" s="64">
        <f t="shared" si="0"/>
        <v>13651.554371328004</v>
      </c>
      <c r="I9" s="65"/>
      <c r="J9" s="64">
        <f>SUM(D9:H9)</f>
        <v>58867.23401292802</v>
      </c>
      <c r="K9"/>
      <c r="L9"/>
      <c r="M9"/>
      <c r="N9"/>
      <c r="O9"/>
      <c r="P9"/>
      <c r="Q9"/>
      <c r="R9"/>
      <c r="S9"/>
      <c r="T9"/>
      <c r="U9"/>
      <c r="V9"/>
      <c r="W9"/>
      <c r="X9"/>
      <c r="Y9"/>
      <c r="Z9"/>
      <c r="AA9"/>
      <c r="AB9"/>
      <c r="AC9"/>
      <c r="AD9"/>
      <c r="AE9"/>
      <c r="AF9"/>
      <c r="AG9"/>
      <c r="AH9"/>
      <c r="AI9"/>
      <c r="AJ9"/>
      <c r="AK9"/>
      <c r="AL9"/>
      <c r="AM9"/>
    </row>
    <row r="10" spans="2:39" ht="37.5" customHeight="1" x14ac:dyDescent="0.35">
      <c r="B10" s="20"/>
      <c r="C10" s="62" t="s">
        <v>78</v>
      </c>
      <c r="D10" s="82">
        <f>0.1*76593</f>
        <v>7659.3</v>
      </c>
      <c r="E10" s="64">
        <f t="shared" si="0"/>
        <v>8272.0439999999999</v>
      </c>
      <c r="F10" s="64">
        <f t="shared" si="0"/>
        <v>8933.8075200000003</v>
      </c>
      <c r="G10" s="64">
        <f t="shared" si="0"/>
        <v>9648.5121216000007</v>
      </c>
      <c r="H10" s="64">
        <f t="shared" si="0"/>
        <v>10420.393091328002</v>
      </c>
      <c r="I10" s="65"/>
      <c r="J10" s="64">
        <f>SUM(D10:H10)</f>
        <v>44934.056732928002</v>
      </c>
    </row>
    <row r="11" spans="2:39" x14ac:dyDescent="0.35">
      <c r="B11" s="20"/>
      <c r="C11" s="7" t="s">
        <v>12</v>
      </c>
      <c r="D11" s="66">
        <f>SUM(D8:D10)</f>
        <v>29007.200000000001</v>
      </c>
      <c r="E11" s="66">
        <f>SUM(E8:E10)</f>
        <v>31327.776000000005</v>
      </c>
      <c r="F11" s="66">
        <f>SUM(F8:F10)</f>
        <v>33833.998080000005</v>
      </c>
      <c r="G11" s="66">
        <f>SUM(G8:G10)</f>
        <v>36540.717926400008</v>
      </c>
      <c r="H11" s="66">
        <f>SUM(H8:H10)</f>
        <v>39463.975360512006</v>
      </c>
      <c r="I11" s="65"/>
      <c r="J11" s="66">
        <f>SUM(J8:J10)</f>
        <v>170173.66736691204</v>
      </c>
    </row>
    <row r="12" spans="2:39" x14ac:dyDescent="0.35">
      <c r="B12" s="20"/>
      <c r="C12" s="12" t="s">
        <v>36</v>
      </c>
      <c r="D12" s="64" t="s">
        <v>35</v>
      </c>
      <c r="E12" s="67"/>
      <c r="F12" s="67"/>
      <c r="G12" s="67"/>
      <c r="H12" s="67"/>
      <c r="I12" s="65"/>
      <c r="J12" s="68" t="s">
        <v>35</v>
      </c>
    </row>
    <row r="13" spans="2:39" ht="16.5" customHeight="1" x14ac:dyDescent="0.35">
      <c r="B13" s="20"/>
      <c r="C13" s="62" t="s">
        <v>69</v>
      </c>
      <c r="D13" s="82">
        <f>0.48*(D8+D9+D10)</f>
        <v>13923.456</v>
      </c>
      <c r="E13" s="82">
        <f>0.48*(E8+E9+E10)</f>
        <v>15037.332480000003</v>
      </c>
      <c r="F13" s="82">
        <f>0.48*(F8+F9+F10)</f>
        <v>16240.319078400002</v>
      </c>
      <c r="G13" s="82">
        <f>0.48*(G8+G9+G10)</f>
        <v>17539.544604672003</v>
      </c>
      <c r="H13" s="82">
        <f>0.48*(H8+H9+H10)</f>
        <v>18942.708173045761</v>
      </c>
      <c r="I13" s="65"/>
      <c r="J13" s="64">
        <f t="shared" ref="J13:J14" si="1">SUM(D13:H13)</f>
        <v>81683.360336117767</v>
      </c>
    </row>
    <row r="14" spans="2:39" ht="16.5" customHeight="1" x14ac:dyDescent="0.35">
      <c r="B14" s="20"/>
      <c r="C14" s="62"/>
      <c r="D14" s="64"/>
      <c r="E14" s="64"/>
      <c r="F14" s="64"/>
      <c r="G14" s="64"/>
      <c r="H14" s="64"/>
      <c r="I14" s="65"/>
      <c r="J14" s="64">
        <f t="shared" si="1"/>
        <v>0</v>
      </c>
    </row>
    <row r="15" spans="2:39" x14ac:dyDescent="0.35">
      <c r="B15" s="20"/>
      <c r="C15" s="62"/>
      <c r="D15" s="64"/>
      <c r="E15" s="64"/>
      <c r="F15" s="64"/>
      <c r="G15" s="64"/>
      <c r="H15" s="64"/>
      <c r="I15" s="65"/>
      <c r="J15" s="64">
        <f>SUM(D15:H15)</f>
        <v>0</v>
      </c>
    </row>
    <row r="16" spans="2:39" x14ac:dyDescent="0.35">
      <c r="B16" s="20"/>
      <c r="C16" s="7" t="s">
        <v>13</v>
      </c>
      <c r="D16" s="66">
        <f>SUM(D13:D15)</f>
        <v>13923.456</v>
      </c>
      <c r="E16" s="66">
        <f t="shared" ref="E16:H16" si="2">SUM(E13:E15)</f>
        <v>15037.332480000003</v>
      </c>
      <c r="F16" s="66">
        <f t="shared" si="2"/>
        <v>16240.319078400002</v>
      </c>
      <c r="G16" s="66">
        <f t="shared" si="2"/>
        <v>17539.544604672003</v>
      </c>
      <c r="H16" s="66">
        <f t="shared" si="2"/>
        <v>18942.708173045761</v>
      </c>
      <c r="I16" s="65"/>
      <c r="J16" s="66">
        <f>SUM(J13:J15)</f>
        <v>81683.360336117767</v>
      </c>
    </row>
    <row r="17" spans="2:11" x14ac:dyDescent="0.35">
      <c r="B17" s="20"/>
      <c r="C17" s="12" t="s">
        <v>37</v>
      </c>
      <c r="D17" s="11" t="s">
        <v>35</v>
      </c>
      <c r="E17" s="8"/>
      <c r="F17" s="8"/>
      <c r="G17" s="8"/>
      <c r="H17" s="8"/>
      <c r="J17" s="6" t="s">
        <v>35</v>
      </c>
    </row>
    <row r="18" spans="2:11" x14ac:dyDescent="0.35">
      <c r="B18" s="20"/>
      <c r="C18" s="22"/>
      <c r="D18" s="11"/>
      <c r="E18" s="11"/>
      <c r="F18" s="11"/>
      <c r="G18" s="11"/>
      <c r="H18" s="11"/>
      <c r="I18" s="11"/>
      <c r="J18" s="11"/>
    </row>
    <row r="19" spans="2:11" x14ac:dyDescent="0.35">
      <c r="B19" s="20"/>
      <c r="C19" s="7" t="s">
        <v>14</v>
      </c>
      <c r="D19" s="14">
        <f>SUM(D18)</f>
        <v>0</v>
      </c>
      <c r="E19" s="14">
        <f t="shared" ref="E19:J19" si="3">SUM(E18)</f>
        <v>0</v>
      </c>
      <c r="F19" s="14">
        <f t="shared" si="3"/>
        <v>0</v>
      </c>
      <c r="G19" s="14">
        <f t="shared" si="3"/>
        <v>0</v>
      </c>
      <c r="H19" s="14">
        <f t="shared" si="3"/>
        <v>0</v>
      </c>
      <c r="I19" s="14">
        <f t="shared" si="3"/>
        <v>0</v>
      </c>
      <c r="J19" s="14">
        <f t="shared" si="3"/>
        <v>0</v>
      </c>
    </row>
    <row r="20" spans="2:11" x14ac:dyDescent="0.35">
      <c r="B20" s="20"/>
      <c r="C20" s="12" t="s">
        <v>38</v>
      </c>
      <c r="D20" s="13"/>
      <c r="E20" s="8"/>
      <c r="F20" s="8"/>
      <c r="G20" s="8"/>
      <c r="H20" s="8"/>
      <c r="J20" s="13" t="s">
        <v>20</v>
      </c>
    </row>
    <row r="21" spans="2:11" x14ac:dyDescent="0.35">
      <c r="B21" s="20"/>
      <c r="C21" s="22"/>
      <c r="D21" s="13"/>
      <c r="E21" s="13"/>
      <c r="F21" s="8"/>
      <c r="G21" s="8"/>
      <c r="H21" s="8"/>
      <c r="J21" s="13">
        <f>SUM(D21:H21)</f>
        <v>0</v>
      </c>
    </row>
    <row r="22" spans="2:11" x14ac:dyDescent="0.35">
      <c r="B22" s="20"/>
      <c r="C22" s="22"/>
      <c r="D22" s="13"/>
      <c r="E22" s="8"/>
      <c r="F22" s="8"/>
      <c r="G22" s="8"/>
      <c r="H22" s="8"/>
      <c r="J22" s="13">
        <f>SUM(D22:H22)</f>
        <v>0</v>
      </c>
    </row>
    <row r="23" spans="2:11" x14ac:dyDescent="0.35">
      <c r="B23" s="20"/>
      <c r="C23" s="7" t="s">
        <v>15</v>
      </c>
      <c r="D23" s="10">
        <f>SUM(D21:D22)</f>
        <v>0</v>
      </c>
      <c r="E23" s="10">
        <f>SUM(E21:E22)</f>
        <v>0</v>
      </c>
      <c r="F23" s="10">
        <f>SUM(F21:F22)</f>
        <v>0</v>
      </c>
      <c r="G23" s="10">
        <f>SUM(G21:G22)</f>
        <v>0</v>
      </c>
      <c r="H23" s="10">
        <f>SUM(H21:H22)</f>
        <v>0</v>
      </c>
      <c r="J23" s="14">
        <f>SUM(J21:J22)</f>
        <v>0</v>
      </c>
    </row>
    <row r="24" spans="2:11" x14ac:dyDescent="0.35">
      <c r="B24" s="20"/>
      <c r="C24" s="12" t="s">
        <v>39</v>
      </c>
      <c r="D24" s="11" t="s">
        <v>35</v>
      </c>
      <c r="E24" s="8"/>
      <c r="F24" s="8"/>
      <c r="G24" s="8"/>
      <c r="H24" s="8"/>
      <c r="J24" s="13"/>
    </row>
    <row r="25" spans="2:11" x14ac:dyDescent="0.35">
      <c r="B25" s="20"/>
      <c r="C25" s="22"/>
      <c r="D25" s="13"/>
      <c r="E25" s="9"/>
      <c r="F25" s="9"/>
      <c r="G25" s="9"/>
      <c r="H25" s="9"/>
      <c r="J25" s="13">
        <f t="shared" ref="J25:J34" si="4">SUM(D25:H25)</f>
        <v>0</v>
      </c>
    </row>
    <row r="26" spans="2:11" x14ac:dyDescent="0.35">
      <c r="B26" s="20"/>
      <c r="C26" s="7" t="s">
        <v>16</v>
      </c>
      <c r="D26" s="14">
        <f>SUM(D25:D25)</f>
        <v>0</v>
      </c>
      <c r="E26" s="14">
        <f>SUM(E25:E25)</f>
        <v>0</v>
      </c>
      <c r="F26" s="14">
        <f>SUM(F25:F25)</f>
        <v>0</v>
      </c>
      <c r="G26" s="14">
        <f>SUM(G25:G25)</f>
        <v>0</v>
      </c>
      <c r="H26" s="14">
        <f>SUM(H25:H25)</f>
        <v>0</v>
      </c>
      <c r="J26" s="14">
        <f>SUM(J25:J25)</f>
        <v>0</v>
      </c>
    </row>
    <row r="27" spans="2:11" x14ac:dyDescent="0.35">
      <c r="B27" s="20"/>
      <c r="C27" s="12" t="s">
        <v>40</v>
      </c>
      <c r="D27" s="11" t="s">
        <v>35</v>
      </c>
      <c r="E27" s="8"/>
      <c r="F27" s="8"/>
      <c r="G27" s="8"/>
      <c r="H27" s="8"/>
      <c r="J27" s="13"/>
    </row>
    <row r="28" spans="2:11" ht="36.5" customHeight="1" x14ac:dyDescent="0.35">
      <c r="B28" s="20"/>
      <c r="C28" s="22" t="s">
        <v>45</v>
      </c>
      <c r="D28" s="64">
        <v>3200000</v>
      </c>
      <c r="E28" s="67"/>
      <c r="F28" s="67"/>
      <c r="G28" s="67"/>
      <c r="H28" s="67"/>
      <c r="I28" s="65"/>
      <c r="J28" s="64">
        <f>SUM(D28:H28)</f>
        <v>3200000</v>
      </c>
    </row>
    <row r="29" spans="2:11" ht="51" customHeight="1" x14ac:dyDescent="0.35">
      <c r="B29" s="20"/>
      <c r="C29" s="22" t="s">
        <v>46</v>
      </c>
      <c r="D29" s="64">
        <v>500000</v>
      </c>
      <c r="E29" s="64">
        <v>500000</v>
      </c>
      <c r="F29" s="64">
        <v>500000</v>
      </c>
      <c r="G29" s="64">
        <v>500000</v>
      </c>
      <c r="H29" s="64">
        <v>500000</v>
      </c>
      <c r="I29" s="65"/>
      <c r="J29" s="64">
        <f>SUM(D29:H29)</f>
        <v>2500000</v>
      </c>
    </row>
    <row r="30" spans="2:11" ht="36.5" customHeight="1" x14ac:dyDescent="0.35">
      <c r="B30" s="20"/>
      <c r="C30" s="22" t="s">
        <v>47</v>
      </c>
      <c r="D30" s="64">
        <v>3500000</v>
      </c>
      <c r="E30" s="64"/>
      <c r="F30" s="64"/>
      <c r="G30" s="64"/>
      <c r="H30" s="64"/>
      <c r="I30" s="65"/>
      <c r="J30" s="64">
        <f>SUM(D30:H30)</f>
        <v>3500000</v>
      </c>
    </row>
    <row r="31" spans="2:11" ht="15.5" customHeight="1" x14ac:dyDescent="0.35">
      <c r="B31" s="20"/>
      <c r="C31" s="22"/>
      <c r="D31" s="64" t="s">
        <v>35</v>
      </c>
      <c r="E31" s="64" t="s">
        <v>35</v>
      </c>
      <c r="F31" s="64" t="s">
        <v>35</v>
      </c>
      <c r="G31" s="64" t="s">
        <v>35</v>
      </c>
      <c r="H31" s="64" t="s">
        <v>35</v>
      </c>
      <c r="I31" s="64" t="s">
        <v>35</v>
      </c>
      <c r="J31" s="64" t="s">
        <v>35</v>
      </c>
    </row>
    <row r="32" spans="2:11" x14ac:dyDescent="0.35">
      <c r="B32" s="20"/>
      <c r="C32" s="7" t="s">
        <v>17</v>
      </c>
      <c r="D32" s="66">
        <f>SUM(D28:D31)</f>
        <v>7200000</v>
      </c>
      <c r="E32" s="66">
        <f>SUM(E28:E31)</f>
        <v>500000</v>
      </c>
      <c r="F32" s="66">
        <f t="shared" ref="F32:H32" si="5">SUM(F28:F31)</f>
        <v>500000</v>
      </c>
      <c r="G32" s="66">
        <f t="shared" si="5"/>
        <v>500000</v>
      </c>
      <c r="H32" s="66">
        <f t="shared" si="5"/>
        <v>500000</v>
      </c>
      <c r="I32" s="66"/>
      <c r="J32" s="66">
        <f>SUM(J28:J30)</f>
        <v>9200000</v>
      </c>
      <c r="K32" s="69"/>
    </row>
    <row r="33" spans="2:10" x14ac:dyDescent="0.35">
      <c r="B33" s="20"/>
      <c r="C33" s="12" t="s">
        <v>42</v>
      </c>
      <c r="D33" s="64" t="s">
        <v>35</v>
      </c>
      <c r="E33" s="67"/>
      <c r="F33" s="67"/>
      <c r="G33" s="67"/>
      <c r="H33" s="67"/>
      <c r="I33" s="65"/>
      <c r="J33" s="64"/>
    </row>
    <row r="34" spans="2:10" ht="11.5" customHeight="1" x14ac:dyDescent="0.35">
      <c r="B34" s="20"/>
      <c r="C34" s="22"/>
      <c r="D34" s="64"/>
      <c r="E34" s="64"/>
      <c r="F34" s="64"/>
      <c r="G34" s="64"/>
      <c r="H34" s="64"/>
      <c r="I34" s="65">
        <v>375000</v>
      </c>
      <c r="J34" s="64">
        <f t="shared" si="4"/>
        <v>0</v>
      </c>
    </row>
    <row r="35" spans="2:10" x14ac:dyDescent="0.35">
      <c r="B35" s="21"/>
      <c r="C35" s="7" t="s">
        <v>18</v>
      </c>
      <c r="D35" s="66">
        <f>SUM(D34:D34)</f>
        <v>0</v>
      </c>
      <c r="E35" s="66">
        <f>SUM(E34:E34)</f>
        <v>0</v>
      </c>
      <c r="F35" s="66">
        <f>SUM(F34:F34)</f>
        <v>0</v>
      </c>
      <c r="G35" s="66">
        <f>SUM(G34:G34)</f>
        <v>0</v>
      </c>
      <c r="H35" s="66">
        <f>SUM(H34:H34)</f>
        <v>0</v>
      </c>
      <c r="I35" s="65"/>
      <c r="J35" s="66">
        <f>SUM(J34:J34)</f>
        <v>0</v>
      </c>
    </row>
    <row r="36" spans="2:10" x14ac:dyDescent="0.35">
      <c r="B36" s="21"/>
      <c r="C36" s="7" t="s">
        <v>19</v>
      </c>
      <c r="D36" s="66">
        <f>SUM(D35,D32,D26,D23,D19,D16,D11)</f>
        <v>7242930.6560000004</v>
      </c>
      <c r="E36" s="66">
        <f>SUM(E35,E32,E26,E23,E19,E16,E11)</f>
        <v>546365.10847999994</v>
      </c>
      <c r="F36" s="66">
        <f>SUM(F35,F32,F26,F23,F19,F16,F11)</f>
        <v>550074.31715839996</v>
      </c>
      <c r="G36" s="66">
        <f>SUM(G35,G32,G26,G23,G19,G16,G11)</f>
        <v>554080.26253107202</v>
      </c>
      <c r="H36" s="66">
        <f>SUM(H35,H32,H26,H23,H19,H16,H11)</f>
        <v>558406.68353355781</v>
      </c>
      <c r="I36" s="93"/>
      <c r="J36" s="66">
        <f>SUM(D36:H36)</f>
        <v>9451857.0277030319</v>
      </c>
    </row>
    <row r="37" spans="2:10" x14ac:dyDescent="0.35">
      <c r="B37" s="4"/>
      <c r="D37" s="69"/>
      <c r="E37" s="69"/>
      <c r="F37" s="69"/>
      <c r="G37" s="69"/>
      <c r="H37" s="69"/>
      <c r="I37" s="69"/>
      <c r="J37" s="69" t="s">
        <v>20</v>
      </c>
    </row>
    <row r="38" spans="2:10" x14ac:dyDescent="0.35">
      <c r="B38" s="19" t="s">
        <v>43</v>
      </c>
      <c r="C38" s="15" t="s">
        <v>43</v>
      </c>
      <c r="D38" s="70"/>
      <c r="E38" s="70"/>
      <c r="F38" s="70"/>
      <c r="G38" s="70"/>
      <c r="H38" s="70"/>
      <c r="I38" s="95"/>
      <c r="J38" s="70" t="s">
        <v>20</v>
      </c>
    </row>
    <row r="39" spans="2:10" x14ac:dyDescent="0.35">
      <c r="B39" s="20"/>
      <c r="C39" s="22"/>
      <c r="D39" s="64"/>
      <c r="E39" s="67"/>
      <c r="F39" s="67"/>
      <c r="G39" s="67"/>
      <c r="H39" s="67"/>
      <c r="I39" s="65"/>
      <c r="J39" s="64">
        <f t="shared" ref="J39:J40" si="6">SUM(D39:H39)</f>
        <v>0</v>
      </c>
    </row>
    <row r="40" spans="2:10" x14ac:dyDescent="0.35">
      <c r="B40" s="21"/>
      <c r="C40" s="7" t="s">
        <v>21</v>
      </c>
      <c r="D40" s="66">
        <f>SUM(D39:D39)</f>
        <v>0</v>
      </c>
      <c r="E40" s="66">
        <f>SUM(E39:E39)</f>
        <v>0</v>
      </c>
      <c r="F40" s="66">
        <f>SUM(F39:F39)</f>
        <v>0</v>
      </c>
      <c r="G40" s="66">
        <f>SUM(G39:G39)</f>
        <v>0</v>
      </c>
      <c r="H40" s="66">
        <f>SUM(H39:H39)</f>
        <v>0</v>
      </c>
      <c r="I40" s="65"/>
      <c r="J40" s="66">
        <f t="shared" si="6"/>
        <v>0</v>
      </c>
    </row>
    <row r="41" spans="2:10" x14ac:dyDescent="0.35">
      <c r="B41" s="96"/>
      <c r="C41" s="97"/>
      <c r="D41" s="98"/>
      <c r="E41" s="98"/>
      <c r="F41" s="98"/>
      <c r="G41" s="98"/>
      <c r="H41" s="98"/>
      <c r="I41" s="98"/>
      <c r="J41" s="99" t="s">
        <v>20</v>
      </c>
    </row>
    <row r="42" spans="2:10" s="1" customFormat="1" ht="29.5" thickBot="1" x14ac:dyDescent="0.4">
      <c r="B42" s="46" t="s">
        <v>22</v>
      </c>
      <c r="C42" s="46"/>
      <c r="D42" s="94">
        <f t="shared" ref="D42:I42" si="7">SUM(D40,D36)</f>
        <v>7242930.6560000004</v>
      </c>
      <c r="E42" s="94">
        <f t="shared" si="7"/>
        <v>546365.10847999994</v>
      </c>
      <c r="F42" s="94">
        <f t="shared" si="7"/>
        <v>550074.31715839996</v>
      </c>
      <c r="G42" s="94">
        <f t="shared" si="7"/>
        <v>554080.26253107202</v>
      </c>
      <c r="H42" s="94">
        <f t="shared" si="7"/>
        <v>558406.68353355781</v>
      </c>
      <c r="I42" s="65">
        <f t="shared" si="7"/>
        <v>0</v>
      </c>
      <c r="J42" s="94">
        <f>SUM(J36, J40)</f>
        <v>9451857.0277030319</v>
      </c>
    </row>
    <row r="43" spans="2:10" x14ac:dyDescent="0.35">
      <c r="B43" s="4"/>
    </row>
    <row r="44" spans="2:10" x14ac:dyDescent="0.35">
      <c r="B44" s="4"/>
    </row>
    <row r="45" spans="2:10" x14ac:dyDescent="0.35">
      <c r="B45" s="4"/>
    </row>
    <row r="46" spans="2:10" x14ac:dyDescent="0.35">
      <c r="B46" s="4"/>
    </row>
    <row r="47" spans="2:10" x14ac:dyDescent="0.35">
      <c r="B47" s="4"/>
    </row>
    <row r="48" spans="2:10" x14ac:dyDescent="0.35">
      <c r="B48" s="4"/>
    </row>
    <row r="49" spans="2:2" x14ac:dyDescent="0.35">
      <c r="B49" s="4"/>
    </row>
    <row r="50" spans="2:2" x14ac:dyDescent="0.35">
      <c r="B50" s="4"/>
    </row>
    <row r="51" spans="2:2" x14ac:dyDescent="0.35">
      <c r="B51" s="4"/>
    </row>
    <row r="52" spans="2:2" x14ac:dyDescent="0.35">
      <c r="B52" s="4"/>
    </row>
    <row r="53" spans="2:2" x14ac:dyDescent="0.35">
      <c r="B53" s="4"/>
    </row>
    <row r="54" spans="2:2" x14ac:dyDescent="0.35">
      <c r="B54" s="4"/>
    </row>
    <row r="55" spans="2:2" x14ac:dyDescent="0.35">
      <c r="B55" s="4"/>
    </row>
    <row r="56" spans="2:2" x14ac:dyDescent="0.35">
      <c r="B56" s="4"/>
    </row>
    <row r="57" spans="2:2" x14ac:dyDescent="0.35">
      <c r="B57" s="4"/>
    </row>
  </sheetData>
  <mergeCells count="1">
    <mergeCell ref="B2:C2"/>
  </mergeCells>
  <pageMargins left="0.7" right="0.7" top="0.75" bottom="0.75" header="0.3" footer="0.3"/>
  <pageSetup scale="81" fitToHeight="0" orientation="landscape" r:id="rId1"/>
  <headerFooter>
    <oddFooter>&amp;L&amp;F
&amp;A&amp;C&amp;P of &amp;N</oddFooter>
  </headerFooter>
  <ignoredErrors>
    <ignoredError sqref="J34"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57"/>
  <sheetViews>
    <sheetView showGridLines="0" view="pageBreakPreview" zoomScale="80" zoomScaleNormal="85" zoomScaleSheetLayoutView="80" workbookViewId="0">
      <pane xSplit="3" ySplit="6" topLeftCell="D7" activePane="bottomRight" state="frozen"/>
      <selection pane="topRight" activeCell="R20" sqref="R20:W20"/>
      <selection pane="bottomLeft" activeCell="R20" sqref="R20:W20"/>
      <selection pane="bottomRight" activeCell="B38" sqref="B38:J40"/>
    </sheetView>
  </sheetViews>
  <sheetFormatPr defaultColWidth="9.1796875" defaultRowHeight="14.5" x14ac:dyDescent="0.35"/>
  <cols>
    <col min="1" max="1" width="3.1796875" customWidth="1"/>
    <col min="2" max="2" width="11.1796875" customWidth="1"/>
    <col min="3" max="3" width="54.54296875" customWidth="1"/>
    <col min="4" max="4" width="13.26953125" style="4" customWidth="1"/>
    <col min="5" max="5" width="13.1796875" style="2" customWidth="1"/>
    <col min="6" max="7" width="13.1796875" customWidth="1"/>
    <col min="8" max="8" width="12.81640625" style="2" customWidth="1"/>
    <col min="9" max="9" width="0.81640625" style="5" customWidth="1"/>
    <col min="10" max="10" width="14.54296875" customWidth="1"/>
    <col min="11" max="11" width="10.1796875" customWidth="1"/>
  </cols>
  <sheetData>
    <row r="2" spans="2:39" ht="45.75" customHeight="1" x14ac:dyDescent="0.55000000000000004">
      <c r="B2" s="106" t="s">
        <v>48</v>
      </c>
      <c r="C2" s="106"/>
      <c r="D2" s="25"/>
    </row>
    <row r="3" spans="2:39" x14ac:dyDescent="0.35">
      <c r="B3" s="45" t="s">
        <v>33</v>
      </c>
    </row>
    <row r="4" spans="2:39" x14ac:dyDescent="0.35">
      <c r="B4" s="3"/>
    </row>
    <row r="5" spans="2:39" ht="18.5" x14ac:dyDescent="0.45">
      <c r="B5" s="27" t="s">
        <v>2</v>
      </c>
      <c r="C5" s="28"/>
      <c r="D5" s="28"/>
      <c r="E5" s="28"/>
      <c r="F5" s="28"/>
      <c r="G5" s="28"/>
      <c r="H5" s="28"/>
      <c r="I5" s="28"/>
      <c r="J5" s="29"/>
    </row>
    <row r="6" spans="2:39" x14ac:dyDescent="0.35">
      <c r="B6" s="30" t="s">
        <v>3</v>
      </c>
      <c r="C6" s="30" t="s">
        <v>4</v>
      </c>
      <c r="D6" s="30" t="s">
        <v>5</v>
      </c>
      <c r="E6" s="31" t="s">
        <v>6</v>
      </c>
      <c r="F6" s="31" t="s">
        <v>7</v>
      </c>
      <c r="G6" s="31" t="s">
        <v>8</v>
      </c>
      <c r="H6" s="32" t="s">
        <v>9</v>
      </c>
      <c r="I6" s="33"/>
      <c r="J6" s="34" t="s">
        <v>10</v>
      </c>
    </row>
    <row r="7" spans="2:39" s="3" customFormat="1" x14ac:dyDescent="0.35">
      <c r="B7" s="19" t="s">
        <v>11</v>
      </c>
      <c r="C7" s="23" t="s">
        <v>34</v>
      </c>
      <c r="D7" s="8" t="s">
        <v>35</v>
      </c>
      <c r="E7" s="8" t="s">
        <v>35</v>
      </c>
      <c r="F7" s="8" t="s">
        <v>35</v>
      </c>
      <c r="G7" s="8"/>
      <c r="H7" s="8" t="s">
        <v>35</v>
      </c>
      <c r="I7" s="5"/>
      <c r="J7" s="6" t="s">
        <v>35</v>
      </c>
      <c r="K7"/>
      <c r="L7"/>
      <c r="M7"/>
      <c r="N7"/>
      <c r="O7"/>
      <c r="P7"/>
      <c r="Q7"/>
      <c r="R7"/>
      <c r="S7"/>
      <c r="T7"/>
      <c r="U7"/>
      <c r="V7"/>
      <c r="W7"/>
      <c r="X7"/>
      <c r="Y7"/>
      <c r="Z7"/>
      <c r="AA7"/>
      <c r="AB7"/>
      <c r="AC7"/>
      <c r="AD7"/>
      <c r="AE7"/>
      <c r="AF7"/>
      <c r="AG7"/>
      <c r="AH7"/>
      <c r="AI7"/>
      <c r="AJ7"/>
      <c r="AK7"/>
      <c r="AL7"/>
      <c r="AM7"/>
    </row>
    <row r="8" spans="2:39" ht="29" x14ac:dyDescent="0.35">
      <c r="B8" s="20"/>
      <c r="C8" s="62" t="s">
        <v>73</v>
      </c>
      <c r="D8" s="82">
        <f>0.3*113136</f>
        <v>33940.799999999996</v>
      </c>
      <c r="E8" s="64">
        <f t="shared" ref="E8:H10" si="0">D8*1.08</f>
        <v>36656.063999999998</v>
      </c>
      <c r="F8" s="64">
        <f t="shared" si="0"/>
        <v>39588.549120000003</v>
      </c>
      <c r="G8" s="64">
        <f t="shared" si="0"/>
        <v>42755.633049600008</v>
      </c>
      <c r="H8" s="64">
        <f t="shared" si="0"/>
        <v>46176.083693568013</v>
      </c>
      <c r="I8" s="65">
        <v>450000</v>
      </c>
      <c r="J8" s="64">
        <f>SUM(D8:H8)</f>
        <v>199117.12986316803</v>
      </c>
    </row>
    <row r="9" spans="2:39" ht="29" x14ac:dyDescent="0.35">
      <c r="B9" s="20"/>
      <c r="C9" s="62" t="s">
        <v>74</v>
      </c>
      <c r="D9" s="82">
        <f>0.3*100343</f>
        <v>30102.899999999998</v>
      </c>
      <c r="E9" s="64">
        <f t="shared" si="0"/>
        <v>32511.132000000001</v>
      </c>
      <c r="F9" s="64">
        <f t="shared" si="0"/>
        <v>35112.022560000005</v>
      </c>
      <c r="G9" s="64">
        <f t="shared" si="0"/>
        <v>37920.98436480001</v>
      </c>
      <c r="H9" s="64">
        <f t="shared" si="0"/>
        <v>40954.66311398401</v>
      </c>
      <c r="I9" s="65"/>
      <c r="J9" s="64">
        <f>SUM(D9:H9)</f>
        <v>176601.70203878402</v>
      </c>
    </row>
    <row r="10" spans="2:39" ht="35.25" customHeight="1" x14ac:dyDescent="0.35">
      <c r="B10" s="20"/>
      <c r="C10" s="62" t="s">
        <v>75</v>
      </c>
      <c r="D10" s="82">
        <f>0.3*76593</f>
        <v>22977.899999999998</v>
      </c>
      <c r="E10" s="64">
        <f t="shared" si="0"/>
        <v>24816.131999999998</v>
      </c>
      <c r="F10" s="64">
        <f t="shared" si="0"/>
        <v>26801.422559999999</v>
      </c>
      <c r="G10" s="64">
        <f t="shared" si="0"/>
        <v>28945.536364800002</v>
      </c>
      <c r="H10" s="64">
        <f t="shared" si="0"/>
        <v>31261.179273984006</v>
      </c>
      <c r="I10" s="65"/>
      <c r="J10" s="64">
        <f>SUM(D10:H10)</f>
        <v>134802.17019878401</v>
      </c>
    </row>
    <row r="11" spans="2:39" x14ac:dyDescent="0.35">
      <c r="B11" s="20"/>
      <c r="C11" s="7" t="s">
        <v>12</v>
      </c>
      <c r="D11" s="66">
        <f>SUM(D8:D10)</f>
        <v>87021.599999999991</v>
      </c>
      <c r="E11" s="66">
        <f t="shared" ref="E11:I11" si="1">SUM(E8:E10)</f>
        <v>93983.327999999994</v>
      </c>
      <c r="F11" s="66">
        <f t="shared" si="1"/>
        <v>101501.99424</v>
      </c>
      <c r="G11" s="66">
        <f t="shared" si="1"/>
        <v>109622.15377920002</v>
      </c>
      <c r="H11" s="66">
        <f t="shared" si="1"/>
        <v>118391.92608153603</v>
      </c>
      <c r="I11" s="65">
        <f t="shared" si="1"/>
        <v>450000</v>
      </c>
      <c r="J11" s="66">
        <f>SUM(J8:J10)</f>
        <v>510521.00210073602</v>
      </c>
    </row>
    <row r="12" spans="2:39" x14ac:dyDescent="0.35">
      <c r="B12" s="20"/>
      <c r="C12" s="12" t="s">
        <v>36</v>
      </c>
      <c r="D12" s="64" t="s">
        <v>35</v>
      </c>
      <c r="E12" s="67"/>
      <c r="F12" s="67"/>
      <c r="G12" s="67"/>
      <c r="H12" s="67"/>
      <c r="I12" s="65"/>
      <c r="J12" s="68" t="s">
        <v>35</v>
      </c>
    </row>
    <row r="13" spans="2:39" x14ac:dyDescent="0.35">
      <c r="B13" s="20"/>
      <c r="C13" s="62" t="s">
        <v>69</v>
      </c>
      <c r="D13" s="82">
        <f>0.48*(D8+D9+D10)</f>
        <v>41770.367999999995</v>
      </c>
      <c r="E13" s="82">
        <f>0.48*(E8+E9+E10)</f>
        <v>45111.997439999992</v>
      </c>
      <c r="F13" s="82">
        <f>0.48*(F8+F9+F10)</f>
        <v>48720.957235199996</v>
      </c>
      <c r="G13" s="82">
        <f>0.48*(G8+G9+G10)</f>
        <v>52618.633814016008</v>
      </c>
      <c r="H13" s="82">
        <f>0.48*(H8+H9+H10)</f>
        <v>56828.124519137295</v>
      </c>
      <c r="I13" s="65"/>
      <c r="J13" s="64">
        <f>SUM(D13:H13)</f>
        <v>245050.0810083533</v>
      </c>
    </row>
    <row r="14" spans="2:39" x14ac:dyDescent="0.35">
      <c r="B14" s="20"/>
      <c r="C14" s="62"/>
      <c r="D14" s="64"/>
      <c r="E14" s="64"/>
      <c r="F14" s="64"/>
      <c r="G14" s="64"/>
      <c r="H14" s="64"/>
      <c r="I14" s="65"/>
      <c r="J14" s="64">
        <f t="shared" ref="J14:J15" si="2">SUM(D14:H14)</f>
        <v>0</v>
      </c>
    </row>
    <row r="15" spans="2:39" x14ac:dyDescent="0.35">
      <c r="B15" s="20"/>
      <c r="C15" s="62"/>
      <c r="D15" s="64"/>
      <c r="E15" s="64"/>
      <c r="F15" s="64"/>
      <c r="G15" s="64"/>
      <c r="H15" s="64"/>
      <c r="I15" s="65"/>
      <c r="J15" s="64">
        <f t="shared" si="2"/>
        <v>0</v>
      </c>
    </row>
    <row r="16" spans="2:39" x14ac:dyDescent="0.35">
      <c r="B16" s="20"/>
      <c r="C16" s="7" t="s">
        <v>13</v>
      </c>
      <c r="D16" s="66">
        <f>SUM(D13:D15)</f>
        <v>41770.367999999995</v>
      </c>
      <c r="E16" s="66">
        <f t="shared" ref="E16:I16" si="3">SUM(E13:E15)</f>
        <v>45111.997439999992</v>
      </c>
      <c r="F16" s="66">
        <f t="shared" si="3"/>
        <v>48720.957235199996</v>
      </c>
      <c r="G16" s="66">
        <f t="shared" si="3"/>
        <v>52618.633814016008</v>
      </c>
      <c r="H16" s="66">
        <f t="shared" si="3"/>
        <v>56828.124519137295</v>
      </c>
      <c r="I16" s="65">
        <f t="shared" si="3"/>
        <v>0</v>
      </c>
      <c r="J16" s="66">
        <f>SUM(J13:J15)</f>
        <v>245050.0810083533</v>
      </c>
    </row>
    <row r="17" spans="2:10" x14ac:dyDescent="0.35">
      <c r="B17" s="20"/>
      <c r="C17" s="12" t="s">
        <v>37</v>
      </c>
      <c r="D17" s="64" t="s">
        <v>35</v>
      </c>
      <c r="E17" s="67"/>
      <c r="F17" s="67"/>
      <c r="G17" s="67"/>
      <c r="H17" s="67"/>
      <c r="I17" s="65"/>
      <c r="J17" s="68" t="s">
        <v>35</v>
      </c>
    </row>
    <row r="18" spans="2:10" x14ac:dyDescent="0.35">
      <c r="B18" s="20"/>
      <c r="C18" s="24"/>
      <c r="D18" s="64"/>
      <c r="E18" s="64"/>
      <c r="F18" s="64"/>
      <c r="G18" s="64"/>
      <c r="H18" s="64"/>
      <c r="I18" s="65">
        <v>2000</v>
      </c>
      <c r="J18" s="64">
        <f>SUM(D18:H18)</f>
        <v>0</v>
      </c>
    </row>
    <row r="19" spans="2:10" x14ac:dyDescent="0.35">
      <c r="B19" s="20"/>
      <c r="C19" s="7" t="s">
        <v>14</v>
      </c>
      <c r="D19" s="66">
        <f>SUM(D18:D18)</f>
        <v>0</v>
      </c>
      <c r="E19" s="66">
        <f>SUM(E18:E18)</f>
        <v>0</v>
      </c>
      <c r="F19" s="66">
        <f>SUM(F18:F18)</f>
        <v>0</v>
      </c>
      <c r="G19" s="66">
        <f>SUM(G18:G18)</f>
        <v>0</v>
      </c>
      <c r="H19" s="66">
        <f>SUM(H18:H18)</f>
        <v>0</v>
      </c>
      <c r="I19" s="65"/>
      <c r="J19" s="66">
        <f>SUM(D19:H19)</f>
        <v>0</v>
      </c>
    </row>
    <row r="20" spans="2:10" x14ac:dyDescent="0.35">
      <c r="B20" s="20"/>
      <c r="C20" s="12" t="s">
        <v>38</v>
      </c>
      <c r="D20" s="64"/>
      <c r="E20" s="67"/>
      <c r="F20" s="67"/>
      <c r="G20" s="67"/>
      <c r="H20" s="67"/>
      <c r="I20" s="65"/>
      <c r="J20" s="64" t="s">
        <v>20</v>
      </c>
    </row>
    <row r="21" spans="2:10" x14ac:dyDescent="0.35">
      <c r="B21" s="20" t="s">
        <v>49</v>
      </c>
      <c r="C21" s="80"/>
      <c r="D21" s="64"/>
      <c r="E21" s="67"/>
      <c r="F21" s="67"/>
      <c r="G21" s="67"/>
      <c r="H21" s="67"/>
      <c r="I21" s="65"/>
      <c r="J21" s="64">
        <f t="shared" ref="J21:J33" si="4">SUM(D21:H21)</f>
        <v>0</v>
      </c>
    </row>
    <row r="22" spans="2:10" x14ac:dyDescent="0.35">
      <c r="B22" s="20"/>
      <c r="C22" s="7" t="s">
        <v>15</v>
      </c>
      <c r="D22" s="72">
        <f>SUM(D21:D21)</f>
        <v>0</v>
      </c>
      <c r="E22" s="72">
        <f>SUM(E21:E21)</f>
        <v>0</v>
      </c>
      <c r="F22" s="72">
        <f>SUM(F21:F21)</f>
        <v>0</v>
      </c>
      <c r="G22" s="72">
        <f>SUM(G21:G21)</f>
        <v>0</v>
      </c>
      <c r="H22" s="72">
        <f>SUM(H21:H21)</f>
        <v>0</v>
      </c>
      <c r="I22" s="65"/>
      <c r="J22" s="66">
        <f>SUM(D22:H22)</f>
        <v>0</v>
      </c>
    </row>
    <row r="23" spans="2:10" x14ac:dyDescent="0.35">
      <c r="B23" s="20"/>
      <c r="C23" s="12" t="s">
        <v>39</v>
      </c>
      <c r="D23" s="64" t="s">
        <v>35</v>
      </c>
      <c r="E23" s="67"/>
      <c r="F23" s="67"/>
      <c r="G23" s="67"/>
      <c r="H23" s="67"/>
      <c r="I23" s="65"/>
      <c r="J23" s="64"/>
    </row>
    <row r="24" spans="2:10" x14ac:dyDescent="0.35">
      <c r="B24" s="20"/>
      <c r="C24" s="22"/>
      <c r="D24" s="64"/>
      <c r="E24" s="67"/>
      <c r="F24" s="67"/>
      <c r="G24" s="67"/>
      <c r="H24" s="67"/>
      <c r="I24" s="65"/>
      <c r="J24" s="64">
        <f t="shared" si="4"/>
        <v>0</v>
      </c>
    </row>
    <row r="25" spans="2:10" x14ac:dyDescent="0.35">
      <c r="B25" s="20"/>
      <c r="C25" s="7" t="s">
        <v>16</v>
      </c>
      <c r="D25" s="66">
        <f>SUM(D24:D24)</f>
        <v>0</v>
      </c>
      <c r="E25" s="66">
        <f>SUM(E24:E24)</f>
        <v>0</v>
      </c>
      <c r="F25" s="66">
        <f>SUM(F24:F24)</f>
        <v>0</v>
      </c>
      <c r="G25" s="66">
        <f>SUM(G24:G24)</f>
        <v>0</v>
      </c>
      <c r="H25" s="66">
        <f>SUM(H24:H24)</f>
        <v>0</v>
      </c>
      <c r="I25" s="65"/>
      <c r="J25" s="66">
        <f>SUM(D25:H25)</f>
        <v>0</v>
      </c>
    </row>
    <row r="26" spans="2:10" x14ac:dyDescent="0.35">
      <c r="B26" s="20"/>
      <c r="C26" s="12" t="s">
        <v>40</v>
      </c>
      <c r="D26" s="64" t="s">
        <v>35</v>
      </c>
      <c r="E26" s="67"/>
      <c r="F26" s="67"/>
      <c r="G26" s="67"/>
      <c r="H26" s="67"/>
      <c r="I26" s="65"/>
      <c r="J26" s="64"/>
    </row>
    <row r="27" spans="2:10" ht="29" x14ac:dyDescent="0.35">
      <c r="B27" s="20"/>
      <c r="C27" s="22" t="s">
        <v>66</v>
      </c>
      <c r="D27" s="64">
        <v>250000</v>
      </c>
      <c r="E27" s="64"/>
      <c r="F27" s="64"/>
      <c r="G27" s="64"/>
      <c r="H27" s="64"/>
      <c r="I27" s="65">
        <v>5106000</v>
      </c>
      <c r="J27" s="64">
        <f t="shared" si="4"/>
        <v>250000</v>
      </c>
    </row>
    <row r="28" spans="2:10" ht="58" x14ac:dyDescent="0.35">
      <c r="B28" s="20"/>
      <c r="C28" s="22" t="s">
        <v>68</v>
      </c>
      <c r="D28" s="64">
        <f>2000000</f>
        <v>2000000</v>
      </c>
      <c r="E28" s="64">
        <v>1500000</v>
      </c>
      <c r="F28" s="64"/>
      <c r="G28" s="64"/>
      <c r="H28" s="64"/>
      <c r="I28" s="65">
        <v>22500000</v>
      </c>
      <c r="J28" s="64">
        <f t="shared" si="4"/>
        <v>3500000</v>
      </c>
    </row>
    <row r="29" spans="2:10" x14ac:dyDescent="0.35">
      <c r="B29" s="20"/>
      <c r="C29" s="22" t="s">
        <v>67</v>
      </c>
      <c r="D29" s="64">
        <f>40*3500</f>
        <v>140000</v>
      </c>
      <c r="E29" s="64"/>
      <c r="F29" s="64"/>
      <c r="G29" s="64"/>
      <c r="H29" s="64"/>
      <c r="I29" s="65">
        <v>75000000</v>
      </c>
      <c r="J29" s="64">
        <f t="shared" si="4"/>
        <v>140000</v>
      </c>
    </row>
    <row r="30" spans="2:10" x14ac:dyDescent="0.35">
      <c r="B30" s="20"/>
      <c r="C30" s="22"/>
      <c r="D30" s="64"/>
      <c r="E30" s="67"/>
      <c r="F30" s="67"/>
      <c r="G30" s="67"/>
      <c r="H30" s="67"/>
      <c r="I30" s="65"/>
      <c r="J30" s="64">
        <f t="shared" si="4"/>
        <v>0</v>
      </c>
    </row>
    <row r="31" spans="2:10" x14ac:dyDescent="0.35">
      <c r="B31" s="20"/>
      <c r="C31" s="7" t="s">
        <v>17</v>
      </c>
      <c r="D31" s="66">
        <f>SUM(D27:D30)</f>
        <v>2390000</v>
      </c>
      <c r="E31" s="66">
        <f>SUM(E27:E30)</f>
        <v>1500000</v>
      </c>
      <c r="F31" s="66">
        <f t="shared" ref="F31:H31" si="5">SUM(F27:F30)</f>
        <v>0</v>
      </c>
      <c r="G31" s="66">
        <f t="shared" si="5"/>
        <v>0</v>
      </c>
      <c r="H31" s="66">
        <f t="shared" si="5"/>
        <v>0</v>
      </c>
      <c r="I31" s="65"/>
      <c r="J31" s="66">
        <f>SUM(J26:J30)</f>
        <v>3890000</v>
      </c>
    </row>
    <row r="32" spans="2:10" x14ac:dyDescent="0.35">
      <c r="B32" s="20"/>
      <c r="C32" s="12" t="s">
        <v>42</v>
      </c>
      <c r="D32" s="64" t="s">
        <v>35</v>
      </c>
      <c r="E32" s="67"/>
      <c r="F32" s="67"/>
      <c r="G32" s="67"/>
      <c r="H32" s="67"/>
      <c r="I32" s="65"/>
      <c r="J32" s="64"/>
    </row>
    <row r="33" spans="2:10" ht="45" customHeight="1" x14ac:dyDescent="0.35">
      <c r="B33" s="20"/>
      <c r="C33" s="81" t="s">
        <v>58</v>
      </c>
      <c r="D33" s="64">
        <v>100000</v>
      </c>
      <c r="E33" s="64">
        <v>100000</v>
      </c>
      <c r="F33" s="64">
        <v>100000</v>
      </c>
      <c r="G33" s="64">
        <v>100000</v>
      </c>
      <c r="H33" s="64">
        <v>100000</v>
      </c>
      <c r="I33" s="65">
        <v>375000</v>
      </c>
      <c r="J33" s="64">
        <f t="shared" si="4"/>
        <v>500000</v>
      </c>
    </row>
    <row r="34" spans="2:10" x14ac:dyDescent="0.35">
      <c r="B34" s="20"/>
      <c r="C34" s="8"/>
      <c r="D34" s="64"/>
      <c r="E34" s="67"/>
      <c r="F34" s="67"/>
      <c r="G34" s="67"/>
      <c r="H34" s="67"/>
      <c r="I34" s="65"/>
      <c r="J34" s="64"/>
    </row>
    <row r="35" spans="2:10" x14ac:dyDescent="0.35">
      <c r="B35" s="21"/>
      <c r="C35" s="7" t="s">
        <v>18</v>
      </c>
      <c r="D35" s="66">
        <f>SUM(D33:D34)</f>
        <v>100000</v>
      </c>
      <c r="E35" s="66">
        <f>SUM(E33:E34)</f>
        <v>100000</v>
      </c>
      <c r="F35" s="66">
        <f>SUM(F33:F34)</f>
        <v>100000</v>
      </c>
      <c r="G35" s="66">
        <f>SUM(G33:G34)</f>
        <v>100000</v>
      </c>
      <c r="H35" s="66">
        <f>SUM(H33:H34)</f>
        <v>100000</v>
      </c>
      <c r="I35" s="65"/>
      <c r="J35" s="66">
        <f>SUM(J32:J34)</f>
        <v>500000</v>
      </c>
    </row>
    <row r="36" spans="2:10" x14ac:dyDescent="0.35">
      <c r="B36" s="21"/>
      <c r="C36" s="7" t="s">
        <v>19</v>
      </c>
      <c r="D36" s="66">
        <f>SUM(D35,D31,D25,D22,D19,D16,D11)</f>
        <v>2618791.9679999999</v>
      </c>
      <c r="E36" s="66">
        <f>SUM(E35,E31,E25,E22,E19,E16,E11)</f>
        <v>1739095.32544</v>
      </c>
      <c r="F36" s="66">
        <f>SUM(F35,F31,F25,F22,F19,F16,F11)</f>
        <v>250222.95147519998</v>
      </c>
      <c r="G36" s="66">
        <f>SUM(G35,G31,G25,G22,G19,G16,G11)</f>
        <v>262240.78759321605</v>
      </c>
      <c r="H36" s="66">
        <f>SUM(H35,H31,H25,H22,H19,H16,H11)</f>
        <v>275220.0506006733</v>
      </c>
      <c r="I36" s="93"/>
      <c r="J36" s="66">
        <f>SUM(D36:H36)</f>
        <v>5145571.0831090892</v>
      </c>
    </row>
    <row r="37" spans="2:10" x14ac:dyDescent="0.35">
      <c r="B37" s="4"/>
      <c r="D37" s="69"/>
      <c r="E37" s="69"/>
      <c r="F37" s="69"/>
      <c r="G37" s="69"/>
      <c r="H37" s="69"/>
      <c r="I37" s="69"/>
      <c r="J37" s="69" t="s">
        <v>20</v>
      </c>
    </row>
    <row r="38" spans="2:10" ht="29" x14ac:dyDescent="0.35">
      <c r="B38" s="50" t="s">
        <v>43</v>
      </c>
      <c r="C38" s="15" t="s">
        <v>43</v>
      </c>
      <c r="D38" s="70"/>
      <c r="E38" s="70"/>
      <c r="F38" s="70"/>
      <c r="G38" s="70"/>
      <c r="H38" s="70"/>
      <c r="I38" s="95"/>
      <c r="J38" s="70" t="s">
        <v>20</v>
      </c>
    </row>
    <row r="39" spans="2:10" x14ac:dyDescent="0.35">
      <c r="B39" s="20"/>
      <c r="C39" s="22"/>
      <c r="D39" s="64"/>
      <c r="E39" s="67"/>
      <c r="F39" s="67"/>
      <c r="G39" s="67"/>
      <c r="H39" s="67"/>
      <c r="I39" s="65"/>
      <c r="J39" s="64"/>
    </row>
    <row r="40" spans="2:10" x14ac:dyDescent="0.35">
      <c r="B40" s="21"/>
      <c r="C40" s="7" t="s">
        <v>21</v>
      </c>
      <c r="D40" s="66">
        <f>SUM(D39:D39)</f>
        <v>0</v>
      </c>
      <c r="E40" s="66">
        <f>SUM(E39:E39)</f>
        <v>0</v>
      </c>
      <c r="F40" s="66">
        <f>SUM(F39:F39)</f>
        <v>0</v>
      </c>
      <c r="G40" s="66">
        <f>SUM(G39:G39)</f>
        <v>0</v>
      </c>
      <c r="H40" s="66">
        <f>SUM(H39:H39)</f>
        <v>0</v>
      </c>
      <c r="I40" s="93"/>
      <c r="J40" s="66">
        <f t="shared" ref="J40" si="6">SUM(D40:H40)</f>
        <v>0</v>
      </c>
    </row>
    <row r="41" spans="2:10" ht="15" thickBot="1" x14ac:dyDescent="0.4">
      <c r="B41" s="4"/>
      <c r="D41" s="69"/>
      <c r="E41" s="69"/>
      <c r="F41" s="69"/>
      <c r="G41" s="69"/>
      <c r="H41" s="69"/>
      <c r="I41" s="69"/>
      <c r="J41" s="69" t="s">
        <v>20</v>
      </c>
    </row>
    <row r="42" spans="2:10" s="1" customFormat="1" ht="29" x14ac:dyDescent="0.35">
      <c r="B42" s="17" t="s">
        <v>22</v>
      </c>
      <c r="C42" s="17"/>
      <c r="D42" s="71">
        <f t="shared" ref="D42:I42" si="7">SUM(D40,D36)</f>
        <v>2618791.9679999999</v>
      </c>
      <c r="E42" s="71">
        <f t="shared" si="7"/>
        <v>1739095.32544</v>
      </c>
      <c r="F42" s="71">
        <f t="shared" si="7"/>
        <v>250222.95147519998</v>
      </c>
      <c r="G42" s="71">
        <f t="shared" si="7"/>
        <v>262240.78759321605</v>
      </c>
      <c r="H42" s="71">
        <f t="shared" si="7"/>
        <v>275220.0506006733</v>
      </c>
      <c r="I42" s="65">
        <f t="shared" si="7"/>
        <v>0</v>
      </c>
      <c r="J42" s="71">
        <f>SUM(J40,J36)</f>
        <v>5145571.0831090892</v>
      </c>
    </row>
    <row r="43" spans="2:10" x14ac:dyDescent="0.35">
      <c r="B43" s="4"/>
    </row>
    <row r="44" spans="2:10" x14ac:dyDescent="0.35">
      <c r="B44" s="4"/>
    </row>
    <row r="45" spans="2:10" x14ac:dyDescent="0.35">
      <c r="B45" s="4"/>
    </row>
    <row r="46" spans="2:10" x14ac:dyDescent="0.35">
      <c r="B46" s="4"/>
    </row>
    <row r="47" spans="2:10" x14ac:dyDescent="0.35">
      <c r="B47" s="4"/>
    </row>
    <row r="48" spans="2:10" x14ac:dyDescent="0.35">
      <c r="B48" s="4"/>
    </row>
    <row r="49" spans="2:2" x14ac:dyDescent="0.35">
      <c r="B49" s="4"/>
    </row>
    <row r="50" spans="2:2" x14ac:dyDescent="0.35">
      <c r="B50" s="4"/>
    </row>
    <row r="51" spans="2:2" x14ac:dyDescent="0.35">
      <c r="B51" s="4"/>
    </row>
    <row r="52" spans="2:2" x14ac:dyDescent="0.35">
      <c r="B52" s="4"/>
    </row>
    <row r="53" spans="2:2" x14ac:dyDescent="0.35">
      <c r="B53" s="4"/>
    </row>
    <row r="54" spans="2:2" x14ac:dyDescent="0.35">
      <c r="B54" s="4"/>
    </row>
    <row r="55" spans="2:2" x14ac:dyDescent="0.35">
      <c r="B55" s="4"/>
    </row>
    <row r="56" spans="2:2" x14ac:dyDescent="0.35">
      <c r="B56" s="4"/>
    </row>
    <row r="57" spans="2:2" x14ac:dyDescent="0.35">
      <c r="B57" s="4"/>
    </row>
  </sheetData>
  <mergeCells count="1">
    <mergeCell ref="B2:C2"/>
  </mergeCells>
  <pageMargins left="0.7" right="0.7" top="0.75" bottom="0.75" header="0.3" footer="0.3"/>
  <pageSetup scale="81" fitToHeight="0" orientation="landscape" r:id="rId1"/>
  <headerFooter>
    <oddFooter>&amp;L&amp;F
&amp;A&amp;C&amp;P of &amp;N</oddFooter>
  </headerFooter>
  <ignoredErrors>
    <ignoredError sqref="J33 J27:J29 J18 J8"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57"/>
  <sheetViews>
    <sheetView showGridLines="0" view="pageBreakPreview" zoomScale="80" zoomScaleNormal="85" zoomScaleSheetLayoutView="80" workbookViewId="0">
      <pane xSplit="3" ySplit="6" topLeftCell="D7" activePane="bottomRight" state="frozen"/>
      <selection pane="topRight"/>
      <selection pane="bottomLeft"/>
      <selection pane="bottomRight" activeCell="R34" sqref="R34"/>
    </sheetView>
  </sheetViews>
  <sheetFormatPr defaultColWidth="9.1796875" defaultRowHeight="14.5" x14ac:dyDescent="0.35"/>
  <cols>
    <col min="1" max="1" width="3.1796875" customWidth="1"/>
    <col min="2" max="2" width="11.81640625" customWidth="1"/>
    <col min="3" max="3" width="54.54296875" customWidth="1"/>
    <col min="4" max="4" width="14" style="4" customWidth="1"/>
    <col min="5" max="5" width="14.54296875" style="2" customWidth="1"/>
    <col min="6" max="6" width="12.453125" customWidth="1"/>
    <col min="7" max="7" width="13" customWidth="1"/>
    <col min="8" max="8" width="12.453125" style="2" customWidth="1"/>
    <col min="9" max="9" width="1.7265625" style="5" customWidth="1"/>
    <col min="10" max="10" width="14.26953125" customWidth="1"/>
    <col min="11" max="11" width="10.1796875" customWidth="1"/>
  </cols>
  <sheetData>
    <row r="2" spans="2:39" ht="45" customHeight="1" x14ac:dyDescent="0.55000000000000004">
      <c r="B2" s="107" t="s">
        <v>50</v>
      </c>
      <c r="C2" s="107"/>
      <c r="D2" s="25"/>
    </row>
    <row r="3" spans="2:39" x14ac:dyDescent="0.35">
      <c r="B3" s="3" t="s">
        <v>33</v>
      </c>
    </row>
    <row r="4" spans="2:39" x14ac:dyDescent="0.35">
      <c r="B4" s="3"/>
    </row>
    <row r="5" spans="2:39" ht="18.5" x14ac:dyDescent="0.45">
      <c r="B5" s="27" t="s">
        <v>2</v>
      </c>
      <c r="C5" s="28"/>
      <c r="D5" s="28"/>
      <c r="E5" s="28"/>
      <c r="F5" s="28"/>
      <c r="G5" s="28"/>
      <c r="H5" s="28"/>
      <c r="I5" s="28"/>
      <c r="J5" s="29"/>
    </row>
    <row r="6" spans="2:39" x14ac:dyDescent="0.35">
      <c r="B6" s="30" t="s">
        <v>3</v>
      </c>
      <c r="C6" s="30" t="s">
        <v>4</v>
      </c>
      <c r="D6" s="30" t="s">
        <v>5</v>
      </c>
      <c r="E6" s="31" t="s">
        <v>6</v>
      </c>
      <c r="F6" s="31" t="s">
        <v>7</v>
      </c>
      <c r="G6" s="31" t="s">
        <v>8</v>
      </c>
      <c r="H6" s="32" t="s">
        <v>9</v>
      </c>
      <c r="I6" s="33"/>
      <c r="J6" s="34" t="s">
        <v>10</v>
      </c>
    </row>
    <row r="7" spans="2:39" s="3" customFormat="1" x14ac:dyDescent="0.35">
      <c r="B7" s="50" t="s">
        <v>11</v>
      </c>
      <c r="C7" s="23" t="s">
        <v>34</v>
      </c>
      <c r="D7" s="8" t="s">
        <v>35</v>
      </c>
      <c r="E7" s="8" t="s">
        <v>35</v>
      </c>
      <c r="F7" s="8" t="s">
        <v>35</v>
      </c>
      <c r="G7" s="8"/>
      <c r="H7" s="8" t="s">
        <v>35</v>
      </c>
      <c r="I7" s="5"/>
      <c r="J7" s="6" t="s">
        <v>35</v>
      </c>
      <c r="K7"/>
      <c r="L7"/>
      <c r="M7"/>
      <c r="N7"/>
      <c r="O7"/>
      <c r="P7"/>
      <c r="Q7"/>
      <c r="R7"/>
      <c r="S7"/>
      <c r="T7"/>
      <c r="U7"/>
      <c r="V7"/>
      <c r="W7"/>
      <c r="X7"/>
      <c r="Y7"/>
      <c r="Z7"/>
      <c r="AA7"/>
      <c r="AB7"/>
      <c r="AC7"/>
      <c r="AD7"/>
      <c r="AE7"/>
      <c r="AF7"/>
      <c r="AG7"/>
      <c r="AH7"/>
      <c r="AI7"/>
      <c r="AJ7"/>
      <c r="AK7"/>
      <c r="AL7"/>
      <c r="AM7"/>
    </row>
    <row r="8" spans="2:39" s="3" customFormat="1" ht="35.25" customHeight="1" x14ac:dyDescent="0.35">
      <c r="B8" s="61"/>
      <c r="C8" s="62" t="s">
        <v>73</v>
      </c>
      <c r="D8" s="82">
        <f>0.3*113136</f>
        <v>33940.799999999996</v>
      </c>
      <c r="E8" s="64">
        <f t="shared" ref="E8:H10" si="0">D8*1.08</f>
        <v>36656.063999999998</v>
      </c>
      <c r="F8" s="64">
        <f t="shared" si="0"/>
        <v>39588.549120000003</v>
      </c>
      <c r="G8" s="64">
        <f t="shared" si="0"/>
        <v>42755.633049600008</v>
      </c>
      <c r="H8" s="64">
        <f t="shared" si="0"/>
        <v>46176.083693568013</v>
      </c>
      <c r="I8" s="65"/>
      <c r="J8" s="64">
        <f>SUM(D8:H8)</f>
        <v>199117.12986316803</v>
      </c>
      <c r="K8"/>
      <c r="L8"/>
      <c r="M8"/>
      <c r="N8"/>
      <c r="O8"/>
      <c r="P8"/>
      <c r="Q8"/>
      <c r="R8"/>
      <c r="S8"/>
      <c r="T8"/>
      <c r="U8"/>
      <c r="V8"/>
      <c r="W8"/>
      <c r="X8"/>
      <c r="Y8"/>
      <c r="Z8"/>
      <c r="AA8"/>
      <c r="AB8"/>
      <c r="AC8"/>
      <c r="AD8"/>
      <c r="AE8"/>
      <c r="AF8"/>
      <c r="AG8"/>
      <c r="AH8"/>
      <c r="AI8"/>
      <c r="AJ8"/>
      <c r="AK8"/>
      <c r="AL8"/>
      <c r="AM8"/>
    </row>
    <row r="9" spans="2:39" s="3" customFormat="1" ht="35.25" customHeight="1" x14ac:dyDescent="0.35">
      <c r="B9" s="61"/>
      <c r="C9" s="62" t="s">
        <v>74</v>
      </c>
      <c r="D9" s="82">
        <f>0.3*100343</f>
        <v>30102.899999999998</v>
      </c>
      <c r="E9" s="64">
        <f t="shared" si="0"/>
        <v>32511.132000000001</v>
      </c>
      <c r="F9" s="64">
        <f t="shared" si="0"/>
        <v>35112.022560000005</v>
      </c>
      <c r="G9" s="64">
        <f t="shared" si="0"/>
        <v>37920.98436480001</v>
      </c>
      <c r="H9" s="64">
        <f t="shared" si="0"/>
        <v>40954.66311398401</v>
      </c>
      <c r="I9" s="65"/>
      <c r="J9" s="64">
        <f t="shared" ref="J9" si="1">SUM(D9:H9)</f>
        <v>176601.70203878402</v>
      </c>
      <c r="K9"/>
      <c r="L9"/>
      <c r="M9"/>
      <c r="N9"/>
      <c r="O9"/>
      <c r="P9"/>
      <c r="Q9"/>
      <c r="R9"/>
      <c r="S9"/>
      <c r="T9"/>
      <c r="U9"/>
      <c r="V9"/>
      <c r="W9"/>
      <c r="X9"/>
      <c r="Y9"/>
      <c r="Z9"/>
      <c r="AA9"/>
      <c r="AB9"/>
      <c r="AC9"/>
      <c r="AD9"/>
      <c r="AE9"/>
      <c r="AF9"/>
      <c r="AG9"/>
      <c r="AH9"/>
      <c r="AI9"/>
      <c r="AJ9"/>
      <c r="AK9"/>
      <c r="AL9"/>
      <c r="AM9"/>
    </row>
    <row r="10" spans="2:39" ht="35.25" customHeight="1" x14ac:dyDescent="0.35">
      <c r="B10" s="20"/>
      <c r="C10" s="62" t="s">
        <v>75</v>
      </c>
      <c r="D10" s="82">
        <f>0.3*76593</f>
        <v>22977.899999999998</v>
      </c>
      <c r="E10" s="64">
        <f t="shared" si="0"/>
        <v>24816.131999999998</v>
      </c>
      <c r="F10" s="64">
        <f t="shared" si="0"/>
        <v>26801.422559999999</v>
      </c>
      <c r="G10" s="64">
        <f t="shared" si="0"/>
        <v>28945.536364800002</v>
      </c>
      <c r="H10" s="64">
        <f t="shared" si="0"/>
        <v>31261.179273984006</v>
      </c>
      <c r="I10" s="65"/>
      <c r="J10" s="64">
        <f>SUM(D10:H10)</f>
        <v>134802.17019878401</v>
      </c>
    </row>
    <row r="11" spans="2:39" x14ac:dyDescent="0.35">
      <c r="B11" s="20"/>
      <c r="C11" s="7" t="s">
        <v>12</v>
      </c>
      <c r="D11" s="66">
        <f>SUM(D8:D10)</f>
        <v>87021.599999999991</v>
      </c>
      <c r="E11" s="66">
        <f t="shared" ref="E11:H11" si="2">SUM(E8:E10)</f>
        <v>93983.327999999994</v>
      </c>
      <c r="F11" s="66">
        <f t="shared" si="2"/>
        <v>101501.99424</v>
      </c>
      <c r="G11" s="66">
        <f t="shared" si="2"/>
        <v>109622.15377920002</v>
      </c>
      <c r="H11" s="66">
        <f t="shared" si="2"/>
        <v>118391.92608153603</v>
      </c>
      <c r="I11" s="65"/>
      <c r="J11" s="66">
        <f>SUM(J8:J10)</f>
        <v>510521.00210073602</v>
      </c>
    </row>
    <row r="12" spans="2:39" x14ac:dyDescent="0.35">
      <c r="B12" s="20"/>
      <c r="C12" s="12" t="s">
        <v>36</v>
      </c>
      <c r="D12" s="64" t="s">
        <v>35</v>
      </c>
      <c r="E12" s="67"/>
      <c r="F12" s="67"/>
      <c r="G12" s="67"/>
      <c r="H12" s="67"/>
      <c r="I12" s="65"/>
      <c r="J12" s="68" t="s">
        <v>35</v>
      </c>
    </row>
    <row r="13" spans="2:39" x14ac:dyDescent="0.35">
      <c r="B13" s="20"/>
      <c r="C13" s="62" t="s">
        <v>69</v>
      </c>
      <c r="D13" s="82">
        <f>0.48*(D8+D9+D10)</f>
        <v>41770.367999999995</v>
      </c>
      <c r="E13" s="82">
        <f>0.48*(E8+E9+E10)</f>
        <v>45111.997439999992</v>
      </c>
      <c r="F13" s="82">
        <f>0.48*(F8+F9+F10)</f>
        <v>48720.957235199996</v>
      </c>
      <c r="G13" s="82">
        <f>0.48*(G8+G9+G10)</f>
        <v>52618.633814016008</v>
      </c>
      <c r="H13" s="82">
        <f>0.48*(H8+H9+H10)</f>
        <v>56828.124519137295</v>
      </c>
      <c r="I13" s="65"/>
      <c r="J13" s="64">
        <f t="shared" ref="J13:J14" si="3">SUM(D13:H13)</f>
        <v>245050.0810083533</v>
      </c>
    </row>
    <row r="14" spans="2:39" x14ac:dyDescent="0.35">
      <c r="B14" s="20"/>
      <c r="C14" s="62"/>
      <c r="D14" s="64"/>
      <c r="E14" s="64"/>
      <c r="F14" s="64"/>
      <c r="G14" s="64"/>
      <c r="H14" s="64"/>
      <c r="I14" s="65"/>
      <c r="J14" s="64">
        <f t="shared" si="3"/>
        <v>0</v>
      </c>
    </row>
    <row r="15" spans="2:39" x14ac:dyDescent="0.35">
      <c r="B15" s="20"/>
      <c r="C15" s="62"/>
      <c r="D15" s="64"/>
      <c r="E15" s="64"/>
      <c r="F15" s="64"/>
      <c r="G15" s="64"/>
      <c r="H15" s="64"/>
      <c r="I15" s="65"/>
      <c r="J15" s="64">
        <f>SUM(D15:H15)</f>
        <v>0</v>
      </c>
    </row>
    <row r="16" spans="2:39" x14ac:dyDescent="0.35">
      <c r="B16" s="20"/>
      <c r="C16" s="7" t="s">
        <v>13</v>
      </c>
      <c r="D16" s="66">
        <f>SUM(D15:D15)</f>
        <v>0</v>
      </c>
      <c r="E16" s="66">
        <f>SUM(E15:E15)</f>
        <v>0</v>
      </c>
      <c r="F16" s="66">
        <f>SUM(F15:F15)</f>
        <v>0</v>
      </c>
      <c r="G16" s="66">
        <f>SUM(G15:G15)</f>
        <v>0</v>
      </c>
      <c r="H16" s="66">
        <f>SUM(H15:H15)</f>
        <v>0</v>
      </c>
      <c r="I16" s="65"/>
      <c r="J16" s="66">
        <f>SUM(J13:J15)</f>
        <v>245050.0810083533</v>
      </c>
    </row>
    <row r="17" spans="2:10" x14ac:dyDescent="0.35">
      <c r="B17" s="20"/>
      <c r="C17" s="12" t="s">
        <v>37</v>
      </c>
      <c r="D17" s="64" t="s">
        <v>35</v>
      </c>
      <c r="E17" s="67"/>
      <c r="F17" s="67"/>
      <c r="G17" s="67"/>
      <c r="H17" s="67"/>
      <c r="I17" s="65"/>
      <c r="J17" s="68" t="s">
        <v>35</v>
      </c>
    </row>
    <row r="18" spans="2:10" x14ac:dyDescent="0.35">
      <c r="B18" s="20"/>
      <c r="C18" s="22"/>
      <c r="D18" s="64"/>
      <c r="E18" s="64"/>
      <c r="F18" s="64"/>
      <c r="G18" s="64"/>
      <c r="H18" s="64"/>
      <c r="I18" s="65"/>
      <c r="J18" s="64">
        <f t="shared" ref="J18" si="4">SUM(D18:H18)</f>
        <v>0</v>
      </c>
    </row>
    <row r="19" spans="2:10" x14ac:dyDescent="0.35">
      <c r="B19" s="20"/>
      <c r="C19" s="7" t="s">
        <v>14</v>
      </c>
      <c r="D19" s="66">
        <f>SUM(D18:D18)</f>
        <v>0</v>
      </c>
      <c r="E19" s="66">
        <f>SUM(E18:E18)</f>
        <v>0</v>
      </c>
      <c r="F19" s="66">
        <f>SUM(F18:F18)</f>
        <v>0</v>
      </c>
      <c r="G19" s="66">
        <f>SUM(G18:G18)</f>
        <v>0</v>
      </c>
      <c r="H19" s="66">
        <f>SUM(H18:H18)</f>
        <v>0</v>
      </c>
      <c r="I19" s="65"/>
      <c r="J19" s="66">
        <f>SUM(J18:J18)</f>
        <v>0</v>
      </c>
    </row>
    <row r="20" spans="2:10" x14ac:dyDescent="0.35">
      <c r="B20" s="20"/>
      <c r="C20" s="12" t="s">
        <v>38</v>
      </c>
      <c r="D20" s="64"/>
      <c r="E20" s="67"/>
      <c r="F20" s="67"/>
      <c r="G20" s="67"/>
      <c r="H20" s="67"/>
      <c r="I20" s="65"/>
      <c r="J20" s="64" t="s">
        <v>20</v>
      </c>
    </row>
    <row r="21" spans="2:10" x14ac:dyDescent="0.35">
      <c r="B21" s="20"/>
      <c r="C21" s="22"/>
      <c r="D21" s="64"/>
      <c r="E21" s="64">
        <v>0</v>
      </c>
      <c r="F21" s="64">
        <v>0</v>
      </c>
      <c r="G21" s="64">
        <v>0</v>
      </c>
      <c r="H21" s="64">
        <v>0</v>
      </c>
      <c r="I21" s="65"/>
      <c r="J21" s="64">
        <f>SUM(D21:H21)</f>
        <v>0</v>
      </c>
    </row>
    <row r="22" spans="2:10" x14ac:dyDescent="0.35">
      <c r="B22" s="20" t="s">
        <v>49</v>
      </c>
      <c r="C22" s="22"/>
      <c r="D22" s="64"/>
      <c r="E22" s="64">
        <v>0</v>
      </c>
      <c r="F22" s="64">
        <v>0</v>
      </c>
      <c r="G22" s="64">
        <v>0</v>
      </c>
      <c r="H22" s="64">
        <v>0</v>
      </c>
      <c r="I22" s="65"/>
      <c r="J22" s="64">
        <f t="shared" ref="J22:J34" si="5">SUM(D22:H22)</f>
        <v>0</v>
      </c>
    </row>
    <row r="23" spans="2:10" x14ac:dyDescent="0.35">
      <c r="B23" s="20"/>
      <c r="C23" s="7" t="s">
        <v>15</v>
      </c>
      <c r="D23" s="72">
        <f>SUM(D21:D22)</f>
        <v>0</v>
      </c>
      <c r="E23" s="72">
        <f t="shared" ref="E23:H23" si="6">SUM(E21:E22)</f>
        <v>0</v>
      </c>
      <c r="F23" s="72">
        <f t="shared" si="6"/>
        <v>0</v>
      </c>
      <c r="G23" s="72">
        <f t="shared" si="6"/>
        <v>0</v>
      </c>
      <c r="H23" s="72">
        <f t="shared" si="6"/>
        <v>0</v>
      </c>
      <c r="I23" s="65"/>
      <c r="J23" s="66">
        <f>SUM(J21:J22)</f>
        <v>0</v>
      </c>
    </row>
    <row r="24" spans="2:10" x14ac:dyDescent="0.35">
      <c r="B24" s="20"/>
      <c r="C24" s="12" t="s">
        <v>39</v>
      </c>
      <c r="D24" s="64" t="s">
        <v>35</v>
      </c>
      <c r="E24" s="67"/>
      <c r="F24" s="67"/>
      <c r="G24" s="67"/>
      <c r="H24" s="67"/>
      <c r="I24" s="65"/>
      <c r="J24" s="64"/>
    </row>
    <row r="25" spans="2:10" x14ac:dyDescent="0.35">
      <c r="B25" s="20"/>
      <c r="C25" s="22"/>
      <c r="D25" s="64"/>
      <c r="E25" s="67"/>
      <c r="F25" s="67"/>
      <c r="G25" s="67"/>
      <c r="H25" s="67"/>
      <c r="I25" s="65"/>
      <c r="J25" s="64">
        <f t="shared" si="5"/>
        <v>0</v>
      </c>
    </row>
    <row r="26" spans="2:10" x14ac:dyDescent="0.35">
      <c r="B26" s="20"/>
      <c r="C26" s="7" t="s">
        <v>16</v>
      </c>
      <c r="D26" s="66">
        <f>SUM(D25:D25)</f>
        <v>0</v>
      </c>
      <c r="E26" s="66">
        <f>SUM(E25:E25)</f>
        <v>0</v>
      </c>
      <c r="F26" s="66">
        <f>SUM(F25:F25)</f>
        <v>0</v>
      </c>
      <c r="G26" s="66">
        <f>SUM(G25:G25)</f>
        <v>0</v>
      </c>
      <c r="H26" s="66">
        <f>SUM(H25:H25)</f>
        <v>0</v>
      </c>
      <c r="I26" s="65"/>
      <c r="J26" s="66">
        <f>SUM(J25:J25)</f>
        <v>0</v>
      </c>
    </row>
    <row r="27" spans="2:10" x14ac:dyDescent="0.35">
      <c r="B27" s="20"/>
      <c r="C27" s="12" t="s">
        <v>40</v>
      </c>
      <c r="D27" s="64" t="s">
        <v>35</v>
      </c>
      <c r="E27" s="67"/>
      <c r="F27" s="67"/>
      <c r="G27" s="67"/>
      <c r="H27" s="67"/>
      <c r="I27" s="65"/>
      <c r="J27" s="64"/>
    </row>
    <row r="28" spans="2:10" ht="98.25" customHeight="1" x14ac:dyDescent="0.35">
      <c r="B28" s="20"/>
      <c r="C28" s="22" t="s">
        <v>81</v>
      </c>
      <c r="D28" s="64">
        <v>4000000</v>
      </c>
      <c r="E28" s="64">
        <v>500000</v>
      </c>
      <c r="F28" s="67"/>
      <c r="G28" s="67"/>
      <c r="H28" s="67"/>
      <c r="I28" s="65"/>
      <c r="J28" s="64">
        <f>SUM(D28:H28)</f>
        <v>4500000</v>
      </c>
    </row>
    <row r="29" spans="2:10" ht="29.5" customHeight="1" x14ac:dyDescent="0.35">
      <c r="B29" s="20"/>
      <c r="C29" s="22" t="s">
        <v>80</v>
      </c>
      <c r="D29" s="64">
        <v>3500000</v>
      </c>
      <c r="E29" s="64"/>
      <c r="F29" s="67"/>
      <c r="G29" s="67"/>
      <c r="H29" s="67"/>
      <c r="I29" s="65"/>
      <c r="J29" s="64">
        <f t="shared" ref="J29:J30" si="7">SUM(D29:H29)</f>
        <v>3500000</v>
      </c>
    </row>
    <row r="30" spans="2:10" ht="27.5" customHeight="1" x14ac:dyDescent="0.35">
      <c r="B30" s="20"/>
      <c r="C30" s="22" t="s">
        <v>79</v>
      </c>
      <c r="D30" s="64">
        <v>800000</v>
      </c>
      <c r="E30" s="64"/>
      <c r="F30" s="67"/>
      <c r="G30" s="67"/>
      <c r="H30" s="67"/>
      <c r="I30" s="65"/>
      <c r="J30" s="64">
        <f t="shared" si="7"/>
        <v>800000</v>
      </c>
    </row>
    <row r="31" spans="2:10" ht="67.5" customHeight="1" x14ac:dyDescent="0.35">
      <c r="B31" s="20"/>
      <c r="C31" s="22" t="s">
        <v>59</v>
      </c>
      <c r="D31" s="64">
        <v>1000000</v>
      </c>
      <c r="E31" s="64">
        <v>1000000</v>
      </c>
      <c r="F31" s="64">
        <v>500000</v>
      </c>
      <c r="G31" s="67"/>
      <c r="H31" s="67"/>
      <c r="I31" s="65"/>
      <c r="J31" s="64">
        <f>SUM(D31:H31)</f>
        <v>2500000</v>
      </c>
    </row>
    <row r="32" spans="2:10" x14ac:dyDescent="0.35">
      <c r="B32" s="20"/>
      <c r="C32" s="7" t="s">
        <v>17</v>
      </c>
      <c r="D32" s="66">
        <f>SUM(D28:D31)</f>
        <v>9300000</v>
      </c>
      <c r="E32" s="66">
        <f>SUM(E28:E31)</f>
        <v>1500000</v>
      </c>
      <c r="F32" s="66">
        <f>SUM(F28:F31)</f>
        <v>500000</v>
      </c>
      <c r="G32" s="66">
        <f>SUM(G28:G28)</f>
        <v>0</v>
      </c>
      <c r="H32" s="66">
        <f>SUM(H28:H28)</f>
        <v>0</v>
      </c>
      <c r="I32" s="65"/>
      <c r="J32" s="66">
        <f>SUM(J28:J31)</f>
        <v>11300000</v>
      </c>
    </row>
    <row r="33" spans="2:10" x14ac:dyDescent="0.35">
      <c r="B33" s="20"/>
      <c r="C33" s="12" t="s">
        <v>42</v>
      </c>
      <c r="D33" s="64" t="s">
        <v>35</v>
      </c>
      <c r="E33" s="67"/>
      <c r="F33" s="67"/>
      <c r="G33" s="67"/>
      <c r="H33" s="67"/>
      <c r="I33" s="65"/>
      <c r="J33" s="64"/>
    </row>
    <row r="34" spans="2:10" x14ac:dyDescent="0.35">
      <c r="B34" s="20"/>
      <c r="C34" s="8"/>
      <c r="D34" s="64"/>
      <c r="E34" s="67"/>
      <c r="F34" s="67"/>
      <c r="G34" s="67"/>
      <c r="H34" s="67"/>
      <c r="I34" s="65"/>
      <c r="J34" s="64">
        <f t="shared" si="5"/>
        <v>0</v>
      </c>
    </row>
    <row r="35" spans="2:10" x14ac:dyDescent="0.35">
      <c r="B35" s="21"/>
      <c r="C35" s="7" t="s">
        <v>18</v>
      </c>
      <c r="D35" s="66">
        <f>SUM(D34:D34)</f>
        <v>0</v>
      </c>
      <c r="E35" s="66">
        <f>SUM(E34:E34)</f>
        <v>0</v>
      </c>
      <c r="F35" s="66">
        <f>SUM(F34:F34)</f>
        <v>0</v>
      </c>
      <c r="G35" s="66">
        <f>SUM(G34:G34)</f>
        <v>0</v>
      </c>
      <c r="H35" s="66">
        <f>SUM(H34:H34)</f>
        <v>0</v>
      </c>
      <c r="I35" s="65"/>
      <c r="J35" s="66">
        <f>SUM(J34:J34)</f>
        <v>0</v>
      </c>
    </row>
    <row r="36" spans="2:10" x14ac:dyDescent="0.35">
      <c r="B36" s="21"/>
      <c r="C36" s="7" t="s">
        <v>19</v>
      </c>
      <c r="D36" s="66">
        <f>SUM(D35,D32,D26,D23,D19,D16,D11)</f>
        <v>9387021.5999999996</v>
      </c>
      <c r="E36" s="66">
        <f>SUM(E35,E32,E26,E23,E19,E16,E11)</f>
        <v>1593983.328</v>
      </c>
      <c r="F36" s="66">
        <f>SUM(F35,F32,F26,F23,F19,F16,F11)</f>
        <v>601501.99424000003</v>
      </c>
      <c r="G36" s="66">
        <f>SUM(G35,G32,G26,G23,G19,G16,G11)</f>
        <v>109622.15377920002</v>
      </c>
      <c r="H36" s="66">
        <f>SUM(H35,H32,H26,H23,H19,H16,H11)</f>
        <v>118391.92608153603</v>
      </c>
      <c r="I36" s="93"/>
      <c r="J36" s="66">
        <f>SUM(D36:H36)</f>
        <v>11810521.002100736</v>
      </c>
    </row>
    <row r="37" spans="2:10" x14ac:dyDescent="0.35">
      <c r="B37" s="4"/>
      <c r="D37" s="69"/>
      <c r="E37" s="69"/>
      <c r="F37" s="69"/>
      <c r="G37" s="69"/>
      <c r="H37" s="69"/>
      <c r="I37" s="69"/>
      <c r="J37" s="69" t="s">
        <v>20</v>
      </c>
    </row>
    <row r="38" spans="2:10" ht="29" x14ac:dyDescent="0.35">
      <c r="B38" s="50" t="s">
        <v>43</v>
      </c>
      <c r="C38" s="15" t="s">
        <v>43</v>
      </c>
      <c r="D38" s="70"/>
      <c r="E38" s="70"/>
      <c r="F38" s="70"/>
      <c r="G38" s="70"/>
      <c r="H38" s="70"/>
      <c r="I38" s="95"/>
      <c r="J38" s="70" t="s">
        <v>20</v>
      </c>
    </row>
    <row r="39" spans="2:10" x14ac:dyDescent="0.35">
      <c r="B39" s="20"/>
      <c r="C39" s="22"/>
      <c r="D39" s="64"/>
      <c r="E39" s="67"/>
      <c r="F39" s="67"/>
      <c r="G39" s="67"/>
      <c r="H39" s="67"/>
      <c r="I39" s="65"/>
      <c r="J39" s="64">
        <f t="shared" ref="J39" si="8">SUM(D39:H39)</f>
        <v>0</v>
      </c>
    </row>
    <row r="40" spans="2:10" x14ac:dyDescent="0.35">
      <c r="B40" s="21"/>
      <c r="C40" s="7" t="s">
        <v>21</v>
      </c>
      <c r="D40" s="66">
        <f>SUM(D39:D39)</f>
        <v>0</v>
      </c>
      <c r="E40" s="66">
        <f>SUM(E39:E39)</f>
        <v>0</v>
      </c>
      <c r="F40" s="66">
        <f>SUM(F39:F39)</f>
        <v>0</v>
      </c>
      <c r="G40" s="66">
        <f>SUM(G39:G39)</f>
        <v>0</v>
      </c>
      <c r="H40" s="66">
        <f>SUM(H39:H39)</f>
        <v>0</v>
      </c>
      <c r="I40" s="93"/>
      <c r="J40" s="66">
        <f>SUM(J39:J39)</f>
        <v>0</v>
      </c>
    </row>
    <row r="41" spans="2:10" x14ac:dyDescent="0.35">
      <c r="B41" s="4"/>
      <c r="D41" s="69"/>
      <c r="E41" s="69"/>
      <c r="F41" s="69"/>
      <c r="G41" s="69"/>
      <c r="H41" s="69"/>
      <c r="I41" s="69"/>
      <c r="J41" s="69" t="s">
        <v>20</v>
      </c>
    </row>
    <row r="42" spans="2:10" s="1" customFormat="1" ht="29" x14ac:dyDescent="0.35">
      <c r="B42" s="17" t="s">
        <v>22</v>
      </c>
      <c r="C42" s="17"/>
      <c r="D42" s="71">
        <f>SUM(D40,D36)</f>
        <v>9387021.5999999996</v>
      </c>
      <c r="E42" s="71">
        <f>SUM(E40,E36)</f>
        <v>1593983.328</v>
      </c>
      <c r="F42" s="71">
        <f>SUM(F40,F36)</f>
        <v>601501.99424000003</v>
      </c>
      <c r="G42" s="71">
        <f>SUM(G40,G36)</f>
        <v>109622.15377920002</v>
      </c>
      <c r="H42" s="71">
        <f>SUM(H40,H36)</f>
        <v>118391.92608153603</v>
      </c>
      <c r="I42" s="65"/>
      <c r="J42" s="71">
        <f>SUM(J40,J36)</f>
        <v>11810521.002100736</v>
      </c>
    </row>
    <row r="43" spans="2:10" x14ac:dyDescent="0.35">
      <c r="B43" s="4"/>
    </row>
    <row r="44" spans="2:10" x14ac:dyDescent="0.35">
      <c r="B44" s="4"/>
    </row>
    <row r="45" spans="2:10" x14ac:dyDescent="0.35">
      <c r="B45" s="4"/>
    </row>
    <row r="46" spans="2:10" x14ac:dyDescent="0.35">
      <c r="B46" s="4"/>
    </row>
    <row r="47" spans="2:10" x14ac:dyDescent="0.35">
      <c r="B47" s="4"/>
    </row>
    <row r="48" spans="2:10" x14ac:dyDescent="0.35">
      <c r="B48" s="4"/>
    </row>
    <row r="49" spans="2:2" x14ac:dyDescent="0.35">
      <c r="B49" s="4"/>
    </row>
    <row r="50" spans="2:2" x14ac:dyDescent="0.35">
      <c r="B50" s="4"/>
    </row>
    <row r="51" spans="2:2" x14ac:dyDescent="0.35">
      <c r="B51" s="4"/>
    </row>
    <row r="52" spans="2:2" x14ac:dyDescent="0.35">
      <c r="B52" s="4"/>
    </row>
    <row r="53" spans="2:2" x14ac:dyDescent="0.35">
      <c r="B53" s="4"/>
    </row>
    <row r="54" spans="2:2" x14ac:dyDescent="0.35">
      <c r="B54" s="4"/>
    </row>
    <row r="55" spans="2:2" x14ac:dyDescent="0.35">
      <c r="B55" s="4"/>
    </row>
    <row r="56" spans="2:2" x14ac:dyDescent="0.35">
      <c r="B56" s="4"/>
    </row>
    <row r="57" spans="2:2" x14ac:dyDescent="0.35">
      <c r="B57" s="4"/>
    </row>
  </sheetData>
  <mergeCells count="1">
    <mergeCell ref="B2:C2"/>
  </mergeCells>
  <pageMargins left="0.7" right="0.7" top="0.75" bottom="0.75" header="0.3" footer="0.3"/>
  <pageSetup scale="80" fitToHeight="0" orientation="landscape" r:id="rId1"/>
  <headerFooter>
    <oddFooter>&amp;L&amp;F
&amp;A&amp;C&amp;P of &amp;N</oddFooter>
  </headerFooter>
  <ignoredErrors>
    <ignoredError sqref="J1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59"/>
  <sheetViews>
    <sheetView showGridLines="0" tabSelected="1" view="pageBreakPreview" zoomScale="80" zoomScaleNormal="85" zoomScaleSheetLayoutView="80" workbookViewId="0">
      <pane xSplit="3" ySplit="6" topLeftCell="D7" activePane="bottomRight" state="frozen"/>
      <selection pane="topRight" activeCell="R20" sqref="R20:W20"/>
      <selection pane="bottomLeft" activeCell="R20" sqref="R20:W20"/>
      <selection pane="bottomRight" activeCell="O29" sqref="O29"/>
    </sheetView>
  </sheetViews>
  <sheetFormatPr defaultColWidth="9.1796875" defaultRowHeight="14.5" x14ac:dyDescent="0.35"/>
  <cols>
    <col min="1" max="1" width="3.1796875" customWidth="1"/>
    <col min="2" max="2" width="11.81640625" customWidth="1"/>
    <col min="3" max="3" width="59.453125" customWidth="1"/>
    <col min="4" max="4" width="12.7265625" style="4" customWidth="1"/>
    <col min="5" max="5" width="16" style="2" customWidth="1"/>
    <col min="6" max="6" width="12.81640625" customWidth="1"/>
    <col min="7" max="7" width="15.7265625" customWidth="1"/>
    <col min="8" max="8" width="12.7265625" style="2" customWidth="1"/>
    <col min="9" max="9" width="0.81640625" style="5" customWidth="1"/>
    <col min="10" max="10" width="12.7265625" bestFit="1" customWidth="1"/>
    <col min="11" max="11" width="10.1796875" customWidth="1"/>
  </cols>
  <sheetData>
    <row r="2" spans="2:39" ht="52.5" customHeight="1" x14ac:dyDescent="0.55000000000000004">
      <c r="B2" s="106" t="s">
        <v>60</v>
      </c>
      <c r="C2" s="106"/>
      <c r="D2" s="25"/>
    </row>
    <row r="3" spans="2:39" x14ac:dyDescent="0.35">
      <c r="B3" s="45" t="s">
        <v>33</v>
      </c>
    </row>
    <row r="4" spans="2:39" x14ac:dyDescent="0.35">
      <c r="B4" s="3"/>
    </row>
    <row r="5" spans="2:39" ht="18.5" x14ac:dyDescent="0.45">
      <c r="B5" s="27" t="s">
        <v>2</v>
      </c>
      <c r="C5" s="28"/>
      <c r="D5" s="28"/>
      <c r="E5" s="28"/>
      <c r="F5" s="28"/>
      <c r="G5" s="28"/>
      <c r="H5" s="28"/>
      <c r="I5" s="28"/>
      <c r="J5" s="29"/>
    </row>
    <row r="6" spans="2:39" x14ac:dyDescent="0.35">
      <c r="B6" s="30" t="s">
        <v>3</v>
      </c>
      <c r="C6" s="30" t="s">
        <v>4</v>
      </c>
      <c r="D6" s="30" t="s">
        <v>5</v>
      </c>
      <c r="E6" s="31" t="s">
        <v>6</v>
      </c>
      <c r="F6" s="31" t="s">
        <v>7</v>
      </c>
      <c r="G6" s="31" t="s">
        <v>8</v>
      </c>
      <c r="H6" s="32" t="s">
        <v>9</v>
      </c>
      <c r="I6" s="33"/>
      <c r="J6" s="34" t="s">
        <v>10</v>
      </c>
    </row>
    <row r="7" spans="2:39" s="3" customFormat="1" x14ac:dyDescent="0.35">
      <c r="B7" s="19" t="s">
        <v>11</v>
      </c>
      <c r="C7" s="23" t="s">
        <v>34</v>
      </c>
      <c r="D7" s="8" t="s">
        <v>35</v>
      </c>
      <c r="E7" s="8" t="s">
        <v>35</v>
      </c>
      <c r="F7" s="8" t="s">
        <v>35</v>
      </c>
      <c r="G7" s="8"/>
      <c r="H7" s="8" t="s">
        <v>35</v>
      </c>
      <c r="I7" s="5"/>
      <c r="J7" s="6" t="s">
        <v>35</v>
      </c>
      <c r="K7"/>
      <c r="L7"/>
      <c r="M7"/>
      <c r="N7"/>
      <c r="O7"/>
      <c r="P7"/>
      <c r="Q7"/>
      <c r="R7"/>
      <c r="S7"/>
      <c r="T7"/>
      <c r="U7"/>
      <c r="V7"/>
      <c r="W7"/>
      <c r="X7"/>
      <c r="Y7"/>
      <c r="Z7"/>
      <c r="AA7"/>
      <c r="AB7"/>
      <c r="AC7"/>
      <c r="AD7"/>
      <c r="AE7"/>
      <c r="AF7"/>
      <c r="AG7"/>
      <c r="AH7"/>
      <c r="AI7"/>
      <c r="AJ7"/>
      <c r="AK7"/>
      <c r="AL7"/>
      <c r="AM7"/>
    </row>
    <row r="8" spans="2:39" s="3" customFormat="1" ht="22.5" customHeight="1" x14ac:dyDescent="0.35">
      <c r="B8" s="63"/>
      <c r="C8" s="62" t="s">
        <v>70</v>
      </c>
      <c r="D8" s="82">
        <f>0.2*113136</f>
        <v>22627.200000000001</v>
      </c>
      <c r="E8" s="82">
        <f t="shared" ref="E8:H10" si="0">D8*1.08</f>
        <v>24437.376000000004</v>
      </c>
      <c r="F8" s="82">
        <f t="shared" si="0"/>
        <v>26392.366080000007</v>
      </c>
      <c r="G8" s="82">
        <f t="shared" si="0"/>
        <v>28503.755366400008</v>
      </c>
      <c r="H8" s="82">
        <f t="shared" si="0"/>
        <v>30784.055795712011</v>
      </c>
      <c r="I8" s="88"/>
      <c r="J8" s="82">
        <f>SUM(D8:H8)</f>
        <v>132744.75324211203</v>
      </c>
      <c r="K8"/>
      <c r="L8"/>
      <c r="M8"/>
      <c r="N8"/>
      <c r="O8"/>
      <c r="P8"/>
      <c r="Q8"/>
      <c r="R8"/>
      <c r="S8"/>
      <c r="T8"/>
      <c r="U8"/>
      <c r="V8"/>
      <c r="W8"/>
      <c r="X8"/>
      <c r="Y8"/>
      <c r="Z8"/>
      <c r="AA8"/>
      <c r="AB8"/>
      <c r="AC8"/>
      <c r="AD8"/>
      <c r="AE8"/>
      <c r="AF8"/>
      <c r="AG8"/>
      <c r="AH8"/>
      <c r="AI8"/>
      <c r="AJ8"/>
      <c r="AK8"/>
      <c r="AL8"/>
      <c r="AM8"/>
    </row>
    <row r="9" spans="2:39" ht="34.5" customHeight="1" x14ac:dyDescent="0.35">
      <c r="B9" s="20"/>
      <c r="C9" s="62" t="s">
        <v>71</v>
      </c>
      <c r="D9" s="82">
        <f>0.2*100343</f>
        <v>20068.600000000002</v>
      </c>
      <c r="E9" s="82">
        <f t="shared" si="0"/>
        <v>21674.088000000003</v>
      </c>
      <c r="F9" s="82">
        <f t="shared" si="0"/>
        <v>23408.015040000006</v>
      </c>
      <c r="G9" s="82">
        <f t="shared" si="0"/>
        <v>25280.656243200006</v>
      </c>
      <c r="H9" s="82">
        <f t="shared" si="0"/>
        <v>27303.108742656008</v>
      </c>
      <c r="I9" s="88">
        <v>450000</v>
      </c>
      <c r="J9" s="82">
        <f>SUM(D9:H9)</f>
        <v>117734.46802585604</v>
      </c>
    </row>
    <row r="10" spans="2:39" ht="21.75" customHeight="1" x14ac:dyDescent="0.35">
      <c r="B10" s="20"/>
      <c r="C10" s="62" t="s">
        <v>72</v>
      </c>
      <c r="D10" s="82">
        <f>0.2*76593</f>
        <v>15318.6</v>
      </c>
      <c r="E10" s="82">
        <f t="shared" si="0"/>
        <v>16544.088</v>
      </c>
      <c r="F10" s="82">
        <f t="shared" si="0"/>
        <v>17867.615040000001</v>
      </c>
      <c r="G10" s="82">
        <f t="shared" si="0"/>
        <v>19297.024243200001</v>
      </c>
      <c r="H10" s="82">
        <f t="shared" si="0"/>
        <v>20840.786182656004</v>
      </c>
      <c r="I10" s="88"/>
      <c r="J10" s="82">
        <f>SUM(D10:H10)</f>
        <v>89868.113465856004</v>
      </c>
    </row>
    <row r="11" spans="2:39" x14ac:dyDescent="0.35">
      <c r="B11" s="20"/>
      <c r="C11" s="7" t="s">
        <v>12</v>
      </c>
      <c r="D11" s="83">
        <f>SUM(D8:D10)</f>
        <v>58014.400000000001</v>
      </c>
      <c r="E11" s="83">
        <f t="shared" ref="E11:H11" si="1">SUM(E8:E10)</f>
        <v>62655.552000000011</v>
      </c>
      <c r="F11" s="83">
        <f t="shared" si="1"/>
        <v>67667.99616000001</v>
      </c>
      <c r="G11" s="83">
        <f t="shared" si="1"/>
        <v>73081.435852800016</v>
      </c>
      <c r="H11" s="83">
        <f t="shared" si="1"/>
        <v>78927.950721024012</v>
      </c>
      <c r="I11" s="88">
        <f>SUM(I9:I10)</f>
        <v>450000</v>
      </c>
      <c r="J11" s="83">
        <f>SUM(J8:J10)</f>
        <v>340347.33473382407</v>
      </c>
    </row>
    <row r="12" spans="2:39" x14ac:dyDescent="0.35">
      <c r="B12" s="20"/>
      <c r="C12" s="12" t="s">
        <v>36</v>
      </c>
      <c r="D12" s="82" t="s">
        <v>35</v>
      </c>
      <c r="E12" s="84"/>
      <c r="F12" s="84"/>
      <c r="G12" s="84"/>
      <c r="H12" s="84"/>
      <c r="I12" s="88"/>
      <c r="J12" s="85" t="s">
        <v>35</v>
      </c>
    </row>
    <row r="13" spans="2:39" x14ac:dyDescent="0.35">
      <c r="B13" s="20"/>
      <c r="C13" s="62" t="s">
        <v>69</v>
      </c>
      <c r="D13" s="82">
        <f>0.48*(D8+D9+D10)</f>
        <v>27846.912</v>
      </c>
      <c r="E13" s="82">
        <f>0.48*(E8+E9+E10)</f>
        <v>30074.664960000006</v>
      </c>
      <c r="F13" s="82">
        <f>0.48*(F8+F9+F10)</f>
        <v>32480.638156800003</v>
      </c>
      <c r="G13" s="82">
        <f>0.48*(G8+G9+G10)</f>
        <v>35079.089209344005</v>
      </c>
      <c r="H13" s="82">
        <f>0.48*(H8+H9+H10)</f>
        <v>37885.416346091522</v>
      </c>
      <c r="I13" s="88"/>
      <c r="J13" s="82">
        <f t="shared" ref="J13" si="2">SUM(D13:H13)</f>
        <v>163366.72067223553</v>
      </c>
    </row>
    <row r="14" spans="2:39" x14ac:dyDescent="0.35">
      <c r="B14" s="20"/>
      <c r="C14" s="62"/>
      <c r="D14" s="82"/>
      <c r="E14" s="82"/>
      <c r="F14" s="82"/>
      <c r="G14" s="82"/>
      <c r="H14" s="82"/>
      <c r="I14" s="88"/>
      <c r="J14" s="82"/>
    </row>
    <row r="15" spans="2:39" x14ac:dyDescent="0.35">
      <c r="B15" s="20"/>
      <c r="C15" s="62"/>
      <c r="D15" s="82"/>
      <c r="E15" s="82"/>
      <c r="F15" s="82"/>
      <c r="G15" s="82"/>
      <c r="H15" s="82"/>
      <c r="I15" s="88"/>
      <c r="J15" s="82"/>
    </row>
    <row r="16" spans="2:39" x14ac:dyDescent="0.35">
      <c r="B16" s="20"/>
      <c r="C16" s="7" t="s">
        <v>13</v>
      </c>
      <c r="D16" s="83">
        <f>SUM(D13:D15)</f>
        <v>27846.912</v>
      </c>
      <c r="E16" s="83">
        <f t="shared" ref="E16:G16" si="3">SUM(E13:E15)</f>
        <v>30074.664960000006</v>
      </c>
      <c r="F16" s="83">
        <f t="shared" si="3"/>
        <v>32480.638156800003</v>
      </c>
      <c r="G16" s="83">
        <f t="shared" si="3"/>
        <v>35079.089209344005</v>
      </c>
      <c r="H16" s="83">
        <f>SUM(H13:H15)</f>
        <v>37885.416346091522</v>
      </c>
      <c r="I16" s="88">
        <f>SUM(I15:I15)</f>
        <v>0</v>
      </c>
      <c r="J16" s="83">
        <f>SUM(J13:J15)</f>
        <v>163366.72067223553</v>
      </c>
    </row>
    <row r="17" spans="2:10" x14ac:dyDescent="0.35">
      <c r="B17" s="20"/>
      <c r="C17" s="12" t="s">
        <v>37</v>
      </c>
      <c r="D17" s="11" t="s">
        <v>35</v>
      </c>
      <c r="E17" s="8"/>
      <c r="F17" s="8"/>
      <c r="G17" s="8"/>
      <c r="H17" s="8"/>
      <c r="J17" s="6" t="s">
        <v>35</v>
      </c>
    </row>
    <row r="18" spans="2:10" x14ac:dyDescent="0.35">
      <c r="B18" s="20"/>
      <c r="C18" s="22"/>
      <c r="D18" s="13"/>
      <c r="E18" s="13"/>
      <c r="F18" s="13"/>
      <c r="G18" s="13"/>
      <c r="H18" s="13"/>
      <c r="I18" s="100">
        <v>1638</v>
      </c>
      <c r="J18" s="13">
        <f t="shared" ref="J18" si="4">SUM(D18:H18)</f>
        <v>0</v>
      </c>
    </row>
    <row r="19" spans="2:10" x14ac:dyDescent="0.35">
      <c r="B19" s="20"/>
      <c r="C19" s="7" t="s">
        <v>14</v>
      </c>
      <c r="D19" s="14">
        <f>SUM(D18:D18)</f>
        <v>0</v>
      </c>
      <c r="E19" s="14">
        <f>SUM(E18:E18)</f>
        <v>0</v>
      </c>
      <c r="F19" s="14">
        <f>SUM(F18:F18)</f>
        <v>0</v>
      </c>
      <c r="G19" s="14">
        <f>SUM(G18:G18)</f>
        <v>0</v>
      </c>
      <c r="H19" s="14">
        <f>SUM(H18:H18)</f>
        <v>0</v>
      </c>
      <c r="J19" s="14">
        <f>SUM(D19:H19)</f>
        <v>0</v>
      </c>
    </row>
    <row r="20" spans="2:10" x14ac:dyDescent="0.35">
      <c r="B20" s="20"/>
      <c r="C20" s="12" t="s">
        <v>38</v>
      </c>
      <c r="D20" s="13"/>
      <c r="E20" s="8"/>
      <c r="F20" s="8"/>
      <c r="G20" s="8"/>
      <c r="H20" s="8"/>
      <c r="J20" s="13"/>
    </row>
    <row r="21" spans="2:10" x14ac:dyDescent="0.35">
      <c r="B21" s="20"/>
      <c r="C21" s="22"/>
      <c r="D21" s="13"/>
      <c r="E21" s="13"/>
      <c r="F21" s="13"/>
      <c r="G21" s="13"/>
      <c r="H21" s="13"/>
      <c r="J21" s="13">
        <f>SUM(D21:H21)</f>
        <v>0</v>
      </c>
    </row>
    <row r="22" spans="2:10" x14ac:dyDescent="0.35">
      <c r="B22" s="20"/>
      <c r="C22" s="7" t="s">
        <v>15</v>
      </c>
      <c r="D22" s="10">
        <f>SUM(D21:D21)</f>
        <v>0</v>
      </c>
      <c r="E22" s="10">
        <f>SUM(E21:E21)</f>
        <v>0</v>
      </c>
      <c r="F22" s="10">
        <f>SUM(F21:F21)</f>
        <v>0</v>
      </c>
      <c r="G22" s="10">
        <f>SUM(G21:G21)</f>
        <v>0</v>
      </c>
      <c r="H22" s="10">
        <f>SUM(H21:H21)</f>
        <v>0</v>
      </c>
      <c r="J22" s="14">
        <f>SUM(D22:H22)</f>
        <v>0</v>
      </c>
    </row>
    <row r="23" spans="2:10" x14ac:dyDescent="0.35">
      <c r="B23" s="20"/>
      <c r="C23" s="12" t="s">
        <v>39</v>
      </c>
      <c r="D23" s="11" t="s">
        <v>35</v>
      </c>
      <c r="E23" s="8"/>
      <c r="F23" s="8"/>
      <c r="G23" s="8"/>
      <c r="H23" s="8"/>
      <c r="J23" s="13"/>
    </row>
    <row r="24" spans="2:10" x14ac:dyDescent="0.35">
      <c r="B24" s="20"/>
      <c r="C24" s="22" t="s">
        <v>61</v>
      </c>
      <c r="D24" s="13">
        <v>5000</v>
      </c>
      <c r="E24" s="13">
        <v>5000</v>
      </c>
      <c r="F24" s="13">
        <v>5000</v>
      </c>
      <c r="G24" s="13">
        <v>5000</v>
      </c>
      <c r="H24" s="13">
        <v>5000</v>
      </c>
      <c r="J24" s="13">
        <f t="shared" ref="J24" si="5">SUM(D24:H24)</f>
        <v>25000</v>
      </c>
    </row>
    <row r="25" spans="2:10" x14ac:dyDescent="0.35">
      <c r="B25" s="20"/>
      <c r="C25" s="7" t="s">
        <v>16</v>
      </c>
      <c r="D25" s="14">
        <f>SUM(D24:D24)</f>
        <v>5000</v>
      </c>
      <c r="E25" s="14">
        <f>SUM(E24:E24)</f>
        <v>5000</v>
      </c>
      <c r="F25" s="14">
        <f>SUM(F24:F24)</f>
        <v>5000</v>
      </c>
      <c r="G25" s="14">
        <f>SUM(G24:G24)</f>
        <v>5000</v>
      </c>
      <c r="H25" s="14">
        <f>SUM(H24:H24)</f>
        <v>5000</v>
      </c>
      <c r="J25" s="14">
        <f>SUM(D25:H25)</f>
        <v>25000</v>
      </c>
    </row>
    <row r="26" spans="2:10" x14ac:dyDescent="0.35">
      <c r="B26" s="20"/>
      <c r="C26" s="12" t="s">
        <v>40</v>
      </c>
      <c r="D26" s="11" t="s">
        <v>35</v>
      </c>
      <c r="E26" s="11" t="s">
        <v>35</v>
      </c>
      <c r="F26" s="11" t="s">
        <v>35</v>
      </c>
      <c r="G26" s="11" t="s">
        <v>35</v>
      </c>
      <c r="H26" s="11" t="s">
        <v>35</v>
      </c>
      <c r="I26" s="11" t="s">
        <v>35</v>
      </c>
      <c r="J26" s="11" t="s">
        <v>35</v>
      </c>
    </row>
    <row r="27" spans="2:10" ht="135" customHeight="1" x14ac:dyDescent="0.35">
      <c r="B27" s="20"/>
      <c r="C27" s="81" t="s">
        <v>65</v>
      </c>
      <c r="D27" s="64">
        <f>150000+100000+100000+100000+10000</f>
        <v>460000</v>
      </c>
      <c r="E27" s="64">
        <f>150000+100000+100000+100000+10000</f>
        <v>460000</v>
      </c>
      <c r="F27" s="64">
        <f>150000+100000+100000+100000+10000</f>
        <v>460000</v>
      </c>
      <c r="G27" s="64">
        <f>150000+100000+100000+100000+10000</f>
        <v>460000</v>
      </c>
      <c r="H27" s="64">
        <f>150000+100000+100000+100000+10000</f>
        <v>460000</v>
      </c>
      <c r="I27" s="11"/>
      <c r="J27" s="64">
        <f>SUM(D27:H27)</f>
        <v>2300000</v>
      </c>
    </row>
    <row r="28" spans="2:10" ht="24.75" customHeight="1" x14ac:dyDescent="0.35">
      <c r="B28" s="20"/>
      <c r="C28" s="22" t="s">
        <v>62</v>
      </c>
      <c r="D28" s="13">
        <f>3500*100</f>
        <v>350000</v>
      </c>
      <c r="E28" s="13">
        <f>3500*100</f>
        <v>350000</v>
      </c>
      <c r="F28" s="13">
        <f>3500*100</f>
        <v>350000</v>
      </c>
      <c r="G28" s="13">
        <f>3500*100</f>
        <v>350000</v>
      </c>
      <c r="H28" s="13">
        <f>3500*100</f>
        <v>350000</v>
      </c>
      <c r="I28" s="11"/>
      <c r="J28" s="13">
        <f>SUM(D28:H28)</f>
        <v>1750000</v>
      </c>
    </row>
    <row r="29" spans="2:10" ht="36.75" customHeight="1" x14ac:dyDescent="0.35">
      <c r="B29" s="20"/>
      <c r="C29" s="52" t="s">
        <v>51</v>
      </c>
      <c r="D29" s="13">
        <f>2500*100</f>
        <v>250000</v>
      </c>
      <c r="E29" s="13">
        <f>2500*100</f>
        <v>250000</v>
      </c>
      <c r="F29" s="13">
        <f>2500*100</f>
        <v>250000</v>
      </c>
      <c r="G29" s="13">
        <f>2500*100</f>
        <v>250000</v>
      </c>
      <c r="H29" s="13">
        <f>2500*100</f>
        <v>250000</v>
      </c>
      <c r="I29" s="11"/>
      <c r="J29" s="13">
        <f t="shared" ref="J29:J32" si="6">SUM(D29:H29)</f>
        <v>1250000</v>
      </c>
    </row>
    <row r="30" spans="2:10" ht="21.75" customHeight="1" x14ac:dyDescent="0.35">
      <c r="B30" s="54"/>
      <c r="C30" s="53" t="s">
        <v>52</v>
      </c>
      <c r="D30" s="13">
        <f>2300*100</f>
        <v>230000</v>
      </c>
      <c r="E30" s="13">
        <f>2300*100</f>
        <v>230000</v>
      </c>
      <c r="F30" s="13">
        <f>2300*100</f>
        <v>230000</v>
      </c>
      <c r="G30" s="13">
        <f>2300*100</f>
        <v>230000</v>
      </c>
      <c r="H30" s="13">
        <f>2300*100</f>
        <v>230000</v>
      </c>
      <c r="I30" s="11"/>
      <c r="J30" s="13">
        <f t="shared" si="6"/>
        <v>1150000</v>
      </c>
    </row>
    <row r="31" spans="2:10" x14ac:dyDescent="0.35">
      <c r="B31" s="54"/>
      <c r="C31" s="52" t="s">
        <v>53</v>
      </c>
      <c r="D31" s="13">
        <f>1600*100</f>
        <v>160000</v>
      </c>
      <c r="E31" s="13">
        <f>1600*100</f>
        <v>160000</v>
      </c>
      <c r="F31" s="13">
        <f>1600*100</f>
        <v>160000</v>
      </c>
      <c r="G31" s="13">
        <f>1600*100</f>
        <v>160000</v>
      </c>
      <c r="H31" s="13">
        <f>1600*100</f>
        <v>160000</v>
      </c>
      <c r="I31" s="11"/>
      <c r="J31" s="13">
        <f t="shared" si="6"/>
        <v>800000</v>
      </c>
    </row>
    <row r="32" spans="2:10" x14ac:dyDescent="0.35">
      <c r="B32" s="20"/>
      <c r="C32" s="22" t="s">
        <v>54</v>
      </c>
      <c r="D32" s="13">
        <v>10000</v>
      </c>
      <c r="E32" s="13">
        <v>10000</v>
      </c>
      <c r="F32" s="13">
        <v>10000</v>
      </c>
      <c r="G32" s="13">
        <v>10000</v>
      </c>
      <c r="H32" s="13">
        <v>10000</v>
      </c>
      <c r="I32" s="11" t="s">
        <v>35</v>
      </c>
      <c r="J32" s="13">
        <f t="shared" si="6"/>
        <v>50000</v>
      </c>
    </row>
    <row r="33" spans="2:10" x14ac:dyDescent="0.35">
      <c r="B33" s="20"/>
      <c r="C33" s="22" t="s">
        <v>57</v>
      </c>
      <c r="D33" s="13">
        <v>20000</v>
      </c>
      <c r="E33" s="13">
        <v>20000</v>
      </c>
      <c r="F33" s="13">
        <v>20000</v>
      </c>
      <c r="G33" s="13">
        <v>20000</v>
      </c>
      <c r="H33" s="13">
        <v>20000</v>
      </c>
      <c r="I33" s="11"/>
      <c r="J33" s="13">
        <f>SUM(D33:H33)</f>
        <v>100000</v>
      </c>
    </row>
    <row r="34" spans="2:10" x14ac:dyDescent="0.35">
      <c r="B34" s="20"/>
      <c r="C34" s="7" t="s">
        <v>55</v>
      </c>
      <c r="D34" s="66">
        <f>SUM(D27:D33)</f>
        <v>1480000</v>
      </c>
      <c r="E34" s="66">
        <f>SUM(E27:E33)</f>
        <v>1480000</v>
      </c>
      <c r="F34" s="66">
        <f>SUM(F27:F33)</f>
        <v>1480000</v>
      </c>
      <c r="G34" s="66">
        <f>SUM(G27:G33)</f>
        <v>1480000</v>
      </c>
      <c r="H34" s="66">
        <f>SUM(H27:H33)</f>
        <v>1480000</v>
      </c>
      <c r="I34" s="14">
        <f>SUM(I32:I32)</f>
        <v>0</v>
      </c>
      <c r="J34" s="66">
        <f>SUM(D34:H34)</f>
        <v>7400000</v>
      </c>
    </row>
    <row r="35" spans="2:10" x14ac:dyDescent="0.35">
      <c r="B35" s="20"/>
      <c r="C35" s="12" t="s">
        <v>56</v>
      </c>
      <c r="D35" s="56" t="s">
        <v>35</v>
      </c>
      <c r="E35" s="57"/>
      <c r="F35" s="57"/>
      <c r="G35" s="57"/>
      <c r="H35" s="57"/>
      <c r="J35" s="58"/>
    </row>
    <row r="36" spans="2:10" x14ac:dyDescent="0.35">
      <c r="B36" s="20"/>
      <c r="C36" s="55"/>
      <c r="D36" s="13"/>
      <c r="E36" s="13"/>
      <c r="F36" s="13"/>
      <c r="G36" s="13"/>
      <c r="H36" s="13"/>
      <c r="I36" s="60"/>
      <c r="J36" s="101">
        <f>SUM(D36:H36)</f>
        <v>0</v>
      </c>
    </row>
    <row r="37" spans="2:10" x14ac:dyDescent="0.35">
      <c r="B37" s="21"/>
      <c r="C37" s="7" t="s">
        <v>18</v>
      </c>
      <c r="D37" s="59">
        <f>SUM(D36)</f>
        <v>0</v>
      </c>
      <c r="E37" s="59">
        <f t="shared" ref="E37:H37" si="7">SUM(E36)</f>
        <v>0</v>
      </c>
      <c r="F37" s="59">
        <f t="shared" si="7"/>
        <v>0</v>
      </c>
      <c r="G37" s="59">
        <f t="shared" si="7"/>
        <v>0</v>
      </c>
      <c r="H37" s="59">
        <f t="shared" si="7"/>
        <v>0</v>
      </c>
      <c r="J37" s="59">
        <f>SUM(D37:H37)</f>
        <v>0</v>
      </c>
    </row>
    <row r="38" spans="2:10" x14ac:dyDescent="0.35">
      <c r="B38" s="21"/>
      <c r="C38" s="7" t="s">
        <v>19</v>
      </c>
      <c r="D38" s="14">
        <f>SUM(D37,D34,D25,D22,D19,D16,D11)</f>
        <v>1570861.3119999999</v>
      </c>
      <c r="E38" s="14">
        <f>SUM(E37,E34,E25,E22,E19,E16,E11)</f>
        <v>1577730.2169599999</v>
      </c>
      <c r="F38" s="14">
        <f>SUM(F37,F34,F25,F22,F19,F16,F11)</f>
        <v>1585148.6343168002</v>
      </c>
      <c r="G38" s="14">
        <f>SUM(G37,G34,G25,G22,G19,G16,G11)</f>
        <v>1593160.525062144</v>
      </c>
      <c r="H38" s="14">
        <f>SUM(H37,H34,H25,H22,H19,H16,H11)</f>
        <v>1601813.3670671156</v>
      </c>
      <c r="I38" s="92"/>
      <c r="J38" s="14">
        <f>SUM(D38:H38)</f>
        <v>7928714.0554060591</v>
      </c>
    </row>
    <row r="39" spans="2:10" x14ac:dyDescent="0.35">
      <c r="B39" s="4"/>
      <c r="D39"/>
      <c r="E39"/>
      <c r="H39"/>
      <c r="I39"/>
      <c r="J39" t="s">
        <v>20</v>
      </c>
    </row>
    <row r="40" spans="2:10" ht="29" x14ac:dyDescent="0.35">
      <c r="B40" s="50" t="s">
        <v>43</v>
      </c>
      <c r="C40" s="15" t="s">
        <v>43</v>
      </c>
      <c r="D40" s="16"/>
      <c r="E40" s="16"/>
      <c r="F40" s="16"/>
      <c r="G40" s="16"/>
      <c r="H40" s="16"/>
      <c r="I40" s="91"/>
      <c r="J40" s="16" t="s">
        <v>20</v>
      </c>
    </row>
    <row r="41" spans="2:10" x14ac:dyDescent="0.35">
      <c r="B41" s="20"/>
      <c r="C41" s="22"/>
      <c r="D41" s="11"/>
      <c r="E41" s="8"/>
      <c r="F41" s="8"/>
      <c r="G41" s="8"/>
      <c r="H41" s="8"/>
      <c r="J41" s="13">
        <f>SUM(D41:H41)</f>
        <v>0</v>
      </c>
    </row>
    <row r="42" spans="2:10" x14ac:dyDescent="0.35">
      <c r="B42" s="21"/>
      <c r="C42" s="7" t="s">
        <v>21</v>
      </c>
      <c r="D42" s="14">
        <f>SUM(D41:D41)</f>
        <v>0</v>
      </c>
      <c r="E42" s="14">
        <f>SUM(E41:E41)</f>
        <v>0</v>
      </c>
      <c r="F42" s="14">
        <f>SUM(F41:F41)</f>
        <v>0</v>
      </c>
      <c r="G42" s="14">
        <f>SUM(G41:G41)</f>
        <v>0</v>
      </c>
      <c r="H42" s="14">
        <f>SUM(H41:H41)</f>
        <v>0</v>
      </c>
      <c r="I42" s="92"/>
      <c r="J42" s="14">
        <f>SUM(D42:H42)</f>
        <v>0</v>
      </c>
    </row>
    <row r="43" spans="2:10" ht="15" thickBot="1" x14ac:dyDescent="0.4">
      <c r="B43" s="4"/>
      <c r="D43"/>
      <c r="E43"/>
      <c r="H43"/>
      <c r="I43"/>
      <c r="J43" t="s">
        <v>20</v>
      </c>
    </row>
    <row r="44" spans="2:10" s="1" customFormat="1" ht="29" x14ac:dyDescent="0.35">
      <c r="B44" s="17" t="s">
        <v>22</v>
      </c>
      <c r="C44" s="17"/>
      <c r="D44" s="18">
        <f>SUM(D38, D42)</f>
        <v>1570861.3119999999</v>
      </c>
      <c r="E44" s="18">
        <f t="shared" ref="E44:H44" si="8">SUM(E38, E42)</f>
        <v>1577730.2169599999</v>
      </c>
      <c r="F44" s="18">
        <f t="shared" si="8"/>
        <v>1585148.6343168002</v>
      </c>
      <c r="G44" s="18">
        <f t="shared" si="8"/>
        <v>1593160.525062144</v>
      </c>
      <c r="H44" s="18">
        <f t="shared" si="8"/>
        <v>1601813.3670671156</v>
      </c>
      <c r="I44" s="5">
        <f>SUM(I42,I38)</f>
        <v>0</v>
      </c>
      <c r="J44" s="18">
        <f>SUM(J38,J42)</f>
        <v>7928714.0554060591</v>
      </c>
    </row>
    <row r="45" spans="2:10" x14ac:dyDescent="0.35">
      <c r="B45" s="4"/>
    </row>
    <row r="46" spans="2:10" x14ac:dyDescent="0.35">
      <c r="B46" s="4"/>
    </row>
    <row r="47" spans="2:10" x14ac:dyDescent="0.35">
      <c r="B47" s="4"/>
    </row>
    <row r="48" spans="2:10" x14ac:dyDescent="0.35">
      <c r="B48" s="4"/>
    </row>
    <row r="49" spans="2:2" x14ac:dyDescent="0.35">
      <c r="B49" s="4"/>
    </row>
    <row r="50" spans="2:2" x14ac:dyDescent="0.35">
      <c r="B50" s="4"/>
    </row>
    <row r="51" spans="2:2" x14ac:dyDescent="0.35">
      <c r="B51" s="4"/>
    </row>
    <row r="52" spans="2:2" x14ac:dyDescent="0.35">
      <c r="B52" s="4"/>
    </row>
    <row r="53" spans="2:2" x14ac:dyDescent="0.35">
      <c r="B53" s="4"/>
    </row>
    <row r="54" spans="2:2" x14ac:dyDescent="0.35">
      <c r="B54" s="4"/>
    </row>
    <row r="55" spans="2:2" x14ac:dyDescent="0.35">
      <c r="B55" s="4"/>
    </row>
    <row r="56" spans="2:2" x14ac:dyDescent="0.35">
      <c r="B56" s="4"/>
    </row>
    <row r="57" spans="2:2" x14ac:dyDescent="0.35">
      <c r="B57" s="4"/>
    </row>
    <row r="58" spans="2:2" x14ac:dyDescent="0.35">
      <c r="B58" s="4"/>
    </row>
    <row r="59" spans="2:2" x14ac:dyDescent="0.35">
      <c r="B59" s="4"/>
    </row>
  </sheetData>
  <mergeCells count="1">
    <mergeCell ref="B2:C2"/>
  </mergeCells>
  <pageMargins left="0.7" right="0.7" top="0.75" bottom="0.75" header="0.3" footer="0.3"/>
  <pageSetup scale="77" fitToHeight="0" orientation="landscape" r:id="rId1"/>
  <headerFooter>
    <oddFooter>&amp;L&amp;F
&amp;A&amp;C&amp;P of &amp;N</oddFooter>
  </headerFooter>
  <ignoredErrors>
    <ignoredError sqref="J1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2.xml><?xml version="1.0" encoding="utf-8"?>
<p:properties xmlns:p="http://schemas.microsoft.com/office/2006/metadata/properties" xmlns:xsi="http://www.w3.org/2001/XMLSchema-instance" xmlns:pc="http://schemas.microsoft.com/office/infopath/2007/PartnerControls">
  <documentManagement>
    <SharedWithUsers xmlns="b31a68a2-50da-4182-8dd3-f17d77c44f5e">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b2e90002-50bd-4dcb-b9ac-bd0637696a6b">
      <Terms xmlns="http://schemas.microsoft.com/office/infopath/2007/PartnerControls"/>
    </lcf76f155ced4ddcb4097134ff3c332f>
    <TaxCatchAll xmlns="7eff39d7-2e6e-4a5b-bc14-bfd81091460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F3322EEDC816B14DAB8937717C96C73F" ma:contentTypeVersion="16" ma:contentTypeDescription="Create a new document." ma:contentTypeScope="" ma:versionID="daa6ef78def4994cbc71e9c9ffac3d79">
  <xsd:schema xmlns:xsd="http://www.w3.org/2001/XMLSchema" xmlns:xs="http://www.w3.org/2001/XMLSchema" xmlns:p="http://schemas.microsoft.com/office/2006/metadata/properties" xmlns:ns2="b2e90002-50bd-4dcb-b9ac-bd0637696a6b" xmlns:ns3="b31a68a2-50da-4182-8dd3-f17d77c44f5e" xmlns:ns4="7eff39d7-2e6e-4a5b-bc14-bfd810914605" targetNamespace="http://schemas.microsoft.com/office/2006/metadata/properties" ma:root="true" ma:fieldsID="7851163dce1ce7bf90ccbe233afcb539" ns2:_="" ns3:_="" ns4:_="">
    <xsd:import namespace="b2e90002-50bd-4dcb-b9ac-bd0637696a6b"/>
    <xsd:import namespace="b31a68a2-50da-4182-8dd3-f17d77c44f5e"/>
    <xsd:import namespace="7eff39d7-2e6e-4a5b-bc14-bfd81091460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e90002-50bd-4dcb-b9ac-bd0637696a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d60be4c0-fff7-4bc4-8b85-092b54a7fd7d" ma:termSetId="09814cd3-568e-fe90-9814-8d621ff8fb84" ma:anchorId="fba54fb3-c3e1-fe81-a776-ca4b69148c4d" ma:open="true" ma:isKeyword="false">
      <xsd:complexType>
        <xsd:sequence>
          <xsd:element ref="pc:Terms" minOccurs="0" maxOccurs="1"/>
        </xsd:sequence>
      </xsd:complex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1a68a2-50da-4182-8dd3-f17d77c44f5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eff39d7-2e6e-4a5b-bc14-bfd810914605"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5752832-1ba7-4c39-80fb-4452e8be1f88}" ma:internalName="TaxCatchAll" ma:showField="CatchAllData" ma:web="b31a68a2-50da-4182-8dd3-f17d77c44f5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2572C9-94E8-4C6B-8BD4-9D0B9DF7E5AC}">
  <ds:schemaRefs>
    <ds:schemaRef ds:uri="http://schemas.microsoft.com/DataMashup"/>
  </ds:schemaRefs>
</ds:datastoreItem>
</file>

<file path=customXml/itemProps2.xml><?xml version="1.0" encoding="utf-8"?>
<ds:datastoreItem xmlns:ds="http://schemas.openxmlformats.org/officeDocument/2006/customXml" ds:itemID="{68222176-22B4-47AB-AB9E-BB248AC3A7F3}">
  <ds:schemaRefs>
    <ds:schemaRef ds:uri="http://purl.org/dc/terms/"/>
    <ds:schemaRef ds:uri="http://schemas.microsoft.com/office/2006/metadata/properties"/>
    <ds:schemaRef ds:uri="http://schemas.microsoft.com/office/2006/documentManagement/types"/>
    <ds:schemaRef ds:uri="b2e90002-50bd-4dcb-b9ac-bd0637696a6b"/>
    <ds:schemaRef ds:uri="b31a68a2-50da-4182-8dd3-f17d77c44f5e"/>
    <ds:schemaRef ds:uri="http://purl.org/dc/elements/1.1/"/>
    <ds:schemaRef ds:uri="http://schemas.openxmlformats.org/package/2006/metadata/core-properties"/>
    <ds:schemaRef ds:uri="http://schemas.microsoft.com/office/infopath/2007/PartnerControls"/>
    <ds:schemaRef ds:uri="7eff39d7-2e6e-4a5b-bc14-bfd810914605"/>
    <ds:schemaRef ds:uri="http://www.w3.org/XML/1998/namespace"/>
    <ds:schemaRef ds:uri="http://purl.org/dc/dcmitype/"/>
  </ds:schemaRefs>
</ds:datastoreItem>
</file>

<file path=customXml/itemProps3.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4.xml><?xml version="1.0" encoding="utf-8"?>
<ds:datastoreItem xmlns:ds="http://schemas.openxmlformats.org/officeDocument/2006/customXml" ds:itemID="{A83ADC49-B4A8-4E3A-ABAF-16A7262AFD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e90002-50bd-4dcb-b9ac-bd0637696a6b"/>
    <ds:schemaRef ds:uri="b31a68a2-50da-4182-8dd3-f17d77c44f5e"/>
    <ds:schemaRef ds:uri="7eff39d7-2e6e-4a5b-bc14-bfd8109146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Consolidated Budget</vt:lpstr>
      <vt:lpstr>1. Hybrid Electric Bus</vt:lpstr>
      <vt:lpstr>2. Hydrogen Bus Pilot</vt:lpstr>
      <vt:lpstr>3. Community EV Charging Hub</vt:lpstr>
      <vt:lpstr>4. City Hall Solar &amp; Energy</vt:lpstr>
      <vt:lpstr>5. Household Appliance Decarb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2024-04-02T02:34:35Z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0x010100F3322EEDC816B14DAB8937717C96C73F</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