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25"/>
  <workbookPr defaultThemeVersion="166925"/>
  <xr:revisionPtr revIDLastSave="533" documentId="11_D30BC5A1EDA2F7C149EAF60914FE48127A624EA2" xr6:coauthVersionLast="47" xr6:coauthVersionMax="47" xr10:uidLastSave="{79767119-7BEA-4F63-976B-07556D573713}"/>
  <bookViews>
    <workbookView xWindow="240" yWindow="105" windowWidth="14805" windowHeight="8010" firstSheet="1" xr2:uid="{00000000-000D-0000-FFFF-FFFF00000000}"/>
  </bookViews>
  <sheets>
    <sheet name="2025-2030" sheetId="1" r:id="rId1"/>
    <sheet name="2025-2050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1" l="1"/>
  <c r="C49" i="1"/>
  <c r="C36" i="2"/>
  <c r="C35" i="2"/>
  <c r="C44" i="1"/>
  <c r="C38" i="1"/>
  <c r="C37" i="1"/>
  <c r="D50" i="1"/>
  <c r="E50" i="1"/>
  <c r="F50" i="1"/>
  <c r="D19" i="1"/>
  <c r="D20" i="1"/>
  <c r="D21" i="1"/>
  <c r="D22" i="1"/>
  <c r="D23" i="1"/>
  <c r="D9" i="1"/>
  <c r="D10" i="1"/>
  <c r="D11" i="1"/>
  <c r="D8" i="1"/>
  <c r="C31" i="2"/>
  <c r="C26" i="2"/>
  <c r="D21" i="2"/>
  <c r="C41" i="2" s="1"/>
  <c r="D20" i="2"/>
  <c r="D19" i="2"/>
  <c r="D18" i="2"/>
  <c r="D17" i="2"/>
  <c r="C14" i="2"/>
  <c r="D14" i="2" s="1"/>
  <c r="D15" i="2" s="1"/>
  <c r="D10" i="2"/>
  <c r="C40" i="2"/>
  <c r="D9" i="2"/>
  <c r="C39" i="2" s="1"/>
  <c r="D8" i="2"/>
  <c r="C38" i="2" s="1"/>
  <c r="D7" i="2"/>
  <c r="C37" i="2" s="1"/>
  <c r="D4" i="2"/>
  <c r="C33" i="1"/>
  <c r="C28" i="1"/>
  <c r="D15" i="1"/>
  <c r="E23" i="1"/>
  <c r="C43" i="1" s="1"/>
  <c r="E15" i="1"/>
  <c r="E16" i="1" s="1"/>
  <c r="E22" i="1"/>
  <c r="E21" i="1"/>
  <c r="E20" i="1"/>
  <c r="E19" i="1"/>
  <c r="E4" i="1"/>
  <c r="E5" i="1" s="1"/>
  <c r="E9" i="1"/>
  <c r="C40" i="1" s="1"/>
  <c r="E10" i="1"/>
  <c r="C41" i="1" s="1"/>
  <c r="E11" i="1"/>
  <c r="C42" i="1" s="1"/>
  <c r="E8" i="1"/>
  <c r="D5" i="2" l="1"/>
  <c r="C42" i="2" s="1"/>
  <c r="C39" i="1"/>
</calcChain>
</file>

<file path=xl/sharedStrings.xml><?xml version="1.0" encoding="utf-8"?>
<sst xmlns="http://schemas.openxmlformats.org/spreadsheetml/2006/main" count="110" uniqueCount="48">
  <si>
    <t xml:space="preserve">Measure 1: Hybrid Electric Bus Acquisition; Sector: Transportation   </t>
  </si>
  <si>
    <t>CO2 Reductions For 11 Hybrid Electric Buses</t>
  </si>
  <si>
    <t xml:space="preserve"> Short Tons</t>
  </si>
  <si>
    <t>Metric Tons</t>
  </si>
  <si>
    <t>Reductions for a 12-Year lifetime</t>
  </si>
  <si>
    <t>Reductions during a 5-year period</t>
  </si>
  <si>
    <t>Other GHG Reductions</t>
  </si>
  <si>
    <t>Reduction for 12-Year Lifetime</t>
  </si>
  <si>
    <t>Reduction For A 5-Year Period</t>
  </si>
  <si>
    <t>Lbs</t>
  </si>
  <si>
    <t>Carbon Monoxide (CO)</t>
  </si>
  <si>
    <t>Nitrogen Oxides (NOx)</t>
  </si>
  <si>
    <t>Particulate Matter 10 Microns or Less (PM10)</t>
  </si>
  <si>
    <t>Particulate Matter 2.5 Microns or Less (PM2.5)</t>
  </si>
  <si>
    <t xml:space="preserve">Measure 2: Hydrogen Bus Pilot; Sector: Transportation   </t>
  </si>
  <si>
    <t>CO2 Reductions For 2 Hydrogren Fuel Cell Buses</t>
  </si>
  <si>
    <t>Tons</t>
  </si>
  <si>
    <t xml:space="preserve">Particulate Matter 2.5 Microns or Less (PM2.5): </t>
  </si>
  <si>
    <t xml:space="preserve">Volatile Organic Compound (VOC): </t>
  </si>
  <si>
    <t xml:space="preserve">Measure 4: City Hall Solar Installation &amp; Energy Efficiency Upgrades; Sector: Energy  </t>
  </si>
  <si>
    <t>Estimated CO2 Equivalent Reduction For Solar PV</t>
  </si>
  <si>
    <t>Reduction per year</t>
  </si>
  <si>
    <t>Measure 5: Household Appliance Decarbonization; Sector: Energy</t>
  </si>
  <si>
    <t>Estimated CO2 Equivalent Reduction For 100 Households/Year</t>
  </si>
  <si>
    <t>Sum of All GHG Reductions During 2025-2030</t>
  </si>
  <si>
    <t>GHG Emissions</t>
  </si>
  <si>
    <t>Amount (Metric Tons)</t>
  </si>
  <si>
    <t>CO2</t>
  </si>
  <si>
    <t>CO2e</t>
  </si>
  <si>
    <t>CO</t>
  </si>
  <si>
    <t>NOx</t>
  </si>
  <si>
    <t>PM10</t>
  </si>
  <si>
    <t>PM2.5</t>
  </si>
  <si>
    <t>VOC</t>
  </si>
  <si>
    <t>Total GHG Emissions</t>
  </si>
  <si>
    <t>Cost Effectiveness of GHG Reductions</t>
  </si>
  <si>
    <t>Transportation Measure 1</t>
  </si>
  <si>
    <t>Transportation Measure 2</t>
  </si>
  <si>
    <t>Energy Measure 4</t>
  </si>
  <si>
    <t>Energy Measure 5</t>
  </si>
  <si>
    <t>Requested CPRG Funding (Dollars)</t>
  </si>
  <si>
    <t>Sum of Quantified GHG Reductions From CPRG Funding From 2025-2030 (Metric Tons)</t>
  </si>
  <si>
    <t>Reductions during a 25-year period</t>
  </si>
  <si>
    <t>Other GHG Reductions (12-Year Lifetime)</t>
  </si>
  <si>
    <t>Estimated CO2 Reduction For Solar PV</t>
  </si>
  <si>
    <t xml:space="preserve">Measure 5: Household Appliance Decarbonization; Sector: Energy  </t>
  </si>
  <si>
    <t>Estimated CO2 Reduction For 100 Households/Year</t>
  </si>
  <si>
    <t>Sum of All GHG Reductions During 2025-2050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</si>
</sst>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&quot;$&quot;#,##0"/>
  </numFmts>
  <fonts count="12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charset val="1"/>
    </font>
    <font>
      <u/>
      <sz val="11"/>
      <color theme="10"/>
      <name val="Calibri"/>
      <family val="2"/>
      <scheme val="minor"/>
    </font>
    <font>
      <sz val="12"/>
      <color rgb="FF000000"/>
      <name val="Calibri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sz val="12"/>
      <color rgb="FF000000"/>
      <name val="Calibri"/>
      <scheme val="minor"/>
    </font>
    <font>
      <b/>
      <sz val="12"/>
      <color theme="1"/>
      <name val="Calibri"/>
      <scheme val="minor"/>
    </font>
    <font>
      <sz val="12"/>
      <color theme="1"/>
      <name val="Calibri"/>
      <scheme val="minor"/>
    </font>
    <font>
      <b/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1" xfId="0" applyBorder="1"/>
    <xf numFmtId="0" fontId="5" fillId="0" borderId="0" xfId="0" applyFont="1"/>
    <xf numFmtId="0" fontId="6" fillId="0" borderId="0" xfId="0" applyFont="1"/>
    <xf numFmtId="0" fontId="2" fillId="0" borderId="0" xfId="1"/>
    <xf numFmtId="0" fontId="6" fillId="0" borderId="3" xfId="0" applyFont="1" applyBorder="1" applyAlignment="1">
      <alignment horizontal="center"/>
    </xf>
    <xf numFmtId="0" fontId="6" fillId="0" borderId="7" xfId="0" applyFont="1" applyBorder="1"/>
    <xf numFmtId="2" fontId="5" fillId="0" borderId="8" xfId="0" applyNumberFormat="1" applyFont="1" applyBorder="1"/>
    <xf numFmtId="0" fontId="5" fillId="0" borderId="8" xfId="0" applyFont="1" applyBorder="1"/>
    <xf numFmtId="0" fontId="6" fillId="0" borderId="10" xfId="0" applyFont="1" applyBorder="1"/>
    <xf numFmtId="0" fontId="5" fillId="0" borderId="11" xfId="0" applyFont="1" applyBorder="1"/>
    <xf numFmtId="0" fontId="6" fillId="0" borderId="13" xfId="0" applyFont="1" applyBorder="1"/>
    <xf numFmtId="0" fontId="5" fillId="0" borderId="16" xfId="0" applyFont="1" applyBorder="1"/>
    <xf numFmtId="0" fontId="5" fillId="0" borderId="17" xfId="0" applyFont="1" applyBorder="1"/>
    <xf numFmtId="0" fontId="6" fillId="0" borderId="2" xfId="0" applyFont="1" applyBorder="1" applyAlignment="1"/>
    <xf numFmtId="0" fontId="5" fillId="0" borderId="12" xfId="0" applyFont="1" applyBorder="1"/>
    <xf numFmtId="0" fontId="5" fillId="0" borderId="18" xfId="0" applyFont="1" applyBorder="1"/>
    <xf numFmtId="0" fontId="6" fillId="0" borderId="14" xfId="0" applyFont="1" applyBorder="1"/>
    <xf numFmtId="0" fontId="3" fillId="0" borderId="14" xfId="0" applyFont="1" applyBorder="1"/>
    <xf numFmtId="164" fontId="5" fillId="0" borderId="15" xfId="0" applyNumberFormat="1" applyFont="1" applyBorder="1"/>
    <xf numFmtId="0" fontId="3" fillId="0" borderId="16" xfId="0" applyFont="1" applyBorder="1"/>
    <xf numFmtId="0" fontId="5" fillId="0" borderId="19" xfId="0" applyFont="1" applyBorder="1"/>
    <xf numFmtId="2" fontId="5" fillId="0" borderId="20" xfId="0" applyNumberFormat="1" applyFont="1" applyBorder="1"/>
    <xf numFmtId="164" fontId="5" fillId="0" borderId="17" xfId="0" applyNumberFormat="1" applyFont="1" applyBorder="1"/>
    <xf numFmtId="0" fontId="5" fillId="0" borderId="21" xfId="0" applyFont="1" applyBorder="1"/>
    <xf numFmtId="2" fontId="5" fillId="0" borderId="22" xfId="0" applyNumberFormat="1" applyFont="1" applyBorder="1"/>
    <xf numFmtId="0" fontId="6" fillId="0" borderId="23" xfId="0" applyFont="1" applyBorder="1"/>
    <xf numFmtId="0" fontId="5" fillId="0" borderId="24" xfId="0" applyFont="1" applyBorder="1"/>
    <xf numFmtId="0" fontId="5" fillId="0" borderId="25" xfId="0" applyFont="1" applyBorder="1"/>
    <xf numFmtId="2" fontId="5" fillId="0" borderId="26" xfId="0" applyNumberFormat="1" applyFont="1" applyBorder="1"/>
    <xf numFmtId="0" fontId="6" fillId="0" borderId="9" xfId="0" applyFont="1" applyBorder="1"/>
    <xf numFmtId="0" fontId="6" fillId="0" borderId="27" xfId="0" applyFont="1" applyBorder="1"/>
    <xf numFmtId="0" fontId="6" fillId="0" borderId="26" xfId="0" applyFont="1" applyBorder="1"/>
    <xf numFmtId="0" fontId="5" fillId="0" borderId="20" xfId="0" applyFont="1" applyBorder="1"/>
    <xf numFmtId="0" fontId="6" fillId="0" borderId="28" xfId="0" applyFont="1" applyBorder="1"/>
    <xf numFmtId="0" fontId="6" fillId="0" borderId="28" xfId="0" applyFont="1" applyBorder="1" applyAlignment="1">
      <alignment horizontal="left"/>
    </xf>
    <xf numFmtId="0" fontId="5" fillId="0" borderId="27" xfId="0" applyFont="1" applyBorder="1"/>
    <xf numFmtId="4" fontId="5" fillId="0" borderId="27" xfId="0" applyNumberFormat="1" applyFont="1" applyBorder="1"/>
    <xf numFmtId="0" fontId="6" fillId="0" borderId="28" xfId="0" applyFont="1" applyBorder="1" applyAlignment="1"/>
    <xf numFmtId="0" fontId="6" fillId="0" borderId="7" xfId="0" applyFont="1" applyBorder="1" applyAlignment="1">
      <alignment horizontal="center"/>
    </xf>
    <xf numFmtId="0" fontId="5" fillId="0" borderId="29" xfId="0" applyFont="1" applyBorder="1"/>
    <xf numFmtId="2" fontId="5" fillId="0" borderId="30" xfId="0" applyNumberFormat="1" applyFont="1" applyBorder="1"/>
    <xf numFmtId="2" fontId="5" fillId="0" borderId="31" xfId="0" applyNumberFormat="1" applyFont="1" applyBorder="1"/>
    <xf numFmtId="4" fontId="5" fillId="0" borderId="32" xfId="0" applyNumberFormat="1" applyFont="1" applyBorder="1"/>
    <xf numFmtId="0" fontId="6" fillId="0" borderId="4" xfId="0" applyFont="1" applyBorder="1" applyAlignment="1">
      <alignment horizontal="left"/>
    </xf>
    <xf numFmtId="0" fontId="6" fillId="0" borderId="3" xfId="0" applyFont="1" applyBorder="1"/>
    <xf numFmtId="0" fontId="1" fillId="0" borderId="33" xfId="0" applyFont="1" applyBorder="1"/>
    <xf numFmtId="0" fontId="1" fillId="0" borderId="34" xfId="0" applyFont="1" applyBorder="1"/>
    <xf numFmtId="0" fontId="3" fillId="0" borderId="24" xfId="0" applyFont="1" applyBorder="1"/>
    <xf numFmtId="164" fontId="5" fillId="0" borderId="26" xfId="0" applyNumberFormat="1" applyFont="1" applyBorder="1"/>
    <xf numFmtId="0" fontId="0" fillId="0" borderId="0" xfId="0" applyFont="1"/>
    <xf numFmtId="0" fontId="7" fillId="0" borderId="5" xfId="0" applyFont="1" applyBorder="1"/>
    <xf numFmtId="0" fontId="7" fillId="0" borderId="37" xfId="0" applyFont="1" applyBorder="1"/>
    <xf numFmtId="0" fontId="7" fillId="0" borderId="35" xfId="0" applyFont="1" applyBorder="1"/>
    <xf numFmtId="164" fontId="7" fillId="0" borderId="6" xfId="0" applyNumberFormat="1" applyFont="1" applyBorder="1"/>
    <xf numFmtId="164" fontId="7" fillId="0" borderId="38" xfId="0" applyNumberFormat="1" applyFont="1" applyBorder="1"/>
    <xf numFmtId="0" fontId="5" fillId="0" borderId="26" xfId="0" applyFont="1" applyBorder="1"/>
    <xf numFmtId="43" fontId="5" fillId="0" borderId="20" xfId="0" applyNumberFormat="1" applyFont="1" applyBorder="1"/>
    <xf numFmtId="43" fontId="5" fillId="0" borderId="17" xfId="0" applyNumberFormat="1" applyFont="1" applyBorder="1"/>
    <xf numFmtId="0" fontId="11" fillId="0" borderId="0" xfId="0" applyFont="1"/>
    <xf numFmtId="0" fontId="10" fillId="0" borderId="41" xfId="0" applyFont="1" applyBorder="1" applyAlignment="1">
      <alignment wrapText="1"/>
    </xf>
    <xf numFmtId="0" fontId="10" fillId="0" borderId="42" xfId="0" applyFont="1" applyBorder="1"/>
    <xf numFmtId="0" fontId="6" fillId="0" borderId="39" xfId="0" applyFont="1" applyBorder="1"/>
    <xf numFmtId="0" fontId="6" fillId="0" borderId="40" xfId="0" applyFont="1" applyBorder="1"/>
    <xf numFmtId="0" fontId="6" fillId="0" borderId="43" xfId="0" applyFont="1" applyBorder="1"/>
    <xf numFmtId="0" fontId="8" fillId="0" borderId="44" xfId="0" applyFont="1" applyBorder="1"/>
    <xf numFmtId="0" fontId="9" fillId="0" borderId="13" xfId="0" applyFont="1" applyBorder="1"/>
    <xf numFmtId="3" fontId="7" fillId="0" borderId="36" xfId="0" applyNumberFormat="1" applyFont="1" applyBorder="1"/>
    <xf numFmtId="3" fontId="1" fillId="0" borderId="34" xfId="0" applyNumberFormat="1" applyFont="1" applyBorder="1"/>
    <xf numFmtId="165" fontId="5" fillId="0" borderId="8" xfId="0" applyNumberFormat="1" applyFont="1" applyBorder="1"/>
    <xf numFmtId="165" fontId="5" fillId="0" borderId="15" xfId="0" applyNumberFormat="1" applyFont="1" applyBorder="1"/>
    <xf numFmtId="166" fontId="5" fillId="0" borderId="8" xfId="0" applyNumberFormat="1" applyFont="1" applyBorder="1"/>
    <xf numFmtId="166" fontId="5" fillId="0" borderId="15" xfId="0" applyNumberFormat="1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50"/>
  <sheetViews>
    <sheetView tabSelected="1" topLeftCell="A34" workbookViewId="0">
      <selection activeCell="D53" sqref="D53"/>
    </sheetView>
  </sheetViews>
  <sheetFormatPr defaultRowHeight="15"/>
  <cols>
    <col min="2" max="2" width="58.7109375" customWidth="1"/>
    <col min="3" max="3" width="33.140625" customWidth="1"/>
    <col min="4" max="4" width="29.85546875" customWidth="1"/>
    <col min="5" max="5" width="25.28515625" customWidth="1"/>
    <col min="6" max="6" width="24.85546875" customWidth="1"/>
    <col min="9" max="10" width="8.85546875" customWidth="1"/>
    <col min="13" max="14" width="9.140625" customWidth="1"/>
  </cols>
  <sheetData>
    <row r="2" spans="2:9" ht="15.75">
      <c r="B2" s="1" t="s">
        <v>0</v>
      </c>
      <c r="C2" s="1"/>
      <c r="D2" s="4"/>
      <c r="E2" s="4"/>
    </row>
    <row r="3" spans="2:9" ht="15.75">
      <c r="B3" s="28" t="s">
        <v>1</v>
      </c>
      <c r="C3" s="11"/>
      <c r="D3" s="46" t="s">
        <v>2</v>
      </c>
      <c r="E3" s="47" t="s">
        <v>3</v>
      </c>
    </row>
    <row r="4" spans="2:9" ht="15.75">
      <c r="B4" s="29" t="s">
        <v>4</v>
      </c>
      <c r="C4" s="30"/>
      <c r="D4" s="45">
        <v>3366.92</v>
      </c>
      <c r="E4" s="43">
        <f>D4/1.10231131</f>
        <v>3054.4184473622067</v>
      </c>
    </row>
    <row r="5" spans="2:9" ht="15.75">
      <c r="B5" s="18" t="s">
        <v>5</v>
      </c>
      <c r="C5" s="26"/>
      <c r="D5" s="35"/>
      <c r="E5" s="44">
        <f>(E4*5)/12</f>
        <v>1272.674353067586</v>
      </c>
    </row>
    <row r="6" spans="2:9" ht="15.75">
      <c r="B6" s="13" t="s">
        <v>6</v>
      </c>
      <c r="C6" s="32" t="s">
        <v>7</v>
      </c>
      <c r="D6" s="16" t="s">
        <v>8</v>
      </c>
      <c r="E6" s="7"/>
    </row>
    <row r="7" spans="2:9" ht="15.75">
      <c r="B7" s="3"/>
      <c r="C7" s="33" t="s">
        <v>9</v>
      </c>
      <c r="D7" s="33" t="s">
        <v>9</v>
      </c>
      <c r="E7" s="34" t="s">
        <v>3</v>
      </c>
    </row>
    <row r="8" spans="2:9" ht="15.75">
      <c r="B8" s="20" t="s">
        <v>10</v>
      </c>
      <c r="C8" s="17">
        <v>472.44</v>
      </c>
      <c r="D8" s="9">
        <f>(C8*5)/12</f>
        <v>196.85</v>
      </c>
      <c r="E8" s="21">
        <f>D8/2204.62262</f>
        <v>8.9289658109377459E-2</v>
      </c>
    </row>
    <row r="9" spans="2:9" ht="15.75">
      <c r="B9" s="20" t="s">
        <v>11</v>
      </c>
      <c r="C9" s="17">
        <v>2344.31</v>
      </c>
      <c r="D9" s="9">
        <f t="shared" ref="D9:D11" si="0">(C9*5)/12</f>
        <v>976.79583333333323</v>
      </c>
      <c r="E9" s="21">
        <f t="shared" ref="E9:E11" si="1">D9/2204.62262</f>
        <v>0.44306713741934356</v>
      </c>
    </row>
    <row r="10" spans="2:9" ht="15.75">
      <c r="B10" s="20" t="s">
        <v>12</v>
      </c>
      <c r="C10" s="17">
        <v>223.89</v>
      </c>
      <c r="D10" s="9">
        <f t="shared" si="0"/>
        <v>93.28749999999998</v>
      </c>
      <c r="E10" s="21">
        <f t="shared" si="1"/>
        <v>4.2314498251859532E-2</v>
      </c>
    </row>
    <row r="11" spans="2:9" ht="15.75">
      <c r="B11" s="22" t="s">
        <v>13</v>
      </c>
      <c r="C11" s="23">
        <v>87.56</v>
      </c>
      <c r="D11" s="24">
        <f t="shared" si="0"/>
        <v>36.483333333333334</v>
      </c>
      <c r="E11" s="25">
        <f t="shared" si="1"/>
        <v>1.6548561646044135E-2</v>
      </c>
    </row>
    <row r="13" spans="2:9" ht="15.75">
      <c r="B13" s="1" t="s">
        <v>14</v>
      </c>
      <c r="C13" s="1"/>
      <c r="D13" s="4"/>
      <c r="E13" s="4"/>
    </row>
    <row r="14" spans="2:9" ht="15.75">
      <c r="B14" s="28" t="s">
        <v>15</v>
      </c>
      <c r="C14" s="36"/>
      <c r="D14" s="37" t="s">
        <v>16</v>
      </c>
      <c r="E14" s="8" t="s">
        <v>3</v>
      </c>
    </row>
    <row r="15" spans="2:9" ht="15.75">
      <c r="B15" s="42" t="s">
        <v>4</v>
      </c>
      <c r="C15" s="38"/>
      <c r="D15" s="39">
        <f>1690*2</f>
        <v>3380</v>
      </c>
      <c r="E15" s="31">
        <f>D15/1.10231131</f>
        <v>3066.2844237713575</v>
      </c>
      <c r="I15" s="2"/>
    </row>
    <row r="16" spans="2:9" ht="15.75">
      <c r="B16" s="14" t="s">
        <v>5</v>
      </c>
      <c r="C16" s="12"/>
      <c r="D16" s="12"/>
      <c r="E16" s="27">
        <f>(E15*5)/12</f>
        <v>1277.6185099047323</v>
      </c>
      <c r="I16" s="1"/>
    </row>
    <row r="17" spans="2:10" ht="15.75">
      <c r="B17" s="19" t="s">
        <v>6</v>
      </c>
      <c r="C17" s="28" t="s">
        <v>7</v>
      </c>
      <c r="D17" s="40" t="s">
        <v>8</v>
      </c>
      <c r="E17" s="41"/>
      <c r="J17" s="6"/>
    </row>
    <row r="18" spans="2:10" ht="15.75">
      <c r="B18" s="20"/>
      <c r="C18" s="33" t="s">
        <v>9</v>
      </c>
      <c r="D18" s="33" t="s">
        <v>9</v>
      </c>
      <c r="E18" s="34" t="s">
        <v>3</v>
      </c>
    </row>
    <row r="19" spans="2:10" ht="15.75">
      <c r="B19" s="20" t="s">
        <v>10</v>
      </c>
      <c r="C19" s="10">
        <v>2630.95</v>
      </c>
      <c r="D19" s="9">
        <f>(C19*5)/12</f>
        <v>1096.2291666666667</v>
      </c>
      <c r="E19" s="21">
        <f>D19/2204.62262</f>
        <v>0.49724118618844015</v>
      </c>
    </row>
    <row r="20" spans="2:10" ht="15.75">
      <c r="B20" s="20" t="s">
        <v>11</v>
      </c>
      <c r="C20" s="10">
        <v>7736.91</v>
      </c>
      <c r="D20" s="9">
        <f t="shared" ref="D20:D23" si="2">(C20*5)/12</f>
        <v>3223.7125000000001</v>
      </c>
      <c r="E20" s="21">
        <f t="shared" ref="E20:E23" si="3">D20/2204.62262</f>
        <v>1.4622513942998552</v>
      </c>
    </row>
    <row r="21" spans="2:10" ht="15.75">
      <c r="B21" s="20" t="s">
        <v>12</v>
      </c>
      <c r="C21" s="10">
        <v>14.97</v>
      </c>
      <c r="D21" s="9">
        <f t="shared" si="2"/>
        <v>6.2375000000000007</v>
      </c>
      <c r="E21" s="21">
        <f t="shared" si="3"/>
        <v>2.82928241024761E-3</v>
      </c>
    </row>
    <row r="22" spans="2:10" ht="15.75">
      <c r="B22" s="20" t="s">
        <v>17</v>
      </c>
      <c r="C22" s="10">
        <v>11.97</v>
      </c>
      <c r="D22" s="9">
        <f t="shared" si="2"/>
        <v>4.9874999999999998</v>
      </c>
      <c r="E22" s="21">
        <f t="shared" si="3"/>
        <v>2.2622919472721366E-3</v>
      </c>
    </row>
    <row r="23" spans="2:10" ht="15.75">
      <c r="B23" s="22" t="s">
        <v>18</v>
      </c>
      <c r="C23" s="35">
        <v>275.70999999999998</v>
      </c>
      <c r="D23" s="24">
        <f t="shared" si="2"/>
        <v>114.87916666666666</v>
      </c>
      <c r="E23" s="25">
        <f t="shared" si="3"/>
        <v>5.2108313515655869E-2</v>
      </c>
    </row>
    <row r="25" spans="2:10" ht="15.75">
      <c r="B25" s="1" t="s">
        <v>19</v>
      </c>
      <c r="C25" s="1"/>
    </row>
    <row r="26" spans="2:10" ht="15.75">
      <c r="B26" s="28" t="s">
        <v>20</v>
      </c>
      <c r="C26" s="8" t="s">
        <v>3</v>
      </c>
      <c r="D26" s="4"/>
    </row>
    <row r="27" spans="2:10" ht="15.75">
      <c r="B27" s="29" t="s">
        <v>21</v>
      </c>
      <c r="C27" s="58">
        <v>37</v>
      </c>
    </row>
    <row r="28" spans="2:10" ht="15.75">
      <c r="B28" s="14" t="s">
        <v>5</v>
      </c>
      <c r="C28" s="15">
        <f>C27*5</f>
        <v>185</v>
      </c>
    </row>
    <row r="29" spans="2:10" ht="15.75">
      <c r="B29" s="4"/>
      <c r="C29" s="4"/>
    </row>
    <row r="30" spans="2:10" ht="15.75">
      <c r="B30" s="1" t="s">
        <v>22</v>
      </c>
      <c r="C30" s="1"/>
      <c r="D30" s="4"/>
      <c r="E30" s="4"/>
    </row>
    <row r="31" spans="2:10" ht="15.75">
      <c r="B31" s="28" t="s">
        <v>23</v>
      </c>
      <c r="C31" s="8" t="s">
        <v>3</v>
      </c>
      <c r="E31" s="4"/>
    </row>
    <row r="32" spans="2:10" ht="15.75">
      <c r="B32" s="29" t="s">
        <v>21</v>
      </c>
      <c r="C32" s="58">
        <v>77</v>
      </c>
      <c r="E32" s="4"/>
    </row>
    <row r="33" spans="2:6" ht="15.75">
      <c r="B33" s="14" t="s">
        <v>5</v>
      </c>
      <c r="C33" s="15">
        <f>C32*5</f>
        <v>385</v>
      </c>
    </row>
    <row r="35" spans="2:6" ht="15.75">
      <c r="B35" s="5" t="s">
        <v>24</v>
      </c>
    </row>
    <row r="36" spans="2:6" ht="15.75">
      <c r="B36" s="48" t="s">
        <v>25</v>
      </c>
      <c r="C36" s="49" t="s">
        <v>26</v>
      </c>
    </row>
    <row r="37" spans="2:6" ht="15.75">
      <c r="B37" s="55" t="s">
        <v>27</v>
      </c>
      <c r="C37" s="69">
        <f>E5+E16</f>
        <v>2550.2928629723183</v>
      </c>
    </row>
    <row r="38" spans="2:6" ht="15.75">
      <c r="B38" s="55" t="s">
        <v>28</v>
      </c>
      <c r="C38" s="69">
        <f>C28+C33</f>
        <v>570</v>
      </c>
    </row>
    <row r="39" spans="2:6" ht="15.75">
      <c r="B39" s="53" t="s">
        <v>29</v>
      </c>
      <c r="C39" s="56">
        <f>SUM(E8+E19)</f>
        <v>0.58653084429781766</v>
      </c>
    </row>
    <row r="40" spans="2:6" ht="15.75">
      <c r="B40" s="53" t="s">
        <v>30</v>
      </c>
      <c r="C40" s="56">
        <f>SUM(E9+E20)</f>
        <v>1.9053185317191987</v>
      </c>
    </row>
    <row r="41" spans="2:6" ht="15.75">
      <c r="B41" s="53" t="s">
        <v>31</v>
      </c>
      <c r="C41" s="56">
        <f>SUM(E10+E21)</f>
        <v>4.5143780662107141E-2</v>
      </c>
    </row>
    <row r="42" spans="2:6" ht="15.75">
      <c r="B42" s="53" t="s">
        <v>32</v>
      </c>
      <c r="C42" s="56">
        <f>SUM(E11+E22)</f>
        <v>1.881085359331627E-2</v>
      </c>
    </row>
    <row r="43" spans="2:6" ht="15.75">
      <c r="B43" s="54" t="s">
        <v>33</v>
      </c>
      <c r="C43" s="57">
        <f>SUM(E23)</f>
        <v>5.2108313515655869E-2</v>
      </c>
    </row>
    <row r="44" spans="2:6" ht="15.75">
      <c r="B44" s="48" t="s">
        <v>34</v>
      </c>
      <c r="C44" s="70">
        <f>SUM(C37:C43)</f>
        <v>3122.9007752961065</v>
      </c>
    </row>
    <row r="46" spans="2:6" ht="15.75">
      <c r="B46" s="61" t="s">
        <v>35</v>
      </c>
    </row>
    <row r="47" spans="2:6" ht="15.75">
      <c r="B47" s="68"/>
      <c r="C47" s="66" t="s">
        <v>36</v>
      </c>
      <c r="D47" s="64" t="s">
        <v>37</v>
      </c>
      <c r="E47" s="64" t="s">
        <v>38</v>
      </c>
      <c r="F47" s="65" t="s">
        <v>39</v>
      </c>
    </row>
    <row r="48" spans="2:6" ht="15.75">
      <c r="B48" s="67" t="s">
        <v>40</v>
      </c>
      <c r="C48" s="73">
        <v>17851858</v>
      </c>
      <c r="D48" s="73">
        <v>9451857</v>
      </c>
      <c r="E48" s="73">
        <v>11810521</v>
      </c>
      <c r="F48" s="74">
        <v>7928714</v>
      </c>
    </row>
    <row r="49" spans="2:6" ht="32.25">
      <c r="B49" s="62" t="s">
        <v>41</v>
      </c>
      <c r="C49" s="71">
        <f>C44</f>
        <v>3122.9007752961065</v>
      </c>
      <c r="D49" s="71">
        <v>3122.9</v>
      </c>
      <c r="E49" s="71">
        <v>3122.9</v>
      </c>
      <c r="F49" s="72">
        <v>3122.9</v>
      </c>
    </row>
    <row r="50" spans="2:6" ht="15.75">
      <c r="B50" s="63" t="s">
        <v>35</v>
      </c>
      <c r="C50" s="59">
        <f>C48/C49</f>
        <v>5716.4345858242414</v>
      </c>
      <c r="D50" s="59">
        <f t="shared" ref="D50:F50" si="4">D48/D49</f>
        <v>3026.6281341061194</v>
      </c>
      <c r="E50" s="59">
        <f t="shared" si="4"/>
        <v>3781.9081622850554</v>
      </c>
      <c r="F50" s="60">
        <f t="shared" si="4"/>
        <v>2538.8946171827465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C2BC2-1ECD-462E-9C1A-BC6CD6AC189D}">
  <dimension ref="B2:I42"/>
  <sheetViews>
    <sheetView topLeftCell="A19" workbookViewId="0">
      <selection activeCell="D4" sqref="D4"/>
    </sheetView>
  </sheetViews>
  <sheetFormatPr defaultRowHeight="15.75"/>
  <cols>
    <col min="2" max="2" width="55.140625" style="4" customWidth="1"/>
    <col min="3" max="3" width="34.28515625" customWidth="1"/>
    <col min="4" max="4" width="16.42578125" customWidth="1"/>
    <col min="8" max="9" width="9.5703125" customWidth="1"/>
  </cols>
  <sheetData>
    <row r="2" spans="2:9">
      <c r="B2" s="1" t="s">
        <v>0</v>
      </c>
      <c r="C2" s="4"/>
      <c r="D2" s="4"/>
    </row>
    <row r="3" spans="2:9">
      <c r="B3" s="28" t="s">
        <v>1</v>
      </c>
      <c r="C3" s="37" t="s">
        <v>2</v>
      </c>
      <c r="D3" s="8" t="s">
        <v>3</v>
      </c>
    </row>
    <row r="4" spans="2:9">
      <c r="B4" s="29" t="s">
        <v>4</v>
      </c>
      <c r="C4" s="39">
        <v>3366.95</v>
      </c>
      <c r="D4" s="31">
        <f>C4/1.10231131</f>
        <v>3054.4456629044294</v>
      </c>
    </row>
    <row r="5" spans="2:9">
      <c r="B5" s="18" t="s">
        <v>42</v>
      </c>
      <c r="C5" s="12"/>
      <c r="D5" s="27">
        <f>D4</f>
        <v>3054.4456629044294</v>
      </c>
    </row>
    <row r="6" spans="2:9">
      <c r="B6" s="28" t="s">
        <v>43</v>
      </c>
      <c r="C6" s="36" t="s">
        <v>9</v>
      </c>
      <c r="D6" s="8" t="s">
        <v>3</v>
      </c>
    </row>
    <row r="7" spans="2:9">
      <c r="B7" s="50" t="s">
        <v>10</v>
      </c>
      <c r="C7" s="38">
        <v>472.44</v>
      </c>
      <c r="D7" s="51">
        <f>C7/2204.62262</f>
        <v>0.21429517946250592</v>
      </c>
    </row>
    <row r="8" spans="2:9">
      <c r="B8" s="20" t="s">
        <v>11</v>
      </c>
      <c r="C8" s="10">
        <v>2344.31</v>
      </c>
      <c r="D8" s="21">
        <f t="shared" ref="D8:D10" si="0">C8/2204.62262</f>
        <v>1.0633611298064245</v>
      </c>
    </row>
    <row r="9" spans="2:9">
      <c r="B9" s="20" t="s">
        <v>12</v>
      </c>
      <c r="C9" s="10">
        <v>223.89</v>
      </c>
      <c r="D9" s="21">
        <f t="shared" si="0"/>
        <v>0.10155479580446289</v>
      </c>
    </row>
    <row r="10" spans="2:9">
      <c r="B10" s="22" t="s">
        <v>13</v>
      </c>
      <c r="C10" s="35">
        <v>87.56</v>
      </c>
      <c r="D10" s="25">
        <f t="shared" si="0"/>
        <v>3.9716547950505922E-2</v>
      </c>
    </row>
    <row r="12" spans="2:9">
      <c r="B12" s="1" t="s">
        <v>14</v>
      </c>
      <c r="C12" s="4"/>
      <c r="D12" s="4"/>
    </row>
    <row r="13" spans="2:9">
      <c r="B13" s="28" t="s">
        <v>15</v>
      </c>
      <c r="C13" s="37" t="s">
        <v>16</v>
      </c>
      <c r="D13" s="8" t="s">
        <v>3</v>
      </c>
    </row>
    <row r="14" spans="2:9">
      <c r="B14" s="29" t="s">
        <v>4</v>
      </c>
      <c r="C14" s="39">
        <f>1690*2</f>
        <v>3380</v>
      </c>
      <c r="D14" s="31">
        <f>C14/1.10231131</f>
        <v>3066.2844237713575</v>
      </c>
    </row>
    <row r="15" spans="2:9">
      <c r="B15" s="18" t="s">
        <v>42</v>
      </c>
      <c r="C15" s="12"/>
      <c r="D15" s="27">
        <f>D14</f>
        <v>3066.2844237713575</v>
      </c>
      <c r="I15" s="6"/>
    </row>
    <row r="16" spans="2:9">
      <c r="B16" s="28" t="s">
        <v>43</v>
      </c>
      <c r="C16" s="36" t="s">
        <v>9</v>
      </c>
      <c r="D16" s="8" t="s">
        <v>3</v>
      </c>
      <c r="H16" s="2"/>
      <c r="I16" s="6"/>
    </row>
    <row r="17" spans="2:4">
      <c r="B17" s="50" t="s">
        <v>10</v>
      </c>
      <c r="C17" s="38">
        <v>2630.95</v>
      </c>
      <c r="D17" s="51">
        <f>C17/2204.62262</f>
        <v>1.1933788468522561</v>
      </c>
    </row>
    <row r="18" spans="2:4">
      <c r="B18" s="20" t="s">
        <v>11</v>
      </c>
      <c r="C18" s="10">
        <v>7736.91</v>
      </c>
      <c r="D18" s="21">
        <f t="shared" ref="D18:D21" si="1">C18/2204.62262</f>
        <v>3.5094033463196523</v>
      </c>
    </row>
    <row r="19" spans="2:4">
      <c r="B19" s="20" t="s">
        <v>12</v>
      </c>
      <c r="C19" s="10">
        <v>14.97</v>
      </c>
      <c r="D19" s="21">
        <f t="shared" si="1"/>
        <v>6.7902777845942628E-3</v>
      </c>
    </row>
    <row r="20" spans="2:4">
      <c r="B20" s="20" t="s">
        <v>17</v>
      </c>
      <c r="C20" s="10">
        <v>11.97</v>
      </c>
      <c r="D20" s="21">
        <f t="shared" si="1"/>
        <v>5.4295006734531286E-3</v>
      </c>
    </row>
    <row r="21" spans="2:4">
      <c r="B21" s="22" t="s">
        <v>18</v>
      </c>
      <c r="C21" s="35">
        <v>275.70999999999998</v>
      </c>
      <c r="D21" s="25">
        <f t="shared" si="1"/>
        <v>0.12505995243757409</v>
      </c>
    </row>
    <row r="23" spans="2:4">
      <c r="B23" s="1" t="s">
        <v>19</v>
      </c>
      <c r="C23" s="52"/>
    </row>
    <row r="24" spans="2:4">
      <c r="B24" s="28" t="s">
        <v>44</v>
      </c>
      <c r="C24" s="8" t="s">
        <v>3</v>
      </c>
    </row>
    <row r="25" spans="2:4">
      <c r="B25" s="29" t="s">
        <v>21</v>
      </c>
      <c r="C25" s="58">
        <v>37</v>
      </c>
    </row>
    <row r="26" spans="2:4">
      <c r="B26" s="14" t="s">
        <v>42</v>
      </c>
      <c r="C26" s="15">
        <f>C25*25</f>
        <v>925</v>
      </c>
    </row>
    <row r="27" spans="2:4">
      <c r="C27" s="4"/>
      <c r="D27" s="4"/>
    </row>
    <row r="28" spans="2:4">
      <c r="B28" s="1" t="s">
        <v>45</v>
      </c>
      <c r="C28" s="4"/>
      <c r="D28" s="4"/>
    </row>
    <row r="29" spans="2:4">
      <c r="B29" s="28" t="s">
        <v>46</v>
      </c>
      <c r="C29" s="8" t="s">
        <v>3</v>
      </c>
      <c r="D29" s="4"/>
    </row>
    <row r="30" spans="2:4">
      <c r="B30" s="29" t="s">
        <v>21</v>
      </c>
      <c r="C30" s="58">
        <v>77</v>
      </c>
    </row>
    <row r="31" spans="2:4">
      <c r="B31" s="14" t="s">
        <v>42</v>
      </c>
      <c r="C31" s="15">
        <f>C30*25</f>
        <v>1925</v>
      </c>
    </row>
    <row r="33" spans="2:3">
      <c r="B33" s="5" t="s">
        <v>47</v>
      </c>
    </row>
    <row r="34" spans="2:3">
      <c r="B34" s="48" t="s">
        <v>25</v>
      </c>
      <c r="C34" s="49" t="s">
        <v>26</v>
      </c>
    </row>
    <row r="35" spans="2:3">
      <c r="B35" s="55" t="s">
        <v>27</v>
      </c>
      <c r="C35" s="69">
        <f>D5+D15</f>
        <v>6120.7300866757869</v>
      </c>
    </row>
    <row r="36" spans="2:3">
      <c r="B36" s="55" t="s">
        <v>28</v>
      </c>
      <c r="C36" s="69">
        <f>C26+C31</f>
        <v>2850</v>
      </c>
    </row>
    <row r="37" spans="2:3">
      <c r="B37" s="53" t="s">
        <v>29</v>
      </c>
      <c r="C37" s="56">
        <f>SUM(D7+D17)</f>
        <v>1.407674026314762</v>
      </c>
    </row>
    <row r="38" spans="2:3">
      <c r="B38" s="53" t="s">
        <v>30</v>
      </c>
      <c r="C38" s="56">
        <f>SUM(D8+D18)</f>
        <v>4.5727644761260766</v>
      </c>
    </row>
    <row r="39" spans="2:3">
      <c r="B39" s="53" t="s">
        <v>31</v>
      </c>
      <c r="C39" s="56">
        <f>SUM(D9+D19)</f>
        <v>0.10834507358905715</v>
      </c>
    </row>
    <row r="40" spans="2:3">
      <c r="B40" s="53" t="s">
        <v>32</v>
      </c>
      <c r="C40" s="56">
        <f>SUM(D10+D20)</f>
        <v>4.5146048623959052E-2</v>
      </c>
    </row>
    <row r="41" spans="2:3">
      <c r="B41" s="54" t="s">
        <v>33</v>
      </c>
      <c r="C41" s="57">
        <f>SUM(D21)</f>
        <v>0.12505995243757409</v>
      </c>
    </row>
    <row r="42" spans="2:3">
      <c r="B42" s="48" t="s">
        <v>34</v>
      </c>
      <c r="C42" s="70">
        <f>SUM(C35:C41)</f>
        <v>8976.9890762528794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322EEDC816B14DAB8937717C96C73F" ma:contentTypeVersion="16" ma:contentTypeDescription="Create a new document." ma:contentTypeScope="" ma:versionID="daa6ef78def4994cbc71e9c9ffac3d79">
  <xsd:schema xmlns:xsd="http://www.w3.org/2001/XMLSchema" xmlns:xs="http://www.w3.org/2001/XMLSchema" xmlns:p="http://schemas.microsoft.com/office/2006/metadata/properties" xmlns:ns2="b2e90002-50bd-4dcb-b9ac-bd0637696a6b" xmlns:ns3="b31a68a2-50da-4182-8dd3-f17d77c44f5e" xmlns:ns4="7eff39d7-2e6e-4a5b-bc14-bfd810914605" targetNamespace="http://schemas.microsoft.com/office/2006/metadata/properties" ma:root="true" ma:fieldsID="7851163dce1ce7bf90ccbe233afcb539" ns2:_="" ns3:_="" ns4:_="">
    <xsd:import namespace="b2e90002-50bd-4dcb-b9ac-bd0637696a6b"/>
    <xsd:import namespace="b31a68a2-50da-4182-8dd3-f17d77c44f5e"/>
    <xsd:import namespace="7eff39d7-2e6e-4a5b-bc14-bfd810914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e90002-50bd-4dcb-b9ac-bd0637696a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60be4c0-fff7-4bc4-8b85-092b54a7fd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1a68a2-50da-4182-8dd3-f17d77c44f5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f39d7-2e6e-4a5b-bc14-bfd810914605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5752832-1ba7-4c39-80fb-4452e8be1f88}" ma:internalName="TaxCatchAll" ma:showField="CatchAllData" ma:web="b31a68a2-50da-4182-8dd3-f17d77c44f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ff39d7-2e6e-4a5b-bc14-bfd810914605" xsi:nil="true"/>
    <lcf76f155ced4ddcb4097134ff3c332f xmlns="b2e90002-50bd-4dcb-b9ac-bd0637696a6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BE1E07-B125-438A-935C-F7991AF16EB2}"/>
</file>

<file path=customXml/itemProps2.xml><?xml version="1.0" encoding="utf-8"?>
<ds:datastoreItem xmlns:ds="http://schemas.openxmlformats.org/officeDocument/2006/customXml" ds:itemID="{593533B0-0635-49BD-B44E-4B20826E5B90}"/>
</file>

<file path=customXml/itemProps3.xml><?xml version="1.0" encoding="utf-8"?>
<ds:datastoreItem xmlns:ds="http://schemas.openxmlformats.org/officeDocument/2006/customXml" ds:itemID="{E5C244D1-A495-4B06-9264-77A69AF742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Oluchi Njoku</cp:lastModifiedBy>
  <cp:revision/>
  <dcterms:created xsi:type="dcterms:W3CDTF">2024-03-29T20:37:15Z</dcterms:created>
  <dcterms:modified xsi:type="dcterms:W3CDTF">2024-04-02T01:21:20Z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0x010100F3322EEDC816B14DAB8937717C96C73F</vt:lpwstr>
  </property>
  <property fmtid="{D5CDD505-2E9C-101B-9397-08002B2CF9AE}" pid="3" name="MediaServiceImageTags">
    <vt:lpwstr/>
  </property>
</Properties>
</file>