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Override PartName="/xl/commentsmeta3" ContentType="application/binary"/>
  <Override PartName="/xl/commentsmeta4" ContentType="application/binary"/>
  <Override PartName="/xl/commentsmeta5"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https://sustainablestrategies-my.sharepoint.com/personal/debra_figueroa_strategiesdc_com/Documents/CPRG/Application_/Technical Spreadhseets /"/>
    </mc:Choice>
  </mc:AlternateContent>
  <xr:revisionPtr revIDLastSave="0" documentId="8_{03EC7B0C-F6BC-7040-A0D0-A1961C156E18}" xr6:coauthVersionLast="47" xr6:coauthVersionMax="47" xr10:uidLastSave="{00000000-0000-0000-0000-000000000000}"/>
  <bookViews>
    <workbookView xWindow="0" yWindow="760" windowWidth="30240" windowHeight="17000" xr2:uid="{00000000-000D-0000-FFFF-FFFF00000000}"/>
  </bookViews>
  <sheets>
    <sheet name="Blended Emissions Calculations" sheetId="1" r:id="rId1"/>
    <sheet name="Municipal Bldg GHG Inventory" sheetId="2" r:id="rId2"/>
    <sheet name="StAug StJohns Emissions Calcs" sheetId="3" r:id="rId3"/>
    <sheet name="COJ Emissions Calcs" sheetId="4" r:id="rId4"/>
    <sheet name="County Units and Area Data" sheetId="5" state="hidden" r:id="rId5"/>
    <sheet name="Res - Baseline End-use" sheetId="6" state="hidden" r:id="rId6"/>
    <sheet name="EIA Raw Data " sheetId="7" state="hidden" r:id="rId7"/>
    <sheet name="EIA RECS Summary" sheetId="8" r:id="rId8"/>
    <sheet name="COAB Emissions Calcs" sheetId="9" r:id="rId9"/>
    <sheet name="Clay Emissions Calcs" sheetId="10" r:id="rId10"/>
    <sheet name="Nassau Emissions Calcs" sheetId="11" r:id="rId11"/>
  </sheets>
  <definedNames>
    <definedName name="_xlnm._FilterDatabase" localSheetId="6" hidden="1">'EIA Raw Data '!$A$1:$BA$636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15" roundtripDataChecksum="YE/i7Ps/shkuRcGEJoocSiVeT4wSBoLrBOk5ex1VA+w="/>
    </ext>
  </extLst>
</workbook>
</file>

<file path=xl/calcChain.xml><?xml version="1.0" encoding="utf-8"?>
<calcChain xmlns="http://schemas.openxmlformats.org/spreadsheetml/2006/main">
  <c r="Q32" i="11" l="1"/>
  <c r="I32" i="11"/>
  <c r="P31" i="11"/>
  <c r="Q31" i="11" s="1"/>
  <c r="I31" i="11"/>
  <c r="P30" i="11"/>
  <c r="I30" i="11"/>
  <c r="H30" i="11"/>
  <c r="Q29" i="11"/>
  <c r="P29" i="11"/>
  <c r="H29" i="11"/>
  <c r="I29" i="11" s="1"/>
  <c r="P28" i="11"/>
  <c r="Q28" i="11" s="1"/>
  <c r="I28" i="11"/>
  <c r="Q27" i="11"/>
  <c r="I27" i="11"/>
  <c r="P26" i="11"/>
  <c r="Q26" i="11" s="1"/>
  <c r="I26" i="11"/>
  <c r="E26" i="11"/>
  <c r="Q25" i="11"/>
  <c r="P25" i="11"/>
  <c r="I25" i="11"/>
  <c r="E25" i="11"/>
  <c r="Q24" i="11"/>
  <c r="P24" i="11"/>
  <c r="I24" i="11"/>
  <c r="E24" i="11"/>
  <c r="P23" i="11"/>
  <c r="I23" i="11"/>
  <c r="E23" i="11"/>
  <c r="Q22" i="11"/>
  <c r="Q20" i="11" s="1"/>
  <c r="I22" i="11"/>
  <c r="F22" i="11"/>
  <c r="Q21" i="11"/>
  <c r="P21" i="11"/>
  <c r="I21" i="11"/>
  <c r="F21" i="11"/>
  <c r="P20" i="11"/>
  <c r="I20" i="11"/>
  <c r="F20" i="11"/>
  <c r="Q19" i="11"/>
  <c r="P19" i="11"/>
  <c r="I19" i="11"/>
  <c r="F19" i="11"/>
  <c r="P18" i="11"/>
  <c r="I18" i="11"/>
  <c r="F18" i="11"/>
  <c r="Q17" i="11"/>
  <c r="I17" i="11"/>
  <c r="F17" i="11"/>
  <c r="P16" i="11"/>
  <c r="I16" i="11"/>
  <c r="Q15" i="11"/>
  <c r="P15" i="11"/>
  <c r="I15" i="11"/>
  <c r="H15" i="11"/>
  <c r="Q14" i="11"/>
  <c r="P14" i="11"/>
  <c r="I14" i="11"/>
  <c r="H14" i="11"/>
  <c r="Q13" i="11"/>
  <c r="P13" i="11"/>
  <c r="I13" i="11"/>
  <c r="R12" i="11"/>
  <c r="Q12" i="11"/>
  <c r="V12" i="11" s="1"/>
  <c r="P12" i="11"/>
  <c r="U12" i="11" s="1"/>
  <c r="F12" i="11"/>
  <c r="R11" i="11"/>
  <c r="J11" i="11"/>
  <c r="E11" i="11"/>
  <c r="F11" i="11" s="1"/>
  <c r="V10" i="11"/>
  <c r="P10" i="11"/>
  <c r="U10" i="11" s="1"/>
  <c r="J10" i="11"/>
  <c r="R10" i="11" s="1"/>
  <c r="F10" i="11"/>
  <c r="Q10" i="11" s="1"/>
  <c r="E10" i="11"/>
  <c r="R9" i="11"/>
  <c r="J9" i="11"/>
  <c r="E9" i="11"/>
  <c r="F9" i="11" s="1"/>
  <c r="V8" i="11"/>
  <c r="P8" i="11"/>
  <c r="U8" i="11" s="1"/>
  <c r="J8" i="11"/>
  <c r="R8" i="11" s="1"/>
  <c r="F8" i="11"/>
  <c r="Q8" i="11" s="1"/>
  <c r="E8" i="11"/>
  <c r="I32" i="10"/>
  <c r="I31" i="10"/>
  <c r="H30" i="10"/>
  <c r="I30" i="10" s="1"/>
  <c r="I29" i="10"/>
  <c r="H29" i="10"/>
  <c r="I28" i="10"/>
  <c r="Q27" i="10"/>
  <c r="P27" i="10"/>
  <c r="I27" i="10"/>
  <c r="I26" i="10"/>
  <c r="E26" i="10"/>
  <c r="P26" i="10" s="1"/>
  <c r="Q25" i="10"/>
  <c r="I25" i="10"/>
  <c r="E25" i="10"/>
  <c r="P25" i="10" s="1"/>
  <c r="P24" i="10"/>
  <c r="I24" i="10"/>
  <c r="E24" i="10"/>
  <c r="Q24" i="10" s="1"/>
  <c r="I23" i="10"/>
  <c r="E23" i="10"/>
  <c r="Q23" i="10" s="1"/>
  <c r="I22" i="10"/>
  <c r="F22" i="10"/>
  <c r="Q21" i="10"/>
  <c r="P21" i="10"/>
  <c r="I21" i="10"/>
  <c r="F21" i="10"/>
  <c r="Q20" i="10"/>
  <c r="P20" i="10"/>
  <c r="I20" i="10"/>
  <c r="F20" i="10"/>
  <c r="I19" i="10"/>
  <c r="F19" i="10"/>
  <c r="I18" i="10"/>
  <c r="F18" i="10"/>
  <c r="I17" i="10"/>
  <c r="F17" i="10"/>
  <c r="P16" i="10"/>
  <c r="I16" i="10"/>
  <c r="F16" i="10"/>
  <c r="Q16" i="10" s="1"/>
  <c r="H15" i="10"/>
  <c r="I15" i="10" s="1"/>
  <c r="F15" i="10"/>
  <c r="Q15" i="10" s="1"/>
  <c r="I14" i="10"/>
  <c r="H14" i="10"/>
  <c r="I13" i="10"/>
  <c r="R12" i="10"/>
  <c r="U12" i="10" s="1"/>
  <c r="Q12" i="10"/>
  <c r="V12" i="10" s="1"/>
  <c r="F12" i="10"/>
  <c r="P12" i="10" s="1"/>
  <c r="R11" i="10"/>
  <c r="J11" i="10"/>
  <c r="E11" i="10"/>
  <c r="F11" i="10" s="1"/>
  <c r="R10" i="10"/>
  <c r="Q10" i="10"/>
  <c r="V10" i="10" s="1"/>
  <c r="P10" i="10"/>
  <c r="U10" i="10" s="1"/>
  <c r="J10" i="10"/>
  <c r="E10" i="10"/>
  <c r="F10" i="10" s="1"/>
  <c r="J9" i="10"/>
  <c r="R9" i="10" s="1"/>
  <c r="F9" i="10"/>
  <c r="E9" i="10"/>
  <c r="R8" i="10"/>
  <c r="P8" i="10"/>
  <c r="U8" i="10" s="1"/>
  <c r="J8" i="10"/>
  <c r="E8" i="10"/>
  <c r="F8" i="10" s="1"/>
  <c r="Q8" i="10" s="1"/>
  <c r="V8" i="10" s="1"/>
  <c r="I32" i="9"/>
  <c r="I31" i="9"/>
  <c r="H30" i="9"/>
  <c r="I30" i="9" s="1"/>
  <c r="H29" i="9"/>
  <c r="I29" i="9" s="1"/>
  <c r="I28" i="9"/>
  <c r="I27" i="9"/>
  <c r="I26" i="9"/>
  <c r="E26" i="9"/>
  <c r="I25" i="9"/>
  <c r="E25" i="9"/>
  <c r="I24" i="9"/>
  <c r="E24" i="9"/>
  <c r="I23" i="9"/>
  <c r="E23" i="9"/>
  <c r="I22" i="9"/>
  <c r="F22" i="9"/>
  <c r="I21" i="9"/>
  <c r="I20" i="9"/>
  <c r="I19" i="9"/>
  <c r="I18" i="9"/>
  <c r="I17" i="9"/>
  <c r="F17" i="9"/>
  <c r="I16" i="9"/>
  <c r="H15" i="9"/>
  <c r="I15" i="9" s="1"/>
  <c r="H14" i="9"/>
  <c r="I14" i="9" s="1"/>
  <c r="F14" i="9"/>
  <c r="I13" i="9"/>
  <c r="R12" i="9"/>
  <c r="Q12" i="9"/>
  <c r="V12" i="9" s="1"/>
  <c r="P12" i="9"/>
  <c r="U12" i="9" s="1"/>
  <c r="F12" i="9"/>
  <c r="J11" i="9"/>
  <c r="E11" i="9"/>
  <c r="F11" i="9" s="1"/>
  <c r="Q10" i="9"/>
  <c r="J10" i="9"/>
  <c r="R10" i="9" s="1"/>
  <c r="F10" i="9"/>
  <c r="P10" i="9" s="1"/>
  <c r="E10" i="9"/>
  <c r="J9" i="9"/>
  <c r="E9" i="9"/>
  <c r="F9" i="9" s="1"/>
  <c r="Q8" i="9"/>
  <c r="V8" i="9" s="1"/>
  <c r="J8" i="9"/>
  <c r="R8" i="9" s="1"/>
  <c r="F8" i="9"/>
  <c r="P8" i="9" s="1"/>
  <c r="U8" i="9" s="1"/>
  <c r="E8" i="9"/>
  <c r="D4" i="8"/>
  <c r="B4" i="8"/>
  <c r="E3" i="8"/>
  <c r="D3" i="8"/>
  <c r="B3" i="8"/>
  <c r="F2" i="8"/>
  <c r="F5" i="8" s="1"/>
  <c r="D2" i="8"/>
  <c r="AY636" i="7"/>
  <c r="AV636" i="7"/>
  <c r="AP636" i="7"/>
  <c r="AM636" i="7"/>
  <c r="AG636" i="7"/>
  <c r="U636" i="7"/>
  <c r="Q636" i="7"/>
  <c r="N636" i="7"/>
  <c r="AY635" i="7"/>
  <c r="AV635" i="7"/>
  <c r="AP635" i="7"/>
  <c r="AM635" i="7"/>
  <c r="AG635" i="7"/>
  <c r="U635" i="7"/>
  <c r="Q635" i="7"/>
  <c r="N635" i="7"/>
  <c r="AY634" i="7"/>
  <c r="AV634" i="7"/>
  <c r="AP634" i="7"/>
  <c r="AM634" i="7"/>
  <c r="AG634" i="7"/>
  <c r="U634" i="7"/>
  <c r="Q634" i="7"/>
  <c r="N634" i="7"/>
  <c r="AY633" i="7"/>
  <c r="AV633" i="7"/>
  <c r="AP633" i="7"/>
  <c r="AM633" i="7"/>
  <c r="AG633" i="7"/>
  <c r="U633" i="7"/>
  <c r="Q633" i="7"/>
  <c r="N633" i="7"/>
  <c r="AY632" i="7"/>
  <c r="AV632" i="7"/>
  <c r="AP632" i="7"/>
  <c r="AM632" i="7"/>
  <c r="AG632" i="7"/>
  <c r="U632" i="7"/>
  <c r="Q632" i="7"/>
  <c r="N632" i="7"/>
  <c r="AY631" i="7"/>
  <c r="AV631" i="7"/>
  <c r="AP631" i="7"/>
  <c r="AM631" i="7"/>
  <c r="AG631" i="7"/>
  <c r="U631" i="7"/>
  <c r="Q631" i="7"/>
  <c r="N631" i="7"/>
  <c r="AY630" i="7"/>
  <c r="AV630" i="7"/>
  <c r="AP630" i="7"/>
  <c r="AM630" i="7"/>
  <c r="AG630" i="7"/>
  <c r="U630" i="7"/>
  <c r="Q630" i="7"/>
  <c r="N630" i="7"/>
  <c r="AY629" i="7"/>
  <c r="AV629" i="7"/>
  <c r="AP629" i="7"/>
  <c r="AM629" i="7"/>
  <c r="AG629" i="7"/>
  <c r="U629" i="7"/>
  <c r="Q629" i="7"/>
  <c r="N629" i="7"/>
  <c r="AY628" i="7"/>
  <c r="AV628" i="7"/>
  <c r="AP628" i="7"/>
  <c r="AM628" i="7"/>
  <c r="AG628" i="7"/>
  <c r="U628" i="7"/>
  <c r="Q628" i="7"/>
  <c r="N628" i="7"/>
  <c r="AY627" i="7"/>
  <c r="AV627" i="7"/>
  <c r="AP627" i="7"/>
  <c r="AM627" i="7"/>
  <c r="AG627" i="7"/>
  <c r="U627" i="7"/>
  <c r="Q627" i="7"/>
  <c r="N627" i="7"/>
  <c r="AY626" i="7"/>
  <c r="AV626" i="7"/>
  <c r="AP626" i="7"/>
  <c r="AM626" i="7"/>
  <c r="AG626" i="7"/>
  <c r="U626" i="7"/>
  <c r="Q626" i="7"/>
  <c r="N626" i="7"/>
  <c r="AY625" i="7"/>
  <c r="AV625" i="7"/>
  <c r="AP625" i="7"/>
  <c r="AM625" i="7"/>
  <c r="AG625" i="7"/>
  <c r="U625" i="7"/>
  <c r="Q625" i="7"/>
  <c r="N625" i="7"/>
  <c r="AY624" i="7"/>
  <c r="AV624" i="7"/>
  <c r="AP624" i="7"/>
  <c r="AM624" i="7"/>
  <c r="AG624" i="7"/>
  <c r="U624" i="7"/>
  <c r="Q624" i="7"/>
  <c r="N624" i="7"/>
  <c r="AY623" i="7"/>
  <c r="AV623" i="7"/>
  <c r="AP623" i="7"/>
  <c r="AM623" i="7"/>
  <c r="AG623" i="7"/>
  <c r="U623" i="7"/>
  <c r="Q623" i="7"/>
  <c r="N623" i="7"/>
  <c r="AY622" i="7"/>
  <c r="AV622" i="7"/>
  <c r="AP622" i="7"/>
  <c r="AM622" i="7"/>
  <c r="AG622" i="7"/>
  <c r="U622" i="7"/>
  <c r="Q622" i="7"/>
  <c r="N622" i="7"/>
  <c r="AY621" i="7"/>
  <c r="AV621" i="7"/>
  <c r="AP621" i="7"/>
  <c r="AM621" i="7"/>
  <c r="AG621" i="7"/>
  <c r="U621" i="7"/>
  <c r="Q621" i="7"/>
  <c r="N621" i="7"/>
  <c r="AY620" i="7"/>
  <c r="AV620" i="7"/>
  <c r="AP620" i="7"/>
  <c r="AM620" i="7"/>
  <c r="AG620" i="7"/>
  <c r="U620" i="7"/>
  <c r="Q620" i="7"/>
  <c r="N620" i="7"/>
  <c r="AY619" i="7"/>
  <c r="AV619" i="7"/>
  <c r="AP619" i="7"/>
  <c r="AM619" i="7"/>
  <c r="AG619" i="7"/>
  <c r="U619" i="7"/>
  <c r="Q619" i="7"/>
  <c r="N619" i="7"/>
  <c r="AY618" i="7"/>
  <c r="AV618" i="7"/>
  <c r="AP618" i="7"/>
  <c r="AM618" i="7"/>
  <c r="AG618" i="7"/>
  <c r="U618" i="7"/>
  <c r="Q618" i="7"/>
  <c r="N618" i="7"/>
  <c r="AY617" i="7"/>
  <c r="AV617" i="7"/>
  <c r="AP617" i="7"/>
  <c r="AM617" i="7"/>
  <c r="AG617" i="7"/>
  <c r="U617" i="7"/>
  <c r="Q617" i="7"/>
  <c r="N617" i="7"/>
  <c r="AY616" i="7"/>
  <c r="AV616" i="7"/>
  <c r="AP616" i="7"/>
  <c r="AM616" i="7"/>
  <c r="AG616" i="7"/>
  <c r="U616" i="7"/>
  <c r="Q616" i="7"/>
  <c r="N616" i="7"/>
  <c r="AY615" i="7"/>
  <c r="AV615" i="7"/>
  <c r="AP615" i="7"/>
  <c r="AM615" i="7"/>
  <c r="AG615" i="7"/>
  <c r="U615" i="7"/>
  <c r="Q615" i="7"/>
  <c r="N615" i="7"/>
  <c r="AY614" i="7"/>
  <c r="AV614" i="7"/>
  <c r="AP614" i="7"/>
  <c r="AM614" i="7"/>
  <c r="AG614" i="7"/>
  <c r="U614" i="7"/>
  <c r="Q614" i="7"/>
  <c r="N614" i="7"/>
  <c r="AY613" i="7"/>
  <c r="AV613" i="7"/>
  <c r="AP613" i="7"/>
  <c r="AM613" i="7"/>
  <c r="AG613" i="7"/>
  <c r="U613" i="7"/>
  <c r="Q613" i="7"/>
  <c r="N613" i="7"/>
  <c r="AY612" i="7"/>
  <c r="AV612" i="7"/>
  <c r="AP612" i="7"/>
  <c r="AM612" i="7"/>
  <c r="AG612" i="7"/>
  <c r="U612" i="7"/>
  <c r="Q612" i="7"/>
  <c r="N612" i="7"/>
  <c r="AY611" i="7"/>
  <c r="AV611" i="7"/>
  <c r="AP611" i="7"/>
  <c r="AM611" i="7"/>
  <c r="AG611" i="7"/>
  <c r="U611" i="7"/>
  <c r="Q611" i="7"/>
  <c r="N611" i="7"/>
  <c r="AY610" i="7"/>
  <c r="AV610" i="7"/>
  <c r="AP610" i="7"/>
  <c r="AM610" i="7"/>
  <c r="AG610" i="7"/>
  <c r="U610" i="7"/>
  <c r="Q610" i="7"/>
  <c r="N610" i="7"/>
  <c r="AY609" i="7"/>
  <c r="AV609" i="7"/>
  <c r="AP609" i="7"/>
  <c r="AM609" i="7"/>
  <c r="AG609" i="7"/>
  <c r="U609" i="7"/>
  <c r="Q609" i="7"/>
  <c r="N609" i="7"/>
  <c r="AY608" i="7"/>
  <c r="AV608" i="7"/>
  <c r="AP608" i="7"/>
  <c r="AM608" i="7"/>
  <c r="AG608" i="7"/>
  <c r="U608" i="7"/>
  <c r="Q608" i="7"/>
  <c r="N608" i="7"/>
  <c r="AY607" i="7"/>
  <c r="AV607" i="7"/>
  <c r="AP607" i="7"/>
  <c r="AM607" i="7"/>
  <c r="AG607" i="7"/>
  <c r="U607" i="7"/>
  <c r="Q607" i="7"/>
  <c r="N607" i="7"/>
  <c r="AY606" i="7"/>
  <c r="AV606" i="7"/>
  <c r="AP606" i="7"/>
  <c r="AM606" i="7"/>
  <c r="AG606" i="7"/>
  <c r="U606" i="7"/>
  <c r="Q606" i="7"/>
  <c r="N606" i="7"/>
  <c r="AY605" i="7"/>
  <c r="AV605" i="7"/>
  <c r="AP605" i="7"/>
  <c r="AM605" i="7"/>
  <c r="AG605" i="7"/>
  <c r="U605" i="7"/>
  <c r="Q605" i="7"/>
  <c r="N605" i="7"/>
  <c r="AY604" i="7"/>
  <c r="AV604" i="7"/>
  <c r="AP604" i="7"/>
  <c r="AM604" i="7"/>
  <c r="AG604" i="7"/>
  <c r="U604" i="7"/>
  <c r="Q604" i="7"/>
  <c r="N604" i="7"/>
  <c r="AY603" i="7"/>
  <c r="AV603" i="7"/>
  <c r="AP603" i="7"/>
  <c r="AM603" i="7"/>
  <c r="AG603" i="7"/>
  <c r="U603" i="7"/>
  <c r="Q603" i="7"/>
  <c r="N603" i="7"/>
  <c r="AY602" i="7"/>
  <c r="AV602" i="7"/>
  <c r="AP602" i="7"/>
  <c r="AM602" i="7"/>
  <c r="AG602" i="7"/>
  <c r="U602" i="7"/>
  <c r="Q602" i="7"/>
  <c r="N602" i="7"/>
  <c r="AY601" i="7"/>
  <c r="AV601" i="7"/>
  <c r="AP601" i="7"/>
  <c r="AM601" i="7"/>
  <c r="AG601" i="7"/>
  <c r="U601" i="7"/>
  <c r="Q601" i="7"/>
  <c r="N601" i="7"/>
  <c r="AY600" i="7"/>
  <c r="AV600" i="7"/>
  <c r="AP600" i="7"/>
  <c r="AM600" i="7"/>
  <c r="AG600" i="7"/>
  <c r="U600" i="7"/>
  <c r="Q600" i="7"/>
  <c r="N600" i="7"/>
  <c r="AY599" i="7"/>
  <c r="AV599" i="7"/>
  <c r="AP599" i="7"/>
  <c r="AM599" i="7"/>
  <c r="AG599" i="7"/>
  <c r="U599" i="7"/>
  <c r="Q599" i="7"/>
  <c r="N599" i="7"/>
  <c r="AY598" i="7"/>
  <c r="AV598" i="7"/>
  <c r="AP598" i="7"/>
  <c r="AM598" i="7"/>
  <c r="AG598" i="7"/>
  <c r="U598" i="7"/>
  <c r="Q598" i="7"/>
  <c r="N598" i="7"/>
  <c r="AY597" i="7"/>
  <c r="AV597" i="7"/>
  <c r="AP597" i="7"/>
  <c r="AM597" i="7"/>
  <c r="AG597" i="7"/>
  <c r="U597" i="7"/>
  <c r="Q597" i="7"/>
  <c r="N597" i="7"/>
  <c r="AY596" i="7"/>
  <c r="AV596" i="7"/>
  <c r="AP596" i="7"/>
  <c r="AM596" i="7"/>
  <c r="AG596" i="7"/>
  <c r="U596" i="7"/>
  <c r="Q596" i="7"/>
  <c r="N596" i="7"/>
  <c r="AY595" i="7"/>
  <c r="AV595" i="7"/>
  <c r="AP595" i="7"/>
  <c r="AM595" i="7"/>
  <c r="AG595" i="7"/>
  <c r="U595" i="7"/>
  <c r="Q595" i="7"/>
  <c r="N595" i="7"/>
  <c r="AY594" i="7"/>
  <c r="AV594" i="7"/>
  <c r="AP594" i="7"/>
  <c r="AM594" i="7"/>
  <c r="AG594" i="7"/>
  <c r="U594" i="7"/>
  <c r="Q594" i="7"/>
  <c r="N594" i="7"/>
  <c r="AY593" i="7"/>
  <c r="AV593" i="7"/>
  <c r="AP593" i="7"/>
  <c r="AM593" i="7"/>
  <c r="AG593" i="7"/>
  <c r="U593" i="7"/>
  <c r="Q593" i="7"/>
  <c r="N593" i="7"/>
  <c r="AY592" i="7"/>
  <c r="AV592" i="7"/>
  <c r="AP592" i="7"/>
  <c r="AM592" i="7"/>
  <c r="AG592" i="7"/>
  <c r="U592" i="7"/>
  <c r="Q592" i="7"/>
  <c r="N592" i="7"/>
  <c r="AY591" i="7"/>
  <c r="AV591" i="7"/>
  <c r="AP591" i="7"/>
  <c r="AM591" i="7"/>
  <c r="AG591" i="7"/>
  <c r="U591" i="7"/>
  <c r="Q591" i="7"/>
  <c r="N591" i="7"/>
  <c r="AY590" i="7"/>
  <c r="AV590" i="7"/>
  <c r="AP590" i="7"/>
  <c r="AM590" i="7"/>
  <c r="AG590" i="7"/>
  <c r="U590" i="7"/>
  <c r="Q590" i="7"/>
  <c r="N590" i="7"/>
  <c r="AY589" i="7"/>
  <c r="AV589" i="7"/>
  <c r="AP589" i="7"/>
  <c r="AM589" i="7"/>
  <c r="AG589" i="7"/>
  <c r="U589" i="7"/>
  <c r="Q589" i="7"/>
  <c r="N589" i="7"/>
  <c r="AY588" i="7"/>
  <c r="AV588" i="7"/>
  <c r="AP588" i="7"/>
  <c r="AM588" i="7"/>
  <c r="AG588" i="7"/>
  <c r="U588" i="7"/>
  <c r="Q588" i="7"/>
  <c r="N588" i="7"/>
  <c r="AY587" i="7"/>
  <c r="AV587" i="7"/>
  <c r="AP587" i="7"/>
  <c r="AM587" i="7"/>
  <c r="AG587" i="7"/>
  <c r="U587" i="7"/>
  <c r="Q587" i="7"/>
  <c r="N587" i="7"/>
  <c r="AY586" i="7"/>
  <c r="AV586" i="7"/>
  <c r="AP586" i="7"/>
  <c r="AM586" i="7"/>
  <c r="AG586" i="7"/>
  <c r="U586" i="7"/>
  <c r="Q586" i="7"/>
  <c r="N586" i="7"/>
  <c r="AY585" i="7"/>
  <c r="AV585" i="7"/>
  <c r="AP585" i="7"/>
  <c r="AM585" i="7"/>
  <c r="AG585" i="7"/>
  <c r="U585" i="7"/>
  <c r="Q585" i="7"/>
  <c r="N585" i="7"/>
  <c r="AY584" i="7"/>
  <c r="AV584" i="7"/>
  <c r="AP584" i="7"/>
  <c r="AM584" i="7"/>
  <c r="AG584" i="7"/>
  <c r="U584" i="7"/>
  <c r="Q584" i="7"/>
  <c r="N584" i="7"/>
  <c r="AY583" i="7"/>
  <c r="AV583" i="7"/>
  <c r="AP583" i="7"/>
  <c r="AM583" i="7"/>
  <c r="AG583" i="7"/>
  <c r="U583" i="7"/>
  <c r="Q583" i="7"/>
  <c r="N583" i="7"/>
  <c r="AY582" i="7"/>
  <c r="AV582" i="7"/>
  <c r="AP582" i="7"/>
  <c r="AM582" i="7"/>
  <c r="AG582" i="7"/>
  <c r="U582" i="7"/>
  <c r="Q582" i="7"/>
  <c r="N582" i="7"/>
  <c r="AY581" i="7"/>
  <c r="AV581" i="7"/>
  <c r="AP581" i="7"/>
  <c r="AM581" i="7"/>
  <c r="AG581" i="7"/>
  <c r="U581" i="7"/>
  <c r="Q581" i="7"/>
  <c r="N581" i="7"/>
  <c r="AY580" i="7"/>
  <c r="AV580" i="7"/>
  <c r="AP580" i="7"/>
  <c r="AM580" i="7"/>
  <c r="AG580" i="7"/>
  <c r="U580" i="7"/>
  <c r="Q580" i="7"/>
  <c r="N580" i="7"/>
  <c r="AY579" i="7"/>
  <c r="AV579" i="7"/>
  <c r="AP579" i="7"/>
  <c r="AM579" i="7"/>
  <c r="AG579" i="7"/>
  <c r="U579" i="7"/>
  <c r="Q579" i="7"/>
  <c r="N579" i="7"/>
  <c r="AY578" i="7"/>
  <c r="AV578" i="7"/>
  <c r="AP578" i="7"/>
  <c r="AM578" i="7"/>
  <c r="AG578" i="7"/>
  <c r="U578" i="7"/>
  <c r="Q578" i="7"/>
  <c r="N578" i="7"/>
  <c r="AY577" i="7"/>
  <c r="AV577" i="7"/>
  <c r="AP577" i="7"/>
  <c r="AM577" i="7"/>
  <c r="AG577" i="7"/>
  <c r="U577" i="7"/>
  <c r="Q577" i="7"/>
  <c r="N577" i="7"/>
  <c r="AY576" i="7"/>
  <c r="AV576" i="7"/>
  <c r="AP576" i="7"/>
  <c r="AM576" i="7"/>
  <c r="AG576" i="7"/>
  <c r="U576" i="7"/>
  <c r="Q576" i="7"/>
  <c r="N576" i="7"/>
  <c r="AY575" i="7"/>
  <c r="AV575" i="7"/>
  <c r="AP575" i="7"/>
  <c r="AM575" i="7"/>
  <c r="AG575" i="7"/>
  <c r="U575" i="7"/>
  <c r="Q575" i="7"/>
  <c r="N575" i="7"/>
  <c r="AY574" i="7"/>
  <c r="AV574" i="7"/>
  <c r="AP574" i="7"/>
  <c r="AM574" i="7"/>
  <c r="AG574" i="7"/>
  <c r="U574" i="7"/>
  <c r="Q574" i="7"/>
  <c r="N574" i="7"/>
  <c r="AY573" i="7"/>
  <c r="AV573" i="7"/>
  <c r="AP573" i="7"/>
  <c r="AM573" i="7"/>
  <c r="AG573" i="7"/>
  <c r="U573" i="7"/>
  <c r="Q573" i="7"/>
  <c r="N573" i="7"/>
  <c r="AY572" i="7"/>
  <c r="AV572" i="7"/>
  <c r="AP572" i="7"/>
  <c r="AM572" i="7"/>
  <c r="AG572" i="7"/>
  <c r="U572" i="7"/>
  <c r="Q572" i="7"/>
  <c r="N572" i="7"/>
  <c r="AY571" i="7"/>
  <c r="AV571" i="7"/>
  <c r="AP571" i="7"/>
  <c r="AM571" i="7"/>
  <c r="AG571" i="7"/>
  <c r="U571" i="7"/>
  <c r="Q571" i="7"/>
  <c r="N571" i="7"/>
  <c r="AY570" i="7"/>
  <c r="AV570" i="7"/>
  <c r="AP570" i="7"/>
  <c r="AM570" i="7"/>
  <c r="AG570" i="7"/>
  <c r="U570" i="7"/>
  <c r="Q570" i="7"/>
  <c r="N570" i="7"/>
  <c r="AY569" i="7"/>
  <c r="AV569" i="7"/>
  <c r="AP569" i="7"/>
  <c r="AM569" i="7"/>
  <c r="AG569" i="7"/>
  <c r="U569" i="7"/>
  <c r="Q569" i="7"/>
  <c r="N569" i="7"/>
  <c r="AY568" i="7"/>
  <c r="AV568" i="7"/>
  <c r="AP568" i="7"/>
  <c r="AM568" i="7"/>
  <c r="AG568" i="7"/>
  <c r="U568" i="7"/>
  <c r="Q568" i="7"/>
  <c r="N568" i="7"/>
  <c r="AY567" i="7"/>
  <c r="AV567" i="7"/>
  <c r="AP567" i="7"/>
  <c r="AM567" i="7"/>
  <c r="AG567" i="7"/>
  <c r="U567" i="7"/>
  <c r="Q567" i="7"/>
  <c r="N567" i="7"/>
  <c r="AY566" i="7"/>
  <c r="AV566" i="7"/>
  <c r="AP566" i="7"/>
  <c r="AM566" i="7"/>
  <c r="AG566" i="7"/>
  <c r="U566" i="7"/>
  <c r="Q566" i="7"/>
  <c r="N566" i="7"/>
  <c r="AY565" i="7"/>
  <c r="AV565" i="7"/>
  <c r="AP565" i="7"/>
  <c r="AM565" i="7"/>
  <c r="AG565" i="7"/>
  <c r="U565" i="7"/>
  <c r="Q565" i="7"/>
  <c r="N565" i="7"/>
  <c r="AY564" i="7"/>
  <c r="AV564" i="7"/>
  <c r="AP564" i="7"/>
  <c r="AM564" i="7"/>
  <c r="AG564" i="7"/>
  <c r="U564" i="7"/>
  <c r="Q564" i="7"/>
  <c r="N564" i="7"/>
  <c r="AY563" i="7"/>
  <c r="AV563" i="7"/>
  <c r="AP563" i="7"/>
  <c r="AM563" i="7"/>
  <c r="AG563" i="7"/>
  <c r="U563" i="7"/>
  <c r="Q563" i="7"/>
  <c r="N563" i="7"/>
  <c r="AY562" i="7"/>
  <c r="AV562" i="7"/>
  <c r="AP562" i="7"/>
  <c r="AM562" i="7"/>
  <c r="AG562" i="7"/>
  <c r="U562" i="7"/>
  <c r="Q562" i="7"/>
  <c r="N562" i="7"/>
  <c r="AY561" i="7"/>
  <c r="AV561" i="7"/>
  <c r="AP561" i="7"/>
  <c r="AM561" i="7"/>
  <c r="AG561" i="7"/>
  <c r="U561" i="7"/>
  <c r="Q561" i="7"/>
  <c r="N561" i="7"/>
  <c r="AY560" i="7"/>
  <c r="AV560" i="7"/>
  <c r="AP560" i="7"/>
  <c r="AM560" i="7"/>
  <c r="AG560" i="7"/>
  <c r="U560" i="7"/>
  <c r="Q560" i="7"/>
  <c r="N560" i="7"/>
  <c r="AY559" i="7"/>
  <c r="AV559" i="7"/>
  <c r="AP559" i="7"/>
  <c r="AM559" i="7"/>
  <c r="AG559" i="7"/>
  <c r="U559" i="7"/>
  <c r="Q559" i="7"/>
  <c r="N559" i="7"/>
  <c r="AY558" i="7"/>
  <c r="AV558" i="7"/>
  <c r="AP558" i="7"/>
  <c r="AM558" i="7"/>
  <c r="AG558" i="7"/>
  <c r="U558" i="7"/>
  <c r="Q558" i="7"/>
  <c r="N558" i="7"/>
  <c r="AY557" i="7"/>
  <c r="AV557" i="7"/>
  <c r="AP557" i="7"/>
  <c r="AM557" i="7"/>
  <c r="AG557" i="7"/>
  <c r="U557" i="7"/>
  <c r="Q557" i="7"/>
  <c r="N557" i="7"/>
  <c r="AY556" i="7"/>
  <c r="AV556" i="7"/>
  <c r="AP556" i="7"/>
  <c r="AM556" i="7"/>
  <c r="AG556" i="7"/>
  <c r="U556" i="7"/>
  <c r="Q556" i="7"/>
  <c r="N556" i="7"/>
  <c r="AY555" i="7"/>
  <c r="AV555" i="7"/>
  <c r="AP555" i="7"/>
  <c r="AM555" i="7"/>
  <c r="AG555" i="7"/>
  <c r="U555" i="7"/>
  <c r="Q555" i="7"/>
  <c r="N555" i="7"/>
  <c r="AY554" i="7"/>
  <c r="AV554" i="7"/>
  <c r="AP554" i="7"/>
  <c r="AM554" i="7"/>
  <c r="AG554" i="7"/>
  <c r="U554" i="7"/>
  <c r="Q554" i="7"/>
  <c r="N554" i="7"/>
  <c r="AY553" i="7"/>
  <c r="AV553" i="7"/>
  <c r="AP553" i="7"/>
  <c r="AM553" i="7"/>
  <c r="AG553" i="7"/>
  <c r="U553" i="7"/>
  <c r="Q553" i="7"/>
  <c r="N553" i="7"/>
  <c r="AY552" i="7"/>
  <c r="AV552" i="7"/>
  <c r="AP552" i="7"/>
  <c r="AM552" i="7"/>
  <c r="AG552" i="7"/>
  <c r="U552" i="7"/>
  <c r="Q552" i="7"/>
  <c r="N552" i="7"/>
  <c r="AY551" i="7"/>
  <c r="AV551" i="7"/>
  <c r="AP551" i="7"/>
  <c r="AM551" i="7"/>
  <c r="AG551" i="7"/>
  <c r="U551" i="7"/>
  <c r="Q551" i="7"/>
  <c r="N551" i="7"/>
  <c r="AY550" i="7"/>
  <c r="AV550" i="7"/>
  <c r="AP550" i="7"/>
  <c r="AM550" i="7"/>
  <c r="AG550" i="7"/>
  <c r="U550" i="7"/>
  <c r="Q550" i="7"/>
  <c r="N550" i="7"/>
  <c r="AY549" i="7"/>
  <c r="AV549" i="7"/>
  <c r="AP549" i="7"/>
  <c r="AM549" i="7"/>
  <c r="AG549" i="7"/>
  <c r="U549" i="7"/>
  <c r="Q549" i="7"/>
  <c r="N549" i="7"/>
  <c r="AY548" i="7"/>
  <c r="AV548" i="7"/>
  <c r="AP548" i="7"/>
  <c r="AM548" i="7"/>
  <c r="AG548" i="7"/>
  <c r="U548" i="7"/>
  <c r="Q548" i="7"/>
  <c r="N548" i="7"/>
  <c r="AY547" i="7"/>
  <c r="AV547" i="7"/>
  <c r="AP547" i="7"/>
  <c r="AM547" i="7"/>
  <c r="AG547" i="7"/>
  <c r="U547" i="7"/>
  <c r="Q547" i="7"/>
  <c r="N547" i="7"/>
  <c r="AY546" i="7"/>
  <c r="AV546" i="7"/>
  <c r="AP546" i="7"/>
  <c r="AM546" i="7"/>
  <c r="AG546" i="7"/>
  <c r="U546" i="7"/>
  <c r="Q546" i="7"/>
  <c r="N546" i="7"/>
  <c r="AY545" i="7"/>
  <c r="AV545" i="7"/>
  <c r="AP545" i="7"/>
  <c r="AM545" i="7"/>
  <c r="AG545" i="7"/>
  <c r="U545" i="7"/>
  <c r="Q545" i="7"/>
  <c r="N545" i="7"/>
  <c r="AY544" i="7"/>
  <c r="AV544" i="7"/>
  <c r="AP544" i="7"/>
  <c r="AM544" i="7"/>
  <c r="AG544" i="7"/>
  <c r="U544" i="7"/>
  <c r="Q544" i="7"/>
  <c r="N544" i="7"/>
  <c r="AY543" i="7"/>
  <c r="AV543" i="7"/>
  <c r="AP543" i="7"/>
  <c r="AM543" i="7"/>
  <c r="AG543" i="7"/>
  <c r="U543" i="7"/>
  <c r="Q543" i="7"/>
  <c r="N543" i="7"/>
  <c r="AY542" i="7"/>
  <c r="AV542" i="7"/>
  <c r="AP542" i="7"/>
  <c r="AM542" i="7"/>
  <c r="AG542" i="7"/>
  <c r="U542" i="7"/>
  <c r="Q542" i="7"/>
  <c r="N542" i="7"/>
  <c r="AY541" i="7"/>
  <c r="AV541" i="7"/>
  <c r="AP541" i="7"/>
  <c r="AM541" i="7"/>
  <c r="AG541" i="7"/>
  <c r="U541" i="7"/>
  <c r="Q541" i="7"/>
  <c r="N541" i="7"/>
  <c r="AY540" i="7"/>
  <c r="AV540" i="7"/>
  <c r="AP540" i="7"/>
  <c r="AM540" i="7"/>
  <c r="AG540" i="7"/>
  <c r="U540" i="7"/>
  <c r="Q540" i="7"/>
  <c r="N540" i="7"/>
  <c r="AY539" i="7"/>
  <c r="AV539" i="7"/>
  <c r="AP539" i="7"/>
  <c r="AM539" i="7"/>
  <c r="AG539" i="7"/>
  <c r="U539" i="7"/>
  <c r="Q539" i="7"/>
  <c r="N539" i="7"/>
  <c r="AY538" i="7"/>
  <c r="AV538" i="7"/>
  <c r="AP538" i="7"/>
  <c r="AM538" i="7"/>
  <c r="AG538" i="7"/>
  <c r="U538" i="7"/>
  <c r="Q538" i="7"/>
  <c r="N538" i="7"/>
  <c r="AY537" i="7"/>
  <c r="AV537" i="7"/>
  <c r="AP537" i="7"/>
  <c r="AM537" i="7"/>
  <c r="AG537" i="7"/>
  <c r="U537" i="7"/>
  <c r="Q537" i="7"/>
  <c r="N537" i="7"/>
  <c r="AY536" i="7"/>
  <c r="AV536" i="7"/>
  <c r="AP536" i="7"/>
  <c r="AM536" i="7"/>
  <c r="AG536" i="7"/>
  <c r="U536" i="7"/>
  <c r="Q536" i="7"/>
  <c r="N536" i="7"/>
  <c r="AY535" i="7"/>
  <c r="AV535" i="7"/>
  <c r="AP535" i="7"/>
  <c r="AM535" i="7"/>
  <c r="AG535" i="7"/>
  <c r="U535" i="7"/>
  <c r="Q535" i="7"/>
  <c r="N535" i="7"/>
  <c r="AY534" i="7"/>
  <c r="AV534" i="7"/>
  <c r="AP534" i="7"/>
  <c r="AM534" i="7"/>
  <c r="AG534" i="7"/>
  <c r="U534" i="7"/>
  <c r="Q534" i="7"/>
  <c r="N534" i="7"/>
  <c r="AY533" i="7"/>
  <c r="AV533" i="7"/>
  <c r="AP533" i="7"/>
  <c r="AM533" i="7"/>
  <c r="AG533" i="7"/>
  <c r="U533" i="7"/>
  <c r="Q533" i="7"/>
  <c r="N533" i="7"/>
  <c r="AY532" i="7"/>
  <c r="AV532" i="7"/>
  <c r="AP532" i="7"/>
  <c r="AM532" i="7"/>
  <c r="AG532" i="7"/>
  <c r="U532" i="7"/>
  <c r="Q532" i="7"/>
  <c r="N532" i="7"/>
  <c r="AY531" i="7"/>
  <c r="AV531" i="7"/>
  <c r="AP531" i="7"/>
  <c r="AM531" i="7"/>
  <c r="AG531" i="7"/>
  <c r="U531" i="7"/>
  <c r="Q531" i="7"/>
  <c r="N531" i="7"/>
  <c r="AY530" i="7"/>
  <c r="AV530" i="7"/>
  <c r="AP530" i="7"/>
  <c r="AM530" i="7"/>
  <c r="AG530" i="7"/>
  <c r="U530" i="7"/>
  <c r="Q530" i="7"/>
  <c r="N530" i="7"/>
  <c r="AY529" i="7"/>
  <c r="AV529" i="7"/>
  <c r="AP529" i="7"/>
  <c r="AM529" i="7"/>
  <c r="AG529" i="7"/>
  <c r="U529" i="7"/>
  <c r="Q529" i="7"/>
  <c r="N529" i="7"/>
  <c r="AY528" i="7"/>
  <c r="AV528" i="7"/>
  <c r="AP528" i="7"/>
  <c r="AM528" i="7"/>
  <c r="AG528" i="7"/>
  <c r="U528" i="7"/>
  <c r="Q528" i="7"/>
  <c r="N528" i="7"/>
  <c r="AY527" i="7"/>
  <c r="AV527" i="7"/>
  <c r="AP527" i="7"/>
  <c r="AM527" i="7"/>
  <c r="AG527" i="7"/>
  <c r="U527" i="7"/>
  <c r="Q527" i="7"/>
  <c r="N527" i="7"/>
  <c r="AY526" i="7"/>
  <c r="AV526" i="7"/>
  <c r="AP526" i="7"/>
  <c r="AM526" i="7"/>
  <c r="AG526" i="7"/>
  <c r="U526" i="7"/>
  <c r="Q526" i="7"/>
  <c r="N526" i="7"/>
  <c r="AY525" i="7"/>
  <c r="AV525" i="7"/>
  <c r="AP525" i="7"/>
  <c r="AM525" i="7"/>
  <c r="AG525" i="7"/>
  <c r="U525" i="7"/>
  <c r="Q525" i="7"/>
  <c r="N525" i="7"/>
  <c r="AY524" i="7"/>
  <c r="AV524" i="7"/>
  <c r="AP524" i="7"/>
  <c r="AM524" i="7"/>
  <c r="AG524" i="7"/>
  <c r="U524" i="7"/>
  <c r="Q524" i="7"/>
  <c r="N524" i="7"/>
  <c r="AY523" i="7"/>
  <c r="AV523" i="7"/>
  <c r="AP523" i="7"/>
  <c r="AM523" i="7"/>
  <c r="AG523" i="7"/>
  <c r="U523" i="7"/>
  <c r="Q523" i="7"/>
  <c r="N523" i="7"/>
  <c r="AY522" i="7"/>
  <c r="AV522" i="7"/>
  <c r="AP522" i="7"/>
  <c r="AM522" i="7"/>
  <c r="AG522" i="7"/>
  <c r="U522" i="7"/>
  <c r="Q522" i="7"/>
  <c r="N522" i="7"/>
  <c r="AY521" i="7"/>
  <c r="AV521" i="7"/>
  <c r="AP521" i="7"/>
  <c r="AM521" i="7"/>
  <c r="AG521" i="7"/>
  <c r="U521" i="7"/>
  <c r="Q521" i="7"/>
  <c r="N521" i="7"/>
  <c r="AY520" i="7"/>
  <c r="AV520" i="7"/>
  <c r="AP520" i="7"/>
  <c r="AM520" i="7"/>
  <c r="AG520" i="7"/>
  <c r="U520" i="7"/>
  <c r="Q520" i="7"/>
  <c r="N520" i="7"/>
  <c r="AY519" i="7"/>
  <c r="AV519" i="7"/>
  <c r="AP519" i="7"/>
  <c r="AM519" i="7"/>
  <c r="AG519" i="7"/>
  <c r="U519" i="7"/>
  <c r="Q519" i="7"/>
  <c r="N519" i="7"/>
  <c r="AY518" i="7"/>
  <c r="AV518" i="7"/>
  <c r="AP518" i="7"/>
  <c r="AM518" i="7"/>
  <c r="AG518" i="7"/>
  <c r="U518" i="7"/>
  <c r="Q518" i="7"/>
  <c r="N518" i="7"/>
  <c r="AY517" i="7"/>
  <c r="AV517" i="7"/>
  <c r="AP517" i="7"/>
  <c r="AM517" i="7"/>
  <c r="AG517" i="7"/>
  <c r="U517" i="7"/>
  <c r="Q517" i="7"/>
  <c r="N517" i="7"/>
  <c r="AY516" i="7"/>
  <c r="AV516" i="7"/>
  <c r="AP516" i="7"/>
  <c r="AM516" i="7"/>
  <c r="AG516" i="7"/>
  <c r="U516" i="7"/>
  <c r="Q516" i="7"/>
  <c r="N516" i="7"/>
  <c r="AY515" i="7"/>
  <c r="AV515" i="7"/>
  <c r="AP515" i="7"/>
  <c r="AM515" i="7"/>
  <c r="AG515" i="7"/>
  <c r="U515" i="7"/>
  <c r="Q515" i="7"/>
  <c r="N515" i="7"/>
  <c r="AY514" i="7"/>
  <c r="AV514" i="7"/>
  <c r="AP514" i="7"/>
  <c r="AM514" i="7"/>
  <c r="AG514" i="7"/>
  <c r="U514" i="7"/>
  <c r="Q514" i="7"/>
  <c r="N514" i="7"/>
  <c r="AY513" i="7"/>
  <c r="AV513" i="7"/>
  <c r="AP513" i="7"/>
  <c r="AM513" i="7"/>
  <c r="AG513" i="7"/>
  <c r="U513" i="7"/>
  <c r="Q513" i="7"/>
  <c r="N513" i="7"/>
  <c r="AY512" i="7"/>
  <c r="AV512" i="7"/>
  <c r="AP512" i="7"/>
  <c r="AM512" i="7"/>
  <c r="AG512" i="7"/>
  <c r="U512" i="7"/>
  <c r="Q512" i="7"/>
  <c r="N512" i="7"/>
  <c r="AY511" i="7"/>
  <c r="AV511" i="7"/>
  <c r="AP511" i="7"/>
  <c r="AM511" i="7"/>
  <c r="AG511" i="7"/>
  <c r="U511" i="7"/>
  <c r="Q511" i="7"/>
  <c r="N511" i="7"/>
  <c r="AY510" i="7"/>
  <c r="AV510" i="7"/>
  <c r="AP510" i="7"/>
  <c r="AM510" i="7"/>
  <c r="AG510" i="7"/>
  <c r="U510" i="7"/>
  <c r="Q510" i="7"/>
  <c r="N510" i="7"/>
  <c r="AY509" i="7"/>
  <c r="AV509" i="7"/>
  <c r="AP509" i="7"/>
  <c r="AM509" i="7"/>
  <c r="AG509" i="7"/>
  <c r="U509" i="7"/>
  <c r="Q509" i="7"/>
  <c r="N509" i="7"/>
  <c r="AY508" i="7"/>
  <c r="AV508" i="7"/>
  <c r="AP508" i="7"/>
  <c r="AM508" i="7"/>
  <c r="AG508" i="7"/>
  <c r="U508" i="7"/>
  <c r="Q508" i="7"/>
  <c r="N508" i="7"/>
  <c r="AY507" i="7"/>
  <c r="AV507" i="7"/>
  <c r="AP507" i="7"/>
  <c r="AM507" i="7"/>
  <c r="AG507" i="7"/>
  <c r="U507" i="7"/>
  <c r="Q507" i="7"/>
  <c r="N507" i="7"/>
  <c r="AY506" i="7"/>
  <c r="AV506" i="7"/>
  <c r="AP506" i="7"/>
  <c r="AM506" i="7"/>
  <c r="AG506" i="7"/>
  <c r="U506" i="7"/>
  <c r="Q506" i="7"/>
  <c r="N506" i="7"/>
  <c r="AY505" i="7"/>
  <c r="AV505" i="7"/>
  <c r="AP505" i="7"/>
  <c r="AM505" i="7"/>
  <c r="AG505" i="7"/>
  <c r="U505" i="7"/>
  <c r="Q505" i="7"/>
  <c r="N505" i="7"/>
  <c r="AY504" i="7"/>
  <c r="AV504" i="7"/>
  <c r="AP504" i="7"/>
  <c r="AM504" i="7"/>
  <c r="AG504" i="7"/>
  <c r="U504" i="7"/>
  <c r="Q504" i="7"/>
  <c r="N504" i="7"/>
  <c r="AY503" i="7"/>
  <c r="AV503" i="7"/>
  <c r="AP503" i="7"/>
  <c r="AM503" i="7"/>
  <c r="AG503" i="7"/>
  <c r="U503" i="7"/>
  <c r="Q503" i="7"/>
  <c r="N503" i="7"/>
  <c r="AY502" i="7"/>
  <c r="AV502" i="7"/>
  <c r="AP502" i="7"/>
  <c r="AM502" i="7"/>
  <c r="AG502" i="7"/>
  <c r="U502" i="7"/>
  <c r="Q502" i="7"/>
  <c r="N502" i="7"/>
  <c r="AY501" i="7"/>
  <c r="AV501" i="7"/>
  <c r="AP501" i="7"/>
  <c r="AM501" i="7"/>
  <c r="AG501" i="7"/>
  <c r="U501" i="7"/>
  <c r="Q501" i="7"/>
  <c r="N501" i="7"/>
  <c r="AY500" i="7"/>
  <c r="AV500" i="7"/>
  <c r="AP500" i="7"/>
  <c r="AM500" i="7"/>
  <c r="AG500" i="7"/>
  <c r="U500" i="7"/>
  <c r="Q500" i="7"/>
  <c r="N500" i="7"/>
  <c r="AY499" i="7"/>
  <c r="AV499" i="7"/>
  <c r="AP499" i="7"/>
  <c r="AM499" i="7"/>
  <c r="AG499" i="7"/>
  <c r="U499" i="7"/>
  <c r="Q499" i="7"/>
  <c r="N499" i="7"/>
  <c r="AY498" i="7"/>
  <c r="AV498" i="7"/>
  <c r="AP498" i="7"/>
  <c r="AM498" i="7"/>
  <c r="AG498" i="7"/>
  <c r="U498" i="7"/>
  <c r="Q498" i="7"/>
  <c r="N498" i="7"/>
  <c r="AY497" i="7"/>
  <c r="AV497" i="7"/>
  <c r="AP497" i="7"/>
  <c r="AM497" i="7"/>
  <c r="AG497" i="7"/>
  <c r="U497" i="7"/>
  <c r="Q497" i="7"/>
  <c r="N497" i="7"/>
  <c r="AY496" i="7"/>
  <c r="AV496" i="7"/>
  <c r="AP496" i="7"/>
  <c r="AM496" i="7"/>
  <c r="AG496" i="7"/>
  <c r="U496" i="7"/>
  <c r="Q496" i="7"/>
  <c r="N496" i="7"/>
  <c r="AY495" i="7"/>
  <c r="AV495" i="7"/>
  <c r="AP495" i="7"/>
  <c r="AM495" i="7"/>
  <c r="AG495" i="7"/>
  <c r="U495" i="7"/>
  <c r="Q495" i="7"/>
  <c r="N495" i="7"/>
  <c r="AY494" i="7"/>
  <c r="AV494" i="7"/>
  <c r="AP494" i="7"/>
  <c r="AM494" i="7"/>
  <c r="AG494" i="7"/>
  <c r="U494" i="7"/>
  <c r="Q494" i="7"/>
  <c r="N494" i="7"/>
  <c r="AY493" i="7"/>
  <c r="AV493" i="7"/>
  <c r="AP493" i="7"/>
  <c r="AM493" i="7"/>
  <c r="AG493" i="7"/>
  <c r="U493" i="7"/>
  <c r="Q493" i="7"/>
  <c r="N493" i="7"/>
  <c r="AY492" i="7"/>
  <c r="AV492" i="7"/>
  <c r="AP492" i="7"/>
  <c r="AM492" i="7"/>
  <c r="AG492" i="7"/>
  <c r="U492" i="7"/>
  <c r="Q492" i="7"/>
  <c r="N492" i="7"/>
  <c r="AY491" i="7"/>
  <c r="AV491" i="7"/>
  <c r="AP491" i="7"/>
  <c r="AM491" i="7"/>
  <c r="AG491" i="7"/>
  <c r="U491" i="7"/>
  <c r="Q491" i="7"/>
  <c r="N491" i="7"/>
  <c r="AY490" i="7"/>
  <c r="AV490" i="7"/>
  <c r="AP490" i="7"/>
  <c r="AM490" i="7"/>
  <c r="AG490" i="7"/>
  <c r="U490" i="7"/>
  <c r="Q490" i="7"/>
  <c r="N490" i="7"/>
  <c r="AY489" i="7"/>
  <c r="AV489" i="7"/>
  <c r="AP489" i="7"/>
  <c r="AM489" i="7"/>
  <c r="AG489" i="7"/>
  <c r="U489" i="7"/>
  <c r="Q489" i="7"/>
  <c r="N489" i="7"/>
  <c r="AY488" i="7"/>
  <c r="AV488" i="7"/>
  <c r="AP488" i="7"/>
  <c r="AM488" i="7"/>
  <c r="AG488" i="7"/>
  <c r="U488" i="7"/>
  <c r="Q488" i="7"/>
  <c r="N488" i="7"/>
  <c r="AY487" i="7"/>
  <c r="AV487" i="7"/>
  <c r="AP487" i="7"/>
  <c r="AM487" i="7"/>
  <c r="AG487" i="7"/>
  <c r="U487" i="7"/>
  <c r="Q487" i="7"/>
  <c r="N487" i="7"/>
  <c r="AY486" i="7"/>
  <c r="AV486" i="7"/>
  <c r="AP486" i="7"/>
  <c r="AM486" i="7"/>
  <c r="AG486" i="7"/>
  <c r="U486" i="7"/>
  <c r="Q486" i="7"/>
  <c r="N486" i="7"/>
  <c r="AY485" i="7"/>
  <c r="AV485" i="7"/>
  <c r="AP485" i="7"/>
  <c r="AM485" i="7"/>
  <c r="AG485" i="7"/>
  <c r="U485" i="7"/>
  <c r="Q485" i="7"/>
  <c r="N485" i="7"/>
  <c r="AY484" i="7"/>
  <c r="AV484" i="7"/>
  <c r="AP484" i="7"/>
  <c r="AM484" i="7"/>
  <c r="AG484" i="7"/>
  <c r="U484" i="7"/>
  <c r="Q484" i="7"/>
  <c r="N484" i="7"/>
  <c r="AY483" i="7"/>
  <c r="AV483" i="7"/>
  <c r="AP483" i="7"/>
  <c r="AM483" i="7"/>
  <c r="AG483" i="7"/>
  <c r="U483" i="7"/>
  <c r="Q483" i="7"/>
  <c r="N483" i="7"/>
  <c r="AY482" i="7"/>
  <c r="AV482" i="7"/>
  <c r="AP482" i="7"/>
  <c r="AM482" i="7"/>
  <c r="AG482" i="7"/>
  <c r="U482" i="7"/>
  <c r="Q482" i="7"/>
  <c r="N482" i="7"/>
  <c r="AY481" i="7"/>
  <c r="AV481" i="7"/>
  <c r="AP481" i="7"/>
  <c r="AM481" i="7"/>
  <c r="AG481" i="7"/>
  <c r="U481" i="7"/>
  <c r="Q481" i="7"/>
  <c r="N481" i="7"/>
  <c r="AY480" i="7"/>
  <c r="AV480" i="7"/>
  <c r="AP480" i="7"/>
  <c r="AM480" i="7"/>
  <c r="AG480" i="7"/>
  <c r="U480" i="7"/>
  <c r="Q480" i="7"/>
  <c r="N480" i="7"/>
  <c r="AY479" i="7"/>
  <c r="AV479" i="7"/>
  <c r="AP479" i="7"/>
  <c r="AM479" i="7"/>
  <c r="AG479" i="7"/>
  <c r="U479" i="7"/>
  <c r="Q479" i="7"/>
  <c r="N479" i="7"/>
  <c r="AY478" i="7"/>
  <c r="AV478" i="7"/>
  <c r="AP478" i="7"/>
  <c r="AM478" i="7"/>
  <c r="AG478" i="7"/>
  <c r="U478" i="7"/>
  <c r="Q478" i="7"/>
  <c r="N478" i="7"/>
  <c r="AY477" i="7"/>
  <c r="AV477" i="7"/>
  <c r="AP477" i="7"/>
  <c r="AM477" i="7"/>
  <c r="AG477" i="7"/>
  <c r="U477" i="7"/>
  <c r="Q477" i="7"/>
  <c r="N477" i="7"/>
  <c r="AY476" i="7"/>
  <c r="AV476" i="7"/>
  <c r="AP476" i="7"/>
  <c r="AM476" i="7"/>
  <c r="AG476" i="7"/>
  <c r="U476" i="7"/>
  <c r="Q476" i="7"/>
  <c r="N476" i="7"/>
  <c r="AY475" i="7"/>
  <c r="AV475" i="7"/>
  <c r="AP475" i="7"/>
  <c r="AM475" i="7"/>
  <c r="AG475" i="7"/>
  <c r="U475" i="7"/>
  <c r="Q475" i="7"/>
  <c r="N475" i="7"/>
  <c r="AY474" i="7"/>
  <c r="AV474" i="7"/>
  <c r="AP474" i="7"/>
  <c r="AM474" i="7"/>
  <c r="AG474" i="7"/>
  <c r="U474" i="7"/>
  <c r="Q474" i="7"/>
  <c r="N474" i="7"/>
  <c r="AY473" i="7"/>
  <c r="AV473" i="7"/>
  <c r="AP473" i="7"/>
  <c r="AM473" i="7"/>
  <c r="AG473" i="7"/>
  <c r="U473" i="7"/>
  <c r="Q473" i="7"/>
  <c r="N473" i="7"/>
  <c r="AY472" i="7"/>
  <c r="AV472" i="7"/>
  <c r="AP472" i="7"/>
  <c r="AM472" i="7"/>
  <c r="AG472" i="7"/>
  <c r="U472" i="7"/>
  <c r="Q472" i="7"/>
  <c r="N472" i="7"/>
  <c r="AY471" i="7"/>
  <c r="AV471" i="7"/>
  <c r="AP471" i="7"/>
  <c r="AM471" i="7"/>
  <c r="AG471" i="7"/>
  <c r="U471" i="7"/>
  <c r="Q471" i="7"/>
  <c r="N471" i="7"/>
  <c r="AY470" i="7"/>
  <c r="AV470" i="7"/>
  <c r="AP470" i="7"/>
  <c r="AM470" i="7"/>
  <c r="AG470" i="7"/>
  <c r="U470" i="7"/>
  <c r="Q470" i="7"/>
  <c r="N470" i="7"/>
  <c r="AY469" i="7"/>
  <c r="AV469" i="7"/>
  <c r="AP469" i="7"/>
  <c r="AM469" i="7"/>
  <c r="AG469" i="7"/>
  <c r="U469" i="7"/>
  <c r="Q469" i="7"/>
  <c r="N469" i="7"/>
  <c r="AY468" i="7"/>
  <c r="AV468" i="7"/>
  <c r="AP468" i="7"/>
  <c r="AM468" i="7"/>
  <c r="AG468" i="7"/>
  <c r="U468" i="7"/>
  <c r="Q468" i="7"/>
  <c r="N468" i="7"/>
  <c r="AY467" i="7"/>
  <c r="AV467" i="7"/>
  <c r="AP467" i="7"/>
  <c r="AM467" i="7"/>
  <c r="AG467" i="7"/>
  <c r="U467" i="7"/>
  <c r="Q467" i="7"/>
  <c r="N467" i="7"/>
  <c r="AY466" i="7"/>
  <c r="AV466" i="7"/>
  <c r="AP466" i="7"/>
  <c r="AM466" i="7"/>
  <c r="AG466" i="7"/>
  <c r="U466" i="7"/>
  <c r="Q466" i="7"/>
  <c r="N466" i="7"/>
  <c r="AY465" i="7"/>
  <c r="AV465" i="7"/>
  <c r="AP465" i="7"/>
  <c r="AM465" i="7"/>
  <c r="AG465" i="7"/>
  <c r="U465" i="7"/>
  <c r="Q465" i="7"/>
  <c r="N465" i="7"/>
  <c r="AY464" i="7"/>
  <c r="AV464" i="7"/>
  <c r="AP464" i="7"/>
  <c r="AM464" i="7"/>
  <c r="AG464" i="7"/>
  <c r="U464" i="7"/>
  <c r="Q464" i="7"/>
  <c r="N464" i="7"/>
  <c r="AY463" i="7"/>
  <c r="AV463" i="7"/>
  <c r="AP463" i="7"/>
  <c r="AM463" i="7"/>
  <c r="AG463" i="7"/>
  <c r="U463" i="7"/>
  <c r="Q463" i="7"/>
  <c r="N463" i="7"/>
  <c r="AY462" i="7"/>
  <c r="AV462" i="7"/>
  <c r="AP462" i="7"/>
  <c r="AM462" i="7"/>
  <c r="AG462" i="7"/>
  <c r="U462" i="7"/>
  <c r="Q462" i="7"/>
  <c r="N462" i="7"/>
  <c r="AY461" i="7"/>
  <c r="AV461" i="7"/>
  <c r="AP461" i="7"/>
  <c r="AM461" i="7"/>
  <c r="AG461" i="7"/>
  <c r="U461" i="7"/>
  <c r="Q461" i="7"/>
  <c r="N461" i="7"/>
  <c r="AY460" i="7"/>
  <c r="AV460" i="7"/>
  <c r="AP460" i="7"/>
  <c r="AM460" i="7"/>
  <c r="AG460" i="7"/>
  <c r="U460" i="7"/>
  <c r="Q460" i="7"/>
  <c r="N460" i="7"/>
  <c r="AY459" i="7"/>
  <c r="AV459" i="7"/>
  <c r="AP459" i="7"/>
  <c r="AM459" i="7"/>
  <c r="AG459" i="7"/>
  <c r="U459" i="7"/>
  <c r="Q459" i="7"/>
  <c r="N459" i="7"/>
  <c r="AY458" i="7"/>
  <c r="AV458" i="7"/>
  <c r="AP458" i="7"/>
  <c r="AM458" i="7"/>
  <c r="AG458" i="7"/>
  <c r="U458" i="7"/>
  <c r="Q458" i="7"/>
  <c r="N458" i="7"/>
  <c r="AY457" i="7"/>
  <c r="AV457" i="7"/>
  <c r="AP457" i="7"/>
  <c r="AM457" i="7"/>
  <c r="AG457" i="7"/>
  <c r="U457" i="7"/>
  <c r="Q457" i="7"/>
  <c r="N457" i="7"/>
  <c r="AY456" i="7"/>
  <c r="AV456" i="7"/>
  <c r="AP456" i="7"/>
  <c r="AM456" i="7"/>
  <c r="AG456" i="7"/>
  <c r="U456" i="7"/>
  <c r="Q456" i="7"/>
  <c r="N456" i="7"/>
  <c r="AY455" i="7"/>
  <c r="AV455" i="7"/>
  <c r="AP455" i="7"/>
  <c r="AM455" i="7"/>
  <c r="AG455" i="7"/>
  <c r="U455" i="7"/>
  <c r="Q455" i="7"/>
  <c r="N455" i="7"/>
  <c r="AY454" i="7"/>
  <c r="AV454" i="7"/>
  <c r="AP454" i="7"/>
  <c r="AM454" i="7"/>
  <c r="AG454" i="7"/>
  <c r="U454" i="7"/>
  <c r="Q454" i="7"/>
  <c r="N454" i="7"/>
  <c r="AY453" i="7"/>
  <c r="AV453" i="7"/>
  <c r="AP453" i="7"/>
  <c r="AM453" i="7"/>
  <c r="AG453" i="7"/>
  <c r="U453" i="7"/>
  <c r="Q453" i="7"/>
  <c r="N453" i="7"/>
  <c r="AY452" i="7"/>
  <c r="AV452" i="7"/>
  <c r="AP452" i="7"/>
  <c r="AM452" i="7"/>
  <c r="AG452" i="7"/>
  <c r="U452" i="7"/>
  <c r="Q452" i="7"/>
  <c r="N452" i="7"/>
  <c r="AY451" i="7"/>
  <c r="AV451" i="7"/>
  <c r="AP451" i="7"/>
  <c r="AM451" i="7"/>
  <c r="AG451" i="7"/>
  <c r="U451" i="7"/>
  <c r="Q451" i="7"/>
  <c r="N451" i="7"/>
  <c r="AY450" i="7"/>
  <c r="AV450" i="7"/>
  <c r="AP450" i="7"/>
  <c r="AM450" i="7"/>
  <c r="AG450" i="7"/>
  <c r="U450" i="7"/>
  <c r="Q450" i="7"/>
  <c r="N450" i="7"/>
  <c r="AY449" i="7"/>
  <c r="AV449" i="7"/>
  <c r="AP449" i="7"/>
  <c r="AM449" i="7"/>
  <c r="AG449" i="7"/>
  <c r="U449" i="7"/>
  <c r="Q449" i="7"/>
  <c r="N449" i="7"/>
  <c r="AY448" i="7"/>
  <c r="AV448" i="7"/>
  <c r="AP448" i="7"/>
  <c r="AM448" i="7"/>
  <c r="AG448" i="7"/>
  <c r="U448" i="7"/>
  <c r="Q448" i="7"/>
  <c r="N448" i="7"/>
  <c r="AY447" i="7"/>
  <c r="AV447" i="7"/>
  <c r="AP447" i="7"/>
  <c r="AM447" i="7"/>
  <c r="AG447" i="7"/>
  <c r="U447" i="7"/>
  <c r="Q447" i="7"/>
  <c r="N447" i="7"/>
  <c r="AY446" i="7"/>
  <c r="AV446" i="7"/>
  <c r="AP446" i="7"/>
  <c r="AM446" i="7"/>
  <c r="AG446" i="7"/>
  <c r="U446" i="7"/>
  <c r="Q446" i="7"/>
  <c r="N446" i="7"/>
  <c r="AY445" i="7"/>
  <c r="AV445" i="7"/>
  <c r="AP445" i="7"/>
  <c r="AM445" i="7"/>
  <c r="AG445" i="7"/>
  <c r="U445" i="7"/>
  <c r="Q445" i="7"/>
  <c r="N445" i="7"/>
  <c r="AY444" i="7"/>
  <c r="AV444" i="7"/>
  <c r="AP444" i="7"/>
  <c r="AM444" i="7"/>
  <c r="AG444" i="7"/>
  <c r="U444" i="7"/>
  <c r="Q444" i="7"/>
  <c r="N444" i="7"/>
  <c r="AY443" i="7"/>
  <c r="AV443" i="7"/>
  <c r="AP443" i="7"/>
  <c r="AM443" i="7"/>
  <c r="AG443" i="7"/>
  <c r="U443" i="7"/>
  <c r="Q443" i="7"/>
  <c r="N443" i="7"/>
  <c r="AY442" i="7"/>
  <c r="AV442" i="7"/>
  <c r="AP442" i="7"/>
  <c r="AM442" i="7"/>
  <c r="AG442" i="7"/>
  <c r="U442" i="7"/>
  <c r="Q442" i="7"/>
  <c r="N442" i="7"/>
  <c r="AY441" i="7"/>
  <c r="AV441" i="7"/>
  <c r="AP441" i="7"/>
  <c r="AM441" i="7"/>
  <c r="AG441" i="7"/>
  <c r="U441" i="7"/>
  <c r="Q441" i="7"/>
  <c r="N441" i="7"/>
  <c r="AY440" i="7"/>
  <c r="AV440" i="7"/>
  <c r="AP440" i="7"/>
  <c r="AM440" i="7"/>
  <c r="AG440" i="7"/>
  <c r="U440" i="7"/>
  <c r="Q440" i="7"/>
  <c r="N440" i="7"/>
  <c r="AY439" i="7"/>
  <c r="AV439" i="7"/>
  <c r="AP439" i="7"/>
  <c r="AM439" i="7"/>
  <c r="AG439" i="7"/>
  <c r="U439" i="7"/>
  <c r="Q439" i="7"/>
  <c r="N439" i="7"/>
  <c r="AY438" i="7"/>
  <c r="AV438" i="7"/>
  <c r="AP438" i="7"/>
  <c r="AM438" i="7"/>
  <c r="AG438" i="7"/>
  <c r="U438" i="7"/>
  <c r="Q438" i="7"/>
  <c r="N438" i="7"/>
  <c r="AY437" i="7"/>
  <c r="AV437" i="7"/>
  <c r="AP437" i="7"/>
  <c r="AM437" i="7"/>
  <c r="AG437" i="7"/>
  <c r="U437" i="7"/>
  <c r="Q437" i="7"/>
  <c r="N437" i="7"/>
  <c r="AY436" i="7"/>
  <c r="AV436" i="7"/>
  <c r="AP436" i="7"/>
  <c r="AM436" i="7"/>
  <c r="AG436" i="7"/>
  <c r="U436" i="7"/>
  <c r="Q436" i="7"/>
  <c r="N436" i="7"/>
  <c r="AY435" i="7"/>
  <c r="AV435" i="7"/>
  <c r="AP435" i="7"/>
  <c r="AM435" i="7"/>
  <c r="AG435" i="7"/>
  <c r="U435" i="7"/>
  <c r="Q435" i="7"/>
  <c r="N435" i="7"/>
  <c r="AY434" i="7"/>
  <c r="AV434" i="7"/>
  <c r="AP434" i="7"/>
  <c r="AM434" i="7"/>
  <c r="AG434" i="7"/>
  <c r="U434" i="7"/>
  <c r="Q434" i="7"/>
  <c r="N434" i="7"/>
  <c r="AY433" i="7"/>
  <c r="AV433" i="7"/>
  <c r="AP433" i="7"/>
  <c r="AM433" i="7"/>
  <c r="AG433" i="7"/>
  <c r="U433" i="7"/>
  <c r="Q433" i="7"/>
  <c r="N433" i="7"/>
  <c r="AY432" i="7"/>
  <c r="AV432" i="7"/>
  <c r="AP432" i="7"/>
  <c r="AM432" i="7"/>
  <c r="AG432" i="7"/>
  <c r="U432" i="7"/>
  <c r="Q432" i="7"/>
  <c r="N432" i="7"/>
  <c r="AY431" i="7"/>
  <c r="AV431" i="7"/>
  <c r="AP431" i="7"/>
  <c r="AM431" i="7"/>
  <c r="AG431" i="7"/>
  <c r="U431" i="7"/>
  <c r="Q431" i="7"/>
  <c r="N431" i="7"/>
  <c r="AY430" i="7"/>
  <c r="AV430" i="7"/>
  <c r="AP430" i="7"/>
  <c r="AM430" i="7"/>
  <c r="AG430" i="7"/>
  <c r="U430" i="7"/>
  <c r="Q430" i="7"/>
  <c r="N430" i="7"/>
  <c r="AY429" i="7"/>
  <c r="AV429" i="7"/>
  <c r="AP429" i="7"/>
  <c r="AM429" i="7"/>
  <c r="AG429" i="7"/>
  <c r="U429" i="7"/>
  <c r="Q429" i="7"/>
  <c r="N429" i="7"/>
  <c r="AY428" i="7"/>
  <c r="AV428" i="7"/>
  <c r="AP428" i="7"/>
  <c r="AM428" i="7"/>
  <c r="AG428" i="7"/>
  <c r="U428" i="7"/>
  <c r="Q428" i="7"/>
  <c r="N428" i="7"/>
  <c r="AY427" i="7"/>
  <c r="AV427" i="7"/>
  <c r="AP427" i="7"/>
  <c r="AM427" i="7"/>
  <c r="AG427" i="7"/>
  <c r="U427" i="7"/>
  <c r="Q427" i="7"/>
  <c r="N427" i="7"/>
  <c r="AY426" i="7"/>
  <c r="AV426" i="7"/>
  <c r="AP426" i="7"/>
  <c r="AM426" i="7"/>
  <c r="AG426" i="7"/>
  <c r="U426" i="7"/>
  <c r="Q426" i="7"/>
  <c r="N426" i="7"/>
  <c r="AY425" i="7"/>
  <c r="AV425" i="7"/>
  <c r="AP425" i="7"/>
  <c r="AM425" i="7"/>
  <c r="AG425" i="7"/>
  <c r="U425" i="7"/>
  <c r="Q425" i="7"/>
  <c r="N425" i="7"/>
  <c r="AY424" i="7"/>
  <c r="AV424" i="7"/>
  <c r="AP424" i="7"/>
  <c r="AM424" i="7"/>
  <c r="AG424" i="7"/>
  <c r="U424" i="7"/>
  <c r="Q424" i="7"/>
  <c r="N424" i="7"/>
  <c r="AY423" i="7"/>
  <c r="AV423" i="7"/>
  <c r="AP423" i="7"/>
  <c r="AM423" i="7"/>
  <c r="AG423" i="7"/>
  <c r="U423" i="7"/>
  <c r="Q423" i="7"/>
  <c r="N423" i="7"/>
  <c r="AY422" i="7"/>
  <c r="AV422" i="7"/>
  <c r="AP422" i="7"/>
  <c r="AM422" i="7"/>
  <c r="AG422" i="7"/>
  <c r="U422" i="7"/>
  <c r="Q422" i="7"/>
  <c r="N422" i="7"/>
  <c r="AY421" i="7"/>
  <c r="AV421" i="7"/>
  <c r="AP421" i="7"/>
  <c r="AM421" i="7"/>
  <c r="AG421" i="7"/>
  <c r="U421" i="7"/>
  <c r="Q421" i="7"/>
  <c r="N421" i="7"/>
  <c r="AY420" i="7"/>
  <c r="AV420" i="7"/>
  <c r="AP420" i="7"/>
  <c r="AM420" i="7"/>
  <c r="AG420" i="7"/>
  <c r="U420" i="7"/>
  <c r="Q420" i="7"/>
  <c r="N420" i="7"/>
  <c r="AY419" i="7"/>
  <c r="AV419" i="7"/>
  <c r="AP419" i="7"/>
  <c r="AM419" i="7"/>
  <c r="AG419" i="7"/>
  <c r="U419" i="7"/>
  <c r="Q419" i="7"/>
  <c r="N419" i="7"/>
  <c r="AY418" i="7"/>
  <c r="AV418" i="7"/>
  <c r="AP418" i="7"/>
  <c r="AM418" i="7"/>
  <c r="AG418" i="7"/>
  <c r="U418" i="7"/>
  <c r="Q418" i="7"/>
  <c r="N418" i="7"/>
  <c r="AY417" i="7"/>
  <c r="AV417" i="7"/>
  <c r="AP417" i="7"/>
  <c r="AM417" i="7"/>
  <c r="AG417" i="7"/>
  <c r="U417" i="7"/>
  <c r="Q417" i="7"/>
  <c r="N417" i="7"/>
  <c r="AY416" i="7"/>
  <c r="AV416" i="7"/>
  <c r="AP416" i="7"/>
  <c r="AM416" i="7"/>
  <c r="AG416" i="7"/>
  <c r="U416" i="7"/>
  <c r="Q416" i="7"/>
  <c r="N416" i="7"/>
  <c r="AY415" i="7"/>
  <c r="AV415" i="7"/>
  <c r="AP415" i="7"/>
  <c r="AM415" i="7"/>
  <c r="AG415" i="7"/>
  <c r="U415" i="7"/>
  <c r="Q415" i="7"/>
  <c r="N415" i="7"/>
  <c r="AY414" i="7"/>
  <c r="AV414" i="7"/>
  <c r="AP414" i="7"/>
  <c r="AM414" i="7"/>
  <c r="AG414" i="7"/>
  <c r="U414" i="7"/>
  <c r="Q414" i="7"/>
  <c r="N414" i="7"/>
  <c r="AY413" i="7"/>
  <c r="AV413" i="7"/>
  <c r="AP413" i="7"/>
  <c r="AM413" i="7"/>
  <c r="AG413" i="7"/>
  <c r="U413" i="7"/>
  <c r="Q413" i="7"/>
  <c r="N413" i="7"/>
  <c r="AY412" i="7"/>
  <c r="AV412" i="7"/>
  <c r="AP412" i="7"/>
  <c r="AM412" i="7"/>
  <c r="AG412" i="7"/>
  <c r="U412" i="7"/>
  <c r="Q412" i="7"/>
  <c r="N412" i="7"/>
  <c r="AY411" i="7"/>
  <c r="AV411" i="7"/>
  <c r="AP411" i="7"/>
  <c r="AM411" i="7"/>
  <c r="AG411" i="7"/>
  <c r="U411" i="7"/>
  <c r="Q411" i="7"/>
  <c r="N411" i="7"/>
  <c r="AY410" i="7"/>
  <c r="AV410" i="7"/>
  <c r="AP410" i="7"/>
  <c r="AM410" i="7"/>
  <c r="AG410" i="7"/>
  <c r="U410" i="7"/>
  <c r="Q410" i="7"/>
  <c r="N410" i="7"/>
  <c r="AY409" i="7"/>
  <c r="AV409" i="7"/>
  <c r="AP409" i="7"/>
  <c r="AM409" i="7"/>
  <c r="AG409" i="7"/>
  <c r="U409" i="7"/>
  <c r="Q409" i="7"/>
  <c r="N409" i="7"/>
  <c r="AY408" i="7"/>
  <c r="AV408" i="7"/>
  <c r="AP408" i="7"/>
  <c r="AM408" i="7"/>
  <c r="AG408" i="7"/>
  <c r="U408" i="7"/>
  <c r="Q408" i="7"/>
  <c r="N408" i="7"/>
  <c r="AY407" i="7"/>
  <c r="AV407" i="7"/>
  <c r="AP407" i="7"/>
  <c r="AM407" i="7"/>
  <c r="AG407" i="7"/>
  <c r="U407" i="7"/>
  <c r="Q407" i="7"/>
  <c r="N407" i="7"/>
  <c r="AY406" i="7"/>
  <c r="AV406" i="7"/>
  <c r="AP406" i="7"/>
  <c r="AM406" i="7"/>
  <c r="AG406" i="7"/>
  <c r="U406" i="7"/>
  <c r="Q406" i="7"/>
  <c r="N406" i="7"/>
  <c r="AY405" i="7"/>
  <c r="AV405" i="7"/>
  <c r="AP405" i="7"/>
  <c r="AM405" i="7"/>
  <c r="AG405" i="7"/>
  <c r="U405" i="7"/>
  <c r="Q405" i="7"/>
  <c r="N405" i="7"/>
  <c r="AY404" i="7"/>
  <c r="AV404" i="7"/>
  <c r="AP404" i="7"/>
  <c r="AM404" i="7"/>
  <c r="AG404" i="7"/>
  <c r="U404" i="7"/>
  <c r="Q404" i="7"/>
  <c r="N404" i="7"/>
  <c r="AY403" i="7"/>
  <c r="AV403" i="7"/>
  <c r="AP403" i="7"/>
  <c r="AM403" i="7"/>
  <c r="AG403" i="7"/>
  <c r="U403" i="7"/>
  <c r="Q403" i="7"/>
  <c r="N403" i="7"/>
  <c r="AY402" i="7"/>
  <c r="AV402" i="7"/>
  <c r="AP402" i="7"/>
  <c r="AM402" i="7"/>
  <c r="AG402" i="7"/>
  <c r="U402" i="7"/>
  <c r="Q402" i="7"/>
  <c r="N402" i="7"/>
  <c r="AY401" i="7"/>
  <c r="AV401" i="7"/>
  <c r="AP401" i="7"/>
  <c r="AM401" i="7"/>
  <c r="AG401" i="7"/>
  <c r="U401" i="7"/>
  <c r="Q401" i="7"/>
  <c r="N401" i="7"/>
  <c r="AY400" i="7"/>
  <c r="AV400" i="7"/>
  <c r="AP400" i="7"/>
  <c r="AM400" i="7"/>
  <c r="AG400" i="7"/>
  <c r="U400" i="7"/>
  <c r="Q400" i="7"/>
  <c r="N400" i="7"/>
  <c r="AY399" i="7"/>
  <c r="AV399" i="7"/>
  <c r="AP399" i="7"/>
  <c r="AM399" i="7"/>
  <c r="AG399" i="7"/>
  <c r="U399" i="7"/>
  <c r="Q399" i="7"/>
  <c r="N399" i="7"/>
  <c r="AY398" i="7"/>
  <c r="AV398" i="7"/>
  <c r="AP398" i="7"/>
  <c r="AM398" i="7"/>
  <c r="AG398" i="7"/>
  <c r="U398" i="7"/>
  <c r="Q398" i="7"/>
  <c r="N398" i="7"/>
  <c r="AY397" i="7"/>
  <c r="AV397" i="7"/>
  <c r="AP397" i="7"/>
  <c r="AM397" i="7"/>
  <c r="AG397" i="7"/>
  <c r="U397" i="7"/>
  <c r="Q397" i="7"/>
  <c r="N397" i="7"/>
  <c r="AY396" i="7"/>
  <c r="AV396" i="7"/>
  <c r="AP396" i="7"/>
  <c r="AM396" i="7"/>
  <c r="AG396" i="7"/>
  <c r="U396" i="7"/>
  <c r="Q396" i="7"/>
  <c r="N396" i="7"/>
  <c r="AY395" i="7"/>
  <c r="AV395" i="7"/>
  <c r="AP395" i="7"/>
  <c r="AM395" i="7"/>
  <c r="AG395" i="7"/>
  <c r="U395" i="7"/>
  <c r="Q395" i="7"/>
  <c r="N395" i="7"/>
  <c r="AY394" i="7"/>
  <c r="AV394" i="7"/>
  <c r="AP394" i="7"/>
  <c r="AM394" i="7"/>
  <c r="AG394" i="7"/>
  <c r="U394" i="7"/>
  <c r="Q394" i="7"/>
  <c r="N394" i="7"/>
  <c r="AY393" i="7"/>
  <c r="AV393" i="7"/>
  <c r="AP393" i="7"/>
  <c r="AM393" i="7"/>
  <c r="AG393" i="7"/>
  <c r="U393" i="7"/>
  <c r="Q393" i="7"/>
  <c r="N393" i="7"/>
  <c r="AY392" i="7"/>
  <c r="AV392" i="7"/>
  <c r="AP392" i="7"/>
  <c r="AM392" i="7"/>
  <c r="AG392" i="7"/>
  <c r="U392" i="7"/>
  <c r="Q392" i="7"/>
  <c r="N392" i="7"/>
  <c r="AY391" i="7"/>
  <c r="AV391" i="7"/>
  <c r="AP391" i="7"/>
  <c r="AM391" i="7"/>
  <c r="AG391" i="7"/>
  <c r="U391" i="7"/>
  <c r="Q391" i="7"/>
  <c r="N391" i="7"/>
  <c r="AY390" i="7"/>
  <c r="AV390" i="7"/>
  <c r="AP390" i="7"/>
  <c r="AM390" i="7"/>
  <c r="AG390" i="7"/>
  <c r="U390" i="7"/>
  <c r="Q390" i="7"/>
  <c r="N390" i="7"/>
  <c r="AY389" i="7"/>
  <c r="AV389" i="7"/>
  <c r="AP389" i="7"/>
  <c r="AM389" i="7"/>
  <c r="AG389" i="7"/>
  <c r="U389" i="7"/>
  <c r="Q389" i="7"/>
  <c r="N389" i="7"/>
  <c r="AY388" i="7"/>
  <c r="AV388" i="7"/>
  <c r="AP388" i="7"/>
  <c r="AM388" i="7"/>
  <c r="AG388" i="7"/>
  <c r="U388" i="7"/>
  <c r="Q388" i="7"/>
  <c r="N388" i="7"/>
  <c r="AY387" i="7"/>
  <c r="AV387" i="7"/>
  <c r="AP387" i="7"/>
  <c r="AM387" i="7"/>
  <c r="AG387" i="7"/>
  <c r="U387" i="7"/>
  <c r="Q387" i="7"/>
  <c r="N387" i="7"/>
  <c r="AY386" i="7"/>
  <c r="AV386" i="7"/>
  <c r="AP386" i="7"/>
  <c r="AM386" i="7"/>
  <c r="AG386" i="7"/>
  <c r="U386" i="7"/>
  <c r="Q386" i="7"/>
  <c r="N386" i="7"/>
  <c r="AY385" i="7"/>
  <c r="AV385" i="7"/>
  <c r="AP385" i="7"/>
  <c r="AM385" i="7"/>
  <c r="AG385" i="7"/>
  <c r="U385" i="7"/>
  <c r="Q385" i="7"/>
  <c r="N385" i="7"/>
  <c r="AY384" i="7"/>
  <c r="AV384" i="7"/>
  <c r="AP384" i="7"/>
  <c r="AM384" i="7"/>
  <c r="AG384" i="7"/>
  <c r="U384" i="7"/>
  <c r="Q384" i="7"/>
  <c r="N384" i="7"/>
  <c r="AY383" i="7"/>
  <c r="AV383" i="7"/>
  <c r="AP383" i="7"/>
  <c r="AM383" i="7"/>
  <c r="AG383" i="7"/>
  <c r="U383" i="7"/>
  <c r="Q383" i="7"/>
  <c r="N383" i="7"/>
  <c r="AY382" i="7"/>
  <c r="AV382" i="7"/>
  <c r="AP382" i="7"/>
  <c r="AM382" i="7"/>
  <c r="AG382" i="7"/>
  <c r="U382" i="7"/>
  <c r="Q382" i="7"/>
  <c r="N382" i="7"/>
  <c r="AY381" i="7"/>
  <c r="AV381" i="7"/>
  <c r="AP381" i="7"/>
  <c r="AM381" i="7"/>
  <c r="AG381" i="7"/>
  <c r="U381" i="7"/>
  <c r="Q381" i="7"/>
  <c r="N381" i="7"/>
  <c r="AY380" i="7"/>
  <c r="AV380" i="7"/>
  <c r="AP380" i="7"/>
  <c r="AM380" i="7"/>
  <c r="AG380" i="7"/>
  <c r="U380" i="7"/>
  <c r="Q380" i="7"/>
  <c r="N380" i="7"/>
  <c r="AY379" i="7"/>
  <c r="AV379" i="7"/>
  <c r="AP379" i="7"/>
  <c r="AM379" i="7"/>
  <c r="AG379" i="7"/>
  <c r="U379" i="7"/>
  <c r="Q379" i="7"/>
  <c r="N379" i="7"/>
  <c r="AY378" i="7"/>
  <c r="AV378" i="7"/>
  <c r="AP378" i="7"/>
  <c r="AM378" i="7"/>
  <c r="AG378" i="7"/>
  <c r="U378" i="7"/>
  <c r="Q378" i="7"/>
  <c r="N378" i="7"/>
  <c r="AY377" i="7"/>
  <c r="AV377" i="7"/>
  <c r="AP377" i="7"/>
  <c r="AM377" i="7"/>
  <c r="AG377" i="7"/>
  <c r="U377" i="7"/>
  <c r="Q377" i="7"/>
  <c r="N377" i="7"/>
  <c r="AY376" i="7"/>
  <c r="AV376" i="7"/>
  <c r="AP376" i="7"/>
  <c r="AM376" i="7"/>
  <c r="AG376" i="7"/>
  <c r="U376" i="7"/>
  <c r="Q376" i="7"/>
  <c r="N376" i="7"/>
  <c r="AY375" i="7"/>
  <c r="AV375" i="7"/>
  <c r="AP375" i="7"/>
  <c r="AM375" i="7"/>
  <c r="AG375" i="7"/>
  <c r="U375" i="7"/>
  <c r="Q375" i="7"/>
  <c r="N375" i="7"/>
  <c r="AY374" i="7"/>
  <c r="AV374" i="7"/>
  <c r="AP374" i="7"/>
  <c r="AM374" i="7"/>
  <c r="AG374" i="7"/>
  <c r="U374" i="7"/>
  <c r="Q374" i="7"/>
  <c r="N374" i="7"/>
  <c r="AY373" i="7"/>
  <c r="AV373" i="7"/>
  <c r="AP373" i="7"/>
  <c r="AM373" i="7"/>
  <c r="AG373" i="7"/>
  <c r="U373" i="7"/>
  <c r="Q373" i="7"/>
  <c r="N373" i="7"/>
  <c r="AY372" i="7"/>
  <c r="AV372" i="7"/>
  <c r="AP372" i="7"/>
  <c r="AM372" i="7"/>
  <c r="AG372" i="7"/>
  <c r="U372" i="7"/>
  <c r="Q372" i="7"/>
  <c r="N372" i="7"/>
  <c r="AY371" i="7"/>
  <c r="AV371" i="7"/>
  <c r="AP371" i="7"/>
  <c r="AM371" i="7"/>
  <c r="AG371" i="7"/>
  <c r="U371" i="7"/>
  <c r="Q371" i="7"/>
  <c r="N371" i="7"/>
  <c r="AY370" i="7"/>
  <c r="AV370" i="7"/>
  <c r="AP370" i="7"/>
  <c r="AM370" i="7"/>
  <c r="AG370" i="7"/>
  <c r="U370" i="7"/>
  <c r="Q370" i="7"/>
  <c r="N370" i="7"/>
  <c r="AY369" i="7"/>
  <c r="AV369" i="7"/>
  <c r="AP369" i="7"/>
  <c r="AM369" i="7"/>
  <c r="AG369" i="7"/>
  <c r="U369" i="7"/>
  <c r="Q369" i="7"/>
  <c r="N369" i="7"/>
  <c r="AY368" i="7"/>
  <c r="AV368" i="7"/>
  <c r="AP368" i="7"/>
  <c r="AM368" i="7"/>
  <c r="AG368" i="7"/>
  <c r="U368" i="7"/>
  <c r="Q368" i="7"/>
  <c r="N368" i="7"/>
  <c r="AY367" i="7"/>
  <c r="AV367" i="7"/>
  <c r="AP367" i="7"/>
  <c r="AM367" i="7"/>
  <c r="AG367" i="7"/>
  <c r="U367" i="7"/>
  <c r="Q367" i="7"/>
  <c r="N367" i="7"/>
  <c r="AY366" i="7"/>
  <c r="AV366" i="7"/>
  <c r="AP366" i="7"/>
  <c r="AM366" i="7"/>
  <c r="AG366" i="7"/>
  <c r="U366" i="7"/>
  <c r="Q366" i="7"/>
  <c r="N366" i="7"/>
  <c r="AY365" i="7"/>
  <c r="AV365" i="7"/>
  <c r="AP365" i="7"/>
  <c r="AM365" i="7"/>
  <c r="AG365" i="7"/>
  <c r="U365" i="7"/>
  <c r="Q365" i="7"/>
  <c r="N365" i="7"/>
  <c r="AY364" i="7"/>
  <c r="AV364" i="7"/>
  <c r="AP364" i="7"/>
  <c r="AM364" i="7"/>
  <c r="AG364" i="7"/>
  <c r="U364" i="7"/>
  <c r="Q364" i="7"/>
  <c r="N364" i="7"/>
  <c r="AY363" i="7"/>
  <c r="AV363" i="7"/>
  <c r="AP363" i="7"/>
  <c r="AM363" i="7"/>
  <c r="AG363" i="7"/>
  <c r="U363" i="7"/>
  <c r="Q363" i="7"/>
  <c r="N363" i="7"/>
  <c r="AY362" i="7"/>
  <c r="AV362" i="7"/>
  <c r="AP362" i="7"/>
  <c r="AM362" i="7"/>
  <c r="AG362" i="7"/>
  <c r="U362" i="7"/>
  <c r="Q362" i="7"/>
  <c r="N362" i="7"/>
  <c r="AY361" i="7"/>
  <c r="AV361" i="7"/>
  <c r="AP361" i="7"/>
  <c r="AM361" i="7"/>
  <c r="AG361" i="7"/>
  <c r="U361" i="7"/>
  <c r="Q361" i="7"/>
  <c r="N361" i="7"/>
  <c r="AY360" i="7"/>
  <c r="AV360" i="7"/>
  <c r="AP360" i="7"/>
  <c r="AM360" i="7"/>
  <c r="AG360" i="7"/>
  <c r="U360" i="7"/>
  <c r="Q360" i="7"/>
  <c r="N360" i="7"/>
  <c r="AY359" i="7"/>
  <c r="AV359" i="7"/>
  <c r="AP359" i="7"/>
  <c r="AM359" i="7"/>
  <c r="AG359" i="7"/>
  <c r="U359" i="7"/>
  <c r="Q359" i="7"/>
  <c r="N359" i="7"/>
  <c r="AY358" i="7"/>
  <c r="AV358" i="7"/>
  <c r="AP358" i="7"/>
  <c r="AM358" i="7"/>
  <c r="AG358" i="7"/>
  <c r="U358" i="7"/>
  <c r="Q358" i="7"/>
  <c r="N358" i="7"/>
  <c r="AY357" i="7"/>
  <c r="AV357" i="7"/>
  <c r="AP357" i="7"/>
  <c r="AM357" i="7"/>
  <c r="AG357" i="7"/>
  <c r="U357" i="7"/>
  <c r="Q357" i="7"/>
  <c r="N357" i="7"/>
  <c r="AY356" i="7"/>
  <c r="AV356" i="7"/>
  <c r="AP356" i="7"/>
  <c r="AM356" i="7"/>
  <c r="AG356" i="7"/>
  <c r="U356" i="7"/>
  <c r="Q356" i="7"/>
  <c r="N356" i="7"/>
  <c r="AY355" i="7"/>
  <c r="AV355" i="7"/>
  <c r="AP355" i="7"/>
  <c r="AM355" i="7"/>
  <c r="AG355" i="7"/>
  <c r="U355" i="7"/>
  <c r="Q355" i="7"/>
  <c r="N355" i="7"/>
  <c r="AY354" i="7"/>
  <c r="AV354" i="7"/>
  <c r="AP354" i="7"/>
  <c r="AM354" i="7"/>
  <c r="AG354" i="7"/>
  <c r="U354" i="7"/>
  <c r="Q354" i="7"/>
  <c r="N354" i="7"/>
  <c r="AY353" i="7"/>
  <c r="AV353" i="7"/>
  <c r="AP353" i="7"/>
  <c r="AM353" i="7"/>
  <c r="AG353" i="7"/>
  <c r="U353" i="7"/>
  <c r="Q353" i="7"/>
  <c r="N353" i="7"/>
  <c r="AY352" i="7"/>
  <c r="AV352" i="7"/>
  <c r="AP352" i="7"/>
  <c r="AM352" i="7"/>
  <c r="AG352" i="7"/>
  <c r="U352" i="7"/>
  <c r="Q352" i="7"/>
  <c r="N352" i="7"/>
  <c r="AY351" i="7"/>
  <c r="AV351" i="7"/>
  <c r="AP351" i="7"/>
  <c r="AM351" i="7"/>
  <c r="AG351" i="7"/>
  <c r="U351" i="7"/>
  <c r="Q351" i="7"/>
  <c r="N351" i="7"/>
  <c r="AY350" i="7"/>
  <c r="AV350" i="7"/>
  <c r="AP350" i="7"/>
  <c r="AM350" i="7"/>
  <c r="AG350" i="7"/>
  <c r="U350" i="7"/>
  <c r="Q350" i="7"/>
  <c r="N350" i="7"/>
  <c r="AY349" i="7"/>
  <c r="AV349" i="7"/>
  <c r="AP349" i="7"/>
  <c r="AM349" i="7"/>
  <c r="AG349" i="7"/>
  <c r="U349" i="7"/>
  <c r="Q349" i="7"/>
  <c r="N349" i="7"/>
  <c r="AY348" i="7"/>
  <c r="AV348" i="7"/>
  <c r="AP348" i="7"/>
  <c r="AM348" i="7"/>
  <c r="AG348" i="7"/>
  <c r="U348" i="7"/>
  <c r="Q348" i="7"/>
  <c r="N348" i="7"/>
  <c r="AY347" i="7"/>
  <c r="AV347" i="7"/>
  <c r="AP347" i="7"/>
  <c r="AM347" i="7"/>
  <c r="AG347" i="7"/>
  <c r="U347" i="7"/>
  <c r="Q347" i="7"/>
  <c r="N347" i="7"/>
  <c r="AY346" i="7"/>
  <c r="AV346" i="7"/>
  <c r="AP346" i="7"/>
  <c r="AM346" i="7"/>
  <c r="AG346" i="7"/>
  <c r="U346" i="7"/>
  <c r="Q346" i="7"/>
  <c r="N346" i="7"/>
  <c r="AY345" i="7"/>
  <c r="AV345" i="7"/>
  <c r="AP345" i="7"/>
  <c r="AM345" i="7"/>
  <c r="AG345" i="7"/>
  <c r="U345" i="7"/>
  <c r="Q345" i="7"/>
  <c r="N345" i="7"/>
  <c r="AY344" i="7"/>
  <c r="AV344" i="7"/>
  <c r="AP344" i="7"/>
  <c r="AM344" i="7"/>
  <c r="AG344" i="7"/>
  <c r="U344" i="7"/>
  <c r="Q344" i="7"/>
  <c r="N344" i="7"/>
  <c r="AY343" i="7"/>
  <c r="AV343" i="7"/>
  <c r="AP343" i="7"/>
  <c r="AM343" i="7"/>
  <c r="AG343" i="7"/>
  <c r="U343" i="7"/>
  <c r="Q343" i="7"/>
  <c r="N343" i="7"/>
  <c r="AY342" i="7"/>
  <c r="AV342" i="7"/>
  <c r="AP342" i="7"/>
  <c r="AM342" i="7"/>
  <c r="AG342" i="7"/>
  <c r="U342" i="7"/>
  <c r="Q342" i="7"/>
  <c r="N342" i="7"/>
  <c r="AY341" i="7"/>
  <c r="AV341" i="7"/>
  <c r="AP341" i="7"/>
  <c r="AM341" i="7"/>
  <c r="AG341" i="7"/>
  <c r="U341" i="7"/>
  <c r="Q341" i="7"/>
  <c r="N341" i="7"/>
  <c r="AY340" i="7"/>
  <c r="AV340" i="7"/>
  <c r="AP340" i="7"/>
  <c r="AM340" i="7"/>
  <c r="AG340" i="7"/>
  <c r="U340" i="7"/>
  <c r="Q340" i="7"/>
  <c r="N340" i="7"/>
  <c r="AY339" i="7"/>
  <c r="AV339" i="7"/>
  <c r="AP339" i="7"/>
  <c r="AM339" i="7"/>
  <c r="AG339" i="7"/>
  <c r="U339" i="7"/>
  <c r="Q339" i="7"/>
  <c r="N339" i="7"/>
  <c r="AY338" i="7"/>
  <c r="AV338" i="7"/>
  <c r="AP338" i="7"/>
  <c r="AM338" i="7"/>
  <c r="AG338" i="7"/>
  <c r="U338" i="7"/>
  <c r="Q338" i="7"/>
  <c r="N338" i="7"/>
  <c r="AY337" i="7"/>
  <c r="AV337" i="7"/>
  <c r="AP337" i="7"/>
  <c r="AM337" i="7"/>
  <c r="AG337" i="7"/>
  <c r="U337" i="7"/>
  <c r="Q337" i="7"/>
  <c r="N337" i="7"/>
  <c r="AY336" i="7"/>
  <c r="AV336" i="7"/>
  <c r="AP336" i="7"/>
  <c r="AM336" i="7"/>
  <c r="AG336" i="7"/>
  <c r="U336" i="7"/>
  <c r="Q336" i="7"/>
  <c r="N336" i="7"/>
  <c r="AY335" i="7"/>
  <c r="AV335" i="7"/>
  <c r="AP335" i="7"/>
  <c r="AM335" i="7"/>
  <c r="AG335" i="7"/>
  <c r="U335" i="7"/>
  <c r="Q335" i="7"/>
  <c r="N335" i="7"/>
  <c r="AY334" i="7"/>
  <c r="AV334" i="7"/>
  <c r="AP334" i="7"/>
  <c r="AM334" i="7"/>
  <c r="AG334" i="7"/>
  <c r="U334" i="7"/>
  <c r="Q334" i="7"/>
  <c r="N334" i="7"/>
  <c r="AY333" i="7"/>
  <c r="AV333" i="7"/>
  <c r="AP333" i="7"/>
  <c r="AM333" i="7"/>
  <c r="AG333" i="7"/>
  <c r="U333" i="7"/>
  <c r="Q333" i="7"/>
  <c r="N333" i="7"/>
  <c r="AY332" i="7"/>
  <c r="AV332" i="7"/>
  <c r="AP332" i="7"/>
  <c r="AM332" i="7"/>
  <c r="AG332" i="7"/>
  <c r="U332" i="7"/>
  <c r="Q332" i="7"/>
  <c r="N332" i="7"/>
  <c r="AY331" i="7"/>
  <c r="AV331" i="7"/>
  <c r="AP331" i="7"/>
  <c r="AM331" i="7"/>
  <c r="AG331" i="7"/>
  <c r="U331" i="7"/>
  <c r="Q331" i="7"/>
  <c r="N331" i="7"/>
  <c r="AY330" i="7"/>
  <c r="AV330" i="7"/>
  <c r="AP330" i="7"/>
  <c r="AM330" i="7"/>
  <c r="AG330" i="7"/>
  <c r="U330" i="7"/>
  <c r="Q330" i="7"/>
  <c r="N330" i="7"/>
  <c r="AY329" i="7"/>
  <c r="AV329" i="7"/>
  <c r="AP329" i="7"/>
  <c r="AM329" i="7"/>
  <c r="AG329" i="7"/>
  <c r="U329" i="7"/>
  <c r="Q329" i="7"/>
  <c r="N329" i="7"/>
  <c r="AY328" i="7"/>
  <c r="AV328" i="7"/>
  <c r="AP328" i="7"/>
  <c r="AM328" i="7"/>
  <c r="AG328" i="7"/>
  <c r="U328" i="7"/>
  <c r="Q328" i="7"/>
  <c r="N328" i="7"/>
  <c r="AY327" i="7"/>
  <c r="AV327" i="7"/>
  <c r="AP327" i="7"/>
  <c r="AM327" i="7"/>
  <c r="AG327" i="7"/>
  <c r="U327" i="7"/>
  <c r="Q327" i="7"/>
  <c r="N327" i="7"/>
  <c r="AY326" i="7"/>
  <c r="AV326" i="7"/>
  <c r="AP326" i="7"/>
  <c r="AM326" i="7"/>
  <c r="AG326" i="7"/>
  <c r="U326" i="7"/>
  <c r="Q326" i="7"/>
  <c r="N326" i="7"/>
  <c r="AY325" i="7"/>
  <c r="AV325" i="7"/>
  <c r="AP325" i="7"/>
  <c r="AM325" i="7"/>
  <c r="AG325" i="7"/>
  <c r="U325" i="7"/>
  <c r="Q325" i="7"/>
  <c r="N325" i="7"/>
  <c r="AY324" i="7"/>
  <c r="AV324" i="7"/>
  <c r="AP324" i="7"/>
  <c r="AM324" i="7"/>
  <c r="AG324" i="7"/>
  <c r="U324" i="7"/>
  <c r="Q324" i="7"/>
  <c r="N324" i="7"/>
  <c r="AY323" i="7"/>
  <c r="AV323" i="7"/>
  <c r="AP323" i="7"/>
  <c r="AM323" i="7"/>
  <c r="AG323" i="7"/>
  <c r="U323" i="7"/>
  <c r="Q323" i="7"/>
  <c r="N323" i="7"/>
  <c r="AY322" i="7"/>
  <c r="AV322" i="7"/>
  <c r="AP322" i="7"/>
  <c r="AM322" i="7"/>
  <c r="AG322" i="7"/>
  <c r="U322" i="7"/>
  <c r="Q322" i="7"/>
  <c r="N322" i="7"/>
  <c r="AY321" i="7"/>
  <c r="AV321" i="7"/>
  <c r="AP321" i="7"/>
  <c r="AM321" i="7"/>
  <c r="AG321" i="7"/>
  <c r="U321" i="7"/>
  <c r="Q321" i="7"/>
  <c r="N321" i="7"/>
  <c r="AY320" i="7"/>
  <c r="AV320" i="7"/>
  <c r="AP320" i="7"/>
  <c r="AM320" i="7"/>
  <c r="AG320" i="7"/>
  <c r="U320" i="7"/>
  <c r="Q320" i="7"/>
  <c r="N320" i="7"/>
  <c r="AY319" i="7"/>
  <c r="AV319" i="7"/>
  <c r="AP319" i="7"/>
  <c r="AM319" i="7"/>
  <c r="AG319" i="7"/>
  <c r="U319" i="7"/>
  <c r="Q319" i="7"/>
  <c r="N319" i="7"/>
  <c r="AY318" i="7"/>
  <c r="AV318" i="7"/>
  <c r="AP318" i="7"/>
  <c r="AM318" i="7"/>
  <c r="AG318" i="7"/>
  <c r="U318" i="7"/>
  <c r="Q318" i="7"/>
  <c r="N318" i="7"/>
  <c r="AY317" i="7"/>
  <c r="AV317" i="7"/>
  <c r="AP317" i="7"/>
  <c r="AM317" i="7"/>
  <c r="AG317" i="7"/>
  <c r="U317" i="7"/>
  <c r="Q317" i="7"/>
  <c r="N317" i="7"/>
  <c r="AY316" i="7"/>
  <c r="AV316" i="7"/>
  <c r="AP316" i="7"/>
  <c r="AM316" i="7"/>
  <c r="AG316" i="7"/>
  <c r="U316" i="7"/>
  <c r="Q316" i="7"/>
  <c r="N316" i="7"/>
  <c r="AY315" i="7"/>
  <c r="AV315" i="7"/>
  <c r="AP315" i="7"/>
  <c r="AM315" i="7"/>
  <c r="AG315" i="7"/>
  <c r="U315" i="7"/>
  <c r="Q315" i="7"/>
  <c r="N315" i="7"/>
  <c r="AY314" i="7"/>
  <c r="AV314" i="7"/>
  <c r="AP314" i="7"/>
  <c r="AM314" i="7"/>
  <c r="AG314" i="7"/>
  <c r="U314" i="7"/>
  <c r="Q314" i="7"/>
  <c r="N314" i="7"/>
  <c r="AY313" i="7"/>
  <c r="AV313" i="7"/>
  <c r="AP313" i="7"/>
  <c r="AM313" i="7"/>
  <c r="AG313" i="7"/>
  <c r="U313" i="7"/>
  <c r="Q313" i="7"/>
  <c r="N313" i="7"/>
  <c r="AY312" i="7"/>
  <c r="AV312" i="7"/>
  <c r="AP312" i="7"/>
  <c r="AM312" i="7"/>
  <c r="AG312" i="7"/>
  <c r="U312" i="7"/>
  <c r="Q312" i="7"/>
  <c r="N312" i="7"/>
  <c r="AY311" i="7"/>
  <c r="AV311" i="7"/>
  <c r="AP311" i="7"/>
  <c r="AM311" i="7"/>
  <c r="AG311" i="7"/>
  <c r="U311" i="7"/>
  <c r="Q311" i="7"/>
  <c r="N311" i="7"/>
  <c r="AY310" i="7"/>
  <c r="AV310" i="7"/>
  <c r="AP310" i="7"/>
  <c r="AM310" i="7"/>
  <c r="AG310" i="7"/>
  <c r="U310" i="7"/>
  <c r="Q310" i="7"/>
  <c r="N310" i="7"/>
  <c r="AY309" i="7"/>
  <c r="AV309" i="7"/>
  <c r="AP309" i="7"/>
  <c r="AM309" i="7"/>
  <c r="AG309" i="7"/>
  <c r="U309" i="7"/>
  <c r="Q309" i="7"/>
  <c r="N309" i="7"/>
  <c r="AY308" i="7"/>
  <c r="AV308" i="7"/>
  <c r="AP308" i="7"/>
  <c r="AM308" i="7"/>
  <c r="AG308" i="7"/>
  <c r="U308" i="7"/>
  <c r="Q308" i="7"/>
  <c r="N308" i="7"/>
  <c r="AY307" i="7"/>
  <c r="AV307" i="7"/>
  <c r="AP307" i="7"/>
  <c r="AM307" i="7"/>
  <c r="AG307" i="7"/>
  <c r="U307" i="7"/>
  <c r="Q307" i="7"/>
  <c r="N307" i="7"/>
  <c r="AY306" i="7"/>
  <c r="AV306" i="7"/>
  <c r="AP306" i="7"/>
  <c r="AM306" i="7"/>
  <c r="AG306" i="7"/>
  <c r="U306" i="7"/>
  <c r="Q306" i="7"/>
  <c r="N306" i="7"/>
  <c r="AY305" i="7"/>
  <c r="AV305" i="7"/>
  <c r="AP305" i="7"/>
  <c r="AM305" i="7"/>
  <c r="AG305" i="7"/>
  <c r="U305" i="7"/>
  <c r="Q305" i="7"/>
  <c r="N305" i="7"/>
  <c r="AY304" i="7"/>
  <c r="AV304" i="7"/>
  <c r="AP304" i="7"/>
  <c r="AM304" i="7"/>
  <c r="AG304" i="7"/>
  <c r="U304" i="7"/>
  <c r="Q304" i="7"/>
  <c r="N304" i="7"/>
  <c r="AY303" i="7"/>
  <c r="AV303" i="7"/>
  <c r="AP303" i="7"/>
  <c r="AM303" i="7"/>
  <c r="AG303" i="7"/>
  <c r="U303" i="7"/>
  <c r="Q303" i="7"/>
  <c r="N303" i="7"/>
  <c r="AY302" i="7"/>
  <c r="AV302" i="7"/>
  <c r="AP302" i="7"/>
  <c r="AM302" i="7"/>
  <c r="AG302" i="7"/>
  <c r="U302" i="7"/>
  <c r="Q302" i="7"/>
  <c r="N302" i="7"/>
  <c r="AY301" i="7"/>
  <c r="AV301" i="7"/>
  <c r="AP301" i="7"/>
  <c r="AM301" i="7"/>
  <c r="AG301" i="7"/>
  <c r="U301" i="7"/>
  <c r="Q301" i="7"/>
  <c r="N301" i="7"/>
  <c r="AY300" i="7"/>
  <c r="AV300" i="7"/>
  <c r="AP300" i="7"/>
  <c r="AM300" i="7"/>
  <c r="AG300" i="7"/>
  <c r="U300" i="7"/>
  <c r="Q300" i="7"/>
  <c r="N300" i="7"/>
  <c r="AY299" i="7"/>
  <c r="AV299" i="7"/>
  <c r="AP299" i="7"/>
  <c r="AM299" i="7"/>
  <c r="AG299" i="7"/>
  <c r="U299" i="7"/>
  <c r="Q299" i="7"/>
  <c r="N299" i="7"/>
  <c r="AY298" i="7"/>
  <c r="AV298" i="7"/>
  <c r="AP298" i="7"/>
  <c r="AM298" i="7"/>
  <c r="AG298" i="7"/>
  <c r="U298" i="7"/>
  <c r="Q298" i="7"/>
  <c r="N298" i="7"/>
  <c r="AY297" i="7"/>
  <c r="AV297" i="7"/>
  <c r="AP297" i="7"/>
  <c r="AM297" i="7"/>
  <c r="AG297" i="7"/>
  <c r="U297" i="7"/>
  <c r="Q297" i="7"/>
  <c r="N297" i="7"/>
  <c r="AY296" i="7"/>
  <c r="AV296" i="7"/>
  <c r="AP296" i="7"/>
  <c r="AM296" i="7"/>
  <c r="AG296" i="7"/>
  <c r="U296" i="7"/>
  <c r="Q296" i="7"/>
  <c r="N296" i="7"/>
  <c r="AY295" i="7"/>
  <c r="AV295" i="7"/>
  <c r="AP295" i="7"/>
  <c r="AM295" i="7"/>
  <c r="AG295" i="7"/>
  <c r="U295" i="7"/>
  <c r="Q295" i="7"/>
  <c r="N295" i="7"/>
  <c r="AY294" i="7"/>
  <c r="AV294" i="7"/>
  <c r="AP294" i="7"/>
  <c r="AM294" i="7"/>
  <c r="AG294" i="7"/>
  <c r="U294" i="7"/>
  <c r="Q294" i="7"/>
  <c r="N294" i="7"/>
  <c r="AY293" i="7"/>
  <c r="AV293" i="7"/>
  <c r="AP293" i="7"/>
  <c r="AM293" i="7"/>
  <c r="AG293" i="7"/>
  <c r="U293" i="7"/>
  <c r="Q293" i="7"/>
  <c r="N293" i="7"/>
  <c r="AY292" i="7"/>
  <c r="AV292" i="7"/>
  <c r="AP292" i="7"/>
  <c r="AM292" i="7"/>
  <c r="AG292" i="7"/>
  <c r="U292" i="7"/>
  <c r="Q292" i="7"/>
  <c r="N292" i="7"/>
  <c r="AY291" i="7"/>
  <c r="AV291" i="7"/>
  <c r="AP291" i="7"/>
  <c r="AM291" i="7"/>
  <c r="AG291" i="7"/>
  <c r="U291" i="7"/>
  <c r="Q291" i="7"/>
  <c r="N291" i="7"/>
  <c r="AY290" i="7"/>
  <c r="AV290" i="7"/>
  <c r="AP290" i="7"/>
  <c r="AM290" i="7"/>
  <c r="AG290" i="7"/>
  <c r="U290" i="7"/>
  <c r="Q290" i="7"/>
  <c r="N290" i="7"/>
  <c r="AY289" i="7"/>
  <c r="AV289" i="7"/>
  <c r="AP289" i="7"/>
  <c r="AM289" i="7"/>
  <c r="AG289" i="7"/>
  <c r="U289" i="7"/>
  <c r="Q289" i="7"/>
  <c r="N289" i="7"/>
  <c r="AY288" i="7"/>
  <c r="AV288" i="7"/>
  <c r="AP288" i="7"/>
  <c r="AM288" i="7"/>
  <c r="AG288" i="7"/>
  <c r="U288" i="7"/>
  <c r="Q288" i="7"/>
  <c r="N288" i="7"/>
  <c r="AY287" i="7"/>
  <c r="AV287" i="7"/>
  <c r="AP287" i="7"/>
  <c r="AM287" i="7"/>
  <c r="AG287" i="7"/>
  <c r="U287" i="7"/>
  <c r="Q287" i="7"/>
  <c r="N287" i="7"/>
  <c r="AY286" i="7"/>
  <c r="AV286" i="7"/>
  <c r="AP286" i="7"/>
  <c r="AM286" i="7"/>
  <c r="AG286" i="7"/>
  <c r="U286" i="7"/>
  <c r="Q286" i="7"/>
  <c r="N286" i="7"/>
  <c r="AY285" i="7"/>
  <c r="AV285" i="7"/>
  <c r="AP285" i="7"/>
  <c r="AM285" i="7"/>
  <c r="AG285" i="7"/>
  <c r="U285" i="7"/>
  <c r="Q285" i="7"/>
  <c r="N285" i="7"/>
  <c r="AY284" i="7"/>
  <c r="AV284" i="7"/>
  <c r="AP284" i="7"/>
  <c r="AM284" i="7"/>
  <c r="AG284" i="7"/>
  <c r="U284" i="7"/>
  <c r="Q284" i="7"/>
  <c r="N284" i="7"/>
  <c r="AY283" i="7"/>
  <c r="AV283" i="7"/>
  <c r="AP283" i="7"/>
  <c r="AM283" i="7"/>
  <c r="AG283" i="7"/>
  <c r="U283" i="7"/>
  <c r="Q283" i="7"/>
  <c r="N283" i="7"/>
  <c r="AY282" i="7"/>
  <c r="AV282" i="7"/>
  <c r="AP282" i="7"/>
  <c r="AM282" i="7"/>
  <c r="AG282" i="7"/>
  <c r="U282" i="7"/>
  <c r="Q282" i="7"/>
  <c r="N282" i="7"/>
  <c r="AY281" i="7"/>
  <c r="AV281" i="7"/>
  <c r="AP281" i="7"/>
  <c r="AM281" i="7"/>
  <c r="AG281" i="7"/>
  <c r="U281" i="7"/>
  <c r="Q281" i="7"/>
  <c r="N281" i="7"/>
  <c r="AY280" i="7"/>
  <c r="AV280" i="7"/>
  <c r="AP280" i="7"/>
  <c r="AM280" i="7"/>
  <c r="AG280" i="7"/>
  <c r="U280" i="7"/>
  <c r="Q280" i="7"/>
  <c r="N280" i="7"/>
  <c r="AY279" i="7"/>
  <c r="AV279" i="7"/>
  <c r="AP279" i="7"/>
  <c r="AM279" i="7"/>
  <c r="AG279" i="7"/>
  <c r="U279" i="7"/>
  <c r="Q279" i="7"/>
  <c r="N279" i="7"/>
  <c r="AY278" i="7"/>
  <c r="AV278" i="7"/>
  <c r="AP278" i="7"/>
  <c r="AM278" i="7"/>
  <c r="AG278" i="7"/>
  <c r="U278" i="7"/>
  <c r="Q278" i="7"/>
  <c r="N278" i="7"/>
  <c r="AY277" i="7"/>
  <c r="AV277" i="7"/>
  <c r="AP277" i="7"/>
  <c r="AM277" i="7"/>
  <c r="AG277" i="7"/>
  <c r="U277" i="7"/>
  <c r="Q277" i="7"/>
  <c r="N277" i="7"/>
  <c r="AY276" i="7"/>
  <c r="AV276" i="7"/>
  <c r="AP276" i="7"/>
  <c r="AM276" i="7"/>
  <c r="AG276" i="7"/>
  <c r="U276" i="7"/>
  <c r="Q276" i="7"/>
  <c r="N276" i="7"/>
  <c r="AY275" i="7"/>
  <c r="AV275" i="7"/>
  <c r="AP275" i="7"/>
  <c r="AM275" i="7"/>
  <c r="AG275" i="7"/>
  <c r="U275" i="7"/>
  <c r="Q275" i="7"/>
  <c r="N275" i="7"/>
  <c r="AY274" i="7"/>
  <c r="AV274" i="7"/>
  <c r="AP274" i="7"/>
  <c r="AM274" i="7"/>
  <c r="AG274" i="7"/>
  <c r="U274" i="7"/>
  <c r="Q274" i="7"/>
  <c r="N274" i="7"/>
  <c r="AY273" i="7"/>
  <c r="AV273" i="7"/>
  <c r="AP273" i="7"/>
  <c r="AM273" i="7"/>
  <c r="AG273" i="7"/>
  <c r="U273" i="7"/>
  <c r="Q273" i="7"/>
  <c r="N273" i="7"/>
  <c r="AY272" i="7"/>
  <c r="AV272" i="7"/>
  <c r="AP272" i="7"/>
  <c r="AM272" i="7"/>
  <c r="AG272" i="7"/>
  <c r="U272" i="7"/>
  <c r="Q272" i="7"/>
  <c r="N272" i="7"/>
  <c r="AY271" i="7"/>
  <c r="AV271" i="7"/>
  <c r="AP271" i="7"/>
  <c r="AM271" i="7"/>
  <c r="AG271" i="7"/>
  <c r="U271" i="7"/>
  <c r="Q271" i="7"/>
  <c r="N271" i="7"/>
  <c r="AY270" i="7"/>
  <c r="AV270" i="7"/>
  <c r="AP270" i="7"/>
  <c r="AM270" i="7"/>
  <c r="AG270" i="7"/>
  <c r="U270" i="7"/>
  <c r="Q270" i="7"/>
  <c r="N270" i="7"/>
  <c r="AY269" i="7"/>
  <c r="AV269" i="7"/>
  <c r="AP269" i="7"/>
  <c r="AM269" i="7"/>
  <c r="AG269" i="7"/>
  <c r="U269" i="7"/>
  <c r="Q269" i="7"/>
  <c r="N269" i="7"/>
  <c r="AY268" i="7"/>
  <c r="AV268" i="7"/>
  <c r="AP268" i="7"/>
  <c r="AM268" i="7"/>
  <c r="AG268" i="7"/>
  <c r="U268" i="7"/>
  <c r="Q268" i="7"/>
  <c r="N268" i="7"/>
  <c r="AY267" i="7"/>
  <c r="AV267" i="7"/>
  <c r="AP267" i="7"/>
  <c r="AM267" i="7"/>
  <c r="AG267" i="7"/>
  <c r="U267" i="7"/>
  <c r="Q267" i="7"/>
  <c r="N267" i="7"/>
  <c r="AY266" i="7"/>
  <c r="AV266" i="7"/>
  <c r="AP266" i="7"/>
  <c r="AM266" i="7"/>
  <c r="AG266" i="7"/>
  <c r="U266" i="7"/>
  <c r="Q266" i="7"/>
  <c r="N266" i="7"/>
  <c r="AY265" i="7"/>
  <c r="AV265" i="7"/>
  <c r="AP265" i="7"/>
  <c r="AM265" i="7"/>
  <c r="AG265" i="7"/>
  <c r="U265" i="7"/>
  <c r="Q265" i="7"/>
  <c r="N265" i="7"/>
  <c r="AY264" i="7"/>
  <c r="AV264" i="7"/>
  <c r="AP264" i="7"/>
  <c r="AM264" i="7"/>
  <c r="AG264" i="7"/>
  <c r="U264" i="7"/>
  <c r="Q264" i="7"/>
  <c r="N264" i="7"/>
  <c r="AY263" i="7"/>
  <c r="AV263" i="7"/>
  <c r="AP263" i="7"/>
  <c r="AM263" i="7"/>
  <c r="AG263" i="7"/>
  <c r="U263" i="7"/>
  <c r="Q263" i="7"/>
  <c r="N263" i="7"/>
  <c r="AY262" i="7"/>
  <c r="AV262" i="7"/>
  <c r="AP262" i="7"/>
  <c r="AM262" i="7"/>
  <c r="AG262" i="7"/>
  <c r="U262" i="7"/>
  <c r="Q262" i="7"/>
  <c r="N262" i="7"/>
  <c r="AY261" i="7"/>
  <c r="AV261" i="7"/>
  <c r="AP261" i="7"/>
  <c r="AM261" i="7"/>
  <c r="AG261" i="7"/>
  <c r="U261" i="7"/>
  <c r="Q261" i="7"/>
  <c r="N261" i="7"/>
  <c r="AY260" i="7"/>
  <c r="AV260" i="7"/>
  <c r="AP260" i="7"/>
  <c r="AM260" i="7"/>
  <c r="AG260" i="7"/>
  <c r="U260" i="7"/>
  <c r="Q260" i="7"/>
  <c r="N260" i="7"/>
  <c r="AY259" i="7"/>
  <c r="AV259" i="7"/>
  <c r="AP259" i="7"/>
  <c r="AM259" i="7"/>
  <c r="AG259" i="7"/>
  <c r="U259" i="7"/>
  <c r="Q259" i="7"/>
  <c r="N259" i="7"/>
  <c r="AY258" i="7"/>
  <c r="AV258" i="7"/>
  <c r="AP258" i="7"/>
  <c r="AM258" i="7"/>
  <c r="AG258" i="7"/>
  <c r="U258" i="7"/>
  <c r="Q258" i="7"/>
  <c r="N258" i="7"/>
  <c r="AY257" i="7"/>
  <c r="AV257" i="7"/>
  <c r="AP257" i="7"/>
  <c r="AM257" i="7"/>
  <c r="AG257" i="7"/>
  <c r="U257" i="7"/>
  <c r="Q257" i="7"/>
  <c r="N257" i="7"/>
  <c r="AY256" i="7"/>
  <c r="AV256" i="7"/>
  <c r="AP256" i="7"/>
  <c r="AM256" i="7"/>
  <c r="AG256" i="7"/>
  <c r="U256" i="7"/>
  <c r="Q256" i="7"/>
  <c r="N256" i="7"/>
  <c r="AY255" i="7"/>
  <c r="AV255" i="7"/>
  <c r="AP255" i="7"/>
  <c r="AM255" i="7"/>
  <c r="AG255" i="7"/>
  <c r="U255" i="7"/>
  <c r="Q255" i="7"/>
  <c r="N255" i="7"/>
  <c r="AY254" i="7"/>
  <c r="AV254" i="7"/>
  <c r="AP254" i="7"/>
  <c r="AM254" i="7"/>
  <c r="AG254" i="7"/>
  <c r="U254" i="7"/>
  <c r="Q254" i="7"/>
  <c r="N254" i="7"/>
  <c r="AY253" i="7"/>
  <c r="AV253" i="7"/>
  <c r="AP253" i="7"/>
  <c r="AM253" i="7"/>
  <c r="AG253" i="7"/>
  <c r="U253" i="7"/>
  <c r="Q253" i="7"/>
  <c r="N253" i="7"/>
  <c r="AY252" i="7"/>
  <c r="AV252" i="7"/>
  <c r="AP252" i="7"/>
  <c r="AM252" i="7"/>
  <c r="AG252" i="7"/>
  <c r="U252" i="7"/>
  <c r="Q252" i="7"/>
  <c r="N252" i="7"/>
  <c r="AY251" i="7"/>
  <c r="AV251" i="7"/>
  <c r="AP251" i="7"/>
  <c r="AM251" i="7"/>
  <c r="AG251" i="7"/>
  <c r="U251" i="7"/>
  <c r="Q251" i="7"/>
  <c r="N251" i="7"/>
  <c r="AY250" i="7"/>
  <c r="AV250" i="7"/>
  <c r="AP250" i="7"/>
  <c r="AM250" i="7"/>
  <c r="AG250" i="7"/>
  <c r="U250" i="7"/>
  <c r="Q250" i="7"/>
  <c r="N250" i="7"/>
  <c r="AY249" i="7"/>
  <c r="AV249" i="7"/>
  <c r="AP249" i="7"/>
  <c r="AM249" i="7"/>
  <c r="AG249" i="7"/>
  <c r="U249" i="7"/>
  <c r="Q249" i="7"/>
  <c r="N249" i="7"/>
  <c r="AY248" i="7"/>
  <c r="AV248" i="7"/>
  <c r="AP248" i="7"/>
  <c r="AM248" i="7"/>
  <c r="AG248" i="7"/>
  <c r="U248" i="7"/>
  <c r="Q248" i="7"/>
  <c r="N248" i="7"/>
  <c r="AY247" i="7"/>
  <c r="AV247" i="7"/>
  <c r="AP247" i="7"/>
  <c r="AM247" i="7"/>
  <c r="AG247" i="7"/>
  <c r="U247" i="7"/>
  <c r="Q247" i="7"/>
  <c r="N247" i="7"/>
  <c r="AY246" i="7"/>
  <c r="AV246" i="7"/>
  <c r="AP246" i="7"/>
  <c r="AM246" i="7"/>
  <c r="AG246" i="7"/>
  <c r="U246" i="7"/>
  <c r="Q246" i="7"/>
  <c r="N246" i="7"/>
  <c r="AY245" i="7"/>
  <c r="AV245" i="7"/>
  <c r="AP245" i="7"/>
  <c r="AM245" i="7"/>
  <c r="AG245" i="7"/>
  <c r="U245" i="7"/>
  <c r="Q245" i="7"/>
  <c r="N245" i="7"/>
  <c r="AY244" i="7"/>
  <c r="AV244" i="7"/>
  <c r="AP244" i="7"/>
  <c r="AM244" i="7"/>
  <c r="AG244" i="7"/>
  <c r="U244" i="7"/>
  <c r="Q244" i="7"/>
  <c r="N244" i="7"/>
  <c r="AY243" i="7"/>
  <c r="AV243" i="7"/>
  <c r="AP243" i="7"/>
  <c r="AM243" i="7"/>
  <c r="AG243" i="7"/>
  <c r="U243" i="7"/>
  <c r="Q243" i="7"/>
  <c r="N243" i="7"/>
  <c r="AY242" i="7"/>
  <c r="AV242" i="7"/>
  <c r="AP242" i="7"/>
  <c r="AM242" i="7"/>
  <c r="AG242" i="7"/>
  <c r="U242" i="7"/>
  <c r="Q242" i="7"/>
  <c r="N242" i="7"/>
  <c r="AY241" i="7"/>
  <c r="AV241" i="7"/>
  <c r="AP241" i="7"/>
  <c r="AM241" i="7"/>
  <c r="AG241" i="7"/>
  <c r="U241" i="7"/>
  <c r="Q241" i="7"/>
  <c r="N241" i="7"/>
  <c r="AY240" i="7"/>
  <c r="AV240" i="7"/>
  <c r="AP240" i="7"/>
  <c r="AM240" i="7"/>
  <c r="AG240" i="7"/>
  <c r="U240" i="7"/>
  <c r="Q240" i="7"/>
  <c r="N240" i="7"/>
  <c r="AY239" i="7"/>
  <c r="AV239" i="7"/>
  <c r="AP239" i="7"/>
  <c r="AM239" i="7"/>
  <c r="AG239" i="7"/>
  <c r="U239" i="7"/>
  <c r="Q239" i="7"/>
  <c r="N239" i="7"/>
  <c r="AY238" i="7"/>
  <c r="AV238" i="7"/>
  <c r="AP238" i="7"/>
  <c r="AM238" i="7"/>
  <c r="AG238" i="7"/>
  <c r="U238" i="7"/>
  <c r="Q238" i="7"/>
  <c r="N238" i="7"/>
  <c r="AY237" i="7"/>
  <c r="AV237" i="7"/>
  <c r="AP237" i="7"/>
  <c r="AM237" i="7"/>
  <c r="AG237" i="7"/>
  <c r="U237" i="7"/>
  <c r="Q237" i="7"/>
  <c r="N237" i="7"/>
  <c r="AY236" i="7"/>
  <c r="AV236" i="7"/>
  <c r="AP236" i="7"/>
  <c r="AM236" i="7"/>
  <c r="AG236" i="7"/>
  <c r="U236" i="7"/>
  <c r="Q236" i="7"/>
  <c r="N236" i="7"/>
  <c r="AY235" i="7"/>
  <c r="AV235" i="7"/>
  <c r="AP235" i="7"/>
  <c r="AM235" i="7"/>
  <c r="AG235" i="7"/>
  <c r="U235" i="7"/>
  <c r="Q235" i="7"/>
  <c r="N235" i="7"/>
  <c r="AY234" i="7"/>
  <c r="AV234" i="7"/>
  <c r="AP234" i="7"/>
  <c r="AM234" i="7"/>
  <c r="AG234" i="7"/>
  <c r="U234" i="7"/>
  <c r="Q234" i="7"/>
  <c r="N234" i="7"/>
  <c r="AY233" i="7"/>
  <c r="AV233" i="7"/>
  <c r="AP233" i="7"/>
  <c r="AM233" i="7"/>
  <c r="AG233" i="7"/>
  <c r="U233" i="7"/>
  <c r="Q233" i="7"/>
  <c r="N233" i="7"/>
  <c r="AY232" i="7"/>
  <c r="AV232" i="7"/>
  <c r="AP232" i="7"/>
  <c r="AM232" i="7"/>
  <c r="AG232" i="7"/>
  <c r="U232" i="7"/>
  <c r="Q232" i="7"/>
  <c r="N232" i="7"/>
  <c r="AY231" i="7"/>
  <c r="AV231" i="7"/>
  <c r="AP231" i="7"/>
  <c r="AM231" i="7"/>
  <c r="AG231" i="7"/>
  <c r="U231" i="7"/>
  <c r="Q231" i="7"/>
  <c r="N231" i="7"/>
  <c r="AY230" i="7"/>
  <c r="AV230" i="7"/>
  <c r="AP230" i="7"/>
  <c r="AM230" i="7"/>
  <c r="AG230" i="7"/>
  <c r="U230" i="7"/>
  <c r="Q230" i="7"/>
  <c r="N230" i="7"/>
  <c r="AY229" i="7"/>
  <c r="AV229" i="7"/>
  <c r="AP229" i="7"/>
  <c r="AM229" i="7"/>
  <c r="AG229" i="7"/>
  <c r="U229" i="7"/>
  <c r="Q229" i="7"/>
  <c r="N229" i="7"/>
  <c r="AY228" i="7"/>
  <c r="AV228" i="7"/>
  <c r="AP228" i="7"/>
  <c r="AM228" i="7"/>
  <c r="AG228" i="7"/>
  <c r="U228" i="7"/>
  <c r="Q228" i="7"/>
  <c r="N228" i="7"/>
  <c r="AY227" i="7"/>
  <c r="AV227" i="7"/>
  <c r="AP227" i="7"/>
  <c r="AM227" i="7"/>
  <c r="AG227" i="7"/>
  <c r="U227" i="7"/>
  <c r="Q227" i="7"/>
  <c r="N227" i="7"/>
  <c r="AY226" i="7"/>
  <c r="AV226" i="7"/>
  <c r="AP226" i="7"/>
  <c r="AM226" i="7"/>
  <c r="AG226" i="7"/>
  <c r="U226" i="7"/>
  <c r="Q226" i="7"/>
  <c r="N226" i="7"/>
  <c r="AY225" i="7"/>
  <c r="AV225" i="7"/>
  <c r="AP225" i="7"/>
  <c r="AM225" i="7"/>
  <c r="AG225" i="7"/>
  <c r="U225" i="7"/>
  <c r="Q225" i="7"/>
  <c r="N225" i="7"/>
  <c r="AY224" i="7"/>
  <c r="AV224" i="7"/>
  <c r="AP224" i="7"/>
  <c r="AM224" i="7"/>
  <c r="AG224" i="7"/>
  <c r="U224" i="7"/>
  <c r="Q224" i="7"/>
  <c r="N224" i="7"/>
  <c r="AY223" i="7"/>
  <c r="AV223" i="7"/>
  <c r="AP223" i="7"/>
  <c r="AM223" i="7"/>
  <c r="AG223" i="7"/>
  <c r="U223" i="7"/>
  <c r="Q223" i="7"/>
  <c r="N223" i="7"/>
  <c r="AY222" i="7"/>
  <c r="AV222" i="7"/>
  <c r="AP222" i="7"/>
  <c r="AM222" i="7"/>
  <c r="AG222" i="7"/>
  <c r="U222" i="7"/>
  <c r="Q222" i="7"/>
  <c r="N222" i="7"/>
  <c r="AY221" i="7"/>
  <c r="AV221" i="7"/>
  <c r="AP221" i="7"/>
  <c r="AM221" i="7"/>
  <c r="AG221" i="7"/>
  <c r="U221" i="7"/>
  <c r="Q221" i="7"/>
  <c r="N221" i="7"/>
  <c r="AY220" i="7"/>
  <c r="AV220" i="7"/>
  <c r="AP220" i="7"/>
  <c r="AM220" i="7"/>
  <c r="AG220" i="7"/>
  <c r="U220" i="7"/>
  <c r="Q220" i="7"/>
  <c r="N220" i="7"/>
  <c r="AY219" i="7"/>
  <c r="AV219" i="7"/>
  <c r="AP219" i="7"/>
  <c r="AM219" i="7"/>
  <c r="AG219" i="7"/>
  <c r="U219" i="7"/>
  <c r="Q219" i="7"/>
  <c r="N219" i="7"/>
  <c r="AY218" i="7"/>
  <c r="AV218" i="7"/>
  <c r="AP218" i="7"/>
  <c r="AM218" i="7"/>
  <c r="AG218" i="7"/>
  <c r="U218" i="7"/>
  <c r="Q218" i="7"/>
  <c r="N218" i="7"/>
  <c r="AY217" i="7"/>
  <c r="AV217" i="7"/>
  <c r="AP217" i="7"/>
  <c r="AM217" i="7"/>
  <c r="AG217" i="7"/>
  <c r="U217" i="7"/>
  <c r="Q217" i="7"/>
  <c r="N217" i="7"/>
  <c r="AY216" i="7"/>
  <c r="AV216" i="7"/>
  <c r="AP216" i="7"/>
  <c r="AM216" i="7"/>
  <c r="AG216" i="7"/>
  <c r="U216" i="7"/>
  <c r="Q216" i="7"/>
  <c r="N216" i="7"/>
  <c r="AY215" i="7"/>
  <c r="AV215" i="7"/>
  <c r="AP215" i="7"/>
  <c r="AM215" i="7"/>
  <c r="AG215" i="7"/>
  <c r="U215" i="7"/>
  <c r="Q215" i="7"/>
  <c r="N215" i="7"/>
  <c r="AY214" i="7"/>
  <c r="AV214" i="7"/>
  <c r="AP214" i="7"/>
  <c r="AM214" i="7"/>
  <c r="AG214" i="7"/>
  <c r="U214" i="7"/>
  <c r="Q214" i="7"/>
  <c r="N214" i="7"/>
  <c r="AY213" i="7"/>
  <c r="AV213" i="7"/>
  <c r="AP213" i="7"/>
  <c r="AM213" i="7"/>
  <c r="AG213" i="7"/>
  <c r="U213" i="7"/>
  <c r="Q213" i="7"/>
  <c r="N213" i="7"/>
  <c r="AY212" i="7"/>
  <c r="AV212" i="7"/>
  <c r="AP212" i="7"/>
  <c r="AM212" i="7"/>
  <c r="AG212" i="7"/>
  <c r="U212" i="7"/>
  <c r="Q212" i="7"/>
  <c r="N212" i="7"/>
  <c r="AY211" i="7"/>
  <c r="AV211" i="7"/>
  <c r="AP211" i="7"/>
  <c r="AM211" i="7"/>
  <c r="AG211" i="7"/>
  <c r="U211" i="7"/>
  <c r="Q211" i="7"/>
  <c r="N211" i="7"/>
  <c r="AY210" i="7"/>
  <c r="AV210" i="7"/>
  <c r="AP210" i="7"/>
  <c r="AM210" i="7"/>
  <c r="AG210" i="7"/>
  <c r="U210" i="7"/>
  <c r="Q210" i="7"/>
  <c r="N210" i="7"/>
  <c r="AY209" i="7"/>
  <c r="AV209" i="7"/>
  <c r="AP209" i="7"/>
  <c r="AM209" i="7"/>
  <c r="AG209" i="7"/>
  <c r="U209" i="7"/>
  <c r="Q209" i="7"/>
  <c r="N209" i="7"/>
  <c r="AY208" i="7"/>
  <c r="AV208" i="7"/>
  <c r="AP208" i="7"/>
  <c r="AM208" i="7"/>
  <c r="AG208" i="7"/>
  <c r="U208" i="7"/>
  <c r="Q208" i="7"/>
  <c r="N208" i="7"/>
  <c r="AY207" i="7"/>
  <c r="AV207" i="7"/>
  <c r="AP207" i="7"/>
  <c r="AM207" i="7"/>
  <c r="AG207" i="7"/>
  <c r="U207" i="7"/>
  <c r="Q207" i="7"/>
  <c r="N207" i="7"/>
  <c r="AY206" i="7"/>
  <c r="AV206" i="7"/>
  <c r="AP206" i="7"/>
  <c r="AM206" i="7"/>
  <c r="AG206" i="7"/>
  <c r="U206" i="7"/>
  <c r="Q206" i="7"/>
  <c r="N206" i="7"/>
  <c r="AY205" i="7"/>
  <c r="AV205" i="7"/>
  <c r="AP205" i="7"/>
  <c r="AM205" i="7"/>
  <c r="AG205" i="7"/>
  <c r="U205" i="7"/>
  <c r="Q205" i="7"/>
  <c r="N205" i="7"/>
  <c r="AY204" i="7"/>
  <c r="AV204" i="7"/>
  <c r="AP204" i="7"/>
  <c r="AM204" i="7"/>
  <c r="AG204" i="7"/>
  <c r="U204" i="7"/>
  <c r="Q204" i="7"/>
  <c r="N204" i="7"/>
  <c r="AY203" i="7"/>
  <c r="AV203" i="7"/>
  <c r="AP203" i="7"/>
  <c r="AM203" i="7"/>
  <c r="AG203" i="7"/>
  <c r="U203" i="7"/>
  <c r="Q203" i="7"/>
  <c r="N203" i="7"/>
  <c r="AY202" i="7"/>
  <c r="AV202" i="7"/>
  <c r="AP202" i="7"/>
  <c r="AM202" i="7"/>
  <c r="AG202" i="7"/>
  <c r="U202" i="7"/>
  <c r="Q202" i="7"/>
  <c r="N202" i="7"/>
  <c r="AY201" i="7"/>
  <c r="AV201" i="7"/>
  <c r="AP201" i="7"/>
  <c r="AM201" i="7"/>
  <c r="AG201" i="7"/>
  <c r="U201" i="7"/>
  <c r="Q201" i="7"/>
  <c r="N201" i="7"/>
  <c r="AY200" i="7"/>
  <c r="AV200" i="7"/>
  <c r="AP200" i="7"/>
  <c r="AM200" i="7"/>
  <c r="AG200" i="7"/>
  <c r="U200" i="7"/>
  <c r="Q200" i="7"/>
  <c r="N200" i="7"/>
  <c r="AY199" i="7"/>
  <c r="AV199" i="7"/>
  <c r="AP199" i="7"/>
  <c r="AM199" i="7"/>
  <c r="AG199" i="7"/>
  <c r="U199" i="7"/>
  <c r="Q199" i="7"/>
  <c r="N199" i="7"/>
  <c r="AY198" i="7"/>
  <c r="AV198" i="7"/>
  <c r="AP198" i="7"/>
  <c r="AM198" i="7"/>
  <c r="AG198" i="7"/>
  <c r="U198" i="7"/>
  <c r="Q198" i="7"/>
  <c r="N198" i="7"/>
  <c r="AY197" i="7"/>
  <c r="AV197" i="7"/>
  <c r="AP197" i="7"/>
  <c r="AM197" i="7"/>
  <c r="AG197" i="7"/>
  <c r="U197" i="7"/>
  <c r="Q197" i="7"/>
  <c r="N197" i="7"/>
  <c r="AY196" i="7"/>
  <c r="AV196" i="7"/>
  <c r="AP196" i="7"/>
  <c r="AM196" i="7"/>
  <c r="AG196" i="7"/>
  <c r="U196" i="7"/>
  <c r="Q196" i="7"/>
  <c r="N196" i="7"/>
  <c r="AY195" i="7"/>
  <c r="AV195" i="7"/>
  <c r="AP195" i="7"/>
  <c r="AM195" i="7"/>
  <c r="AG195" i="7"/>
  <c r="U195" i="7"/>
  <c r="Q195" i="7"/>
  <c r="N195" i="7"/>
  <c r="AY194" i="7"/>
  <c r="AV194" i="7"/>
  <c r="AP194" i="7"/>
  <c r="AM194" i="7"/>
  <c r="AG194" i="7"/>
  <c r="U194" i="7"/>
  <c r="Q194" i="7"/>
  <c r="N194" i="7"/>
  <c r="AY193" i="7"/>
  <c r="AV193" i="7"/>
  <c r="AP193" i="7"/>
  <c r="AM193" i="7"/>
  <c r="AG193" i="7"/>
  <c r="U193" i="7"/>
  <c r="Q193" i="7"/>
  <c r="N193" i="7"/>
  <c r="AY192" i="7"/>
  <c r="AV192" i="7"/>
  <c r="AP192" i="7"/>
  <c r="AM192" i="7"/>
  <c r="AG192" i="7"/>
  <c r="U192" i="7"/>
  <c r="Q192" i="7"/>
  <c r="N192" i="7"/>
  <c r="AY191" i="7"/>
  <c r="AV191" i="7"/>
  <c r="AP191" i="7"/>
  <c r="AM191" i="7"/>
  <c r="AG191" i="7"/>
  <c r="U191" i="7"/>
  <c r="Q191" i="7"/>
  <c r="N191" i="7"/>
  <c r="AY190" i="7"/>
  <c r="AV190" i="7"/>
  <c r="AP190" i="7"/>
  <c r="AM190" i="7"/>
  <c r="AG190" i="7"/>
  <c r="U190" i="7"/>
  <c r="Q190" i="7"/>
  <c r="N190" i="7"/>
  <c r="AY189" i="7"/>
  <c r="AV189" i="7"/>
  <c r="AP189" i="7"/>
  <c r="AM189" i="7"/>
  <c r="AG189" i="7"/>
  <c r="U189" i="7"/>
  <c r="Q189" i="7"/>
  <c r="N189" i="7"/>
  <c r="AY188" i="7"/>
  <c r="AV188" i="7"/>
  <c r="AP188" i="7"/>
  <c r="AM188" i="7"/>
  <c r="AG188" i="7"/>
  <c r="U188" i="7"/>
  <c r="Q188" i="7"/>
  <c r="N188" i="7"/>
  <c r="AY187" i="7"/>
  <c r="AV187" i="7"/>
  <c r="AP187" i="7"/>
  <c r="AM187" i="7"/>
  <c r="AG187" i="7"/>
  <c r="U187" i="7"/>
  <c r="Q187" i="7"/>
  <c r="N187" i="7"/>
  <c r="AY186" i="7"/>
  <c r="AV186" i="7"/>
  <c r="AP186" i="7"/>
  <c r="AM186" i="7"/>
  <c r="AG186" i="7"/>
  <c r="U186" i="7"/>
  <c r="Q186" i="7"/>
  <c r="N186" i="7"/>
  <c r="AY185" i="7"/>
  <c r="AV185" i="7"/>
  <c r="AP185" i="7"/>
  <c r="AM185" i="7"/>
  <c r="AG185" i="7"/>
  <c r="U185" i="7"/>
  <c r="Q185" i="7"/>
  <c r="N185" i="7"/>
  <c r="AY184" i="7"/>
  <c r="AV184" i="7"/>
  <c r="AP184" i="7"/>
  <c r="AM184" i="7"/>
  <c r="AG184" i="7"/>
  <c r="U184" i="7"/>
  <c r="Q184" i="7"/>
  <c r="N184" i="7"/>
  <c r="AY183" i="7"/>
  <c r="AV183" i="7"/>
  <c r="AP183" i="7"/>
  <c r="AM183" i="7"/>
  <c r="AG183" i="7"/>
  <c r="U183" i="7"/>
  <c r="Q183" i="7"/>
  <c r="N183" i="7"/>
  <c r="AY182" i="7"/>
  <c r="AV182" i="7"/>
  <c r="AP182" i="7"/>
  <c r="AM182" i="7"/>
  <c r="AG182" i="7"/>
  <c r="U182" i="7"/>
  <c r="Q182" i="7"/>
  <c r="N182" i="7"/>
  <c r="AY181" i="7"/>
  <c r="AV181" i="7"/>
  <c r="AP181" i="7"/>
  <c r="AM181" i="7"/>
  <c r="AG181" i="7"/>
  <c r="U181" i="7"/>
  <c r="Q181" i="7"/>
  <c r="N181" i="7"/>
  <c r="AY180" i="7"/>
  <c r="AV180" i="7"/>
  <c r="AP180" i="7"/>
  <c r="AM180" i="7"/>
  <c r="AG180" i="7"/>
  <c r="U180" i="7"/>
  <c r="Q180" i="7"/>
  <c r="N180" i="7"/>
  <c r="AY179" i="7"/>
  <c r="AV179" i="7"/>
  <c r="AP179" i="7"/>
  <c r="AM179" i="7"/>
  <c r="AG179" i="7"/>
  <c r="U179" i="7"/>
  <c r="Q179" i="7"/>
  <c r="N179" i="7"/>
  <c r="AY178" i="7"/>
  <c r="AV178" i="7"/>
  <c r="AP178" i="7"/>
  <c r="AM178" i="7"/>
  <c r="AG178" i="7"/>
  <c r="U178" i="7"/>
  <c r="Q178" i="7"/>
  <c r="N178" i="7"/>
  <c r="AY177" i="7"/>
  <c r="AV177" i="7"/>
  <c r="AP177" i="7"/>
  <c r="AM177" i="7"/>
  <c r="AG177" i="7"/>
  <c r="U177" i="7"/>
  <c r="Q177" i="7"/>
  <c r="N177" i="7"/>
  <c r="AY176" i="7"/>
  <c r="AV176" i="7"/>
  <c r="AP176" i="7"/>
  <c r="AM176" i="7"/>
  <c r="AG176" i="7"/>
  <c r="U176" i="7"/>
  <c r="Q176" i="7"/>
  <c r="N176" i="7"/>
  <c r="AY175" i="7"/>
  <c r="AV175" i="7"/>
  <c r="AP175" i="7"/>
  <c r="AM175" i="7"/>
  <c r="AG175" i="7"/>
  <c r="U175" i="7"/>
  <c r="Q175" i="7"/>
  <c r="N175" i="7"/>
  <c r="AY174" i="7"/>
  <c r="AV174" i="7"/>
  <c r="AP174" i="7"/>
  <c r="AM174" i="7"/>
  <c r="AG174" i="7"/>
  <c r="U174" i="7"/>
  <c r="Q174" i="7"/>
  <c r="N174" i="7"/>
  <c r="AY173" i="7"/>
  <c r="AV173" i="7"/>
  <c r="AP173" i="7"/>
  <c r="AM173" i="7"/>
  <c r="AG173" i="7"/>
  <c r="U173" i="7"/>
  <c r="Q173" i="7"/>
  <c r="N173" i="7"/>
  <c r="AY172" i="7"/>
  <c r="AV172" i="7"/>
  <c r="AP172" i="7"/>
  <c r="AM172" i="7"/>
  <c r="AG172" i="7"/>
  <c r="U172" i="7"/>
  <c r="Q172" i="7"/>
  <c r="N172" i="7"/>
  <c r="AY171" i="7"/>
  <c r="AV171" i="7"/>
  <c r="AP171" i="7"/>
  <c r="AM171" i="7"/>
  <c r="AG171" i="7"/>
  <c r="U171" i="7"/>
  <c r="Q171" i="7"/>
  <c r="N171" i="7"/>
  <c r="AY170" i="7"/>
  <c r="AV170" i="7"/>
  <c r="AP170" i="7"/>
  <c r="AM170" i="7"/>
  <c r="AG170" i="7"/>
  <c r="U170" i="7"/>
  <c r="Q170" i="7"/>
  <c r="N170" i="7"/>
  <c r="AY169" i="7"/>
  <c r="AV169" i="7"/>
  <c r="AP169" i="7"/>
  <c r="AM169" i="7"/>
  <c r="AG169" i="7"/>
  <c r="U169" i="7"/>
  <c r="Q169" i="7"/>
  <c r="N169" i="7"/>
  <c r="AY168" i="7"/>
  <c r="AV168" i="7"/>
  <c r="AP168" i="7"/>
  <c r="AM168" i="7"/>
  <c r="AG168" i="7"/>
  <c r="U168" i="7"/>
  <c r="Q168" i="7"/>
  <c r="N168" i="7"/>
  <c r="AY167" i="7"/>
  <c r="AV167" i="7"/>
  <c r="AP167" i="7"/>
  <c r="AM167" i="7"/>
  <c r="AG167" i="7"/>
  <c r="U167" i="7"/>
  <c r="Q167" i="7"/>
  <c r="N167" i="7"/>
  <c r="AY166" i="7"/>
  <c r="AV166" i="7"/>
  <c r="AP166" i="7"/>
  <c r="AM166" i="7"/>
  <c r="AG166" i="7"/>
  <c r="U166" i="7"/>
  <c r="Q166" i="7"/>
  <c r="N166" i="7"/>
  <c r="AY165" i="7"/>
  <c r="AV165" i="7"/>
  <c r="AP165" i="7"/>
  <c r="AM165" i="7"/>
  <c r="AG165" i="7"/>
  <c r="U165" i="7"/>
  <c r="Q165" i="7"/>
  <c r="N165" i="7"/>
  <c r="AY164" i="7"/>
  <c r="AV164" i="7"/>
  <c r="AP164" i="7"/>
  <c r="AM164" i="7"/>
  <c r="AG164" i="7"/>
  <c r="U164" i="7"/>
  <c r="Q164" i="7"/>
  <c r="N164" i="7"/>
  <c r="AY163" i="7"/>
  <c r="AV163" i="7"/>
  <c r="AP163" i="7"/>
  <c r="AM163" i="7"/>
  <c r="AG163" i="7"/>
  <c r="U163" i="7"/>
  <c r="Q163" i="7"/>
  <c r="N163" i="7"/>
  <c r="AY162" i="7"/>
  <c r="AV162" i="7"/>
  <c r="AP162" i="7"/>
  <c r="AM162" i="7"/>
  <c r="AG162" i="7"/>
  <c r="U162" i="7"/>
  <c r="Q162" i="7"/>
  <c r="N162" i="7"/>
  <c r="AY161" i="7"/>
  <c r="AV161" i="7"/>
  <c r="AP161" i="7"/>
  <c r="AM161" i="7"/>
  <c r="AG161" i="7"/>
  <c r="U161" i="7"/>
  <c r="Q161" i="7"/>
  <c r="N161" i="7"/>
  <c r="AY160" i="7"/>
  <c r="AV160" i="7"/>
  <c r="AP160" i="7"/>
  <c r="AM160" i="7"/>
  <c r="AG160" i="7"/>
  <c r="U160" i="7"/>
  <c r="Q160" i="7"/>
  <c r="N160" i="7"/>
  <c r="AY159" i="7"/>
  <c r="AV159" i="7"/>
  <c r="AP159" i="7"/>
  <c r="AM159" i="7"/>
  <c r="AG159" i="7"/>
  <c r="U159" i="7"/>
  <c r="Q159" i="7"/>
  <c r="N159" i="7"/>
  <c r="AY158" i="7"/>
  <c r="AV158" i="7"/>
  <c r="AP158" i="7"/>
  <c r="AM158" i="7"/>
  <c r="AG158" i="7"/>
  <c r="U158" i="7"/>
  <c r="Q158" i="7"/>
  <c r="N158" i="7"/>
  <c r="AY157" i="7"/>
  <c r="AV157" i="7"/>
  <c r="AP157" i="7"/>
  <c r="AM157" i="7"/>
  <c r="AG157" i="7"/>
  <c r="U157" i="7"/>
  <c r="Q157" i="7"/>
  <c r="N157" i="7"/>
  <c r="AY156" i="7"/>
  <c r="AV156" i="7"/>
  <c r="AP156" i="7"/>
  <c r="AM156" i="7"/>
  <c r="AG156" i="7"/>
  <c r="U156" i="7"/>
  <c r="Q156" i="7"/>
  <c r="N156" i="7"/>
  <c r="AY155" i="7"/>
  <c r="AV155" i="7"/>
  <c r="AP155" i="7"/>
  <c r="AM155" i="7"/>
  <c r="AG155" i="7"/>
  <c r="U155" i="7"/>
  <c r="Q155" i="7"/>
  <c r="N155" i="7"/>
  <c r="AY154" i="7"/>
  <c r="AV154" i="7"/>
  <c r="AP154" i="7"/>
  <c r="AM154" i="7"/>
  <c r="AG154" i="7"/>
  <c r="U154" i="7"/>
  <c r="Q154" i="7"/>
  <c r="N154" i="7"/>
  <c r="AY153" i="7"/>
  <c r="AV153" i="7"/>
  <c r="AP153" i="7"/>
  <c r="AM153" i="7"/>
  <c r="AG153" i="7"/>
  <c r="U153" i="7"/>
  <c r="Q153" i="7"/>
  <c r="N153" i="7"/>
  <c r="AY152" i="7"/>
  <c r="AV152" i="7"/>
  <c r="AP152" i="7"/>
  <c r="AM152" i="7"/>
  <c r="AG152" i="7"/>
  <c r="U152" i="7"/>
  <c r="Q152" i="7"/>
  <c r="N152" i="7"/>
  <c r="AY151" i="7"/>
  <c r="AV151" i="7"/>
  <c r="AP151" i="7"/>
  <c r="AM151" i="7"/>
  <c r="AG151" i="7"/>
  <c r="U151" i="7"/>
  <c r="Q151" i="7"/>
  <c r="N151" i="7"/>
  <c r="AY150" i="7"/>
  <c r="AV150" i="7"/>
  <c r="AP150" i="7"/>
  <c r="AM150" i="7"/>
  <c r="AG150" i="7"/>
  <c r="U150" i="7"/>
  <c r="Q150" i="7"/>
  <c r="N150" i="7"/>
  <c r="AY149" i="7"/>
  <c r="AV149" i="7"/>
  <c r="AP149" i="7"/>
  <c r="AM149" i="7"/>
  <c r="AG149" i="7"/>
  <c r="U149" i="7"/>
  <c r="Q149" i="7"/>
  <c r="N149" i="7"/>
  <c r="AY148" i="7"/>
  <c r="AV148" i="7"/>
  <c r="AP148" i="7"/>
  <c r="AM148" i="7"/>
  <c r="AG148" i="7"/>
  <c r="U148" i="7"/>
  <c r="Q148" i="7"/>
  <c r="N148" i="7"/>
  <c r="AY147" i="7"/>
  <c r="AV147" i="7"/>
  <c r="AP147" i="7"/>
  <c r="AM147" i="7"/>
  <c r="AG147" i="7"/>
  <c r="U147" i="7"/>
  <c r="Q147" i="7"/>
  <c r="N147" i="7"/>
  <c r="AY146" i="7"/>
  <c r="AV146" i="7"/>
  <c r="AP146" i="7"/>
  <c r="AM146" i="7"/>
  <c r="AG146" i="7"/>
  <c r="U146" i="7"/>
  <c r="Q146" i="7"/>
  <c r="N146" i="7"/>
  <c r="AY145" i="7"/>
  <c r="AV145" i="7"/>
  <c r="AP145" i="7"/>
  <c r="AM145" i="7"/>
  <c r="AG145" i="7"/>
  <c r="U145" i="7"/>
  <c r="Q145" i="7"/>
  <c r="N145" i="7"/>
  <c r="AY144" i="7"/>
  <c r="AV144" i="7"/>
  <c r="AP144" i="7"/>
  <c r="AM144" i="7"/>
  <c r="AG144" i="7"/>
  <c r="U144" i="7"/>
  <c r="Q144" i="7"/>
  <c r="N144" i="7"/>
  <c r="AY143" i="7"/>
  <c r="AV143" i="7"/>
  <c r="AP143" i="7"/>
  <c r="AM143" i="7"/>
  <c r="AG143" i="7"/>
  <c r="U143" i="7"/>
  <c r="Q143" i="7"/>
  <c r="N143" i="7"/>
  <c r="AY142" i="7"/>
  <c r="AV142" i="7"/>
  <c r="AP142" i="7"/>
  <c r="AM142" i="7"/>
  <c r="AG142" i="7"/>
  <c r="U142" i="7"/>
  <c r="Q142" i="7"/>
  <c r="N142" i="7"/>
  <c r="AY141" i="7"/>
  <c r="AV141" i="7"/>
  <c r="AP141" i="7"/>
  <c r="AM141" i="7"/>
  <c r="AG141" i="7"/>
  <c r="U141" i="7"/>
  <c r="Q141" i="7"/>
  <c r="N141" i="7"/>
  <c r="AY140" i="7"/>
  <c r="AV140" i="7"/>
  <c r="AP140" i="7"/>
  <c r="AM140" i="7"/>
  <c r="AG140" i="7"/>
  <c r="U140" i="7"/>
  <c r="Q140" i="7"/>
  <c r="N140" i="7"/>
  <c r="AY139" i="7"/>
  <c r="AV139" i="7"/>
  <c r="AP139" i="7"/>
  <c r="AM139" i="7"/>
  <c r="AG139" i="7"/>
  <c r="U139" i="7"/>
  <c r="Q139" i="7"/>
  <c r="N139" i="7"/>
  <c r="AY138" i="7"/>
  <c r="AV138" i="7"/>
  <c r="AP138" i="7"/>
  <c r="AM138" i="7"/>
  <c r="AG138" i="7"/>
  <c r="U138" i="7"/>
  <c r="Q138" i="7"/>
  <c r="N138" i="7"/>
  <c r="AY137" i="7"/>
  <c r="AV137" i="7"/>
  <c r="AP137" i="7"/>
  <c r="AM137" i="7"/>
  <c r="AG137" i="7"/>
  <c r="U137" i="7"/>
  <c r="Q137" i="7"/>
  <c r="N137" i="7"/>
  <c r="AY136" i="7"/>
  <c r="AV136" i="7"/>
  <c r="AP136" i="7"/>
  <c r="AM136" i="7"/>
  <c r="AG136" i="7"/>
  <c r="U136" i="7"/>
  <c r="Q136" i="7"/>
  <c r="N136" i="7"/>
  <c r="AY135" i="7"/>
  <c r="AV135" i="7"/>
  <c r="AP135" i="7"/>
  <c r="AM135" i="7"/>
  <c r="AG135" i="7"/>
  <c r="U135" i="7"/>
  <c r="Q135" i="7"/>
  <c r="N135" i="7"/>
  <c r="AY134" i="7"/>
  <c r="AV134" i="7"/>
  <c r="AP134" i="7"/>
  <c r="AM134" i="7"/>
  <c r="AG134" i="7"/>
  <c r="U134" i="7"/>
  <c r="Q134" i="7"/>
  <c r="N134" i="7"/>
  <c r="AY133" i="7"/>
  <c r="AV133" i="7"/>
  <c r="AP133" i="7"/>
  <c r="AM133" i="7"/>
  <c r="AG133" i="7"/>
  <c r="U133" i="7"/>
  <c r="Q133" i="7"/>
  <c r="N133" i="7"/>
  <c r="AY132" i="7"/>
  <c r="AV132" i="7"/>
  <c r="AP132" i="7"/>
  <c r="AM132" i="7"/>
  <c r="AG132" i="7"/>
  <c r="U132" i="7"/>
  <c r="Q132" i="7"/>
  <c r="N132" i="7"/>
  <c r="AY131" i="7"/>
  <c r="AV131" i="7"/>
  <c r="AP131" i="7"/>
  <c r="AM131" i="7"/>
  <c r="AG131" i="7"/>
  <c r="U131" i="7"/>
  <c r="Q131" i="7"/>
  <c r="N131" i="7"/>
  <c r="AY130" i="7"/>
  <c r="AV130" i="7"/>
  <c r="AP130" i="7"/>
  <c r="AM130" i="7"/>
  <c r="AG130" i="7"/>
  <c r="U130" i="7"/>
  <c r="Q130" i="7"/>
  <c r="N130" i="7"/>
  <c r="AY129" i="7"/>
  <c r="AV129" i="7"/>
  <c r="AP129" i="7"/>
  <c r="AM129" i="7"/>
  <c r="AG129" i="7"/>
  <c r="U129" i="7"/>
  <c r="Q129" i="7"/>
  <c r="N129" i="7"/>
  <c r="AY128" i="7"/>
  <c r="AV128" i="7"/>
  <c r="AP128" i="7"/>
  <c r="AM128" i="7"/>
  <c r="AG128" i="7"/>
  <c r="U128" i="7"/>
  <c r="Q128" i="7"/>
  <c r="N128" i="7"/>
  <c r="AY127" i="7"/>
  <c r="AV127" i="7"/>
  <c r="AP127" i="7"/>
  <c r="AM127" i="7"/>
  <c r="AG127" i="7"/>
  <c r="U127" i="7"/>
  <c r="Q127" i="7"/>
  <c r="N127" i="7"/>
  <c r="AY126" i="7"/>
  <c r="AV126" i="7"/>
  <c r="AP126" i="7"/>
  <c r="AM126" i="7"/>
  <c r="AG126" i="7"/>
  <c r="U126" i="7"/>
  <c r="Q126" i="7"/>
  <c r="N126" i="7"/>
  <c r="AY125" i="7"/>
  <c r="AV125" i="7"/>
  <c r="AP125" i="7"/>
  <c r="AM125" i="7"/>
  <c r="AG125" i="7"/>
  <c r="U125" i="7"/>
  <c r="Q125" i="7"/>
  <c r="N125" i="7"/>
  <c r="AY124" i="7"/>
  <c r="AV124" i="7"/>
  <c r="AP124" i="7"/>
  <c r="AM124" i="7"/>
  <c r="AG124" i="7"/>
  <c r="U124" i="7"/>
  <c r="Q124" i="7"/>
  <c r="N124" i="7"/>
  <c r="AY123" i="7"/>
  <c r="AV123" i="7"/>
  <c r="AP123" i="7"/>
  <c r="AM123" i="7"/>
  <c r="AG123" i="7"/>
  <c r="U123" i="7"/>
  <c r="Q123" i="7"/>
  <c r="N123" i="7"/>
  <c r="AY122" i="7"/>
  <c r="AV122" i="7"/>
  <c r="AP122" i="7"/>
  <c r="AM122" i="7"/>
  <c r="AG122" i="7"/>
  <c r="U122" i="7"/>
  <c r="Q122" i="7"/>
  <c r="N122" i="7"/>
  <c r="AY121" i="7"/>
  <c r="AV121" i="7"/>
  <c r="AP121" i="7"/>
  <c r="AM121" i="7"/>
  <c r="AG121" i="7"/>
  <c r="U121" i="7"/>
  <c r="Q121" i="7"/>
  <c r="N121" i="7"/>
  <c r="AY120" i="7"/>
  <c r="AV120" i="7"/>
  <c r="AP120" i="7"/>
  <c r="AM120" i="7"/>
  <c r="AG120" i="7"/>
  <c r="U120" i="7"/>
  <c r="Q120" i="7"/>
  <c r="N120" i="7"/>
  <c r="AY119" i="7"/>
  <c r="AV119" i="7"/>
  <c r="AP119" i="7"/>
  <c r="AM119" i="7"/>
  <c r="AG119" i="7"/>
  <c r="U119" i="7"/>
  <c r="Q119" i="7"/>
  <c r="N119" i="7"/>
  <c r="AY118" i="7"/>
  <c r="AV118" i="7"/>
  <c r="AP118" i="7"/>
  <c r="AM118" i="7"/>
  <c r="AG118" i="7"/>
  <c r="U118" i="7"/>
  <c r="Q118" i="7"/>
  <c r="N118" i="7"/>
  <c r="AY117" i="7"/>
  <c r="AV117" i="7"/>
  <c r="AP117" i="7"/>
  <c r="AM117" i="7"/>
  <c r="AG117" i="7"/>
  <c r="U117" i="7"/>
  <c r="Q117" i="7"/>
  <c r="N117" i="7"/>
  <c r="AY116" i="7"/>
  <c r="AV116" i="7"/>
  <c r="AP116" i="7"/>
  <c r="AM116" i="7"/>
  <c r="AG116" i="7"/>
  <c r="U116" i="7"/>
  <c r="Q116" i="7"/>
  <c r="N116" i="7"/>
  <c r="AY115" i="7"/>
  <c r="AV115" i="7"/>
  <c r="AP115" i="7"/>
  <c r="AM115" i="7"/>
  <c r="AG115" i="7"/>
  <c r="U115" i="7"/>
  <c r="Q115" i="7"/>
  <c r="N115" i="7"/>
  <c r="AY114" i="7"/>
  <c r="AV114" i="7"/>
  <c r="AP114" i="7"/>
  <c r="AM114" i="7"/>
  <c r="AG114" i="7"/>
  <c r="U114" i="7"/>
  <c r="Q114" i="7"/>
  <c r="N114" i="7"/>
  <c r="AY113" i="7"/>
  <c r="AV113" i="7"/>
  <c r="AP113" i="7"/>
  <c r="AM113" i="7"/>
  <c r="AG113" i="7"/>
  <c r="U113" i="7"/>
  <c r="Q113" i="7"/>
  <c r="N113" i="7"/>
  <c r="AY112" i="7"/>
  <c r="AV112" i="7"/>
  <c r="AP112" i="7"/>
  <c r="AM112" i="7"/>
  <c r="AG112" i="7"/>
  <c r="U112" i="7"/>
  <c r="Q112" i="7"/>
  <c r="N112" i="7"/>
  <c r="AY111" i="7"/>
  <c r="AV111" i="7"/>
  <c r="AP111" i="7"/>
  <c r="AM111" i="7"/>
  <c r="AG111" i="7"/>
  <c r="U111" i="7"/>
  <c r="Q111" i="7"/>
  <c r="N111" i="7"/>
  <c r="AY110" i="7"/>
  <c r="AV110" i="7"/>
  <c r="AP110" i="7"/>
  <c r="AM110" i="7"/>
  <c r="AG110" i="7"/>
  <c r="U110" i="7"/>
  <c r="Q110" i="7"/>
  <c r="N110" i="7"/>
  <c r="AY109" i="7"/>
  <c r="AV109" i="7"/>
  <c r="AP109" i="7"/>
  <c r="AM109" i="7"/>
  <c r="AG109" i="7"/>
  <c r="U109" i="7"/>
  <c r="Q109" i="7"/>
  <c r="N109" i="7"/>
  <c r="AY108" i="7"/>
  <c r="AV108" i="7"/>
  <c r="AP108" i="7"/>
  <c r="AM108" i="7"/>
  <c r="AG108" i="7"/>
  <c r="U108" i="7"/>
  <c r="Q108" i="7"/>
  <c r="N108" i="7"/>
  <c r="AY107" i="7"/>
  <c r="AV107" i="7"/>
  <c r="AP107" i="7"/>
  <c r="AM107" i="7"/>
  <c r="AG107" i="7"/>
  <c r="U107" i="7"/>
  <c r="Q107" i="7"/>
  <c r="N107" i="7"/>
  <c r="AY106" i="7"/>
  <c r="AV106" i="7"/>
  <c r="AP106" i="7"/>
  <c r="AM106" i="7"/>
  <c r="AG106" i="7"/>
  <c r="U106" i="7"/>
  <c r="Q106" i="7"/>
  <c r="N106" i="7"/>
  <c r="AY105" i="7"/>
  <c r="AV105" i="7"/>
  <c r="AP105" i="7"/>
  <c r="AM105" i="7"/>
  <c r="AG105" i="7"/>
  <c r="U105" i="7"/>
  <c r="Q105" i="7"/>
  <c r="N105" i="7"/>
  <c r="AY104" i="7"/>
  <c r="AV104" i="7"/>
  <c r="AP104" i="7"/>
  <c r="AM104" i="7"/>
  <c r="AG104" i="7"/>
  <c r="U104" i="7"/>
  <c r="Q104" i="7"/>
  <c r="N104" i="7"/>
  <c r="AY103" i="7"/>
  <c r="AV103" i="7"/>
  <c r="AP103" i="7"/>
  <c r="AM103" i="7"/>
  <c r="AG103" i="7"/>
  <c r="U103" i="7"/>
  <c r="Q103" i="7"/>
  <c r="N103" i="7"/>
  <c r="AY102" i="7"/>
  <c r="AV102" i="7"/>
  <c r="AP102" i="7"/>
  <c r="AM102" i="7"/>
  <c r="AG102" i="7"/>
  <c r="U102" i="7"/>
  <c r="Q102" i="7"/>
  <c r="N102" i="7"/>
  <c r="AY101" i="7"/>
  <c r="AV101" i="7"/>
  <c r="AP101" i="7"/>
  <c r="AM101" i="7"/>
  <c r="AG101" i="7"/>
  <c r="U101" i="7"/>
  <c r="Q101" i="7"/>
  <c r="N101" i="7"/>
  <c r="AY100" i="7"/>
  <c r="AV100" i="7"/>
  <c r="AP100" i="7"/>
  <c r="AM100" i="7"/>
  <c r="AG100" i="7"/>
  <c r="U100" i="7"/>
  <c r="Q100" i="7"/>
  <c r="N100" i="7"/>
  <c r="AY99" i="7"/>
  <c r="AV99" i="7"/>
  <c r="AP99" i="7"/>
  <c r="AM99" i="7"/>
  <c r="AG99" i="7"/>
  <c r="U99" i="7"/>
  <c r="Q99" i="7"/>
  <c r="N99" i="7"/>
  <c r="AY98" i="7"/>
  <c r="AV98" i="7"/>
  <c r="AP98" i="7"/>
  <c r="AM98" i="7"/>
  <c r="AG98" i="7"/>
  <c r="U98" i="7"/>
  <c r="Q98" i="7"/>
  <c r="N98" i="7"/>
  <c r="AY97" i="7"/>
  <c r="AV97" i="7"/>
  <c r="AP97" i="7"/>
  <c r="AM97" i="7"/>
  <c r="AG97" i="7"/>
  <c r="U97" i="7"/>
  <c r="Q97" i="7"/>
  <c r="N97" i="7"/>
  <c r="AY96" i="7"/>
  <c r="AV96" i="7"/>
  <c r="AP96" i="7"/>
  <c r="AM96" i="7"/>
  <c r="AG96" i="7"/>
  <c r="U96" i="7"/>
  <c r="Q96" i="7"/>
  <c r="N96" i="7"/>
  <c r="AY95" i="7"/>
  <c r="AV95" i="7"/>
  <c r="AP95" i="7"/>
  <c r="AM95" i="7"/>
  <c r="AG95" i="7"/>
  <c r="U95" i="7"/>
  <c r="Q95" i="7"/>
  <c r="N95" i="7"/>
  <c r="AY94" i="7"/>
  <c r="AV94" i="7"/>
  <c r="AP94" i="7"/>
  <c r="AM94" i="7"/>
  <c r="AG94" i="7"/>
  <c r="U94" i="7"/>
  <c r="Q94" i="7"/>
  <c r="N94" i="7"/>
  <c r="AY93" i="7"/>
  <c r="AV93" i="7"/>
  <c r="AP93" i="7"/>
  <c r="AM93" i="7"/>
  <c r="AG93" i="7"/>
  <c r="U93" i="7"/>
  <c r="Q93" i="7"/>
  <c r="N93" i="7"/>
  <c r="AY92" i="7"/>
  <c r="AV92" i="7"/>
  <c r="AP92" i="7"/>
  <c r="AM92" i="7"/>
  <c r="AG92" i="7"/>
  <c r="U92" i="7"/>
  <c r="Q92" i="7"/>
  <c r="N92" i="7"/>
  <c r="AY91" i="7"/>
  <c r="AV91" i="7"/>
  <c r="AP91" i="7"/>
  <c r="AM91" i="7"/>
  <c r="AG91" i="7"/>
  <c r="U91" i="7"/>
  <c r="Q91" i="7"/>
  <c r="N91" i="7"/>
  <c r="AY90" i="7"/>
  <c r="AV90" i="7"/>
  <c r="AP90" i="7"/>
  <c r="AM90" i="7"/>
  <c r="AG90" i="7"/>
  <c r="U90" i="7"/>
  <c r="Q90" i="7"/>
  <c r="N90" i="7"/>
  <c r="AY89" i="7"/>
  <c r="AV89" i="7"/>
  <c r="AP89" i="7"/>
  <c r="AM89" i="7"/>
  <c r="AG89" i="7"/>
  <c r="U89" i="7"/>
  <c r="Q89" i="7"/>
  <c r="N89" i="7"/>
  <c r="AY88" i="7"/>
  <c r="AV88" i="7"/>
  <c r="AP88" i="7"/>
  <c r="AM88" i="7"/>
  <c r="AG88" i="7"/>
  <c r="U88" i="7"/>
  <c r="Q88" i="7"/>
  <c r="N88" i="7"/>
  <c r="AY87" i="7"/>
  <c r="AV87" i="7"/>
  <c r="AP87" i="7"/>
  <c r="AM87" i="7"/>
  <c r="AG87" i="7"/>
  <c r="U87" i="7"/>
  <c r="Q87" i="7"/>
  <c r="N87" i="7"/>
  <c r="AY86" i="7"/>
  <c r="AV86" i="7"/>
  <c r="AP86" i="7"/>
  <c r="AM86" i="7"/>
  <c r="AG86" i="7"/>
  <c r="U86" i="7"/>
  <c r="Q86" i="7"/>
  <c r="N86" i="7"/>
  <c r="AY85" i="7"/>
  <c r="AV85" i="7"/>
  <c r="AP85" i="7"/>
  <c r="AM85" i="7"/>
  <c r="AG85" i="7"/>
  <c r="U85" i="7"/>
  <c r="Q85" i="7"/>
  <c r="N85" i="7"/>
  <c r="AY84" i="7"/>
  <c r="AV84" i="7"/>
  <c r="AP84" i="7"/>
  <c r="AM84" i="7"/>
  <c r="AG84" i="7"/>
  <c r="U84" i="7"/>
  <c r="Q84" i="7"/>
  <c r="N84" i="7"/>
  <c r="AY83" i="7"/>
  <c r="AV83" i="7"/>
  <c r="AP83" i="7"/>
  <c r="AM83" i="7"/>
  <c r="AG83" i="7"/>
  <c r="U83" i="7"/>
  <c r="Q83" i="7"/>
  <c r="N83" i="7"/>
  <c r="AY82" i="7"/>
  <c r="AV82" i="7"/>
  <c r="AP82" i="7"/>
  <c r="AM82" i="7"/>
  <c r="AG82" i="7"/>
  <c r="U82" i="7"/>
  <c r="Q82" i="7"/>
  <c r="N82" i="7"/>
  <c r="AY81" i="7"/>
  <c r="AV81" i="7"/>
  <c r="AP81" i="7"/>
  <c r="AM81" i="7"/>
  <c r="AG81" i="7"/>
  <c r="U81" i="7"/>
  <c r="Q81" i="7"/>
  <c r="N81" i="7"/>
  <c r="AY80" i="7"/>
  <c r="AV80" i="7"/>
  <c r="AP80" i="7"/>
  <c r="AM80" i="7"/>
  <c r="AG80" i="7"/>
  <c r="U80" i="7"/>
  <c r="Q80" i="7"/>
  <c r="N80" i="7"/>
  <c r="AY79" i="7"/>
  <c r="AV79" i="7"/>
  <c r="AP79" i="7"/>
  <c r="AM79" i="7"/>
  <c r="AG79" i="7"/>
  <c r="U79" i="7"/>
  <c r="Q79" i="7"/>
  <c r="N79" i="7"/>
  <c r="AY78" i="7"/>
  <c r="AV78" i="7"/>
  <c r="AP78" i="7"/>
  <c r="AM78" i="7"/>
  <c r="AG78" i="7"/>
  <c r="U78" i="7"/>
  <c r="Q78" i="7"/>
  <c r="N78" i="7"/>
  <c r="AY77" i="7"/>
  <c r="AV77" i="7"/>
  <c r="AP77" i="7"/>
  <c r="AM77" i="7"/>
  <c r="AG77" i="7"/>
  <c r="U77" i="7"/>
  <c r="Q77" i="7"/>
  <c r="N77" i="7"/>
  <c r="AY76" i="7"/>
  <c r="AV76" i="7"/>
  <c r="AP76" i="7"/>
  <c r="AM76" i="7"/>
  <c r="AG76" i="7"/>
  <c r="U76" i="7"/>
  <c r="Q76" i="7"/>
  <c r="N76" i="7"/>
  <c r="AY75" i="7"/>
  <c r="AV75" i="7"/>
  <c r="AP75" i="7"/>
  <c r="AM75" i="7"/>
  <c r="AG75" i="7"/>
  <c r="U75" i="7"/>
  <c r="Q75" i="7"/>
  <c r="N75" i="7"/>
  <c r="AY74" i="7"/>
  <c r="AV74" i="7"/>
  <c r="AP74" i="7"/>
  <c r="AM74" i="7"/>
  <c r="AG74" i="7"/>
  <c r="U74" i="7"/>
  <c r="Q74" i="7"/>
  <c r="N74" i="7"/>
  <c r="AY73" i="7"/>
  <c r="AV73" i="7"/>
  <c r="AP73" i="7"/>
  <c r="AM73" i="7"/>
  <c r="AG73" i="7"/>
  <c r="U73" i="7"/>
  <c r="Q73" i="7"/>
  <c r="N73" i="7"/>
  <c r="AY72" i="7"/>
  <c r="AV72" i="7"/>
  <c r="AP72" i="7"/>
  <c r="AM72" i="7"/>
  <c r="AG72" i="7"/>
  <c r="U72" i="7"/>
  <c r="Q72" i="7"/>
  <c r="N72" i="7"/>
  <c r="AY71" i="7"/>
  <c r="AV71" i="7"/>
  <c r="AP71" i="7"/>
  <c r="AM71" i="7"/>
  <c r="AG71" i="7"/>
  <c r="U71" i="7"/>
  <c r="Q71" i="7"/>
  <c r="N71" i="7"/>
  <c r="AY70" i="7"/>
  <c r="AV70" i="7"/>
  <c r="AP70" i="7"/>
  <c r="AM70" i="7"/>
  <c r="AG70" i="7"/>
  <c r="U70" i="7"/>
  <c r="Q70" i="7"/>
  <c r="N70" i="7"/>
  <c r="AY69" i="7"/>
  <c r="AV69" i="7"/>
  <c r="AP69" i="7"/>
  <c r="AM69" i="7"/>
  <c r="AG69" i="7"/>
  <c r="U69" i="7"/>
  <c r="Q69" i="7"/>
  <c r="N69" i="7"/>
  <c r="AY68" i="7"/>
  <c r="AV68" i="7"/>
  <c r="AP68" i="7"/>
  <c r="AM68" i="7"/>
  <c r="AG68" i="7"/>
  <c r="U68" i="7"/>
  <c r="Q68" i="7"/>
  <c r="N68" i="7"/>
  <c r="AY67" i="7"/>
  <c r="AV67" i="7"/>
  <c r="AP67" i="7"/>
  <c r="AM67" i="7"/>
  <c r="AG67" i="7"/>
  <c r="U67" i="7"/>
  <c r="Q67" i="7"/>
  <c r="N67" i="7"/>
  <c r="AY66" i="7"/>
  <c r="AV66" i="7"/>
  <c r="AP66" i="7"/>
  <c r="AM66" i="7"/>
  <c r="AG66" i="7"/>
  <c r="U66" i="7"/>
  <c r="Q66" i="7"/>
  <c r="N66" i="7"/>
  <c r="AY65" i="7"/>
  <c r="AV65" i="7"/>
  <c r="AP65" i="7"/>
  <c r="AM65" i="7"/>
  <c r="AG65" i="7"/>
  <c r="U65" i="7"/>
  <c r="Q65" i="7"/>
  <c r="N65" i="7"/>
  <c r="AY64" i="7"/>
  <c r="AV64" i="7"/>
  <c r="AP64" i="7"/>
  <c r="AM64" i="7"/>
  <c r="AG64" i="7"/>
  <c r="U64" i="7"/>
  <c r="Q64" i="7"/>
  <c r="N64" i="7"/>
  <c r="AY63" i="7"/>
  <c r="AV63" i="7"/>
  <c r="AP63" i="7"/>
  <c r="AM63" i="7"/>
  <c r="AG63" i="7"/>
  <c r="U63" i="7"/>
  <c r="Q63" i="7"/>
  <c r="N63" i="7"/>
  <c r="AY62" i="7"/>
  <c r="AV62" i="7"/>
  <c r="AP62" i="7"/>
  <c r="AM62" i="7"/>
  <c r="AG62" i="7"/>
  <c r="U62" i="7"/>
  <c r="Q62" i="7"/>
  <c r="N62" i="7"/>
  <c r="AY61" i="7"/>
  <c r="AV61" i="7"/>
  <c r="AP61" i="7"/>
  <c r="AM61" i="7"/>
  <c r="AG61" i="7"/>
  <c r="U61" i="7"/>
  <c r="Q61" i="7"/>
  <c r="N61" i="7"/>
  <c r="AY60" i="7"/>
  <c r="AV60" i="7"/>
  <c r="AP60" i="7"/>
  <c r="AM60" i="7"/>
  <c r="AG60" i="7"/>
  <c r="U60" i="7"/>
  <c r="Q60" i="7"/>
  <c r="N60" i="7"/>
  <c r="AY59" i="7"/>
  <c r="AV59" i="7"/>
  <c r="AP59" i="7"/>
  <c r="AM59" i="7"/>
  <c r="AG59" i="7"/>
  <c r="U59" i="7"/>
  <c r="Q59" i="7"/>
  <c r="N59" i="7"/>
  <c r="AY58" i="7"/>
  <c r="AV58" i="7"/>
  <c r="AP58" i="7"/>
  <c r="AM58" i="7"/>
  <c r="AG58" i="7"/>
  <c r="U58" i="7"/>
  <c r="Q58" i="7"/>
  <c r="N58" i="7"/>
  <c r="AY57" i="7"/>
  <c r="AV57" i="7"/>
  <c r="AP57" i="7"/>
  <c r="AM57" i="7"/>
  <c r="AG57" i="7"/>
  <c r="U57" i="7"/>
  <c r="Q57" i="7"/>
  <c r="N57" i="7"/>
  <c r="AY56" i="7"/>
  <c r="AV56" i="7"/>
  <c r="AP56" i="7"/>
  <c r="AM56" i="7"/>
  <c r="AG56" i="7"/>
  <c r="U56" i="7"/>
  <c r="Q56" i="7"/>
  <c r="N56" i="7"/>
  <c r="AY55" i="7"/>
  <c r="AV55" i="7"/>
  <c r="AP55" i="7"/>
  <c r="AM55" i="7"/>
  <c r="AG55" i="7"/>
  <c r="U55" i="7"/>
  <c r="Q55" i="7"/>
  <c r="N55" i="7"/>
  <c r="AY54" i="7"/>
  <c r="AV54" i="7"/>
  <c r="AP54" i="7"/>
  <c r="AM54" i="7"/>
  <c r="AG54" i="7"/>
  <c r="U54" i="7"/>
  <c r="Q54" i="7"/>
  <c r="N54" i="7"/>
  <c r="AY53" i="7"/>
  <c r="AV53" i="7"/>
  <c r="AP53" i="7"/>
  <c r="AM53" i="7"/>
  <c r="AG53" i="7"/>
  <c r="U53" i="7"/>
  <c r="Q53" i="7"/>
  <c r="N53" i="7"/>
  <c r="AY52" i="7"/>
  <c r="AV52" i="7"/>
  <c r="AP52" i="7"/>
  <c r="AM52" i="7"/>
  <c r="AG52" i="7"/>
  <c r="U52" i="7"/>
  <c r="Q52" i="7"/>
  <c r="N52" i="7"/>
  <c r="AY51" i="7"/>
  <c r="AV51" i="7"/>
  <c r="AP51" i="7"/>
  <c r="AM51" i="7"/>
  <c r="AG51" i="7"/>
  <c r="U51" i="7"/>
  <c r="Q51" i="7"/>
  <c r="N51" i="7"/>
  <c r="AY50" i="7"/>
  <c r="AV50" i="7"/>
  <c r="AP50" i="7"/>
  <c r="AM50" i="7"/>
  <c r="AG50" i="7"/>
  <c r="U50" i="7"/>
  <c r="Q50" i="7"/>
  <c r="N50" i="7"/>
  <c r="AY49" i="7"/>
  <c r="AV49" i="7"/>
  <c r="AP49" i="7"/>
  <c r="AM49" i="7"/>
  <c r="AG49" i="7"/>
  <c r="U49" i="7"/>
  <c r="Q49" i="7"/>
  <c r="N49" i="7"/>
  <c r="AY48" i="7"/>
  <c r="AV48" i="7"/>
  <c r="AP48" i="7"/>
  <c r="AM48" i="7"/>
  <c r="AG48" i="7"/>
  <c r="U48" i="7"/>
  <c r="Q48" i="7"/>
  <c r="N48" i="7"/>
  <c r="AY47" i="7"/>
  <c r="AV47" i="7"/>
  <c r="AP47" i="7"/>
  <c r="AM47" i="7"/>
  <c r="AG47" i="7"/>
  <c r="U47" i="7"/>
  <c r="Q47" i="7"/>
  <c r="N47" i="7"/>
  <c r="AY46" i="7"/>
  <c r="AV46" i="7"/>
  <c r="AP46" i="7"/>
  <c r="AM46" i="7"/>
  <c r="AG46" i="7"/>
  <c r="U46" i="7"/>
  <c r="Q46" i="7"/>
  <c r="N46" i="7"/>
  <c r="AY45" i="7"/>
  <c r="AV45" i="7"/>
  <c r="AP45" i="7"/>
  <c r="AM45" i="7"/>
  <c r="AG45" i="7"/>
  <c r="U45" i="7"/>
  <c r="Q45" i="7"/>
  <c r="N45" i="7"/>
  <c r="AY44" i="7"/>
  <c r="AV44" i="7"/>
  <c r="AP44" i="7"/>
  <c r="AM44" i="7"/>
  <c r="AG44" i="7"/>
  <c r="U44" i="7"/>
  <c r="Q44" i="7"/>
  <c r="N44" i="7"/>
  <c r="AY43" i="7"/>
  <c r="AV43" i="7"/>
  <c r="AP43" i="7"/>
  <c r="AM43" i="7"/>
  <c r="AG43" i="7"/>
  <c r="U43" i="7"/>
  <c r="Q43" i="7"/>
  <c r="N43" i="7"/>
  <c r="AY42" i="7"/>
  <c r="AV42" i="7"/>
  <c r="AP42" i="7"/>
  <c r="AM42" i="7"/>
  <c r="AG42" i="7"/>
  <c r="U42" i="7"/>
  <c r="Q42" i="7"/>
  <c r="N42" i="7"/>
  <c r="AY41" i="7"/>
  <c r="AV41" i="7"/>
  <c r="AP41" i="7"/>
  <c r="AM41" i="7"/>
  <c r="AG41" i="7"/>
  <c r="U41" i="7"/>
  <c r="Q41" i="7"/>
  <c r="N41" i="7"/>
  <c r="AY40" i="7"/>
  <c r="AV40" i="7"/>
  <c r="AP40" i="7"/>
  <c r="AM40" i="7"/>
  <c r="AG40" i="7"/>
  <c r="U40" i="7"/>
  <c r="Q40" i="7"/>
  <c r="N40" i="7"/>
  <c r="AY39" i="7"/>
  <c r="AV39" i="7"/>
  <c r="AP39" i="7"/>
  <c r="AM39" i="7"/>
  <c r="AG39" i="7"/>
  <c r="U39" i="7"/>
  <c r="Q39" i="7"/>
  <c r="N39" i="7"/>
  <c r="AY38" i="7"/>
  <c r="AV38" i="7"/>
  <c r="AP38" i="7"/>
  <c r="AM38" i="7"/>
  <c r="AG38" i="7"/>
  <c r="U38" i="7"/>
  <c r="Q38" i="7"/>
  <c r="N38" i="7"/>
  <c r="AY37" i="7"/>
  <c r="AV37" i="7"/>
  <c r="AP37" i="7"/>
  <c r="AM37" i="7"/>
  <c r="AG37" i="7"/>
  <c r="U37" i="7"/>
  <c r="Q37" i="7"/>
  <c r="N37" i="7"/>
  <c r="AY36" i="7"/>
  <c r="AV36" i="7"/>
  <c r="AP36" i="7"/>
  <c r="AM36" i="7"/>
  <c r="AG36" i="7"/>
  <c r="U36" i="7"/>
  <c r="Q36" i="7"/>
  <c r="N36" i="7"/>
  <c r="AY35" i="7"/>
  <c r="AV35" i="7"/>
  <c r="AP35" i="7"/>
  <c r="AM35" i="7"/>
  <c r="AG35" i="7"/>
  <c r="U35" i="7"/>
  <c r="Q35" i="7"/>
  <c r="N35" i="7"/>
  <c r="AY34" i="7"/>
  <c r="AV34" i="7"/>
  <c r="AP34" i="7"/>
  <c r="AM34" i="7"/>
  <c r="AG34" i="7"/>
  <c r="U34" i="7"/>
  <c r="Q34" i="7"/>
  <c r="N34" i="7"/>
  <c r="AY33" i="7"/>
  <c r="AV33" i="7"/>
  <c r="AP33" i="7"/>
  <c r="AM33" i="7"/>
  <c r="AG33" i="7"/>
  <c r="U33" i="7"/>
  <c r="Q33" i="7"/>
  <c r="N33" i="7"/>
  <c r="AY32" i="7"/>
  <c r="AV32" i="7"/>
  <c r="AP32" i="7"/>
  <c r="AM32" i="7"/>
  <c r="AG32" i="7"/>
  <c r="U32" i="7"/>
  <c r="Q32" i="7"/>
  <c r="N32" i="7"/>
  <c r="AY31" i="7"/>
  <c r="AV31" i="7"/>
  <c r="AP31" i="7"/>
  <c r="AM31" i="7"/>
  <c r="AG31" i="7"/>
  <c r="U31" i="7"/>
  <c r="Q31" i="7"/>
  <c r="N31" i="7"/>
  <c r="AY30" i="7"/>
  <c r="AV30" i="7"/>
  <c r="AP30" i="7"/>
  <c r="AM30" i="7"/>
  <c r="AG30" i="7"/>
  <c r="U30" i="7"/>
  <c r="Q30" i="7"/>
  <c r="N30" i="7"/>
  <c r="AY29" i="7"/>
  <c r="AV29" i="7"/>
  <c r="AP29" i="7"/>
  <c r="AM29" i="7"/>
  <c r="AG29" i="7"/>
  <c r="U29" i="7"/>
  <c r="Q29" i="7"/>
  <c r="N29" i="7"/>
  <c r="AY28" i="7"/>
  <c r="AV28" i="7"/>
  <c r="AP28" i="7"/>
  <c r="AM28" i="7"/>
  <c r="AG28" i="7"/>
  <c r="U28" i="7"/>
  <c r="Q28" i="7"/>
  <c r="N28" i="7"/>
  <c r="AY27" i="7"/>
  <c r="AV27" i="7"/>
  <c r="AP27" i="7"/>
  <c r="AM27" i="7"/>
  <c r="AG27" i="7"/>
  <c r="U27" i="7"/>
  <c r="Q27" i="7"/>
  <c r="N27" i="7"/>
  <c r="AY26" i="7"/>
  <c r="AV26" i="7"/>
  <c r="AP26" i="7"/>
  <c r="AM26" i="7"/>
  <c r="AG26" i="7"/>
  <c r="U26" i="7"/>
  <c r="Q26" i="7"/>
  <c r="N26" i="7"/>
  <c r="AY25" i="7"/>
  <c r="AV25" i="7"/>
  <c r="AP25" i="7"/>
  <c r="AM25" i="7"/>
  <c r="AG25" i="7"/>
  <c r="U25" i="7"/>
  <c r="Q25" i="7"/>
  <c r="N25" i="7"/>
  <c r="AY24" i="7"/>
  <c r="AV24" i="7"/>
  <c r="AP24" i="7"/>
  <c r="AM24" i="7"/>
  <c r="AG24" i="7"/>
  <c r="U24" i="7"/>
  <c r="Q24" i="7"/>
  <c r="N24" i="7"/>
  <c r="AY23" i="7"/>
  <c r="AV23" i="7"/>
  <c r="AP23" i="7"/>
  <c r="AM23" i="7"/>
  <c r="AG23" i="7"/>
  <c r="U23" i="7"/>
  <c r="Q23" i="7"/>
  <c r="N23" i="7"/>
  <c r="AY22" i="7"/>
  <c r="AV22" i="7"/>
  <c r="AP22" i="7"/>
  <c r="AM22" i="7"/>
  <c r="AG22" i="7"/>
  <c r="U22" i="7"/>
  <c r="Q22" i="7"/>
  <c r="N22" i="7"/>
  <c r="AY21" i="7"/>
  <c r="AV21" i="7"/>
  <c r="AP21" i="7"/>
  <c r="AM21" i="7"/>
  <c r="AG21" i="7"/>
  <c r="U21" i="7"/>
  <c r="Q21" i="7"/>
  <c r="N21" i="7"/>
  <c r="AY20" i="7"/>
  <c r="AV20" i="7"/>
  <c r="AP20" i="7"/>
  <c r="AM20" i="7"/>
  <c r="AG20" i="7"/>
  <c r="U20" i="7"/>
  <c r="Q20" i="7"/>
  <c r="N20" i="7"/>
  <c r="AY19" i="7"/>
  <c r="AV19" i="7"/>
  <c r="AP19" i="7"/>
  <c r="AM19" i="7"/>
  <c r="AG19" i="7"/>
  <c r="U19" i="7"/>
  <c r="Q19" i="7"/>
  <c r="N19" i="7"/>
  <c r="AY18" i="7"/>
  <c r="AV18" i="7"/>
  <c r="AP18" i="7"/>
  <c r="AM18" i="7"/>
  <c r="AG18" i="7"/>
  <c r="U18" i="7"/>
  <c r="Q18" i="7"/>
  <c r="N18" i="7"/>
  <c r="AY17" i="7"/>
  <c r="AV17" i="7"/>
  <c r="AP17" i="7"/>
  <c r="AM17" i="7"/>
  <c r="AG17" i="7"/>
  <c r="U17" i="7"/>
  <c r="Q17" i="7"/>
  <c r="N17" i="7"/>
  <c r="AY16" i="7"/>
  <c r="AV16" i="7"/>
  <c r="AP16" i="7"/>
  <c r="AM16" i="7"/>
  <c r="AG16" i="7"/>
  <c r="U16" i="7"/>
  <c r="Q16" i="7"/>
  <c r="N16" i="7"/>
  <c r="AY15" i="7"/>
  <c r="AV15" i="7"/>
  <c r="AP15" i="7"/>
  <c r="AM15" i="7"/>
  <c r="AG15" i="7"/>
  <c r="U15" i="7"/>
  <c r="Q15" i="7"/>
  <c r="N15" i="7"/>
  <c r="AY14" i="7"/>
  <c r="AV14" i="7"/>
  <c r="AP14" i="7"/>
  <c r="AM14" i="7"/>
  <c r="AG14" i="7"/>
  <c r="U14" i="7"/>
  <c r="Q14" i="7"/>
  <c r="N14" i="7"/>
  <c r="AY13" i="7"/>
  <c r="AV13" i="7"/>
  <c r="AP13" i="7"/>
  <c r="AM13" i="7"/>
  <c r="AG13" i="7"/>
  <c r="U13" i="7"/>
  <c r="Q13" i="7"/>
  <c r="N13" i="7"/>
  <c r="AY12" i="7"/>
  <c r="AV12" i="7"/>
  <c r="AP12" i="7"/>
  <c r="AM12" i="7"/>
  <c r="AG12" i="7"/>
  <c r="U12" i="7"/>
  <c r="Q12" i="7"/>
  <c r="N12" i="7"/>
  <c r="AY11" i="7"/>
  <c r="AV11" i="7"/>
  <c r="AP11" i="7"/>
  <c r="AM11" i="7"/>
  <c r="AG11" i="7"/>
  <c r="U11" i="7"/>
  <c r="Q11" i="7"/>
  <c r="N11" i="7"/>
  <c r="AY10" i="7"/>
  <c r="AV10" i="7"/>
  <c r="AP10" i="7"/>
  <c r="AM10" i="7"/>
  <c r="AG10" i="7"/>
  <c r="U10" i="7"/>
  <c r="Q10" i="7"/>
  <c r="N10" i="7"/>
  <c r="AY9" i="7"/>
  <c r="AV9" i="7"/>
  <c r="AP9" i="7"/>
  <c r="AM9" i="7"/>
  <c r="AG9" i="7"/>
  <c r="U9" i="7"/>
  <c r="Q9" i="7"/>
  <c r="N9" i="7"/>
  <c r="AY8" i="7"/>
  <c r="AV8" i="7"/>
  <c r="AP8" i="7"/>
  <c r="AM8" i="7"/>
  <c r="AG8" i="7"/>
  <c r="U8" i="7"/>
  <c r="Q8" i="7"/>
  <c r="N8" i="7"/>
  <c r="AY7" i="7"/>
  <c r="AV7" i="7"/>
  <c r="AP7" i="7"/>
  <c r="AM7" i="7"/>
  <c r="AG7" i="7"/>
  <c r="U7" i="7"/>
  <c r="Q7" i="7"/>
  <c r="N7" i="7"/>
  <c r="AY6" i="7"/>
  <c r="AV6" i="7"/>
  <c r="AP6" i="7"/>
  <c r="AM6" i="7"/>
  <c r="AG6" i="7"/>
  <c r="U6" i="7"/>
  <c r="Q6" i="7"/>
  <c r="N6" i="7"/>
  <c r="AY5" i="7"/>
  <c r="AV5" i="7"/>
  <c r="AP5" i="7"/>
  <c r="AM5" i="7"/>
  <c r="AG5" i="7"/>
  <c r="U5" i="7"/>
  <c r="Q5" i="7"/>
  <c r="N5" i="7"/>
  <c r="AY4" i="7"/>
  <c r="G4" i="8" s="1"/>
  <c r="H4" i="8" s="1"/>
  <c r="AV4" i="7"/>
  <c r="E4" i="8" s="1"/>
  <c r="AP4" i="7"/>
  <c r="G3" i="8" s="1"/>
  <c r="G5" i="8" s="1"/>
  <c r="AM4" i="7"/>
  <c r="AG4" i="7"/>
  <c r="G2" i="8" s="1"/>
  <c r="U4" i="7"/>
  <c r="E2" i="8" s="1"/>
  <c r="E5" i="8" s="1"/>
  <c r="Q4" i="7"/>
  <c r="C2" i="8" s="1"/>
  <c r="C5" i="8" s="1"/>
  <c r="N4" i="7"/>
  <c r="B2" i="8" s="1"/>
  <c r="F53" i="6"/>
  <c r="E48" i="6"/>
  <c r="C48" i="6"/>
  <c r="B48" i="6"/>
  <c r="G45" i="6"/>
  <c r="F45" i="6"/>
  <c r="E45" i="6"/>
  <c r="D45" i="6"/>
  <c r="C45" i="6"/>
  <c r="F5" i="6"/>
  <c r="G74" i="1" s="1"/>
  <c r="D5" i="6"/>
  <c r="E31" i="5"/>
  <c r="I5" i="5" s="1"/>
  <c r="C31" i="5"/>
  <c r="I4" i="5" s="1"/>
  <c r="I9" i="5" s="1"/>
  <c r="D30" i="5"/>
  <c r="E5" i="5" s="1"/>
  <c r="B30" i="5"/>
  <c r="E26" i="5"/>
  <c r="E30" i="5" s="1"/>
  <c r="H5" i="5" s="1"/>
  <c r="D26" i="5"/>
  <c r="D31" i="5" s="1"/>
  <c r="F5" i="5" s="1"/>
  <c r="C26" i="5"/>
  <c r="C30" i="5" s="1"/>
  <c r="H4" i="5" s="1"/>
  <c r="B26" i="5"/>
  <c r="B31" i="5" s="1"/>
  <c r="F4" i="5" s="1"/>
  <c r="G9" i="5"/>
  <c r="F9" i="5"/>
  <c r="D9" i="5"/>
  <c r="E4" i="5"/>
  <c r="I32" i="4"/>
  <c r="I31" i="4"/>
  <c r="I30" i="4"/>
  <c r="H30" i="4"/>
  <c r="H29" i="4"/>
  <c r="I29" i="4" s="1"/>
  <c r="I28" i="4"/>
  <c r="I27" i="4"/>
  <c r="I26" i="4"/>
  <c r="E26" i="4"/>
  <c r="I25" i="4"/>
  <c r="E25" i="4"/>
  <c r="I24" i="4"/>
  <c r="E24" i="4"/>
  <c r="I23" i="4"/>
  <c r="E23" i="4"/>
  <c r="S22" i="4"/>
  <c r="R22" i="4"/>
  <c r="N22" i="4"/>
  <c r="T22" i="4" s="1"/>
  <c r="K22" i="4"/>
  <c r="J22" i="4"/>
  <c r="I22" i="4"/>
  <c r="F22" i="4"/>
  <c r="U21" i="4"/>
  <c r="T21" i="4"/>
  <c r="S21" i="4"/>
  <c r="R21" i="4"/>
  <c r="V21" i="4" s="1"/>
  <c r="J21" i="4"/>
  <c r="K21" i="4" s="1"/>
  <c r="N21" i="4" s="1"/>
  <c r="I21" i="4"/>
  <c r="F21" i="4"/>
  <c r="K20" i="4"/>
  <c r="N20" i="4" s="1"/>
  <c r="T20" i="4" s="1"/>
  <c r="J20" i="4"/>
  <c r="R20" i="4" s="1"/>
  <c r="V20" i="4" s="1"/>
  <c r="I20" i="4"/>
  <c r="R19" i="4"/>
  <c r="K19" i="4"/>
  <c r="N19" i="4" s="1"/>
  <c r="I19" i="4"/>
  <c r="J19" i="4" s="1"/>
  <c r="J18" i="4"/>
  <c r="I18" i="4"/>
  <c r="I17" i="4"/>
  <c r="H17" i="4"/>
  <c r="F17" i="4"/>
  <c r="F15" i="4" s="1"/>
  <c r="F16" i="4"/>
  <c r="I15" i="4"/>
  <c r="H15" i="4"/>
  <c r="I14" i="4"/>
  <c r="H14" i="4"/>
  <c r="H16" i="4" s="1"/>
  <c r="I16" i="4" s="1"/>
  <c r="I13" i="4"/>
  <c r="T12" i="4"/>
  <c r="S12" i="4"/>
  <c r="R12" i="4"/>
  <c r="V12" i="4" s="1"/>
  <c r="P12" i="4"/>
  <c r="U12" i="4" s="1"/>
  <c r="F12" i="4"/>
  <c r="Q12" i="4" s="1"/>
  <c r="P11" i="4"/>
  <c r="U11" i="4" s="1"/>
  <c r="K11" i="4"/>
  <c r="N11" i="4" s="1"/>
  <c r="T11" i="4" s="1"/>
  <c r="J11" i="4"/>
  <c r="R11" i="4" s="1"/>
  <c r="F11" i="4"/>
  <c r="Q11" i="4" s="1"/>
  <c r="V11" i="4" s="1"/>
  <c r="E11" i="4"/>
  <c r="R10" i="4"/>
  <c r="Q10" i="4"/>
  <c r="V10" i="4" s="1"/>
  <c r="P10" i="4"/>
  <c r="U10" i="4" s="1"/>
  <c r="N10" i="4"/>
  <c r="K10" i="4"/>
  <c r="J10" i="4"/>
  <c r="E10" i="4"/>
  <c r="F10" i="4" s="1"/>
  <c r="R9" i="4"/>
  <c r="K9" i="4"/>
  <c r="N9" i="4" s="1"/>
  <c r="J9" i="4"/>
  <c r="E9" i="4"/>
  <c r="F9" i="4" s="1"/>
  <c r="R8" i="4"/>
  <c r="K8" i="4"/>
  <c r="N8" i="4" s="1"/>
  <c r="J8" i="4"/>
  <c r="E8" i="4"/>
  <c r="F8" i="4" s="1"/>
  <c r="I32" i="3"/>
  <c r="I31" i="3"/>
  <c r="H30" i="3"/>
  <c r="I30" i="3" s="1"/>
  <c r="H29" i="3"/>
  <c r="I29" i="3" s="1"/>
  <c r="I28" i="3"/>
  <c r="I27" i="3"/>
  <c r="I26" i="3"/>
  <c r="E26" i="3"/>
  <c r="I25" i="3"/>
  <c r="E25" i="3"/>
  <c r="I24" i="3"/>
  <c r="E24" i="3"/>
  <c r="I23" i="3"/>
  <c r="E23" i="3"/>
  <c r="I22" i="3"/>
  <c r="J22" i="3" s="1"/>
  <c r="F22" i="3"/>
  <c r="F19" i="3" s="1"/>
  <c r="J21" i="3"/>
  <c r="I21" i="3"/>
  <c r="F21" i="3"/>
  <c r="I20" i="3"/>
  <c r="J20" i="3" s="1"/>
  <c r="R20" i="3" s="1"/>
  <c r="F20" i="3"/>
  <c r="I19" i="3"/>
  <c r="J19" i="3" s="1"/>
  <c r="V18" i="3"/>
  <c r="U18" i="3"/>
  <c r="R18" i="3"/>
  <c r="I18" i="3"/>
  <c r="J18" i="3" s="1"/>
  <c r="F18" i="3"/>
  <c r="I17" i="3"/>
  <c r="F17" i="3"/>
  <c r="F13" i="3" s="1"/>
  <c r="I16" i="3"/>
  <c r="F16" i="3"/>
  <c r="H15" i="3"/>
  <c r="I15" i="3" s="1"/>
  <c r="F15" i="3"/>
  <c r="I14" i="3"/>
  <c r="H14" i="3"/>
  <c r="F14" i="3"/>
  <c r="I13" i="3"/>
  <c r="R12" i="3"/>
  <c r="Q12" i="3"/>
  <c r="V12" i="3" s="1"/>
  <c r="F12" i="3"/>
  <c r="P11" i="3"/>
  <c r="J11" i="3"/>
  <c r="R11" i="3" s="1"/>
  <c r="F11" i="3"/>
  <c r="Q11" i="3" s="1"/>
  <c r="V11" i="3" s="1"/>
  <c r="E11" i="3"/>
  <c r="R10" i="3"/>
  <c r="J10" i="3"/>
  <c r="E10" i="3"/>
  <c r="R9" i="3"/>
  <c r="J9" i="3"/>
  <c r="I9" i="3"/>
  <c r="F9" i="3"/>
  <c r="E9" i="3"/>
  <c r="R8" i="3"/>
  <c r="J8" i="3"/>
  <c r="I8" i="3"/>
  <c r="H8" i="3"/>
  <c r="H9" i="3" s="1"/>
  <c r="H10" i="3" s="1"/>
  <c r="E8" i="3"/>
  <c r="B78" i="2"/>
  <c r="B82" i="2" s="1"/>
  <c r="K71" i="1" s="1"/>
  <c r="L71" i="1" s="1"/>
  <c r="B77" i="2"/>
  <c r="B81" i="2" s="1"/>
  <c r="I71" i="1" s="1"/>
  <c r="C72" i="2"/>
  <c r="J70" i="2"/>
  <c r="F70" i="2"/>
  <c r="J69" i="2"/>
  <c r="F69" i="2"/>
  <c r="J68" i="2"/>
  <c r="F68" i="2"/>
  <c r="J67" i="2"/>
  <c r="F67" i="2"/>
  <c r="F71" i="2" s="1"/>
  <c r="G65" i="2"/>
  <c r="G71" i="2" s="1"/>
  <c r="C65" i="2"/>
  <c r="C60" i="2"/>
  <c r="J58" i="2"/>
  <c r="F58" i="2"/>
  <c r="J57" i="2"/>
  <c r="F57" i="2"/>
  <c r="J56" i="2"/>
  <c r="F56" i="2"/>
  <c r="J55" i="2"/>
  <c r="F55" i="2"/>
  <c r="F59" i="2" s="1"/>
  <c r="C53" i="2"/>
  <c r="C48" i="2"/>
  <c r="J47" i="2"/>
  <c r="G47" i="2"/>
  <c r="C47" i="2"/>
  <c r="E44" i="2" s="1"/>
  <c r="J46" i="2"/>
  <c r="F46" i="2"/>
  <c r="E46" i="2"/>
  <c r="V5" i="3" s="1"/>
  <c r="J45" i="2"/>
  <c r="F45" i="2"/>
  <c r="E45" i="2"/>
  <c r="J44" i="2"/>
  <c r="F44" i="2"/>
  <c r="J43" i="2"/>
  <c r="F43" i="2"/>
  <c r="F47" i="2" s="1"/>
  <c r="E43" i="2"/>
  <c r="E42" i="2"/>
  <c r="C42" i="2"/>
  <c r="J41" i="2"/>
  <c r="C36" i="2"/>
  <c r="G35" i="2"/>
  <c r="J34" i="2"/>
  <c r="F34" i="2"/>
  <c r="J33" i="2"/>
  <c r="F33" i="2"/>
  <c r="J32" i="2"/>
  <c r="F32" i="2"/>
  <c r="J31" i="2"/>
  <c r="F31" i="2"/>
  <c r="F35" i="2" s="1"/>
  <c r="J29" i="2"/>
  <c r="K12" i="9" s="1"/>
  <c r="N12" i="9" s="1"/>
  <c r="C29" i="2"/>
  <c r="C24" i="2"/>
  <c r="G23" i="2"/>
  <c r="J22" i="2"/>
  <c r="F22" i="2"/>
  <c r="E22" i="2"/>
  <c r="J21" i="2"/>
  <c r="F21" i="2"/>
  <c r="J20" i="2"/>
  <c r="F20" i="2"/>
  <c r="J19" i="2"/>
  <c r="F19" i="2"/>
  <c r="J23" i="2" s="1"/>
  <c r="E19" i="2"/>
  <c r="J18" i="2"/>
  <c r="C18" i="2"/>
  <c r="C23" i="2" s="1"/>
  <c r="E20" i="2" s="1"/>
  <c r="J17" i="2"/>
  <c r="K12" i="4" s="1"/>
  <c r="N12" i="4" s="1"/>
  <c r="G11" i="2"/>
  <c r="C11" i="2"/>
  <c r="N10" i="2"/>
  <c r="G10" i="2"/>
  <c r="C10" i="2"/>
  <c r="G9" i="2"/>
  <c r="C9" i="2"/>
  <c r="G8" i="2"/>
  <c r="C8" i="2"/>
  <c r="G6" i="2"/>
  <c r="C6" i="2"/>
  <c r="E85" i="1"/>
  <c r="E84" i="1"/>
  <c r="AA83" i="1"/>
  <c r="X83" i="1"/>
  <c r="U83" i="1"/>
  <c r="R83" i="1"/>
  <c r="H83" i="1"/>
  <c r="G83" i="1"/>
  <c r="E83" i="1"/>
  <c r="G82" i="1"/>
  <c r="H82" i="1" s="1"/>
  <c r="E82" i="1"/>
  <c r="H81" i="1"/>
  <c r="G81" i="1"/>
  <c r="E81" i="1"/>
  <c r="AA80" i="1"/>
  <c r="X80" i="1"/>
  <c r="U80" i="1"/>
  <c r="R80" i="1"/>
  <c r="H80" i="1"/>
  <c r="K80" i="1" s="1"/>
  <c r="L80" i="1" s="1"/>
  <c r="G80" i="1"/>
  <c r="E80" i="1"/>
  <c r="E79" i="1"/>
  <c r="E78" i="1"/>
  <c r="AA77" i="1"/>
  <c r="X77" i="1"/>
  <c r="U77" i="1"/>
  <c r="R77" i="1"/>
  <c r="H77" i="1"/>
  <c r="G77" i="1"/>
  <c r="E77" i="1"/>
  <c r="E76" i="1"/>
  <c r="E75" i="1"/>
  <c r="AA74" i="1"/>
  <c r="X74" i="1"/>
  <c r="U74" i="1"/>
  <c r="R74" i="1"/>
  <c r="H74" i="1"/>
  <c r="I74" i="1" s="1"/>
  <c r="E74" i="1"/>
  <c r="H73" i="1"/>
  <c r="E73" i="1"/>
  <c r="H72" i="1"/>
  <c r="G72" i="1"/>
  <c r="G73" i="1" s="1"/>
  <c r="E72" i="1"/>
  <c r="Y71" i="1"/>
  <c r="AA71" i="1" s="1"/>
  <c r="X71" i="1"/>
  <c r="V71" i="1"/>
  <c r="S71" i="1"/>
  <c r="U71" i="1" s="1"/>
  <c r="R71" i="1"/>
  <c r="H71" i="1"/>
  <c r="E71" i="1"/>
  <c r="E70" i="1"/>
  <c r="E69" i="1"/>
  <c r="AA68" i="1"/>
  <c r="Y68" i="1"/>
  <c r="V68" i="1"/>
  <c r="X68" i="1" s="1"/>
  <c r="U68" i="1"/>
  <c r="S68" i="1"/>
  <c r="R68" i="1"/>
  <c r="G68" i="1"/>
  <c r="E68" i="1"/>
  <c r="E67" i="1"/>
  <c r="G66" i="1"/>
  <c r="E66" i="1"/>
  <c r="AA65" i="1"/>
  <c r="Y65" i="1"/>
  <c r="V65" i="1"/>
  <c r="X65" i="1" s="1"/>
  <c r="S65" i="1"/>
  <c r="U65" i="1" s="1"/>
  <c r="R65" i="1"/>
  <c r="H65" i="1"/>
  <c r="K65" i="1" s="1"/>
  <c r="L65" i="1" s="1"/>
  <c r="G65" i="1"/>
  <c r="E65" i="1"/>
  <c r="E64" i="1"/>
  <c r="E63" i="1"/>
  <c r="AA62" i="1"/>
  <c r="X62" i="1"/>
  <c r="U62" i="1"/>
  <c r="R62" i="1"/>
  <c r="E62" i="1"/>
  <c r="G61" i="1"/>
  <c r="H61" i="1" s="1"/>
  <c r="E61" i="1"/>
  <c r="G60" i="1"/>
  <c r="H60" i="1" s="1"/>
  <c r="E60" i="1"/>
  <c r="AA59" i="1"/>
  <c r="X59" i="1"/>
  <c r="U59" i="1"/>
  <c r="R59" i="1"/>
  <c r="P59" i="1"/>
  <c r="G59" i="1"/>
  <c r="H59" i="1" s="1"/>
  <c r="E59" i="1"/>
  <c r="AA56" i="1"/>
  <c r="X56" i="1"/>
  <c r="U56" i="1"/>
  <c r="R56" i="1"/>
  <c r="AA55" i="1"/>
  <c r="X55" i="1"/>
  <c r="U55" i="1"/>
  <c r="R55" i="1"/>
  <c r="G54" i="1"/>
  <c r="H54" i="1" s="1"/>
  <c r="I54" i="1" s="1"/>
  <c r="J54" i="1" s="1"/>
  <c r="M54" i="1" s="1"/>
  <c r="E54" i="1"/>
  <c r="G53" i="1"/>
  <c r="H53" i="1" s="1"/>
  <c r="E53" i="1"/>
  <c r="I52" i="1"/>
  <c r="J52" i="1" s="1"/>
  <c r="M52" i="1" s="1"/>
  <c r="H52" i="1"/>
  <c r="E52" i="1"/>
  <c r="G51" i="1"/>
  <c r="H51" i="1" s="1"/>
  <c r="G50" i="1"/>
  <c r="H50" i="1" s="1"/>
  <c r="H49" i="1"/>
  <c r="H48" i="1"/>
  <c r="H47" i="1"/>
  <c r="H46" i="1"/>
  <c r="H45" i="1"/>
  <c r="H44" i="1"/>
  <c r="H43" i="1"/>
  <c r="I43" i="1" s="1"/>
  <c r="H42" i="1"/>
  <c r="G42" i="1"/>
  <c r="H41" i="1"/>
  <c r="G41" i="1"/>
  <c r="H40" i="1"/>
  <c r="G39" i="1"/>
  <c r="H39" i="1" s="1"/>
  <c r="I39" i="1" s="1"/>
  <c r="G38" i="1"/>
  <c r="H38" i="1" s="1"/>
  <c r="I38" i="1" s="1"/>
  <c r="H37" i="1"/>
  <c r="AA36" i="1"/>
  <c r="X36" i="1"/>
  <c r="U36" i="1"/>
  <c r="R36" i="1"/>
  <c r="G35" i="1"/>
  <c r="H35" i="1" s="1"/>
  <c r="E35" i="1"/>
  <c r="H34" i="1"/>
  <c r="G34" i="1"/>
  <c r="E34" i="1"/>
  <c r="AA33" i="1"/>
  <c r="X33" i="1"/>
  <c r="U33" i="1"/>
  <c r="R33" i="1"/>
  <c r="H33" i="1"/>
  <c r="G33" i="1"/>
  <c r="E33" i="1"/>
  <c r="G32" i="1"/>
  <c r="H32" i="1" s="1"/>
  <c r="K32" i="1" s="1"/>
  <c r="L32" i="1" s="1"/>
  <c r="E32" i="1"/>
  <c r="K31" i="1"/>
  <c r="L31" i="1" s="1"/>
  <c r="G31" i="1"/>
  <c r="H31" i="1" s="1"/>
  <c r="E31" i="1"/>
  <c r="AA30" i="1"/>
  <c r="X30" i="1"/>
  <c r="U30" i="1"/>
  <c r="R30" i="1"/>
  <c r="G30" i="1"/>
  <c r="H30" i="1" s="1"/>
  <c r="E30" i="1"/>
  <c r="G29" i="1"/>
  <c r="H29" i="1" s="1"/>
  <c r="E29" i="1"/>
  <c r="H28" i="1"/>
  <c r="G28" i="1"/>
  <c r="E28" i="1"/>
  <c r="AA27" i="1"/>
  <c r="X27" i="1"/>
  <c r="U27" i="1"/>
  <c r="R27" i="1"/>
  <c r="L27" i="1"/>
  <c r="G27" i="1"/>
  <c r="H27" i="1" s="1"/>
  <c r="K27" i="1" s="1"/>
  <c r="E27" i="1"/>
  <c r="G26" i="1"/>
  <c r="H26" i="1" s="1"/>
  <c r="I26" i="1" s="1"/>
  <c r="E26" i="1"/>
  <c r="G25" i="1"/>
  <c r="H25" i="1" s="1"/>
  <c r="I25" i="1" s="1"/>
  <c r="E25" i="1"/>
  <c r="AA24" i="1"/>
  <c r="X24" i="1"/>
  <c r="U24" i="1"/>
  <c r="R24" i="1"/>
  <c r="H24" i="1"/>
  <c r="I24" i="1" s="1"/>
  <c r="G24" i="1"/>
  <c r="E24" i="1"/>
  <c r="H23" i="1"/>
  <c r="E23" i="1"/>
  <c r="H22" i="1"/>
  <c r="G22" i="1"/>
  <c r="G23" i="1" s="1"/>
  <c r="E22" i="1"/>
  <c r="Y21" i="1"/>
  <c r="AA21" i="1" s="1"/>
  <c r="X21" i="1"/>
  <c r="V21" i="1"/>
  <c r="S21" i="1"/>
  <c r="U21" i="1" s="1"/>
  <c r="R21" i="1"/>
  <c r="I21" i="1"/>
  <c r="H21" i="1"/>
  <c r="K21" i="1" s="1"/>
  <c r="L21" i="1" s="1"/>
  <c r="E21" i="1"/>
  <c r="G20" i="1"/>
  <c r="H20" i="1" s="1"/>
  <c r="E20" i="1"/>
  <c r="G19" i="1"/>
  <c r="H19" i="1" s="1"/>
  <c r="I19" i="1" s="1"/>
  <c r="E19" i="1"/>
  <c r="AA18" i="1"/>
  <c r="Y18" i="1"/>
  <c r="X18" i="1"/>
  <c r="V18" i="1"/>
  <c r="S18" i="1"/>
  <c r="U18" i="1" s="1"/>
  <c r="R18" i="1"/>
  <c r="I18" i="1"/>
  <c r="H18" i="1"/>
  <c r="G18" i="1"/>
  <c r="E18" i="1"/>
  <c r="E17" i="1"/>
  <c r="E16" i="1"/>
  <c r="Y15" i="1"/>
  <c r="AA15" i="1" s="1"/>
  <c r="X15" i="1"/>
  <c r="V15" i="1"/>
  <c r="S15" i="1"/>
  <c r="U15" i="1" s="1"/>
  <c r="R15" i="1"/>
  <c r="G15" i="1"/>
  <c r="H15" i="1" s="1"/>
  <c r="E15" i="1"/>
  <c r="E14" i="1"/>
  <c r="E13" i="1"/>
  <c r="AA12" i="1"/>
  <c r="X12" i="1"/>
  <c r="U12" i="1"/>
  <c r="R12" i="1"/>
  <c r="E12" i="1"/>
  <c r="E11" i="1"/>
  <c r="E10" i="1"/>
  <c r="AA9" i="1"/>
  <c r="X9" i="1"/>
  <c r="U9" i="1"/>
  <c r="P9" i="1"/>
  <c r="R9" i="1" s="1"/>
  <c r="H9" i="1"/>
  <c r="K9" i="1" s="1"/>
  <c r="L9" i="1" s="1"/>
  <c r="G9" i="1"/>
  <c r="G11" i="1" s="1"/>
  <c r="H11" i="1" s="1"/>
  <c r="E9" i="1"/>
  <c r="AA6" i="1"/>
  <c r="X6" i="1"/>
  <c r="U6" i="1"/>
  <c r="R6" i="1"/>
  <c r="L2" i="1"/>
  <c r="K33" i="1" s="1"/>
  <c r="L33" i="1" s="1"/>
  <c r="K2" i="1"/>
  <c r="I33" i="1" s="1"/>
  <c r="K11" i="1" l="1"/>
  <c r="L11" i="1" s="1"/>
  <c r="I11" i="1"/>
  <c r="K19" i="1"/>
  <c r="L19" i="1" s="1"/>
  <c r="K23" i="1"/>
  <c r="L23" i="1" s="1"/>
  <c r="I23" i="1"/>
  <c r="K29" i="1"/>
  <c r="L29" i="1" s="1"/>
  <c r="K34" i="1"/>
  <c r="L34" i="1" s="1"/>
  <c r="I34" i="1"/>
  <c r="K59" i="1"/>
  <c r="L59" i="1" s="1"/>
  <c r="I59" i="1"/>
  <c r="I15" i="1"/>
  <c r="K15" i="1"/>
  <c r="I31" i="1"/>
  <c r="L15" i="3"/>
  <c r="M15" i="3" s="1"/>
  <c r="P8" i="4"/>
  <c r="Q8" i="4"/>
  <c r="V8" i="4" s="1"/>
  <c r="K20" i="1"/>
  <c r="L20" i="1" s="1"/>
  <c r="I20" i="1"/>
  <c r="K35" i="1"/>
  <c r="L35" i="1" s="1"/>
  <c r="I35" i="1"/>
  <c r="N38" i="1"/>
  <c r="E38" i="1" s="1"/>
  <c r="K30" i="1"/>
  <c r="L30" i="1" s="1"/>
  <c r="S8" i="4"/>
  <c r="N39" i="1"/>
  <c r="E39" i="1" s="1"/>
  <c r="K22" i="1"/>
  <c r="L22" i="1" s="1"/>
  <c r="I22" i="1"/>
  <c r="K28" i="1"/>
  <c r="L28" i="1" s="1"/>
  <c r="I28" i="1"/>
  <c r="K82" i="1"/>
  <c r="L82" i="1" s="1"/>
  <c r="I82" i="1"/>
  <c r="L30" i="3"/>
  <c r="M30" i="3" s="1"/>
  <c r="S19" i="4"/>
  <c r="T19" i="4"/>
  <c r="I61" i="1"/>
  <c r="AC66" i="1"/>
  <c r="G70" i="1"/>
  <c r="H70" i="1" s="1"/>
  <c r="G69" i="1"/>
  <c r="H69" i="1" s="1"/>
  <c r="I72" i="1"/>
  <c r="K72" i="1"/>
  <c r="L72" i="1" s="1"/>
  <c r="K77" i="1"/>
  <c r="L77" i="1" s="1"/>
  <c r="I77" i="1"/>
  <c r="J42" i="2"/>
  <c r="K18" i="3"/>
  <c r="N18" i="3" s="1"/>
  <c r="K20" i="3"/>
  <c r="N20" i="3" s="1"/>
  <c r="I65" i="1"/>
  <c r="H68" i="1"/>
  <c r="N6" i="2"/>
  <c r="I37" i="1"/>
  <c r="N8" i="2"/>
  <c r="V5" i="4"/>
  <c r="L23" i="4" s="1"/>
  <c r="M23" i="4" s="1"/>
  <c r="J20" i="11"/>
  <c r="C66" i="2"/>
  <c r="V22" i="4"/>
  <c r="U22" i="4"/>
  <c r="I60" i="1"/>
  <c r="K61" i="1"/>
  <c r="L61" i="1" s="1"/>
  <c r="E47" i="2"/>
  <c r="V4" i="3"/>
  <c r="J17" i="3" s="1"/>
  <c r="L27" i="3"/>
  <c r="M27" i="3" s="1"/>
  <c r="L25" i="3"/>
  <c r="M25" i="3" s="1"/>
  <c r="L23" i="3"/>
  <c r="M23" i="3" s="1"/>
  <c r="L17" i="3"/>
  <c r="M17" i="3" s="1"/>
  <c r="L14" i="3"/>
  <c r="M14" i="3" s="1"/>
  <c r="Q9" i="4"/>
  <c r="V9" i="4" s="1"/>
  <c r="P9" i="4"/>
  <c r="K18" i="4"/>
  <c r="N18" i="4" s="1"/>
  <c r="R18" i="4"/>
  <c r="I44" i="1"/>
  <c r="I80" i="1"/>
  <c r="J22" i="10"/>
  <c r="J20" i="10"/>
  <c r="J18" i="10"/>
  <c r="C54" i="2"/>
  <c r="G53" i="2"/>
  <c r="J65" i="2"/>
  <c r="K21" i="3"/>
  <c r="N21" i="3" s="1"/>
  <c r="R21" i="3"/>
  <c r="S20" i="4"/>
  <c r="I9" i="1"/>
  <c r="I53" i="1"/>
  <c r="J53" i="1" s="1"/>
  <c r="M53" i="1" s="1"/>
  <c r="K60" i="1"/>
  <c r="L60" i="1" s="1"/>
  <c r="G67" i="1"/>
  <c r="H67" i="1" s="1"/>
  <c r="H66" i="1"/>
  <c r="I73" i="1"/>
  <c r="C7" i="2"/>
  <c r="N9" i="2"/>
  <c r="F23" i="2"/>
  <c r="J35" i="2"/>
  <c r="H11" i="3"/>
  <c r="I10" i="3"/>
  <c r="P9" i="3"/>
  <c r="U9" i="3" s="1"/>
  <c r="Q9" i="3"/>
  <c r="V9" i="3" s="1"/>
  <c r="R19" i="3"/>
  <c r="K19" i="3"/>
  <c r="N19" i="3" s="1"/>
  <c r="L24" i="3"/>
  <c r="M24" i="3" s="1"/>
  <c r="S11" i="4"/>
  <c r="I49" i="6"/>
  <c r="F49" i="6"/>
  <c r="J49" i="6"/>
  <c r="C49" i="6"/>
  <c r="G49" i="6"/>
  <c r="L49" i="6"/>
  <c r="H49" i="6"/>
  <c r="K49" i="6"/>
  <c r="D49" i="6"/>
  <c r="G16" i="1"/>
  <c r="I27" i="1"/>
  <c r="I32" i="1"/>
  <c r="K81" i="1"/>
  <c r="L81" i="1" s="1"/>
  <c r="I81" i="1"/>
  <c r="U11" i="3"/>
  <c r="L13" i="3"/>
  <c r="M13" i="3" s="1"/>
  <c r="J13" i="3"/>
  <c r="K22" i="3"/>
  <c r="N22" i="3" s="1"/>
  <c r="R22" i="3"/>
  <c r="L31" i="3"/>
  <c r="M31" i="3" s="1"/>
  <c r="J31" i="3"/>
  <c r="I45" i="1"/>
  <c r="K73" i="1"/>
  <c r="L73" i="1" s="1"/>
  <c r="N7" i="2"/>
  <c r="E21" i="2"/>
  <c r="J59" i="2"/>
  <c r="L17" i="4"/>
  <c r="M17" i="4" s="1"/>
  <c r="G10" i="1"/>
  <c r="H10" i="1" s="1"/>
  <c r="K18" i="1"/>
  <c r="L18" i="1" s="1"/>
  <c r="G79" i="1"/>
  <c r="H79" i="1" s="1"/>
  <c r="G78" i="1"/>
  <c r="H78" i="1" s="1"/>
  <c r="K83" i="1"/>
  <c r="L83" i="1" s="1"/>
  <c r="I83" i="1"/>
  <c r="C13" i="2"/>
  <c r="E18" i="2"/>
  <c r="L26" i="4"/>
  <c r="M26" i="4" s="1"/>
  <c r="L27" i="4"/>
  <c r="M27" i="4" s="1"/>
  <c r="L28" i="4"/>
  <c r="M28" i="4" s="1"/>
  <c r="L13" i="4"/>
  <c r="M13" i="4" s="1"/>
  <c r="U20" i="3"/>
  <c r="V20" i="3"/>
  <c r="L29" i="3"/>
  <c r="M29" i="3" s="1"/>
  <c r="L32" i="3"/>
  <c r="M32" i="3" s="1"/>
  <c r="J32" i="3"/>
  <c r="V19" i="4"/>
  <c r="U19" i="4"/>
  <c r="F8" i="3"/>
  <c r="P12" i="3"/>
  <c r="U12" i="3" s="1"/>
  <c r="T10" i="4"/>
  <c r="L15" i="4"/>
  <c r="M15" i="4" s="1"/>
  <c r="L31" i="4"/>
  <c r="M31" i="4" s="1"/>
  <c r="L26" i="3"/>
  <c r="M26" i="3" s="1"/>
  <c r="L28" i="3"/>
  <c r="M28" i="3" s="1"/>
  <c r="J28" i="3"/>
  <c r="S10" i="4"/>
  <c r="U20" i="4"/>
  <c r="F18" i="4"/>
  <c r="F19" i="4"/>
  <c r="L25" i="4"/>
  <c r="M25" i="4" s="1"/>
  <c r="G75" i="1"/>
  <c r="H75" i="1" s="1"/>
  <c r="I75" i="1" s="1"/>
  <c r="G76" i="1"/>
  <c r="H76" i="1" s="1"/>
  <c r="I76" i="1" s="1"/>
  <c r="E49" i="6"/>
  <c r="T12" i="9"/>
  <c r="S12" i="9"/>
  <c r="F10" i="3"/>
  <c r="J16" i="3"/>
  <c r="J26" i="3"/>
  <c r="E9" i="5"/>
  <c r="G12" i="2"/>
  <c r="J71" i="2"/>
  <c r="L16" i="3"/>
  <c r="M16" i="3" s="1"/>
  <c r="F20" i="4"/>
  <c r="L30" i="4"/>
  <c r="M30" i="4" s="1"/>
  <c r="G85" i="1"/>
  <c r="H85" i="1" s="1"/>
  <c r="G84" i="1"/>
  <c r="H84" i="1" s="1"/>
  <c r="J30" i="2"/>
  <c r="F13" i="4"/>
  <c r="F14" i="4"/>
  <c r="J22" i="9"/>
  <c r="J19" i="9"/>
  <c r="J20" i="9"/>
  <c r="L29" i="4"/>
  <c r="M29" i="4" s="1"/>
  <c r="L32" i="4"/>
  <c r="M32" i="4" s="1"/>
  <c r="C30" i="2"/>
  <c r="H9" i="5"/>
  <c r="Q9" i="9"/>
  <c r="P9" i="9"/>
  <c r="U9" i="9" s="1"/>
  <c r="J21" i="9"/>
  <c r="Q9" i="10"/>
  <c r="V9" i="10" s="1"/>
  <c r="P9" i="10"/>
  <c r="U9" i="10" s="1"/>
  <c r="H3" i="8"/>
  <c r="V10" i="9"/>
  <c r="J18" i="9"/>
  <c r="P9" i="11"/>
  <c r="U9" i="11" s="1"/>
  <c r="Q9" i="11"/>
  <c r="V9" i="11" s="1"/>
  <c r="P11" i="11"/>
  <c r="U11" i="11" s="1"/>
  <c r="Q11" i="11"/>
  <c r="V11" i="11" s="1"/>
  <c r="K9" i="9"/>
  <c r="N9" i="9" s="1"/>
  <c r="R9" i="9"/>
  <c r="Q11" i="9"/>
  <c r="P11" i="9"/>
  <c r="F16" i="9"/>
  <c r="F15" i="9"/>
  <c r="F13" i="9"/>
  <c r="J21" i="10"/>
  <c r="K11" i="9"/>
  <c r="N11" i="9" s="1"/>
  <c r="R11" i="9"/>
  <c r="F18" i="9"/>
  <c r="F21" i="9"/>
  <c r="F19" i="9"/>
  <c r="Q11" i="10"/>
  <c r="V11" i="10" s="1"/>
  <c r="P11" i="10"/>
  <c r="U11" i="10" s="1"/>
  <c r="J19" i="10"/>
  <c r="J18" i="11"/>
  <c r="J22" i="11"/>
  <c r="H2" i="8"/>
  <c r="B5" i="8"/>
  <c r="F20" i="9"/>
  <c r="Q16" i="11"/>
  <c r="D5" i="8"/>
  <c r="U10" i="9"/>
  <c r="P15" i="10"/>
  <c r="Q19" i="10"/>
  <c r="K8" i="9"/>
  <c r="N8" i="9" s="1"/>
  <c r="K10" i="9"/>
  <c r="N10" i="9" s="1"/>
  <c r="K11" i="11"/>
  <c r="N11" i="11" s="1"/>
  <c r="J21" i="11"/>
  <c r="F13" i="10"/>
  <c r="Q13" i="10" s="1"/>
  <c r="F14" i="10"/>
  <c r="Q14" i="10" s="1"/>
  <c r="Q26" i="10"/>
  <c r="K9" i="11"/>
  <c r="N9" i="11" s="1"/>
  <c r="K10" i="11"/>
  <c r="N10" i="11" s="1"/>
  <c r="F14" i="11"/>
  <c r="F15" i="11"/>
  <c r="F16" i="11"/>
  <c r="J19" i="11"/>
  <c r="Q23" i="11"/>
  <c r="Q30" i="11"/>
  <c r="P19" i="10"/>
  <c r="K8" i="11"/>
  <c r="N8" i="11" s="1"/>
  <c r="F13" i="11"/>
  <c r="P23" i="10"/>
  <c r="Q18" i="11"/>
  <c r="R17" i="3" l="1"/>
  <c r="K17" i="3"/>
  <c r="N17" i="3" s="1"/>
  <c r="R22" i="10"/>
  <c r="R20" i="11"/>
  <c r="K20" i="11"/>
  <c r="N20" i="11" s="1"/>
  <c r="K68" i="1"/>
  <c r="L68" i="1" s="1"/>
  <c r="I68" i="1"/>
  <c r="H5" i="8"/>
  <c r="R18" i="9"/>
  <c r="K18" i="9"/>
  <c r="N18" i="9" s="1"/>
  <c r="Q18" i="10"/>
  <c r="R19" i="10"/>
  <c r="V19" i="10" s="1"/>
  <c r="K21" i="9"/>
  <c r="N21" i="9" s="1"/>
  <c r="R21" i="9"/>
  <c r="R20" i="9"/>
  <c r="K20" i="9"/>
  <c r="N20" i="9" s="1"/>
  <c r="R26" i="3"/>
  <c r="K26" i="3"/>
  <c r="N26" i="3" s="1"/>
  <c r="O9" i="2"/>
  <c r="O6" i="2"/>
  <c r="K31" i="3"/>
  <c r="N31" i="3" s="1"/>
  <c r="R31" i="3"/>
  <c r="U19" i="3"/>
  <c r="V19" i="3"/>
  <c r="C12" i="2"/>
  <c r="C59" i="2"/>
  <c r="AC65" i="1"/>
  <c r="I69" i="1"/>
  <c r="K69" i="1"/>
  <c r="L69" i="1" s="1"/>
  <c r="U18" i="4"/>
  <c r="V18" i="4"/>
  <c r="O8" i="2"/>
  <c r="L24" i="4"/>
  <c r="M24" i="4" s="1"/>
  <c r="K70" i="1"/>
  <c r="L70" i="1" s="1"/>
  <c r="I70" i="1"/>
  <c r="K16" i="3"/>
  <c r="N16" i="3" s="1"/>
  <c r="R16" i="3"/>
  <c r="T9" i="11"/>
  <c r="S9" i="11"/>
  <c r="T11" i="9"/>
  <c r="S11" i="9"/>
  <c r="V9" i="9"/>
  <c r="R19" i="9"/>
  <c r="K19" i="9"/>
  <c r="N19" i="9" s="1"/>
  <c r="Q10" i="3"/>
  <c r="V10" i="3" s="1"/>
  <c r="P10" i="3"/>
  <c r="U10" i="3" s="1"/>
  <c r="V22" i="3"/>
  <c r="U22" i="3"/>
  <c r="K66" i="1"/>
  <c r="L66" i="1" s="1"/>
  <c r="I66" i="1"/>
  <c r="U21" i="3"/>
  <c r="V21" i="3"/>
  <c r="T18" i="4"/>
  <c r="S18" i="4"/>
  <c r="S20" i="3"/>
  <c r="T20" i="3"/>
  <c r="S18" i="3"/>
  <c r="T18" i="3"/>
  <c r="I30" i="1"/>
  <c r="I29" i="1"/>
  <c r="T10" i="11"/>
  <c r="S10" i="11"/>
  <c r="K67" i="1"/>
  <c r="L67" i="1" s="1"/>
  <c r="I67" i="1"/>
  <c r="T21" i="3"/>
  <c r="S21" i="3"/>
  <c r="U9" i="4"/>
  <c r="T9" i="4"/>
  <c r="S9" i="4"/>
  <c r="J27" i="3"/>
  <c r="J25" i="3"/>
  <c r="J24" i="3"/>
  <c r="J23" i="3"/>
  <c r="C71" i="2"/>
  <c r="E66" i="2"/>
  <c r="L16" i="4"/>
  <c r="M16" i="4" s="1"/>
  <c r="L14" i="4"/>
  <c r="M14" i="4" s="1"/>
  <c r="O10" i="2"/>
  <c r="AC16" i="1"/>
  <c r="L15" i="1"/>
  <c r="E56" i="1"/>
  <c r="E7" i="1"/>
  <c r="E57" i="1"/>
  <c r="E6" i="1"/>
  <c r="E8" i="1"/>
  <c r="N7" i="1"/>
  <c r="I7" i="1" s="1"/>
  <c r="N6" i="1"/>
  <c r="I6" i="1" s="1"/>
  <c r="E58" i="1"/>
  <c r="N8" i="1"/>
  <c r="I8" i="1" s="1"/>
  <c r="S19" i="3"/>
  <c r="T19" i="3"/>
  <c r="G59" i="2"/>
  <c r="J53" i="2"/>
  <c r="K19" i="10" s="1"/>
  <c r="N19" i="10" s="1"/>
  <c r="R22" i="9"/>
  <c r="K22" i="9"/>
  <c r="N22" i="9" s="1"/>
  <c r="T8" i="11"/>
  <c r="S8" i="11"/>
  <c r="U11" i="9"/>
  <c r="N58" i="1"/>
  <c r="I58" i="1" s="1"/>
  <c r="N56" i="1"/>
  <c r="I56" i="1" s="1"/>
  <c r="N57" i="1"/>
  <c r="I57" i="1" s="1"/>
  <c r="K78" i="1"/>
  <c r="L78" i="1" s="1"/>
  <c r="V11" i="9"/>
  <c r="C35" i="2"/>
  <c r="O7" i="2"/>
  <c r="K79" i="1"/>
  <c r="L79" i="1" s="1"/>
  <c r="R13" i="3"/>
  <c r="K13" i="3"/>
  <c r="N13" i="3" s="1"/>
  <c r="I11" i="3"/>
  <c r="H12" i="3"/>
  <c r="I12" i="3" s="1"/>
  <c r="J14" i="3"/>
  <c r="AC15" i="1"/>
  <c r="K21" i="11"/>
  <c r="N21" i="11" s="1"/>
  <c r="R21" i="11"/>
  <c r="G17" i="1"/>
  <c r="H17" i="1" s="1"/>
  <c r="H16" i="1"/>
  <c r="U19" i="10"/>
  <c r="P18" i="10"/>
  <c r="K19" i="11"/>
  <c r="N19" i="11" s="1"/>
  <c r="R19" i="11"/>
  <c r="K84" i="1"/>
  <c r="L84" i="1" s="1"/>
  <c r="I84" i="1"/>
  <c r="R28" i="3"/>
  <c r="K28" i="3"/>
  <c r="N28" i="3" s="1"/>
  <c r="H4" i="6"/>
  <c r="H5" i="6" s="1"/>
  <c r="G4" i="6"/>
  <c r="G5" i="6" s="1"/>
  <c r="K18" i="10"/>
  <c r="N18" i="10" s="1"/>
  <c r="R18" i="10"/>
  <c r="N37" i="1"/>
  <c r="E37" i="1" s="1"/>
  <c r="U8" i="4"/>
  <c r="T8" i="4"/>
  <c r="K10" i="1"/>
  <c r="L10" i="1" s="1"/>
  <c r="R22" i="11"/>
  <c r="K22" i="11"/>
  <c r="N22" i="11" s="1"/>
  <c r="R32" i="3"/>
  <c r="K32" i="3"/>
  <c r="N32" i="3" s="1"/>
  <c r="T22" i="3"/>
  <c r="S22" i="3"/>
  <c r="T11" i="11"/>
  <c r="S11" i="11"/>
  <c r="R18" i="11"/>
  <c r="U18" i="11" s="1"/>
  <c r="K18" i="11"/>
  <c r="N18" i="11" s="1"/>
  <c r="S10" i="9"/>
  <c r="T10" i="9"/>
  <c r="P14" i="10"/>
  <c r="R21" i="10"/>
  <c r="S8" i="9"/>
  <c r="T8" i="9"/>
  <c r="T9" i="9"/>
  <c r="S9" i="9"/>
  <c r="K85" i="1"/>
  <c r="L85" i="1" s="1"/>
  <c r="I85" i="1"/>
  <c r="P8" i="3"/>
  <c r="U8" i="3" s="1"/>
  <c r="Q8" i="3"/>
  <c r="V8" i="3" s="1"/>
  <c r="J29" i="3"/>
  <c r="E23" i="2"/>
  <c r="V4" i="4"/>
  <c r="K12" i="11"/>
  <c r="N12" i="11" s="1"/>
  <c r="J66" i="2"/>
  <c r="K20" i="10"/>
  <c r="N20" i="10" s="1"/>
  <c r="R20" i="10"/>
  <c r="J6" i="2"/>
  <c r="J30" i="3"/>
  <c r="J15" i="3"/>
  <c r="T19" i="10" l="1"/>
  <c r="S19" i="10"/>
  <c r="J7" i="2"/>
  <c r="K9" i="3"/>
  <c r="N9" i="3" s="1"/>
  <c r="K8" i="3"/>
  <c r="N8" i="3" s="1"/>
  <c r="K12" i="3"/>
  <c r="N12" i="3" s="1"/>
  <c r="J38" i="1"/>
  <c r="M38" i="1" s="1"/>
  <c r="J43" i="1"/>
  <c r="M43" i="1" s="1"/>
  <c r="K11" i="3"/>
  <c r="N11" i="3" s="1"/>
  <c r="J26" i="1"/>
  <c r="M26" i="1" s="1"/>
  <c r="J24" i="1"/>
  <c r="M24" i="1" s="1"/>
  <c r="J18" i="1"/>
  <c r="M18" i="1" s="1"/>
  <c r="J33" i="1"/>
  <c r="M33" i="1" s="1"/>
  <c r="K10" i="3"/>
  <c r="N10" i="3" s="1"/>
  <c r="J19" i="1"/>
  <c r="M19" i="1" s="1"/>
  <c r="J25" i="1"/>
  <c r="M25" i="1" s="1"/>
  <c r="J74" i="1"/>
  <c r="M74" i="1" s="1"/>
  <c r="J71" i="1"/>
  <c r="M71" i="1" s="1"/>
  <c r="J21" i="1"/>
  <c r="M21" i="1" s="1"/>
  <c r="J39" i="1"/>
  <c r="M39" i="1" s="1"/>
  <c r="J85" i="1"/>
  <c r="M85" i="1" s="1"/>
  <c r="V28" i="3"/>
  <c r="U28" i="3"/>
  <c r="J29" i="1"/>
  <c r="M29" i="1" s="1"/>
  <c r="J34" i="1"/>
  <c r="M34" i="1" s="1"/>
  <c r="J9" i="1"/>
  <c r="M9" i="1" s="1"/>
  <c r="V21" i="9"/>
  <c r="U21" i="9"/>
  <c r="U18" i="9"/>
  <c r="V18" i="9"/>
  <c r="U20" i="11"/>
  <c r="V20" i="11"/>
  <c r="U21" i="10"/>
  <c r="V21" i="10"/>
  <c r="J81" i="1"/>
  <c r="M81" i="1" s="1"/>
  <c r="T22" i="9"/>
  <c r="S22" i="9"/>
  <c r="V4" i="11"/>
  <c r="E71" i="2"/>
  <c r="J22" i="1"/>
  <c r="M22" i="1" s="1"/>
  <c r="J45" i="1"/>
  <c r="M45" i="1" s="1"/>
  <c r="J84" i="1"/>
  <c r="M84" i="1" s="1"/>
  <c r="I16" i="1"/>
  <c r="J16" i="1" s="1"/>
  <c r="M16" i="1" s="1"/>
  <c r="K16" i="1"/>
  <c r="L16" i="1" s="1"/>
  <c r="J28" i="1"/>
  <c r="M28" i="1" s="1"/>
  <c r="I79" i="1"/>
  <c r="J79" i="1" s="1"/>
  <c r="M79" i="1" s="1"/>
  <c r="J57" i="1"/>
  <c r="M57" i="1" s="1"/>
  <c r="V22" i="9"/>
  <c r="U22" i="9"/>
  <c r="J6" i="1"/>
  <c r="M6" i="1" s="1"/>
  <c r="E68" i="2"/>
  <c r="E70" i="2"/>
  <c r="E67" i="2"/>
  <c r="E69" i="2"/>
  <c r="J30" i="1"/>
  <c r="M30" i="1" s="1"/>
  <c r="S19" i="9"/>
  <c r="T19" i="9"/>
  <c r="V18" i="11"/>
  <c r="J82" i="1"/>
  <c r="M82" i="1" s="1"/>
  <c r="E8" i="2"/>
  <c r="E9" i="2"/>
  <c r="E10" i="2"/>
  <c r="E11" i="2"/>
  <c r="J8" i="2"/>
  <c r="T21" i="9"/>
  <c r="S21" i="9"/>
  <c r="G10" i="8"/>
  <c r="F10" i="8"/>
  <c r="I4" i="8"/>
  <c r="E10" i="8"/>
  <c r="C10" i="8"/>
  <c r="J60" i="1"/>
  <c r="M60" i="1" s="1"/>
  <c r="K15" i="3"/>
  <c r="N15" i="3" s="1"/>
  <c r="R15" i="3"/>
  <c r="T12" i="11"/>
  <c r="S12" i="11"/>
  <c r="J37" i="1"/>
  <c r="M37" i="1" s="1"/>
  <c r="V13" i="3"/>
  <c r="U13" i="3"/>
  <c r="R30" i="3"/>
  <c r="K30" i="3"/>
  <c r="N30" i="3" s="1"/>
  <c r="J13" i="4"/>
  <c r="J23" i="4"/>
  <c r="J26" i="4"/>
  <c r="J25" i="4"/>
  <c r="J27" i="4"/>
  <c r="J29" i="4"/>
  <c r="J16" i="4"/>
  <c r="J14" i="4"/>
  <c r="J28" i="4"/>
  <c r="J32" i="4"/>
  <c r="J24" i="4"/>
  <c r="J30" i="4"/>
  <c r="J17" i="4"/>
  <c r="J15" i="4"/>
  <c r="J31" i="4"/>
  <c r="P13" i="10"/>
  <c r="I10" i="1"/>
  <c r="J10" i="1" s="1"/>
  <c r="M10" i="1" s="1"/>
  <c r="K17" i="1"/>
  <c r="L17" i="1" s="1"/>
  <c r="I17" i="1"/>
  <c r="J17" i="1" s="1"/>
  <c r="M17" i="1" s="1"/>
  <c r="J77" i="1"/>
  <c r="M77" i="1" s="1"/>
  <c r="J56" i="1"/>
  <c r="M56" i="1" s="1"/>
  <c r="J7" i="1"/>
  <c r="M7" i="1" s="1"/>
  <c r="R23" i="3"/>
  <c r="K23" i="3"/>
  <c r="N23" i="3" s="1"/>
  <c r="J66" i="1"/>
  <c r="M66" i="1" s="1"/>
  <c r="V19" i="9"/>
  <c r="U19" i="9"/>
  <c r="U16" i="3"/>
  <c r="V16" i="3"/>
  <c r="E7" i="2"/>
  <c r="B10" i="8"/>
  <c r="V22" i="10"/>
  <c r="U22" i="10"/>
  <c r="V21" i="11"/>
  <c r="U21" i="11"/>
  <c r="J80" i="1"/>
  <c r="M80" i="1" s="1"/>
  <c r="J58" i="1"/>
  <c r="M58" i="1" s="1"/>
  <c r="K12" i="10"/>
  <c r="N12" i="10" s="1"/>
  <c r="K10" i="10"/>
  <c r="N10" i="10" s="1"/>
  <c r="K11" i="10"/>
  <c r="N11" i="10" s="1"/>
  <c r="K8" i="10"/>
  <c r="N8" i="10" s="1"/>
  <c r="K9" i="10"/>
  <c r="N9" i="10" s="1"/>
  <c r="J54" i="2"/>
  <c r="R24" i="3"/>
  <c r="K24" i="3"/>
  <c r="N24" i="3" s="1"/>
  <c r="J67" i="1"/>
  <c r="M67" i="1" s="1"/>
  <c r="T16" i="3"/>
  <c r="S16" i="3"/>
  <c r="J69" i="1"/>
  <c r="M69" i="1" s="1"/>
  <c r="J35" i="1"/>
  <c r="M35" i="1" s="1"/>
  <c r="K22" i="10"/>
  <c r="N22" i="10" s="1"/>
  <c r="E32" i="2"/>
  <c r="E33" i="2"/>
  <c r="E31" i="2"/>
  <c r="E34" i="2"/>
  <c r="J61" i="1"/>
  <c r="M61" i="1" s="1"/>
  <c r="K25" i="3"/>
  <c r="N25" i="3" s="1"/>
  <c r="R25" i="3"/>
  <c r="J27" i="1"/>
  <c r="M27" i="1" s="1"/>
  <c r="I3" i="8"/>
  <c r="T26" i="3"/>
  <c r="S26" i="3"/>
  <c r="I2" i="8"/>
  <c r="J72" i="1"/>
  <c r="M72" i="1" s="1"/>
  <c r="J75" i="1"/>
  <c r="M75" i="1" s="1"/>
  <c r="S32" i="3"/>
  <c r="T32" i="3"/>
  <c r="T18" i="10"/>
  <c r="S18" i="10"/>
  <c r="J44" i="1"/>
  <c r="M44" i="1" s="1"/>
  <c r="K29" i="3"/>
  <c r="N29" i="3" s="1"/>
  <c r="R29" i="3"/>
  <c r="V32" i="3"/>
  <c r="U32" i="3"/>
  <c r="J11" i="1"/>
  <c r="M11" i="1" s="1"/>
  <c r="G12" i="1"/>
  <c r="G62" i="1"/>
  <c r="V19" i="11"/>
  <c r="U19" i="11"/>
  <c r="U20" i="10"/>
  <c r="V20" i="10"/>
  <c r="J31" i="1"/>
  <c r="M31" i="1" s="1"/>
  <c r="J73" i="1"/>
  <c r="M73" i="1" s="1"/>
  <c r="J65" i="1"/>
  <c r="M65" i="1" s="1"/>
  <c r="AC67" i="1" s="1"/>
  <c r="V31" i="3"/>
  <c r="U31" i="3"/>
  <c r="V26" i="3"/>
  <c r="U26" i="3"/>
  <c r="J68" i="1"/>
  <c r="M68" i="1" s="1"/>
  <c r="T17" i="3"/>
  <c r="S17" i="3"/>
  <c r="S18" i="11"/>
  <c r="T18" i="11"/>
  <c r="T22" i="11"/>
  <c r="S22" i="11"/>
  <c r="J59" i="1"/>
  <c r="M59" i="1" s="1"/>
  <c r="T19" i="11"/>
  <c r="S19" i="11"/>
  <c r="E30" i="2"/>
  <c r="K27" i="3"/>
  <c r="N27" i="3" s="1"/>
  <c r="R27" i="3"/>
  <c r="V22" i="11"/>
  <c r="U22" i="11"/>
  <c r="J23" i="1"/>
  <c r="M23" i="1" s="1"/>
  <c r="J20" i="1"/>
  <c r="M20" i="1" s="1"/>
  <c r="J32" i="1"/>
  <c r="M32" i="1" s="1"/>
  <c r="E57" i="2"/>
  <c r="E56" i="2"/>
  <c r="E58" i="2"/>
  <c r="E55" i="2"/>
  <c r="S31" i="3"/>
  <c r="T31" i="3"/>
  <c r="T20" i="9"/>
  <c r="S20" i="9"/>
  <c r="V18" i="10"/>
  <c r="V17" i="3"/>
  <c r="U17" i="3"/>
  <c r="T21" i="11"/>
  <c r="S21" i="11"/>
  <c r="K14" i="3"/>
  <c r="N14" i="3" s="1"/>
  <c r="R14" i="3"/>
  <c r="T20" i="10"/>
  <c r="S20" i="10"/>
  <c r="J76" i="1"/>
  <c r="M76" i="1" s="1"/>
  <c r="K21" i="10"/>
  <c r="N21" i="10" s="1"/>
  <c r="S28" i="3"/>
  <c r="T28" i="3"/>
  <c r="U18" i="10"/>
  <c r="J15" i="1"/>
  <c r="M15" i="1" s="1"/>
  <c r="AC17" i="1" s="1"/>
  <c r="S13" i="3"/>
  <c r="T13" i="3"/>
  <c r="I78" i="1"/>
  <c r="J78" i="1" s="1"/>
  <c r="M78" i="1" s="1"/>
  <c r="J8" i="1"/>
  <c r="M8" i="1" s="1"/>
  <c r="D10" i="8"/>
  <c r="J70" i="1"/>
  <c r="M70" i="1" s="1"/>
  <c r="J83" i="1"/>
  <c r="M83" i="1" s="1"/>
  <c r="E54" i="2"/>
  <c r="U20" i="9"/>
  <c r="V20" i="9"/>
  <c r="T18" i="9"/>
  <c r="S18" i="9"/>
  <c r="S20" i="11"/>
  <c r="T20" i="11"/>
  <c r="V5" i="10" l="1"/>
  <c r="V5" i="9"/>
  <c r="S12" i="10"/>
  <c r="T12" i="10"/>
  <c r="E12" i="2"/>
  <c r="K3" i="1"/>
  <c r="K31" i="4"/>
  <c r="N31" i="4" s="1"/>
  <c r="R31" i="4"/>
  <c r="R16" i="4"/>
  <c r="K16" i="4"/>
  <c r="N16" i="4" s="1"/>
  <c r="V30" i="3"/>
  <c r="U30" i="3"/>
  <c r="R15" i="4"/>
  <c r="K15" i="4"/>
  <c r="N15" i="4" s="1"/>
  <c r="R29" i="4"/>
  <c r="K29" i="4"/>
  <c r="N29" i="4" s="1"/>
  <c r="G63" i="1"/>
  <c r="H63" i="1" s="1"/>
  <c r="I63" i="1" s="1"/>
  <c r="J63" i="1" s="1"/>
  <c r="M63" i="1" s="1"/>
  <c r="H62" i="1"/>
  <c r="I62" i="1" s="1"/>
  <c r="J62" i="1" s="1"/>
  <c r="M62" i="1" s="1"/>
  <c r="G64" i="1"/>
  <c r="H64" i="1" s="1"/>
  <c r="I64" i="1" s="1"/>
  <c r="J64" i="1" s="1"/>
  <c r="M64" i="1" s="1"/>
  <c r="T27" i="3"/>
  <c r="S27" i="3"/>
  <c r="G14" i="1"/>
  <c r="H14" i="1" s="1"/>
  <c r="I14" i="1" s="1"/>
  <c r="J14" i="1" s="1"/>
  <c r="M14" i="1" s="1"/>
  <c r="G13" i="1"/>
  <c r="H13" i="1" s="1"/>
  <c r="I13" i="1" s="1"/>
  <c r="J13" i="1" s="1"/>
  <c r="M13" i="1" s="1"/>
  <c r="H12" i="1"/>
  <c r="I12" i="1" s="1"/>
  <c r="J12" i="1" s="1"/>
  <c r="M12" i="1" s="1"/>
  <c r="U24" i="3"/>
  <c r="V24" i="3"/>
  <c r="K17" i="4"/>
  <c r="N17" i="4" s="1"/>
  <c r="R17" i="4"/>
  <c r="K27" i="4"/>
  <c r="N27" i="4" s="1"/>
  <c r="R27" i="4"/>
  <c r="J15" i="11"/>
  <c r="J29" i="11"/>
  <c r="J23" i="11"/>
  <c r="J31" i="11"/>
  <c r="J14" i="11"/>
  <c r="J30" i="11"/>
  <c r="J25" i="11"/>
  <c r="J13" i="11"/>
  <c r="J32" i="11"/>
  <c r="J17" i="11"/>
  <c r="J28" i="11"/>
  <c r="J24" i="11"/>
  <c r="J27" i="11"/>
  <c r="J26" i="11"/>
  <c r="J16" i="11"/>
  <c r="T10" i="3"/>
  <c r="S10" i="3"/>
  <c r="T12" i="3"/>
  <c r="S12" i="3"/>
  <c r="T21" i="10"/>
  <c r="S21" i="10"/>
  <c r="V27" i="3"/>
  <c r="U27" i="3"/>
  <c r="T24" i="3"/>
  <c r="S24" i="3"/>
  <c r="V4" i="9"/>
  <c r="E35" i="2"/>
  <c r="T22" i="10"/>
  <c r="S22" i="10"/>
  <c r="R30" i="4"/>
  <c r="K30" i="4"/>
  <c r="N30" i="4" s="1"/>
  <c r="R25" i="4"/>
  <c r="K25" i="4"/>
  <c r="N25" i="4" s="1"/>
  <c r="V5" i="11"/>
  <c r="S8" i="3"/>
  <c r="T8" i="3"/>
  <c r="U25" i="3"/>
  <c r="V25" i="3"/>
  <c r="T9" i="10"/>
  <c r="S9" i="10"/>
  <c r="K24" i="4"/>
  <c r="N24" i="4" s="1"/>
  <c r="R24" i="4"/>
  <c r="K26" i="4"/>
  <c r="N26" i="4" s="1"/>
  <c r="R26" i="4"/>
  <c r="L3" i="1"/>
  <c r="T9" i="3"/>
  <c r="S9" i="3"/>
  <c r="V14" i="3"/>
  <c r="U14" i="3"/>
  <c r="R23" i="4"/>
  <c r="K23" i="4"/>
  <c r="N23" i="4" s="1"/>
  <c r="V4" i="10"/>
  <c r="E59" i="2"/>
  <c r="S25" i="3"/>
  <c r="T25" i="3"/>
  <c r="T8" i="10"/>
  <c r="S8" i="10"/>
  <c r="R32" i="4"/>
  <c r="K32" i="4"/>
  <c r="N32" i="4" s="1"/>
  <c r="T14" i="3"/>
  <c r="S14" i="3"/>
  <c r="U29" i="3"/>
  <c r="V29" i="3"/>
  <c r="T11" i="10"/>
  <c r="S11" i="10"/>
  <c r="S23" i="3"/>
  <c r="T23" i="3"/>
  <c r="R28" i="4"/>
  <c r="K28" i="4"/>
  <c r="N28" i="4" s="1"/>
  <c r="K13" i="4"/>
  <c r="N13" i="4" s="1"/>
  <c r="R13" i="4"/>
  <c r="V15" i="3"/>
  <c r="U15" i="3"/>
  <c r="S29" i="3"/>
  <c r="T29" i="3"/>
  <c r="T10" i="10"/>
  <c r="S10" i="10"/>
  <c r="U23" i="3"/>
  <c r="V23" i="3"/>
  <c r="K14" i="4"/>
  <c r="N14" i="4" s="1"/>
  <c r="R14" i="4"/>
  <c r="S30" i="3"/>
  <c r="T30" i="3"/>
  <c r="S15" i="3"/>
  <c r="T15" i="3"/>
  <c r="S11" i="3"/>
  <c r="T11" i="3"/>
  <c r="J24" i="9" l="1"/>
  <c r="J27" i="9"/>
  <c r="J28" i="9"/>
  <c r="J25" i="9"/>
  <c r="J13" i="9"/>
  <c r="J17" i="9"/>
  <c r="J32" i="9"/>
  <c r="J23" i="9"/>
  <c r="J29" i="9"/>
  <c r="J31" i="9"/>
  <c r="J15" i="9"/>
  <c r="J26" i="9"/>
  <c r="J16" i="9"/>
  <c r="J14" i="9"/>
  <c r="J30" i="9"/>
  <c r="K17" i="11"/>
  <c r="R17" i="11"/>
  <c r="K29" i="11"/>
  <c r="R29" i="11"/>
  <c r="T29" i="4"/>
  <c r="S29" i="4"/>
  <c r="U31" i="4"/>
  <c r="V31" i="4"/>
  <c r="V14" i="4"/>
  <c r="U14" i="4"/>
  <c r="U32" i="4"/>
  <c r="V32" i="4"/>
  <c r="U23" i="4"/>
  <c r="V23" i="4"/>
  <c r="V24" i="4"/>
  <c r="U24" i="4"/>
  <c r="L25" i="11"/>
  <c r="M25" i="11" s="1"/>
  <c r="L13" i="11"/>
  <c r="M13" i="11" s="1"/>
  <c r="L29" i="11"/>
  <c r="M29" i="11" s="1"/>
  <c r="L14" i="11"/>
  <c r="M14" i="11" s="1"/>
  <c r="L23" i="11"/>
  <c r="M23" i="11" s="1"/>
  <c r="L31" i="11"/>
  <c r="M31" i="11" s="1"/>
  <c r="L16" i="11"/>
  <c r="M16" i="11" s="1"/>
  <c r="L17" i="11"/>
  <c r="M17" i="11" s="1"/>
  <c r="L27" i="11"/>
  <c r="M27" i="11" s="1"/>
  <c r="L24" i="11"/>
  <c r="M24" i="11" s="1"/>
  <c r="L30" i="11"/>
  <c r="M30" i="11" s="1"/>
  <c r="L26" i="11"/>
  <c r="M26" i="11" s="1"/>
  <c r="L15" i="11"/>
  <c r="M15" i="11" s="1"/>
  <c r="L32" i="11"/>
  <c r="M32" i="11" s="1"/>
  <c r="L28" i="11"/>
  <c r="M28" i="11" s="1"/>
  <c r="S14" i="4"/>
  <c r="T14" i="4"/>
  <c r="R15" i="11"/>
  <c r="K15" i="11"/>
  <c r="N15" i="11" s="1"/>
  <c r="V29" i="4"/>
  <c r="U29" i="4"/>
  <c r="S31" i="4"/>
  <c r="T31" i="4"/>
  <c r="S24" i="4"/>
  <c r="T24" i="4"/>
  <c r="S25" i="4"/>
  <c r="T25" i="4"/>
  <c r="K32" i="11"/>
  <c r="R32" i="11"/>
  <c r="V25" i="4"/>
  <c r="U25" i="4"/>
  <c r="R13" i="11"/>
  <c r="K13" i="11"/>
  <c r="N13" i="11" s="1"/>
  <c r="V27" i="4"/>
  <c r="U27" i="4"/>
  <c r="T15" i="4"/>
  <c r="S15" i="4"/>
  <c r="I49" i="1"/>
  <c r="J49" i="1" s="1"/>
  <c r="I47" i="1"/>
  <c r="J47" i="1" s="1"/>
  <c r="I48" i="1"/>
  <c r="J48" i="1" s="1"/>
  <c r="I40" i="1"/>
  <c r="J40" i="1" s="1"/>
  <c r="I42" i="1"/>
  <c r="J42" i="1" s="1"/>
  <c r="I50" i="1"/>
  <c r="J50" i="1" s="1"/>
  <c r="M50" i="1" s="1"/>
  <c r="I51" i="1"/>
  <c r="J51" i="1" s="1"/>
  <c r="I46" i="1"/>
  <c r="J46" i="1" s="1"/>
  <c r="M46" i="1" s="1"/>
  <c r="I41" i="1"/>
  <c r="J41" i="1" s="1"/>
  <c r="R25" i="11"/>
  <c r="K25" i="11"/>
  <c r="N25" i="11" s="1"/>
  <c r="S27" i="4"/>
  <c r="T27" i="4"/>
  <c r="V15" i="4"/>
  <c r="U15" i="4"/>
  <c r="S13" i="4"/>
  <c r="T13" i="4"/>
  <c r="V30" i="4"/>
  <c r="U30" i="4"/>
  <c r="K26" i="11"/>
  <c r="N26" i="11" s="1"/>
  <c r="R26" i="11"/>
  <c r="K30" i="11"/>
  <c r="N30" i="11" s="1"/>
  <c r="R30" i="11"/>
  <c r="U17" i="4"/>
  <c r="V17" i="4"/>
  <c r="S28" i="4"/>
  <c r="T28" i="4"/>
  <c r="K41" i="1"/>
  <c r="L41" i="1" s="1"/>
  <c r="K47" i="1"/>
  <c r="L47" i="1" s="1"/>
  <c r="K49" i="1"/>
  <c r="L49" i="1" s="1"/>
  <c r="K46" i="1"/>
  <c r="L46" i="1" s="1"/>
  <c r="K51" i="1"/>
  <c r="L51" i="1" s="1"/>
  <c r="K42" i="1"/>
  <c r="L42" i="1" s="1"/>
  <c r="K50" i="1"/>
  <c r="L50" i="1" s="1"/>
  <c r="K48" i="1"/>
  <c r="L48" i="1" s="1"/>
  <c r="K40" i="1"/>
  <c r="L40" i="1" s="1"/>
  <c r="R14" i="11"/>
  <c r="K14" i="11"/>
  <c r="N14" i="11" s="1"/>
  <c r="T17" i="4"/>
  <c r="S17" i="4"/>
  <c r="U13" i="4"/>
  <c r="V13" i="4"/>
  <c r="K27" i="11"/>
  <c r="N27" i="11" s="1"/>
  <c r="R27" i="11"/>
  <c r="T16" i="4"/>
  <c r="S16" i="4"/>
  <c r="L13" i="9"/>
  <c r="M13" i="9" s="1"/>
  <c r="L29" i="9"/>
  <c r="M29" i="9" s="1"/>
  <c r="L25" i="9"/>
  <c r="M25" i="9" s="1"/>
  <c r="L30" i="9"/>
  <c r="M30" i="9" s="1"/>
  <c r="L16" i="9"/>
  <c r="M16" i="9" s="1"/>
  <c r="L23" i="9"/>
  <c r="M23" i="9" s="1"/>
  <c r="L27" i="9"/>
  <c r="M27" i="9" s="1"/>
  <c r="L26" i="9"/>
  <c r="M26" i="9" s="1"/>
  <c r="L28" i="9"/>
  <c r="M28" i="9" s="1"/>
  <c r="L17" i="9"/>
  <c r="M17" i="9" s="1"/>
  <c r="L32" i="9"/>
  <c r="M32" i="9" s="1"/>
  <c r="L24" i="9"/>
  <c r="M24" i="9" s="1"/>
  <c r="L31" i="9"/>
  <c r="M31" i="9" s="1"/>
  <c r="L14" i="9"/>
  <c r="M14" i="9" s="1"/>
  <c r="L15" i="9"/>
  <c r="M15" i="9" s="1"/>
  <c r="S30" i="4"/>
  <c r="T30" i="4"/>
  <c r="K16" i="11"/>
  <c r="R16" i="11"/>
  <c r="V28" i="4"/>
  <c r="U28" i="4"/>
  <c r="J30" i="10"/>
  <c r="J15" i="10"/>
  <c r="J25" i="10"/>
  <c r="J26" i="10"/>
  <c r="J32" i="10"/>
  <c r="J13" i="10"/>
  <c r="J31" i="10"/>
  <c r="J23" i="10"/>
  <c r="J27" i="10"/>
  <c r="J17" i="10"/>
  <c r="J16" i="10"/>
  <c r="J14" i="10"/>
  <c r="J29" i="10"/>
  <c r="J24" i="10"/>
  <c r="J28" i="10"/>
  <c r="V26" i="4"/>
  <c r="U26" i="4"/>
  <c r="R24" i="11"/>
  <c r="K24" i="11"/>
  <c r="N24" i="11" s="1"/>
  <c r="R31" i="11"/>
  <c r="K31" i="11"/>
  <c r="T32" i="4"/>
  <c r="S32" i="4"/>
  <c r="T23" i="4"/>
  <c r="S23" i="4"/>
  <c r="T26" i="4"/>
  <c r="S26" i="4"/>
  <c r="R28" i="11"/>
  <c r="K28" i="11"/>
  <c r="N28" i="11" s="1"/>
  <c r="K23" i="11"/>
  <c r="N23" i="11" s="1"/>
  <c r="R23" i="11"/>
  <c r="U16" i="4"/>
  <c r="V16" i="4"/>
  <c r="L31" i="10"/>
  <c r="M31" i="10" s="1"/>
  <c r="L29" i="10"/>
  <c r="M29" i="10" s="1"/>
  <c r="L14" i="10"/>
  <c r="M14" i="10" s="1"/>
  <c r="L17" i="10"/>
  <c r="M17" i="10" s="1"/>
  <c r="L26" i="10"/>
  <c r="M26" i="10" s="1"/>
  <c r="L16" i="10"/>
  <c r="M16" i="10" s="1"/>
  <c r="L13" i="10"/>
  <c r="M13" i="10" s="1"/>
  <c r="L28" i="10"/>
  <c r="M28" i="10" s="1"/>
  <c r="L25" i="10"/>
  <c r="M25" i="10" s="1"/>
  <c r="L23" i="10"/>
  <c r="M23" i="10" s="1"/>
  <c r="L32" i="10"/>
  <c r="M32" i="10" s="1"/>
  <c r="L24" i="10"/>
  <c r="M24" i="10" s="1"/>
  <c r="L27" i="10"/>
  <c r="M27" i="10" s="1"/>
  <c r="L15" i="10"/>
  <c r="M15" i="10" s="1"/>
  <c r="L30" i="10"/>
  <c r="M30" i="10" s="1"/>
  <c r="T26" i="11" l="1"/>
  <c r="S26" i="11"/>
  <c r="M40" i="1"/>
  <c r="T13" i="11"/>
  <c r="S13" i="11"/>
  <c r="N17" i="11"/>
  <c r="R23" i="9"/>
  <c r="K23" i="9"/>
  <c r="N23" i="9" s="1"/>
  <c r="U27" i="11"/>
  <c r="V27" i="11"/>
  <c r="R23" i="10"/>
  <c r="K23" i="10"/>
  <c r="N23" i="10" s="1"/>
  <c r="T27" i="11"/>
  <c r="S27" i="11"/>
  <c r="T25" i="11"/>
  <c r="S25" i="11"/>
  <c r="M48" i="1"/>
  <c r="U13" i="11"/>
  <c r="V13" i="11"/>
  <c r="R30" i="9"/>
  <c r="K30" i="9"/>
  <c r="N30" i="9" s="1"/>
  <c r="R32" i="9"/>
  <c r="K32" i="9"/>
  <c r="N32" i="9" s="1"/>
  <c r="U23" i="11"/>
  <c r="V23" i="11"/>
  <c r="K28" i="10"/>
  <c r="N28" i="10" s="1"/>
  <c r="R28" i="10"/>
  <c r="R31" i="10"/>
  <c r="K31" i="10"/>
  <c r="N31" i="10" s="1"/>
  <c r="V25" i="11"/>
  <c r="U25" i="11"/>
  <c r="M47" i="1"/>
  <c r="K14" i="9"/>
  <c r="N14" i="9" s="1"/>
  <c r="R14" i="9"/>
  <c r="K17" i="9"/>
  <c r="N17" i="9" s="1"/>
  <c r="R17" i="9"/>
  <c r="R16" i="9"/>
  <c r="K16" i="9"/>
  <c r="N16" i="9" s="1"/>
  <c r="M41" i="1"/>
  <c r="M49" i="1"/>
  <c r="U32" i="11"/>
  <c r="V32" i="11"/>
  <c r="K26" i="9"/>
  <c r="N26" i="9" s="1"/>
  <c r="R26" i="9"/>
  <c r="R25" i="9"/>
  <c r="K25" i="9"/>
  <c r="N25" i="9" s="1"/>
  <c r="S24" i="11"/>
  <c r="T24" i="11"/>
  <c r="K25" i="10"/>
  <c r="N25" i="10" s="1"/>
  <c r="R25" i="10"/>
  <c r="U24" i="11"/>
  <c r="V24" i="11"/>
  <c r="R17" i="10"/>
  <c r="K17" i="10"/>
  <c r="N17" i="10" s="1"/>
  <c r="K15" i="10"/>
  <c r="N15" i="10" s="1"/>
  <c r="R15" i="10"/>
  <c r="R27" i="10"/>
  <c r="K27" i="10"/>
  <c r="N27" i="10" s="1"/>
  <c r="K30" i="10"/>
  <c r="N30" i="10" s="1"/>
  <c r="R30" i="10"/>
  <c r="T23" i="11"/>
  <c r="S23" i="11"/>
  <c r="K24" i="10"/>
  <c r="N24" i="10" s="1"/>
  <c r="R24" i="10"/>
  <c r="R13" i="10"/>
  <c r="K13" i="10"/>
  <c r="N13" i="10" s="1"/>
  <c r="U16" i="11"/>
  <c r="V16" i="11"/>
  <c r="K13" i="9"/>
  <c r="N13" i="9" s="1"/>
  <c r="R13" i="9"/>
  <c r="S28" i="11"/>
  <c r="T28" i="11"/>
  <c r="N31" i="11"/>
  <c r="R29" i="10"/>
  <c r="K29" i="10"/>
  <c r="N29" i="10" s="1"/>
  <c r="R32" i="10"/>
  <c r="K32" i="10"/>
  <c r="N32" i="10" s="1"/>
  <c r="N16" i="11"/>
  <c r="U28" i="11"/>
  <c r="V28" i="11"/>
  <c r="V31" i="11"/>
  <c r="U31" i="11"/>
  <c r="R14" i="10"/>
  <c r="K14" i="10"/>
  <c r="N14" i="10" s="1"/>
  <c r="R26" i="10"/>
  <c r="K26" i="10"/>
  <c r="N26" i="10" s="1"/>
  <c r="U30" i="11"/>
  <c r="V30" i="11"/>
  <c r="M51" i="1"/>
  <c r="N32" i="11"/>
  <c r="U29" i="11"/>
  <c r="V29" i="11"/>
  <c r="K15" i="9"/>
  <c r="N15" i="9" s="1"/>
  <c r="R15" i="9"/>
  <c r="R28" i="9"/>
  <c r="K28" i="9"/>
  <c r="N28" i="9" s="1"/>
  <c r="K16" i="10"/>
  <c r="N16" i="10" s="1"/>
  <c r="R16" i="10"/>
  <c r="T14" i="11"/>
  <c r="S14" i="11"/>
  <c r="T30" i="11"/>
  <c r="S30" i="11"/>
  <c r="T15" i="11"/>
  <c r="S15" i="11"/>
  <c r="N29" i="11"/>
  <c r="K31" i="9"/>
  <c r="N31" i="9" s="1"/>
  <c r="R31" i="9"/>
  <c r="R27" i="9"/>
  <c r="K27" i="9"/>
  <c r="N27" i="9" s="1"/>
  <c r="V14" i="11"/>
  <c r="U14" i="11"/>
  <c r="U26" i="11"/>
  <c r="V26" i="11"/>
  <c r="M42" i="1"/>
  <c r="V15" i="11"/>
  <c r="U15" i="11"/>
  <c r="U17" i="11"/>
  <c r="V17" i="11"/>
  <c r="K29" i="9"/>
  <c r="N29" i="9" s="1"/>
  <c r="R29" i="9"/>
  <c r="K24" i="9"/>
  <c r="N24" i="9" s="1"/>
  <c r="R24" i="9"/>
  <c r="V27" i="9" l="1"/>
  <c r="U27" i="9"/>
  <c r="S14" i="10"/>
  <c r="T14" i="10"/>
  <c r="U32" i="10"/>
  <c r="V32" i="10"/>
  <c r="V17" i="9"/>
  <c r="U17" i="9"/>
  <c r="U31" i="10"/>
  <c r="V31" i="10"/>
  <c r="V30" i="9"/>
  <c r="U30" i="9"/>
  <c r="V31" i="9"/>
  <c r="U31" i="9"/>
  <c r="V14" i="10"/>
  <c r="U14" i="10"/>
  <c r="T29" i="10"/>
  <c r="S29" i="10"/>
  <c r="T26" i="9"/>
  <c r="S26" i="9"/>
  <c r="T17" i="9"/>
  <c r="S17" i="9"/>
  <c r="U29" i="9"/>
  <c r="V29" i="9"/>
  <c r="T28" i="9"/>
  <c r="S28" i="9"/>
  <c r="U24" i="10"/>
  <c r="V24" i="10"/>
  <c r="V15" i="10"/>
  <c r="U15" i="10"/>
  <c r="T23" i="9"/>
  <c r="S23" i="9"/>
  <c r="T29" i="9"/>
  <c r="S29" i="9"/>
  <c r="T24" i="10"/>
  <c r="S24" i="10"/>
  <c r="S32" i="9"/>
  <c r="T32" i="9"/>
  <c r="U23" i="9"/>
  <c r="V23" i="9"/>
  <c r="V13" i="9"/>
  <c r="U13" i="9"/>
  <c r="S17" i="10"/>
  <c r="T17" i="10"/>
  <c r="S25" i="9"/>
  <c r="T25" i="9"/>
  <c r="S16" i="9"/>
  <c r="T16" i="9"/>
  <c r="V32" i="9"/>
  <c r="U32" i="9"/>
  <c r="T17" i="11"/>
  <c r="S17" i="11"/>
  <c r="U28" i="9"/>
  <c r="V28" i="9"/>
  <c r="V15" i="9"/>
  <c r="U15" i="9"/>
  <c r="T26" i="10"/>
  <c r="S26" i="10"/>
  <c r="T16" i="11"/>
  <c r="S16" i="11"/>
  <c r="S27" i="9"/>
  <c r="T27" i="9"/>
  <c r="T15" i="9"/>
  <c r="S15" i="9"/>
  <c r="U26" i="10"/>
  <c r="V26" i="10"/>
  <c r="T32" i="10"/>
  <c r="S32" i="10"/>
  <c r="T13" i="9"/>
  <c r="S13" i="9"/>
  <c r="U17" i="10"/>
  <c r="V17" i="10"/>
  <c r="U25" i="9"/>
  <c r="V25" i="9"/>
  <c r="V16" i="9"/>
  <c r="U16" i="9"/>
  <c r="T31" i="10"/>
  <c r="S31" i="10"/>
  <c r="T30" i="9"/>
  <c r="S30" i="9"/>
  <c r="T23" i="10"/>
  <c r="S23" i="10"/>
  <c r="V23" i="10"/>
  <c r="U23" i="10"/>
  <c r="V30" i="10"/>
  <c r="U30" i="10"/>
  <c r="V26" i="9"/>
  <c r="U26" i="9"/>
  <c r="S31" i="9"/>
  <c r="T31" i="9"/>
  <c r="V16" i="10"/>
  <c r="U16" i="10"/>
  <c r="T32" i="11"/>
  <c r="S32" i="11"/>
  <c r="U29" i="10"/>
  <c r="V29" i="10"/>
  <c r="T13" i="10"/>
  <c r="S13" i="10"/>
  <c r="S27" i="10"/>
  <c r="T27" i="10"/>
  <c r="V25" i="10"/>
  <c r="U25" i="10"/>
  <c r="V14" i="9"/>
  <c r="U14" i="9"/>
  <c r="S28" i="10"/>
  <c r="T28" i="10"/>
  <c r="T15" i="10"/>
  <c r="S15" i="10"/>
  <c r="T30" i="10"/>
  <c r="S30" i="10"/>
  <c r="V28" i="10"/>
  <c r="U28" i="10"/>
  <c r="V24" i="9"/>
  <c r="U24" i="9"/>
  <c r="T24" i="9"/>
  <c r="S24" i="9"/>
  <c r="T29" i="11"/>
  <c r="S29" i="11"/>
  <c r="T16" i="10"/>
  <c r="S16" i="10"/>
  <c r="S31" i="11"/>
  <c r="T31" i="11"/>
  <c r="V13" i="10"/>
  <c r="U13" i="10"/>
  <c r="U27" i="10"/>
  <c r="V27" i="10"/>
  <c r="T25" i="10"/>
  <c r="S25" i="10"/>
  <c r="T14" i="9"/>
  <c r="S14"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P6" authorId="0" shapeId="0" xr:uid="{00000000-0006-0000-0000-000019000000}">
      <text>
        <r>
          <rPr>
            <sz val="11"/>
            <color theme="1"/>
            <rFont val="Calibri"/>
            <scheme val="minor"/>
          </rPr>
          <t>======
ID#AAABJcGsCMA
tc={EF7AC70B-CCE1-4009-A3EF-F1AC63A108CE}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9" authorId="0" shapeId="0" xr:uid="{00000000-0006-0000-0000-00000D000000}">
      <text>
        <r>
          <rPr>
            <sz val="11"/>
            <color theme="1"/>
            <rFont val="Calibri"/>
            <scheme val="minor"/>
          </rPr>
          <t>======
ID#AAABJcIbPFc
tc={D0314AFD-520D-439B-BD09-93EE00A679E0}    (2024-03-18 19:15:39)
[Threaded comment]
Your version of Excel allows you to read this threaded comment; however, any edits to it will get removed if the file is opened in a newer version of Excel. Learn more: https://go.microsoft.com/fwlink/?linkid=870924
Comment:
    Department: Internal Services: FY23-24 = 166 vehicles, FY 24-25 = 143 vehicles, FY25-26 = 192 vehicles, FY 26-27 = 243 vehicles, FY 27-28 = 197 vehicles)</t>
        </r>
      </text>
    </comment>
    <comment ref="P12" authorId="0" shapeId="0" xr:uid="{00000000-0006-0000-0000-00000E000000}">
      <text>
        <r>
          <rPr>
            <sz val="11"/>
            <color theme="1"/>
            <rFont val="Calibri"/>
            <scheme val="minor"/>
          </rPr>
          <t>======
ID#AAABJcIbPFY
tc={6179AB43-2E1B-470B-96C5-5B322836B37F}    (2024-03-18 19:15:39)
[Threaded comment]
Your version of Excel allows you to read this threaded comment; however, any edits to it will get removed if the file is opened in a newer version of Excel. Learn more: https://go.microsoft.com/fwlink/?linkid=870924
Comment:
    Tolley fleet as of 9/05/23. https://safer.fmcsa.dot.gov/query.asp?searchtype=ANY&amp;query_type=queryCarrierSnapshot&amp;query_param=USDOT&amp;query_string=958675</t>
        </r>
      </text>
    </comment>
    <comment ref="G15" authorId="0" shapeId="0" xr:uid="{00000000-0006-0000-0000-000011000000}">
      <text>
        <r>
          <rPr>
            <sz val="11"/>
            <color theme="1"/>
            <rFont val="Calibri"/>
            <scheme val="minor"/>
          </rPr>
          <t>======
ID#AAABJcIbPFI
tc={89FFE1E6-4A7C-41D1-B829-31C4F001E419}    (2024-03-18 19:15:39)
[Threaded comment]
Your version of Excel allows you to read this threaded comment; however, any edits to it will get removed if the file is opened in a newer version of Excel. Learn more: https://go.microsoft.com/fwlink/?linkid=870924
Comment:
    Is the source of this assumption somewhere in the document ?
If not, it's worth specifying in column P, because it's a very structuring hypothesis. Same comment applies to the rows below.</t>
        </r>
      </text>
    </comment>
    <comment ref="P15" authorId="0" shapeId="0" xr:uid="{00000000-0006-0000-0000-000006000000}">
      <text>
        <r>
          <rPr>
            <sz val="11"/>
            <color theme="1"/>
            <rFont val="Calibri"/>
            <scheme val="minor"/>
          </rPr>
          <t>======
ID#AAABJcIbPF4
tc={22DB8855-E4E6-405B-BA39-247520AB1B85}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r>
      </text>
    </comment>
    <comment ref="P18" authorId="0" shapeId="0" xr:uid="{00000000-0006-0000-0000-000016000000}">
      <text>
        <r>
          <rPr>
            <sz val="11"/>
            <color theme="1"/>
            <rFont val="Calibri"/>
            <scheme val="minor"/>
          </rPr>
          <t>======
ID#AAABJcGsCMM
tc={214AF2FE-E449-4EC8-A802-B65C0E2D6E36}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on approximately 10 to 15 sites and yield approximately 100 DC Fast charging plugs</t>
        </r>
      </text>
    </comment>
    <comment ref="P21" authorId="0" shapeId="0" xr:uid="{00000000-0006-0000-0000-000009000000}">
      <text>
        <r>
          <rPr>
            <sz val="11"/>
            <color theme="1"/>
            <rFont val="Calibri"/>
            <scheme val="minor"/>
          </rPr>
          <t>======
ID#AAABJcIbPFs
tc={6B23B8F5-F097-4008-98D4-2399A4321CA5}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r>
      </text>
    </comment>
    <comment ref="P24" authorId="0" shapeId="0" xr:uid="{00000000-0006-0000-0000-000001000000}">
      <text>
        <r>
          <rPr>
            <sz val="11"/>
            <color theme="1"/>
            <rFont val="Calibri"/>
            <scheme val="minor"/>
          </rPr>
          <t>======
ID#AAABJcIb5Ek
tc={2F65FFF7-0054-492C-9A6E-E82E9766D51D}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O25" authorId="0" shapeId="0" xr:uid="{00000000-0006-0000-0000-00001A000000}">
      <text>
        <r>
          <rPr>
            <sz val="11"/>
            <color theme="1"/>
            <rFont val="Calibri"/>
            <scheme val="minor"/>
          </rPr>
          <t>======
ID#AAABJcGsCL4
tc={8A84021B-E859-45C0-8DC9-628BD33F56B4}    (2024-03-18 19:15:39)
[Threaded comment]
Your version of Excel allows you to read this threaded comment; however, any edits to it will get removed if the file is opened in a newer version of Excel. Learn more: https://go.microsoft.com/fwlink/?linkid=870924
Comment:
    Nice these seem to agree with the UH study</t>
        </r>
      </text>
    </comment>
    <comment ref="P27" authorId="0" shapeId="0" xr:uid="{00000000-0006-0000-0000-000014000000}">
      <text>
        <r>
          <rPr>
            <sz val="11"/>
            <color theme="1"/>
            <rFont val="Calibri"/>
            <scheme val="minor"/>
          </rPr>
          <t>======
ID#AAABJcIbPE8
tc={31FC2586-9D69-4496-AB8A-6159BBF51B8B}    (2024-03-18 19:15:39)
[Threaded comment]
Your version of Excel allows you to read this threaded comment; however, any edits to it will get removed if the file is opened in a newer version of Excel. Learn more: https://go.microsoft.com/fwlink/?linkid=870924
Comment:
    Miami-Dade County’s entire fleet of garbage trucks runs on diesel. The County runs approximately 120 diesel garbage trucks a day. This project would begin to transition the fleet to electric vehicles, starting with replacing 3 diesel garbage trucks a year with electric garbage trucks. Over the grant period 15 of the County’s diesel garbage trucks would be replaced with electric garbage trucks, dramatically reducing the emissions from those vehicles.</t>
        </r>
      </text>
    </comment>
    <comment ref="P30" authorId="0" shapeId="0" xr:uid="{00000000-0006-0000-0000-000008000000}">
      <text>
        <r>
          <rPr>
            <sz val="11"/>
            <color theme="1"/>
            <rFont val="Calibri"/>
            <scheme val="minor"/>
          </rPr>
          <t>======
ID#AAABJcIbPFw
tc={AD4ED346-21FA-421F-A20A-EE85A75716EA}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33" authorId="0" shapeId="0" xr:uid="{00000000-0006-0000-0000-000012000000}">
      <text>
        <r>
          <rPr>
            <sz val="11"/>
            <color theme="1"/>
            <rFont val="Calibri"/>
            <scheme val="minor"/>
          </rPr>
          <t>======
ID#AAABJcIbPFE
tc={343CB789-6F0B-46B7-BCF9-E5506AB50C8F}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36" authorId="0" shapeId="0" xr:uid="{00000000-0006-0000-0000-000002000000}">
      <text>
        <r>
          <rPr>
            <sz val="11"/>
            <color theme="1"/>
            <rFont val="Calibri"/>
            <scheme val="minor"/>
          </rPr>
          <t>======
ID#AAABJcIb5Eg
tc={0A65608A-8F29-44DF-94E1-5EA39858C658}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G37" authorId="0" shapeId="0" xr:uid="{00000000-0006-0000-0000-000003000000}">
      <text>
        <r>
          <rPr>
            <sz val="11"/>
            <color theme="1"/>
            <rFont val="Calibri"/>
            <scheme val="minor"/>
          </rPr>
          <t>======
ID#AAABJcIb5Ec
tc={E690683A-3925-4C16-81E6-B42C701BDF11}    (2024-03-18 19:15:39)
[Threaded comment]
Your version of Excel allows you to read this threaded comment; however, any edits to it will get removed if the file is opened in a newer version of Excel. Learn more: https://go.microsoft.com/fwlink/?linkid=870924
Comment:
    Assume PV installation produces 25% of annual kWh consumption.</t>
        </r>
      </text>
    </comment>
    <comment ref="P55" authorId="0" shapeId="0" xr:uid="{00000000-0006-0000-0000-000005000000}">
      <text>
        <r>
          <rPr>
            <sz val="11"/>
            <color theme="1"/>
            <rFont val="Calibri"/>
            <scheme val="minor"/>
          </rPr>
          <t>======
ID#AAABJcIbPF8
tc={42521B93-E08B-4675-9D86-C542930C155A}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56" authorId="0" shapeId="0" xr:uid="{00000000-0006-0000-0000-00000F000000}">
      <text>
        <r>
          <rPr>
            <sz val="11"/>
            <color theme="1"/>
            <rFont val="Calibri"/>
            <scheme val="minor"/>
          </rPr>
          <t>======
ID#AAABJcIbPFU
tc={4ED27FEF-434F-4C8C-82B4-1155369A7735}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59" authorId="0" shapeId="0" xr:uid="{00000000-0006-0000-0000-000018000000}">
      <text>
        <r>
          <rPr>
            <sz val="11"/>
            <color theme="1"/>
            <rFont val="Calibri"/>
            <scheme val="minor"/>
          </rPr>
          <t>======
ID#AAABJcGsCME
tc={6CEDF89B-3247-4249-9879-0CE2F3B868C8}    (2024-03-18 19:15:39)
[Threaded comment]
Your version of Excel allows you to read this threaded comment; however, any edits to it will get removed if the file is opened in a newer version of Excel. Learn more: https://go.microsoft.com/fwlink/?linkid=870924
Comment:
    Department: Internal Services: FY23-24 = 166 vehicles, FY 24-25 = 143 vehicles, FY25-26 = 192 vehicles, FY 26-27 = 243 vehicles, FY 27-28 = 197 vehicles)</t>
        </r>
      </text>
    </comment>
    <comment ref="P62" authorId="0" shapeId="0" xr:uid="{00000000-0006-0000-0000-000017000000}">
      <text>
        <r>
          <rPr>
            <sz val="11"/>
            <color theme="1"/>
            <rFont val="Calibri"/>
            <scheme val="minor"/>
          </rPr>
          <t>======
ID#AAABJcGsCMI
tc={33DF17BD-77F1-44FE-841D-11DBF18D3EBF}    (2024-03-18 19:15:39)
[Threaded comment]
Your version of Excel allows you to read this threaded comment; however, any edits to it will get removed if the file is opened in a newer version of Excel. Learn more: https://go.microsoft.com/fwlink/?linkid=870924
Comment:
    Tolley fleet as of 9/05/23. https://safer.fmcsa.dot.gov/query.asp?searchtype=ANY&amp;query_type=queryCarrierSnapshot&amp;query_param=USDOT&amp;query_string=958675</t>
        </r>
      </text>
    </comment>
    <comment ref="P65" authorId="0" shapeId="0" xr:uid="{00000000-0006-0000-0000-00000C000000}">
      <text>
        <r>
          <rPr>
            <sz val="11"/>
            <color theme="1"/>
            <rFont val="Calibri"/>
            <scheme val="minor"/>
          </rPr>
          <t>======
ID#AAABJcIbPFg
tc={336911C8-8E2F-40AD-A674-C2FD348D48AD}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r>
      </text>
    </comment>
    <comment ref="P68" authorId="0" shapeId="0" xr:uid="{00000000-0006-0000-0000-000013000000}">
      <text>
        <r>
          <rPr>
            <sz val="11"/>
            <color theme="1"/>
            <rFont val="Calibri"/>
            <scheme val="minor"/>
          </rPr>
          <t>======
ID#AAABJcIbPFA
tc={26B7AC78-B5F1-45CC-963A-6B7F3126879A}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on approximately 10 to 15 sites and yield approximately 100 DC Fast charging plugs</t>
        </r>
      </text>
    </comment>
    <comment ref="P71" authorId="0" shapeId="0" xr:uid="{00000000-0006-0000-0000-000010000000}">
      <text>
        <r>
          <rPr>
            <sz val="11"/>
            <color theme="1"/>
            <rFont val="Calibri"/>
            <scheme val="minor"/>
          </rPr>
          <t>======
ID#AAABJcIbPFQ
tc={B2A99C89-0FCA-4B6C-AE06-FA85AF19EA70}    (2024-03-18 19:15:39)
[Threaded comment]
Your version of Excel allows you to read this threaded comment; however, any edits to it will get removed if the file is opened in a newer version of Excel. Learn more: https://go.microsoft.com/fwlink/?linkid=870924
Comment:
    Department: Office of Resilience: installation of 390 Level 2 charging ports on 61 community facilities</t>
        </r>
      </text>
    </comment>
    <comment ref="P74" authorId="0" shapeId="0" xr:uid="{00000000-0006-0000-0000-00000B000000}">
      <text>
        <r>
          <rPr>
            <sz val="11"/>
            <color theme="1"/>
            <rFont val="Calibri"/>
            <scheme val="minor"/>
          </rPr>
          <t>======
ID#AAABJcIbPFk
tc={3BADAA9F-A478-4CC3-83B5-82F90455D351}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O75" authorId="0" shapeId="0" xr:uid="{00000000-0006-0000-0000-00000A000000}">
      <text>
        <r>
          <rPr>
            <sz val="11"/>
            <color theme="1"/>
            <rFont val="Calibri"/>
            <scheme val="minor"/>
          </rPr>
          <t>======
ID#AAABJcIbPFo
tc={EE071C50-2F27-4708-850C-41E927E3E89B}    (2024-03-18 19:15:39)
[Threaded comment]
Your version of Excel allows you to read this threaded comment; however, any edits to it will get removed if the file is opened in a newer version of Excel. Learn more: https://go.microsoft.com/fwlink/?linkid=870924
Comment:
    Nice these seem to agree with the UH study</t>
        </r>
      </text>
    </comment>
    <comment ref="P77" authorId="0" shapeId="0" xr:uid="{00000000-0006-0000-0000-000015000000}">
      <text>
        <r>
          <rPr>
            <sz val="11"/>
            <color theme="1"/>
            <rFont val="Calibri"/>
            <scheme val="minor"/>
          </rPr>
          <t>======
ID#AAABJcGsCMQ
tc={2C8812C2-265E-499C-B313-4A3BB06F7122}    (2024-03-18 19:15:39)
[Threaded comment]
Your version of Excel allows you to read this threaded comment; however, any edits to it will get removed if the file is opened in a newer version of Excel. Learn more: https://go.microsoft.com/fwlink/?linkid=870924
Comment:
    Miami-Dade County’s entire fleet of garbage trucks runs on diesel. The County runs approximately 120 diesel garbage trucks a day. This project would begin to transition the fleet to electric vehicles, starting with replacing 3 diesel garbage trucks a year with electric garbage trucks. Over the grant period 15 of the County’s diesel garbage trucks would be replaced with electric garbage trucks, dramatically reducing the emissions from those vehicles.</t>
        </r>
      </text>
    </comment>
    <comment ref="P80" authorId="0" shapeId="0" xr:uid="{00000000-0006-0000-0000-000007000000}">
      <text>
        <r>
          <rPr>
            <sz val="11"/>
            <color theme="1"/>
            <rFont val="Calibri"/>
            <scheme val="minor"/>
          </rPr>
          <t>======
ID#AAABJcIbPF0
tc={1F69BAA7-6E01-476D-851E-DBEAC816B191}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 ref="P83" authorId="0" shapeId="0" xr:uid="{00000000-0006-0000-0000-000004000000}">
      <text>
        <r>
          <rPr>
            <sz val="11"/>
            <color theme="1"/>
            <rFont val="Calibri"/>
            <scheme val="minor"/>
          </rPr>
          <t>======
ID#AAABJcIbPGA
tc={0BAF63C2-3CD4-4724-BFEF-2782769C7C61}    (2024-03-18 19:15:39)
[Threaded comment]
Your version of Excel allows you to read this threaded comment; however, any edits to it will get removed if the file is opened in a newer version of Excel. Learn more: https://go.microsoft.com/fwlink/?linkid=870924
Comment:
    20 CNG trash trucks over three years will eliminate the emissions from the 20 diesel trash trucks that would be retired and replaced with low emissions CNG trash trucks</t>
        </r>
      </text>
    </comment>
  </commentList>
  <extLst>
    <ext xmlns:r="http://schemas.openxmlformats.org/officeDocument/2006/relationships" uri="GoogleSheetsCustomDataVersion2">
      <go:sheetsCustomData xmlns:go="http://customooxmlschemas.google.com/" r:id="rId1" roundtripDataSignature="AMtx7miD1IIrHelp8xX8aYW3MO7Ug6tQQQ=="/>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C41" authorId="0" shapeId="0" xr:uid="{00000000-0006-0000-0100-000001000000}">
      <text>
        <r>
          <rPr>
            <sz val="11"/>
            <color theme="1"/>
            <rFont val="Calibri"/>
            <scheme val="minor"/>
          </rPr>
          <t>======
ID#AAABJcIb5EY
tc={081DC7DC-BE93-4097-B6AF-AB5EB52AD5BF}    (2024-03-18 19:15:39)
[Threaded comment]
Your version of Excel allows you to read this threaded comment; however, any edits to it will get removed if the file is opened in a newer version of Excel. Learn more: https://go.microsoft.com/fwlink/?linkid=870924
Comment:
    This value is currently an estimate. It can and should be updated if more exact values are provided by St. Augustine.</t>
        </r>
      </text>
    </comment>
    <comment ref="G41" authorId="0" shapeId="0" xr:uid="{00000000-0006-0000-0100-000003000000}">
      <text>
        <r>
          <rPr>
            <sz val="11"/>
            <color theme="1"/>
            <rFont val="Calibri"/>
            <scheme val="minor"/>
          </rPr>
          <t>======
ID#AAABJcGsCL8
tc={37395EFD-ED34-4E13-A5E5-587CEE21A757}    (2024-03-18 19:15:39)
[Threaded comment]
Your version of Excel allows you to read this threaded comment; however, any edits to it will get removed if the file is opened in a newer version of Excel. Learn more: https://go.microsoft.com/fwlink/?linkid=870924
Comment:
    This value is currently an estimate. It can and should be updated if more exact electricity usage values are provided by St. Augustine.</t>
        </r>
      </text>
    </comment>
    <comment ref="A85" authorId="0" shapeId="0" xr:uid="{00000000-0006-0000-0100-000002000000}">
      <text>
        <r>
          <rPr>
            <sz val="11"/>
            <color theme="1"/>
            <rFont val="Calibri"/>
            <scheme val="minor"/>
          </rPr>
          <t>======
ID#AAABJcIb5EU
tc={443A08CE-68C9-42BA-93C9-B6A9A40692D9}    (2024-03-18 19:15:39)
[Threaded comment]
Your version of Excel allows you to read this threaded comment; however, any edits to it will get removed if the file is opened in a newer version of Excel. Learn more: https://go.microsoft.com/fwlink/?linkid=870924
Comment:
    @Copeland, Sean  can we discuss this?</t>
        </r>
      </text>
    </comment>
  </commentList>
  <extLst>
    <ext xmlns:r="http://schemas.openxmlformats.org/officeDocument/2006/relationships" uri="GoogleSheetsCustomDataVersion2">
      <go:sheetsCustomData xmlns:go="http://customooxmlschemas.google.com/" r:id="rId1" roundtripDataSignature="AMtx7miTa23IhlleItXTwAI4aexk4URz1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J12" authorId="0" shapeId="0" xr:uid="{00000000-0006-0000-0300-000001000000}">
      <text>
        <r>
          <rPr>
            <sz val="11"/>
            <color theme="1"/>
            <rFont val="Calibri"/>
            <scheme val="minor"/>
          </rPr>
          <t>======
ID#AAABHhTJ5-A
Christa Barsanti    (2024-03-25 17:49:32)
This is determined by inputting the value in cell F12 into NREL's PV Watts tool as the "DC System Size (kW)" and outputting the kWh/year (converted to MWh/year for this spreadsheet).</t>
        </r>
      </text>
    </comment>
    <comment ref="X23" authorId="0" shapeId="0" xr:uid="{00000000-0006-0000-0300-000003000000}">
      <text>
        <r>
          <rPr>
            <sz val="11"/>
            <color theme="1"/>
            <rFont val="Calibri"/>
            <scheme val="minor"/>
          </rPr>
          <t>======
ID#AAABJcGsCL0
tc={1F045702-69D5-497D-8888-CEED7515225A}    (2024-03-18 19:15:39)
[Threaded comment]
Your version of Excel allows you to read this threaded comment; however, any edits to it will get removed if the file is opened in a newer version of Excel. Learn more: https://go.microsoft.com/fwlink/?linkid=870924
Comment:
    While JEA is the primary electric provider for COJ, the following 3 documents from FPL provide generic business energy advice on reduction processes for roofs.</t>
        </r>
      </text>
    </comment>
    <comment ref="X28" authorId="0" shapeId="0" xr:uid="{00000000-0006-0000-0300-000002000000}">
      <text>
        <r>
          <rPr>
            <sz val="11"/>
            <color theme="1"/>
            <rFont val="Calibri"/>
            <scheme val="minor"/>
          </rPr>
          <t>======
ID#AAABJcIbPFM
tc={FFB38D3C-7FD5-48A9-8DBB-E8D614FE80D0}    (2024-03-18 19:15:39)
[Threaded comment]
Your version of Excel allows you to read this threaded comment; however, any edits to it will get removed if the file is opened in a newer version of Excel. Learn more: https://go.microsoft.com/fwlink/?linkid=870924
Comment:
    While JEA is the primary electric provider for COJ, this document from FPL provide generic business energy advice on building controls.</t>
        </r>
      </text>
    </comment>
  </commentList>
  <extLst>
    <ext xmlns:r="http://schemas.openxmlformats.org/officeDocument/2006/relationships" uri="GoogleSheetsCustomDataVersion2">
      <go:sheetsCustomData xmlns:go="http://customooxmlschemas.google.com/" r:id="rId1" roundtripDataSignature="AMtx7mjD7pZ5tiYDiIu4gFvQRVX/6XxMkg=="/>
    </ext>
  </extL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
  </authors>
  <commentList>
    <comment ref="J12" authorId="0" shapeId="0" xr:uid="{00000000-0006-0000-0800-000001000000}">
      <text>
        <r>
          <rPr>
            <sz val="11"/>
            <color theme="1"/>
            <rFont val="Calibri"/>
            <scheme val="minor"/>
          </rPr>
          <t>======
ID#AAABHhTJ5-E
Christa Barsanti    (2024-03-25 17:52:33)
This is determined by inputting the value in cell F12 into NREL's PV Watts tool as the "DC System Size (kW)" and outputting the kWh/year (converted to MWh/year for this spreadsheet).</t>
        </r>
      </text>
    </comment>
  </commentList>
  <extLst>
    <ext xmlns:r="http://schemas.openxmlformats.org/officeDocument/2006/relationships" uri="GoogleSheetsCustomDataVersion2">
      <go:sheetsCustomData xmlns:go="http://customooxmlschemas.google.com/" r:id="rId1" roundtripDataSignature="AMtx7mjdHJfhq6YELus2hWJdrj8muL++NQ=="/>
    </ext>
  </extL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
  </authors>
  <commentList>
    <comment ref="J12" authorId="0" shapeId="0" xr:uid="{00000000-0006-0000-0900-000001000000}">
      <text>
        <r>
          <rPr>
            <sz val="11"/>
            <color theme="1"/>
            <rFont val="Calibri"/>
            <scheme val="minor"/>
          </rPr>
          <t>======
ID#AAABHhTJ5-I
Christa Barsanti    (2024-03-25 17:54:01)
This is determined by inputting the value in cell F12 into NREL's PV Watts tool as the "DC System Size (kW)" and outputting the kWh/year (converted to MWh/year for this spreadsheet).</t>
        </r>
      </text>
    </comment>
  </commentList>
  <extLst>
    <ext xmlns:r="http://schemas.openxmlformats.org/officeDocument/2006/relationships" uri="GoogleSheetsCustomDataVersion2">
      <go:sheetsCustomData xmlns:go="http://customooxmlschemas.google.com/" r:id="rId1" roundtripDataSignature="AMtx7mgB7NApQslvECZc+TdCHZCelzX2RQ=="/>
    </ext>
  </extL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
  </authors>
  <commentList>
    <comment ref="J12" authorId="0" shapeId="0" xr:uid="{00000000-0006-0000-0A00-000001000000}">
      <text>
        <r>
          <rPr>
            <sz val="11"/>
            <color theme="1"/>
            <rFont val="Calibri"/>
            <scheme val="minor"/>
          </rPr>
          <t>======
ID#AAABHhTJ5-M
Christa Barsanti    (2024-03-25 17:54:08)
This is determined by inputting the value in cell F12 into NREL's PV Watts tool as the "DC System Size (kW)" and outputting the kWh/year (converted to MWh/year for this spreadsheet).</t>
        </r>
      </text>
    </comment>
  </commentList>
  <extLst>
    <ext xmlns:r="http://schemas.openxmlformats.org/officeDocument/2006/relationships" uri="GoogleSheetsCustomDataVersion2">
      <go:sheetsCustomData xmlns:go="http://customooxmlschemas.google.com/" r:id="rId1" roundtripDataSignature="AMtx7mhuiCjJ4O2+cYkD1geSMRHeg8H3MA=="/>
    </ext>
  </extLst>
</comments>
</file>

<file path=xl/sharedStrings.xml><?xml version="1.0" encoding="utf-8"?>
<sst xmlns="http://schemas.openxmlformats.org/spreadsheetml/2006/main" count="2218" uniqueCount="373">
  <si>
    <t>Elec</t>
  </si>
  <si>
    <t>NG/Propane/ Fuel Oil/Kerosene</t>
  </si>
  <si>
    <t>Residential Blend</t>
  </si>
  <si>
    <t>Municipal Building Blend</t>
  </si>
  <si>
    <t>*Blended rate based on inventory consumption between electiricty and other fuels</t>
  </si>
  <si>
    <t>Strategies</t>
  </si>
  <si>
    <t>Baseline Case</t>
  </si>
  <si>
    <t>Adoption Scenario</t>
  </si>
  <si>
    <t>Number of Buildings</t>
  </si>
  <si>
    <t>Fuel Reduction Type</t>
  </si>
  <si>
    <t>Energy Reduction Percentage</t>
  </si>
  <si>
    <t>Weighted Energy Reduction
Percentage</t>
  </si>
  <si>
    <t>Electricity Reduction (MWh)</t>
  </si>
  <si>
    <t>Electricity GHG Reduction (MTCO2e)</t>
  </si>
  <si>
    <t>Natural Gas/Propane Reduction (MMBtu)</t>
  </si>
  <si>
    <t>Natural Gas/Propane GHG Reduction (MTCO2e)</t>
  </si>
  <si>
    <t>Resulting Reductions (MTCO2e)</t>
  </si>
  <si>
    <t>PV Potential (MW)</t>
  </si>
  <si>
    <t>Resource</t>
  </si>
  <si>
    <t>Average Value</t>
  </si>
  <si>
    <t>Units</t>
  </si>
  <si>
    <t>GHG Reduction
(MT CO2/yr)</t>
  </si>
  <si>
    <t>R-01  Solar Photovoltaics (PV)</t>
  </si>
  <si>
    <t>ROOFTOP PV AND BATTERY STORAGE</t>
  </si>
  <si>
    <t>Single Family Residential homes without rooftop PV</t>
  </si>
  <si>
    <t>Electricity</t>
  </si>
  <si>
    <t>10kw per SF home, multiplied by adoption scenario, 1450 kWh/kWp</t>
  </si>
  <si>
    <t>vehicles/day</t>
  </si>
  <si>
    <t>Only representative of single family units</t>
  </si>
  <si>
    <t>R-02 Heat Pump or High Efficiency AC Retrofits</t>
  </si>
  <si>
    <t>HEAT PUMP OR HIGH EFFICIENCY AC RETROFITS</t>
  </si>
  <si>
    <t>Electric Resistance Heating COP 1 upgraded to COP 3.0 Window AC SEER 12 upgraded to SEER 15 HP</t>
  </si>
  <si>
    <t>Total GHG</t>
  </si>
  <si>
    <t>University of Hawaii</t>
  </si>
  <si>
    <t>trucks</t>
  </si>
  <si>
    <t>65% savings compared to elec furnace and baseboard heating</t>
  </si>
  <si>
    <t>Elec reduction accounts for the increase in electricity resulting from fuel switching</t>
  </si>
  <si>
    <t>R-03 LED Lighting</t>
  </si>
  <si>
    <t>LED LIGHTING</t>
  </si>
  <si>
    <t>Mix of Incandescent and Fluorescent lighting replaced by LED, saving 60% of the electricity</t>
  </si>
  <si>
    <t>buses</t>
  </si>
  <si>
    <t>EIA</t>
  </si>
  <si>
    <t>https://www.energy.gov/energysaver/lighting-choices-save-you-money</t>
  </si>
  <si>
    <t xml:space="preserve">R-04 Envelope improvements with roof assessment </t>
  </si>
  <si>
    <t>WEATHERIZATION &amp; AIR LEAKAGE</t>
  </si>
  <si>
    <t>Windows air leakage accounting for 25% of heating and cooling loads</t>
  </si>
  <si>
    <t>chargers</t>
  </si>
  <si>
    <t>chargers/station</t>
  </si>
  <si>
    <t>EnergyStar</t>
  </si>
  <si>
    <t>ROOF INSULATION</t>
  </si>
  <si>
    <t>R-13 upgrading to R-38</t>
  </si>
  <si>
    <t>Guide to Home Insulation (energy.gov)</t>
  </si>
  <si>
    <t>10% savings in heating/cooling from upgrading to R-38 roof insulation</t>
  </si>
  <si>
    <t xml:space="preserve">R-05 Window, door and skylight replacement with assessment   </t>
  </si>
  <si>
    <t>WINDOW, DOOR, SKYLIGHT REPLACEMENT</t>
  </si>
  <si>
    <t>Single pane windows, non-EnergyStar doors and skylights</t>
  </si>
  <si>
    <t>Conservative, jalousie windows may fall in this range but quality data unavailable</t>
  </si>
  <si>
    <t>R-06 Efficient Appliances and Plug Load Management</t>
  </si>
  <si>
    <t>APPLIANCES &amp; PLUG LOAD MANAGEMENT</t>
  </si>
  <si>
    <t>Non-EnergyStar appliances</t>
  </si>
  <si>
    <t>Handbook Public Draft_2021-Aug.pdf (airquality.org)</t>
  </si>
  <si>
    <t>15% savings in electricity compared to non-energy star appliances</t>
  </si>
  <si>
    <t>R-07 Heat Pump DHW</t>
  </si>
  <si>
    <t>HEAT PUMP DHW</t>
  </si>
  <si>
    <t>COP 1 electric water heater upgraded to COP 3.5</t>
  </si>
  <si>
    <t>70% savings using heatpump over elec resistance</t>
  </si>
  <si>
    <t>R-08 Solar Hot Water Heater</t>
  </si>
  <si>
    <t>SOLAR HOT WATER HEATER</t>
  </si>
  <si>
    <t>COP 1 Electric water heater replaced by solar hot water heater</t>
  </si>
  <si>
    <t>No payback, cost likely ~$15k w/ ~$2k in savings across the lifespan</t>
  </si>
  <si>
    <t>R-08 Smart Thermostats</t>
  </si>
  <si>
    <t>SMART THERMOSTATS</t>
  </si>
  <si>
    <t>Units with no automated controls for heating and cooling</t>
  </si>
  <si>
    <t>EnergyStar rated smart thermostats can save up to 8% on heating and cooling bills annually. Assume 5% savings on heating and cooling as a conservative assumption.</t>
  </si>
  <si>
    <t>Municipal Buildings</t>
  </si>
  <si>
    <t>C-01  Solar Photovoltaics (PV)</t>
  </si>
  <si>
    <t>ROOFTOP AND COVERED PARKING SOLAR PV</t>
  </si>
  <si>
    <t>Commercial Buildings without Rooftop solar PV and without covered parking with solar.</t>
  </si>
  <si>
    <t>Use 100kw per installation. 100 kW array produces 145,000 kWhs annually. 1,450 kWh/kWp, 1,450 MWh/MW.</t>
  </si>
  <si>
    <t>https://www.monroecounty-fl.gov/803/Sustainability</t>
  </si>
  <si>
    <t>https://www.broward.org/Climate/Documents/CCAP_2020_ADA.pdf</t>
  </si>
  <si>
    <t>https://discover.pbcgov.org/resilience/Pages/Regional-Climate-Action-Plan.aspx#:~:text=Palm%20Beach%20County%20adopted%20the,and%20%E2%80%9Cspecific%20action%20items%E2%80%9D.</t>
  </si>
  <si>
    <t>C-02 Heat Pump or High Efficiency AC Retrofits
and Commissioning</t>
  </si>
  <si>
    <t>HIGH EFFICIENCY HVAC RETROFITS</t>
  </si>
  <si>
    <t>Elec. Resistance Heating COP=1 upgraded to COP= 3.0. AC SEER 12 upgraded to SEER 16.  16 SEER is required for Federal Tax Incentive.</t>
  </si>
  <si>
    <t>https://www.fpl.com/content/dam/fplgp/us/en/business/save/programs/pdf/SMB-HVAC-Forms.pdf</t>
  </si>
  <si>
    <t>C-03 LED Lighting</t>
  </si>
  <si>
    <t>Mix of Fluorescent and HID lighting replaced by LED, saving 30% of the electricity</t>
  </si>
  <si>
    <t>https://www.fpl.com/content/dam/fplgp/us/en/business/save/programs/pdf/lighting-brochure.pdf
https://www.fpl.com/business/save/programs/lighting.html
https://www.fpl.com/content/dam/fplgp/us/en/business/save/programs/pdf/business-lighting-program.pdf
https://www.fpl.com/content/dam/fplgp/us/en/business/pdfs/fpl-business-lighting-program.pdf</t>
  </si>
  <si>
    <t xml:space="preserve">C-04 Envelope improvements with roof assessment </t>
  </si>
  <si>
    <t>ROOF INSULATION &amp; REFLECTIVITY</t>
  </si>
  <si>
    <t>R-13 upgrading to R-38
Reflective roof membrane</t>
  </si>
  <si>
    <t>https://www.fpl.com/content/dam/fplgp/us/en/business/save/programs/pdf/building-envelope-brief.pdf</t>
  </si>
  <si>
    <t>https://southeastfloridaclimatecompact.org/initiative/regional-climate-action-plan/</t>
  </si>
  <si>
    <t>https://fpl.bizenergyadvisor.com/article/cool-roofs</t>
  </si>
  <si>
    <t>https://southeastfloridaclimatecompact.org/wp-content/uploads/2023/10/SEFL_RCAP3_Final.1.pdf</t>
  </si>
  <si>
    <t>https://fpl.bizenergyadvisor.com/article/insulation</t>
  </si>
  <si>
    <t>C-05 Smart Thermostats</t>
  </si>
  <si>
    <t>Building Controls FPL Technical Brief.pdf</t>
  </si>
  <si>
    <t>Commercial Energy Efficient Building Controls Program</t>
  </si>
  <si>
    <t>INSTALL OCCUPANCY SENSORS FOR LIGHTING CONTROLS</t>
  </si>
  <si>
    <t>Advanced Lighting Control System Performance: A Field Evaluation of Five Systems (energy.gov)</t>
  </si>
  <si>
    <t>LIDAC</t>
  </si>
  <si>
    <t>RL-01  Solar Photovoltaics (PV)</t>
  </si>
  <si>
    <t>RL-02 Heat Pump or High Efficiency AC Retrofits</t>
  </si>
  <si>
    <t>RL-03 LED Lighting</t>
  </si>
  <si>
    <t xml:space="preserve">RL-04 Envelope improvements with roof assessment </t>
  </si>
  <si>
    <t xml:space="preserve">RL-05 Window, door and skylight replacement with assessment   </t>
  </si>
  <si>
    <t>RL-06 Efficient Appliances and Plug Load Management</t>
  </si>
  <si>
    <t>RL-07 Heat Pump DHW</t>
  </si>
  <si>
    <t>RL-08 Smart Thermostats</t>
  </si>
  <si>
    <t>Residential Energy Data</t>
  </si>
  <si>
    <t>Residential Energy Consumption Survey Dashboard (arcgis.com)</t>
  </si>
  <si>
    <t>Municipal Building GHG Inventory by County/City and Fuel Type</t>
  </si>
  <si>
    <t>Overall Summary</t>
  </si>
  <si>
    <t>Energy Quantity</t>
  </si>
  <si>
    <t>% Consumption by Energy Type</t>
  </si>
  <si>
    <t>Emissions (MTCO2e)</t>
  </si>
  <si>
    <t>Blended Emissions Factors</t>
  </si>
  <si>
    <t>City/County</t>
  </si>
  <si>
    <t>% of Total Elec.</t>
  </si>
  <si>
    <t>% of Total Natural Gas, Fuel Oil, Propane, &amp; Kerosene</t>
  </si>
  <si>
    <t>Sector</t>
  </si>
  <si>
    <t>Energy Type</t>
  </si>
  <si>
    <t>Municipal Building Energy</t>
  </si>
  <si>
    <t>MWh</t>
  </si>
  <si>
    <t>-</t>
  </si>
  <si>
    <t>MT/MWh</t>
  </si>
  <si>
    <t>% COJ</t>
  </si>
  <si>
    <t>MMBtu</t>
  </si>
  <si>
    <t>MT/MMBtu</t>
  </si>
  <si>
    <t>% COAB</t>
  </si>
  <si>
    <t>Natural Gas</t>
  </si>
  <si>
    <t>Municipal Blended NG/Prop/Fuel Oil/Gas</t>
  </si>
  <si>
    <t>% St. Aug</t>
  </si>
  <si>
    <t>Distillate Fuel Oil No. 2</t>
  </si>
  <si>
    <t>% St. John's</t>
  </si>
  <si>
    <t>Propane</t>
  </si>
  <si>
    <t>% Palm Coast</t>
  </si>
  <si>
    <t>Kerosene</t>
  </si>
  <si>
    <t>Unit Conversions</t>
  </si>
  <si>
    <t>Commercial Energy Total</t>
  </si>
  <si>
    <t>Therms =</t>
  </si>
  <si>
    <t>1 MMBTU</t>
  </si>
  <si>
    <t>Scope 1 Consumption Sum</t>
  </si>
  <si>
    <t>MMBTu=</t>
  </si>
  <si>
    <t>1 MWh</t>
  </si>
  <si>
    <t>City of Jacksonville</t>
  </si>
  <si>
    <t>Scope 1 % by Fuel Type</t>
  </si>
  <si>
    <t>Emissions Factors</t>
  </si>
  <si>
    <t>Notes and Sources:</t>
  </si>
  <si>
    <t>The COJ energy and emissions values were provided from the ICLEI Inventory.</t>
  </si>
  <si>
    <t xml:space="preserve">Propane </t>
  </si>
  <si>
    <t>City of Atlantic Beach</t>
  </si>
  <si>
    <t>The COAB energy and emissions data was provided by COAB. This data is from 2019 for the 7 municipal buildings of COAB (PW Admin Bldg, Jordan Park, Donner Park Community Center, Adele Grage Community Center, City Hall, Public Safety Bldgs, and Buc Admin Bldg).</t>
  </si>
  <si>
    <t>St. Augustine</t>
  </si>
  <si>
    <t>Clay</t>
  </si>
  <si>
    <t>Nassau / City of Palm Coast</t>
  </si>
  <si>
    <t>Overall County Energy per Dwelling Unit (LIDAC Study)</t>
  </si>
  <si>
    <t>Scope 1 Sum of Fuels</t>
  </si>
  <si>
    <t>LIDAC Inventory</t>
  </si>
  <si>
    <t>**LIDAC methoology: find the MWh and MMBtu per Unit, multiply by number of LIDAC units to get LIDAC inventory</t>
  </si>
  <si>
    <t>for commercial</t>
  </si>
  <si>
    <t>fire stations</t>
  </si>
  <si>
    <t>libararies</t>
  </si>
  <si>
    <t>community facilities</t>
  </si>
  <si>
    <t>St. Augustine / St Johns Emissions Calculations</t>
  </si>
  <si>
    <t>Color Guide:</t>
  </si>
  <si>
    <t>County or City Inventory Inputs</t>
  </si>
  <si>
    <t>Constant Values / Calculations</t>
  </si>
  <si>
    <t>Results and
Reductions</t>
  </si>
  <si>
    <t>Costs</t>
  </si>
  <si>
    <t>Utility Provider Cost per kWh ($ / kWh)</t>
  </si>
  <si>
    <t>$ / kWh</t>
  </si>
  <si>
    <t>If JEA is the primary provider, the suggested value is $0.10208.
If FPL is the primary provider, the suggested value is $0.13737.</t>
  </si>
  <si>
    <t>*Blended rate based on inventory consumption between electiricty and other fuels. Refer to GHG inventory sheet for calculations.*</t>
  </si>
  <si>
    <t>Reduction Measure</t>
  </si>
  <si>
    <t>Rooftop Square Footage</t>
  </si>
  <si>
    <t>Energy Savings or Production Potential (MW)</t>
  </si>
  <si>
    <t>Low-End Total Initial Investment Cost
($)</t>
  </si>
  <si>
    <t>High-End Total Initial Investment Cost
($)</t>
  </si>
  <si>
    <t>Electric Cost Savings
($ per Year)</t>
  </si>
  <si>
    <t>Investment Cost Per MTCO2 Reduced by 2030</t>
  </si>
  <si>
    <t>Investment Cost Per MTCO2 Reduced by 2050</t>
  </si>
  <si>
    <t>Low-End Payback (Yrs)</t>
  </si>
  <si>
    <t>High-End Payback (Yrs)</t>
  </si>
  <si>
    <t>Notes and Sources</t>
  </si>
  <si>
    <t>Solar Photovoltaics (PV)</t>
  </si>
  <si>
    <t>ROOFTOP AND COVERED PARKING SOLAR PV OR SOLAR CANOPIES OR FLOATING SOLAR</t>
  </si>
  <si>
    <t>Buildings without Rooftop solar PV and without covered parking with solar.</t>
  </si>
  <si>
    <t>- The square footage for solar was based on St. Augustine's Historic Downtown Parking garage and the size estimated St. Augustine has already calculated for.
- FPL electric rate of $0.13737/kWh for municipal buildings.
- Assuming CO2e emissions factor is the average of all cities/counties (Cell J6 on inventory sheet) until utility data is provided by St. Augustine.</t>
  </si>
  <si>
    <t xml:space="preserve"> PV Potential </t>
  </si>
  <si>
    <t>Low-Cost</t>
  </si>
  <si>
    <t>High-Cost</t>
  </si>
  <si>
    <t>SELECT SOLAR TYPE BELOW</t>
  </si>
  <si>
    <t xml:space="preserve"> FPL Rate </t>
  </si>
  <si>
    <t>Rooftop/Parking Solar</t>
  </si>
  <si>
    <t>PV Watts</t>
  </si>
  <si>
    <t>Heat Pump or High Efficiency AC Retrofits
and Commissioning</t>
  </si>
  <si>
    <t>- From SEER 12 to SSER 16, there is a 15-20% difference in efficiency, so assuming low-range of 15%. 
- FPL electric rate of $0.13737/kWh for municipal buildings.
- Average of 40-50% of energy bill is going toward heating and air conditioning.
- The initial cost requirements are calculated based on the electric consumption. This is used in conjunction with equipment and labor cost data from RS Means, a construction cost estimating software.</t>
  </si>
  <si>
    <t>HVAC Costs</t>
  </si>
  <si>
    <t xml:space="preserve"> RS Means </t>
  </si>
  <si>
    <t>Energy Reduction</t>
  </si>
  <si>
    <t>LED Lighting</t>
  </si>
  <si>
    <t>- Average of 15% of total energy use is going toward lighting.
- Assume 30% electricity savings by conversion to LED
- FPL electric rate of $0.13737/kWh for municipal buildings.
- The initial cost requirements are calculated based on the electric consumption. This is used in conjunction with data from the GSA (General Service Administration).</t>
  </si>
  <si>
    <t>FPL Lighting</t>
  </si>
  <si>
    <t>DOE Lighting</t>
  </si>
  <si>
    <t>GSA Costs</t>
  </si>
  <si>
    <t xml:space="preserve">Envelope Improvements with Roof Assessment </t>
  </si>
  <si>
    <t>R-13 upgrading to R-38;
Reflective roof membrane</t>
  </si>
  <si>
    <t>- Assume 5% energy reduction by improving roofs.
- JEA electric rate of $0.10208/kWh for municipal buildings.
- The initial cost requirements are calculated based on electric consumption. This is used in conjunction with data from the DOE (Department of Energy).</t>
  </si>
  <si>
    <t>FPL BE</t>
  </si>
  <si>
    <t>FPL Cool Roofs</t>
  </si>
  <si>
    <t>Insulation</t>
  </si>
  <si>
    <t>DOE Costs</t>
  </si>
  <si>
    <t>Smart Thermostats</t>
  </si>
  <si>
    <t>- Assume 2% energy reduction by converting to smart thermostats.
- FPL electric rate of $0.13737/kWh for municipal buildings.
- The initial cost requirements are calculated based on electric consumption. This is used in conjunction with data fromfrom NREL Report Commercial Builidng Sensors and Controls Systems - Barriers, Drivers, and Costs.</t>
  </si>
  <si>
    <t>FPL Bldg Ctrl</t>
  </si>
  <si>
    <t>FPL Savings</t>
  </si>
  <si>
    <t>NREL Costs</t>
  </si>
  <si>
    <t>City of Jacksonville Emissions Calculations</t>
  </si>
  <si>
    <t>PV Square Footage</t>
  </si>
  <si>
    <t>- Use 15 W / sqft to estimate PV potential &amp; 8,760 hr/yr.
- The square footage was determined based on the roof size of Highlands Library, Legends Shelter, and Clanzel Brown Clubhouse
- PV Watts can be used to determine the potential solar production by year. This method is beneficial if specific buildings have been selected as their size can be measured with this tool.
- JEA electric rate of $0.10208/kWh for municipal buildings.</t>
  </si>
  <si>
    <t xml:space="preserve"> PV Watts </t>
  </si>
  <si>
    <t xml:space="preserve"> JEA Rate </t>
  </si>
  <si>
    <t xml:space="preserve"> Floating Solar </t>
  </si>
  <si>
    <t>Solar Canopies</t>
  </si>
  <si>
    <t>- 15% Savings from installation of more modern and efficient conditioning units is assumed. 
- Building area based off of 2023 Property Audit provided by City of Jacksonvile, average municipal building is 11,635 ft2, Median building is 1,299 ft2.
- JEA electric rate of $0.10208/kWh for municipal buildings.
- The initial cost requirements are calculated based on the electric consumption. This is used in conjunction with equipment and labor cost data from RS Means, a construction cost estimating software.
- Average of 40-50% of energy bill is going toward heating and air conditioning.</t>
  </si>
  <si>
    <t>- Average of 15% of total energy use is going toward lighting.
- Assume 30% electricity savings by conversion to LED
- JEA electric rate of $0.10208/kWh for municipal buildings.
- The initial cost requirements are calculated based on the electric consumption. This is used in conjunction with data from the GSA (General Service Administration).</t>
  </si>
  <si>
    <t>JEA Lighting</t>
  </si>
  <si>
    <t>Bldg Envelope</t>
  </si>
  <si>
    <t>Cool Roofs</t>
  </si>
  <si>
    <t>- Assume 5% energy reduction from updating building automation system. For smaller buildings (&lt;5,000 sf) with only a single zone costs are significantly reduced by installation of a few smart thermostat.
- JEA electric rate of $0.10208/kWh for municipal buildings.
- The initial cost requirements are calculated based on electric consumption. This is used in conjunction with data fromfrom NREL Report Commercial Builidng Sensors and Controls Systems - Barriers, Drivers, and Costs.</t>
  </si>
  <si>
    <t>Bldg Ctrl</t>
  </si>
  <si>
    <t>JEA Savings</t>
  </si>
  <si>
    <t>Source: ESRI and US Census 2021</t>
  </si>
  <si>
    <t>Buildings</t>
  </si>
  <si>
    <t> </t>
  </si>
  <si>
    <t>State</t>
  </si>
  <si>
    <t>County/City</t>
  </si>
  <si>
    <t>Census # of Units</t>
  </si>
  <si>
    <t>SF Units</t>
  </si>
  <si>
    <t>MF Units</t>
  </si>
  <si>
    <t>LIDAC Units</t>
  </si>
  <si>
    <t>LIDAC SF</t>
  </si>
  <si>
    <t>LIDAC MF</t>
  </si>
  <si>
    <t>FL</t>
  </si>
  <si>
    <t>COJ</t>
  </si>
  <si>
    <t>Buildings &amp; Facilities</t>
  </si>
  <si>
    <t>COAB</t>
  </si>
  <si>
    <t xml:space="preserve">St. John's </t>
  </si>
  <si>
    <t>Palm Coast</t>
  </si>
  <si>
    <t>Total</t>
  </si>
  <si>
    <t>https://www.census.gov/quickfacts/fact/table/sarasotacityflorida,sarasotacountyflorida/PST045222</t>
  </si>
  <si>
    <t>U.S. Census Bureau QuickFacts: Manatee County, Florida</t>
  </si>
  <si>
    <t>ESRI data 2017-2021</t>
  </si>
  <si>
    <t>Manatee County</t>
  </si>
  <si>
    <t>Sarasota County</t>
  </si>
  <si>
    <t>Total Units</t>
  </si>
  <si>
    <t>Detached Unit</t>
  </si>
  <si>
    <t>Mobile homes</t>
  </si>
  <si>
    <t>2 units</t>
  </si>
  <si>
    <t>3 or 4 units</t>
  </si>
  <si>
    <t xml:space="preserve">5 to 9 </t>
  </si>
  <si>
    <t>10 to 19</t>
  </si>
  <si>
    <t>20 to 49</t>
  </si>
  <si>
    <t>50 or more</t>
  </si>
  <si>
    <t>Boat/RV/Etc</t>
  </si>
  <si>
    <t>Manatee</t>
  </si>
  <si>
    <t>Sarasota</t>
  </si>
  <si>
    <t>SF</t>
  </si>
  <si>
    <t>MF</t>
  </si>
  <si>
    <t>via EIA REC Table 3.4</t>
  </si>
  <si>
    <t>Space Heating</t>
  </si>
  <si>
    <t>Water Heating</t>
  </si>
  <si>
    <t>Cooling</t>
  </si>
  <si>
    <t>Appliances</t>
  </si>
  <si>
    <t>Lighting</t>
  </si>
  <si>
    <t>Other</t>
  </si>
  <si>
    <t>EIA Florida 1A Data RAW</t>
  </si>
  <si>
    <t>EIA Florida 1A Data - ADJUSTED</t>
  </si>
  <si>
    <t>*Used for Miami</t>
  </si>
  <si>
    <t>EIA Florida Overall</t>
  </si>
  <si>
    <t>*Refer to Hidden tab EIA RECS Summary and EIA Raw Data for RECs data from Florida 1 A climate zone</t>
  </si>
  <si>
    <t>trillion Btu</t>
  </si>
  <si>
    <t>Space heating</t>
  </si>
  <si>
    <t>Refrigerators</t>
  </si>
  <si>
    <t>Other App/Light/etc</t>
  </si>
  <si>
    <t>Southeast</t>
  </si>
  <si>
    <t>South Atlantic</t>
  </si>
  <si>
    <t>Ceiling Fans</t>
  </si>
  <si>
    <t>Dehumidifiers</t>
  </si>
  <si>
    <t>Humidifiers</t>
  </si>
  <si>
    <t>Clothes Washers</t>
  </si>
  <si>
    <t>Clothes Dryers</t>
  </si>
  <si>
    <t>EV Charging</t>
  </si>
  <si>
    <t>EIA FL</t>
  </si>
  <si>
    <t>Apliances, Electronics and Other</t>
  </si>
  <si>
    <t>EIA FL Data</t>
  </si>
  <si>
    <t>DOEID</t>
  </si>
  <si>
    <t>REGIONC</t>
  </si>
  <si>
    <t>DIVISION</t>
  </si>
  <si>
    <t>STATE_FIPS</t>
  </si>
  <si>
    <t>state_postal</t>
  </si>
  <si>
    <t>state_name</t>
  </si>
  <si>
    <t>IECC_climate_code</t>
  </si>
  <si>
    <t>YEARMADERANGE</t>
  </si>
  <si>
    <t>TYPEGLASS</t>
  </si>
  <si>
    <t>ORIGWIN</t>
  </si>
  <si>
    <t>TOTSQFT_EN</t>
  </si>
  <si>
    <t>KWH</t>
  </si>
  <si>
    <t>BTUEL</t>
  </si>
  <si>
    <t>BTUELSPH</t>
  </si>
  <si>
    <t>BTUELAHUCOL</t>
  </si>
  <si>
    <t>BTUELCOL</t>
  </si>
  <si>
    <t>BTUELCFAN</t>
  </si>
  <si>
    <t>BTUELWTH</t>
  </si>
  <si>
    <t>BTUELRFG</t>
  </si>
  <si>
    <t>BTUELFRZ</t>
  </si>
  <si>
    <t>BTUELCOK</t>
  </si>
  <si>
    <t>BTUELMICRO</t>
  </si>
  <si>
    <t>BTUELCW</t>
  </si>
  <si>
    <t>BTUELCDR</t>
  </si>
  <si>
    <t>BTUELDWH</t>
  </si>
  <si>
    <t>BTUELLGT</t>
  </si>
  <si>
    <t>BTUELTVREL</t>
  </si>
  <si>
    <t>BTUELDHUM</t>
  </si>
  <si>
    <t>BTUELHUM</t>
  </si>
  <si>
    <t>BTUELNEC</t>
  </si>
  <si>
    <t>BTUELOTH</t>
  </si>
  <si>
    <t>BTUNG</t>
  </si>
  <si>
    <t>BTUNGSPH</t>
  </si>
  <si>
    <t>BTUNGWTH</t>
  </si>
  <si>
    <t>BTUNGCOK</t>
  </si>
  <si>
    <t>BTUNGCDR</t>
  </si>
  <si>
    <t>BTUNGNEC</t>
  </si>
  <si>
    <t>BTUNGOTH</t>
  </si>
  <si>
    <t>BTULP</t>
  </si>
  <si>
    <t>BTULPSPH</t>
  </si>
  <si>
    <t>BTULPWTH</t>
  </si>
  <si>
    <t>BTULPCOK</t>
  </si>
  <si>
    <t>BTULPCDR</t>
  </si>
  <si>
    <t>BTULPNEC</t>
  </si>
  <si>
    <t>BTULPOTH</t>
  </si>
  <si>
    <t>U.S. Energy Information Administration - EIA - Independent Statistics and Analysis</t>
  </si>
  <si>
    <t>Elec Total BTU</t>
  </si>
  <si>
    <t>Space Heating Tot</t>
  </si>
  <si>
    <t>Heating Fans/Pumps</t>
  </si>
  <si>
    <t>Cooling Tot</t>
  </si>
  <si>
    <t>Cooling Fans</t>
  </si>
  <si>
    <t>Refrigerator</t>
  </si>
  <si>
    <t>Freezer</t>
  </si>
  <si>
    <t>Cooking</t>
  </si>
  <si>
    <t>Microwave</t>
  </si>
  <si>
    <t>Clothes Washer</t>
  </si>
  <si>
    <t>Clothese dryer</t>
  </si>
  <si>
    <t>Dishwasher</t>
  </si>
  <si>
    <t>TV</t>
  </si>
  <si>
    <t>Dehumidifier</t>
  </si>
  <si>
    <t>Humidifier</t>
  </si>
  <si>
    <t>Other TOT</t>
  </si>
  <si>
    <t>Appliances TOT</t>
  </si>
  <si>
    <t>Clothes Dryer</t>
  </si>
  <si>
    <t>Appliances Tot</t>
  </si>
  <si>
    <t>SOUTH</t>
  </si>
  <si>
    <t>Florida</t>
  </si>
  <si>
    <t>1A</t>
  </si>
  <si>
    <t>NG</t>
  </si>
  <si>
    <t>City of Atlantic Beach Emissions Calculations</t>
  </si>
  <si>
    <t>- Use 15 W / sqft to estimate PV potential &amp; 8,760 hr/yr.
- The total rooftop square footage of the 7 municipal buildings provided by COAB is approximately 47,915.
- FPL electric rate of $0.13737/kWh for municipal buildings.</t>
  </si>
  <si>
    <t>Clay Emissions Calculations</t>
  </si>
  <si>
    <t>- Use 15 W / sqft to estimate PV potential &amp; 8,760 hr/yr.
- The square footage was assumed to be 10,000 sqft. 
- Assume a low-end cost of $__/kW and a high-end cost of $__/kW.
- FPL electric rate of $0.13737/kWh for municipal buildings.</t>
  </si>
  <si>
    <t>Nassau / City of Palm Coast Emissions Calculations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</si>
</sst>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8" formatCode="&quot;$&quot;#,##0.00_);[Red]\(&quot;$&quot;#,##0.00\)"/>
    <numFmt numFmtId="43" formatCode="_(* #,##0.00_);_(* \(#,##0.00\);_(* &quot;-&quot;??_);_(@_)"/>
    <numFmt numFmtId="164" formatCode="0.0%"/>
    <numFmt numFmtId="165" formatCode="_(* #,##0_);_(* \(#,##0\);_(* &quot;-&quot;??_);_(@_)"/>
    <numFmt numFmtId="166" formatCode="0.0"/>
    <numFmt numFmtId="167" formatCode="_(* #,##0.0_);_(* \(#,##0.0\);_(* &quot;-&quot;??_);_(@_)"/>
    <numFmt numFmtId="168" formatCode="_(* #,##0.000_);_(* \(#,##0.000\);_(* &quot;-&quot;??_);_(@_)"/>
    <numFmt numFmtId="169" formatCode="_(* #,##0.000000_);_(* \(#,##0.000000\);_(* &quot;-&quot;??????_);_(@_)"/>
    <numFmt numFmtId="170" formatCode="_(* #,##0.0000_);_(* \(#,##0.0000\);_(* &quot;-&quot;????_);_(@_)"/>
    <numFmt numFmtId="171" formatCode="_(* #,##0.0000_);_(* \(#,##0.0000\);_(* &quot;-&quot;??_);_(@_)"/>
    <numFmt numFmtId="172" formatCode="0.0000"/>
    <numFmt numFmtId="173" formatCode="&quot;$&quot;#,##0.00000"/>
    <numFmt numFmtId="174" formatCode="&quot;$&quot;#,##0.00"/>
  </numFmts>
  <fonts count="67" x14ac:knownFonts="1">
    <font>
      <sz val="11"/>
      <color theme="1"/>
      <name val="Calibri"/>
      <scheme val="minor"/>
    </font>
    <font>
      <b/>
      <sz val="11"/>
      <color theme="1"/>
      <name val="Calibri"/>
      <family val="2"/>
    </font>
    <font>
      <sz val="11"/>
      <color theme="1"/>
      <name val="Calibri"/>
      <family val="2"/>
    </font>
    <font>
      <sz val="11"/>
      <name val="Calibri"/>
      <family val="2"/>
    </font>
    <font>
      <sz val="11"/>
      <color theme="1"/>
      <name val="Calibri"/>
      <family val="2"/>
    </font>
    <font>
      <b/>
      <sz val="10"/>
      <color theme="1"/>
      <name val="Calibri"/>
      <family val="2"/>
    </font>
    <font>
      <b/>
      <sz val="10"/>
      <color rgb="FF0000FF"/>
      <name val="Calibri"/>
      <family val="2"/>
    </font>
    <font>
      <sz val="10"/>
      <color theme="1"/>
      <name val="Calibri"/>
      <family val="2"/>
    </font>
    <font>
      <sz val="8"/>
      <color theme="1"/>
      <name val="Calibri"/>
      <family val="2"/>
    </font>
    <font>
      <u/>
      <sz val="11"/>
      <color theme="10"/>
      <name val="Calibri"/>
      <family val="2"/>
    </font>
    <font>
      <sz val="10"/>
      <color rgb="FF00000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0"/>
      <color theme="10"/>
      <name val="Calibri"/>
      <family val="2"/>
    </font>
    <font>
      <u/>
      <sz val="11"/>
      <color theme="10"/>
      <name val="Calibri"/>
      <family val="2"/>
    </font>
    <font>
      <u/>
      <sz val="11"/>
      <color theme="10"/>
      <name val="Calibri"/>
      <family val="2"/>
    </font>
    <font>
      <sz val="11"/>
      <color rgb="FF444444"/>
      <name val="Calibri"/>
      <family val="2"/>
    </font>
    <font>
      <u/>
      <sz val="11"/>
      <color theme="10"/>
      <name val="Calibri"/>
      <family val="2"/>
    </font>
    <font>
      <sz val="10"/>
      <color rgb="FF444444"/>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0"/>
      <color theme="10"/>
      <name val="Calibri"/>
      <family val="2"/>
    </font>
    <font>
      <sz val="10"/>
      <color rgb="FF0000FF"/>
      <name val="Calibri"/>
      <family val="2"/>
    </font>
    <font>
      <u/>
      <sz val="11"/>
      <color theme="10"/>
      <name val="Calibri"/>
      <family val="2"/>
    </font>
    <font>
      <u/>
      <sz val="11"/>
      <color theme="10"/>
      <name val="Calibri"/>
      <family val="2"/>
    </font>
    <font>
      <b/>
      <sz val="26"/>
      <color theme="1"/>
      <name val="Calibri"/>
      <family val="2"/>
    </font>
    <font>
      <b/>
      <sz val="18"/>
      <color rgb="FF000000"/>
      <name val="Calibri"/>
      <family val="2"/>
    </font>
    <font>
      <b/>
      <sz val="11"/>
      <color rgb="FF000000"/>
      <name val="Calibri"/>
      <family val="2"/>
    </font>
    <font>
      <i/>
      <sz val="10"/>
      <color theme="1"/>
      <name val="Calibri"/>
      <family val="2"/>
    </font>
    <font>
      <i/>
      <sz val="11"/>
      <color theme="1"/>
      <name val="Calibri"/>
      <family val="2"/>
    </font>
    <font>
      <sz val="11"/>
      <color rgb="FF000000"/>
      <name val="Calibri"/>
      <family val="2"/>
    </font>
    <font>
      <sz val="11"/>
      <color rgb="FF444444"/>
      <name val="Consolas"/>
      <family val="2"/>
    </font>
    <font>
      <b/>
      <sz val="18"/>
      <color theme="0"/>
      <name val="Calibri"/>
      <family val="2"/>
    </font>
    <font>
      <b/>
      <sz val="11"/>
      <color theme="0"/>
      <name val="Calibri"/>
      <family val="2"/>
    </font>
    <font>
      <sz val="11"/>
      <color theme="0"/>
      <name val="Calibri"/>
      <family val="2"/>
    </font>
    <font>
      <b/>
      <sz val="18"/>
      <color rgb="FFFFFFFF"/>
      <name val="Calibri"/>
      <family val="2"/>
    </font>
    <font>
      <b/>
      <sz val="18"/>
      <color theme="1"/>
      <name val="Calibri"/>
      <family val="2"/>
    </font>
    <font>
      <b/>
      <sz val="26"/>
      <color rgb="FFFFFFFF"/>
      <name val="Calibri"/>
      <family val="2"/>
    </font>
    <font>
      <sz val="11"/>
      <color rgb="FF000000"/>
      <name val="Aptos Narrow"/>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b/>
      <sz val="26"/>
      <color theme="0"/>
      <name val="Calibri"/>
      <family val="2"/>
    </font>
    <font>
      <u/>
      <sz val="11"/>
      <color theme="10"/>
      <name val="Calibri"/>
      <family val="2"/>
    </font>
    <font>
      <sz val="12"/>
      <color rgb="FF000000"/>
      <name val="Calibri"/>
      <family val="2"/>
    </font>
    <font>
      <b/>
      <sz val="12"/>
      <color rgb="FF000000"/>
      <name val="Calibri"/>
      <family val="2"/>
    </font>
    <font>
      <sz val="11"/>
      <color rgb="FF444444"/>
      <name val="Aptos Narrow"/>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
      <u/>
      <sz val="11"/>
      <color theme="10"/>
      <name val="Calibri"/>
      <family val="2"/>
    </font>
  </fonts>
  <fills count="31">
    <fill>
      <patternFill patternType="none"/>
    </fill>
    <fill>
      <patternFill patternType="gray125"/>
    </fill>
    <fill>
      <patternFill patternType="solid">
        <fgColor rgb="FFFBE4D5"/>
        <bgColor rgb="FFFBE4D5"/>
      </patternFill>
    </fill>
    <fill>
      <patternFill patternType="solid">
        <fgColor rgb="FFD6DCE4"/>
        <bgColor rgb="FFD6DCE4"/>
      </patternFill>
    </fill>
    <fill>
      <patternFill patternType="solid">
        <fgColor rgb="FFDEEAF6"/>
        <bgColor rgb="FFDEEAF6"/>
      </patternFill>
    </fill>
    <fill>
      <patternFill patternType="solid">
        <fgColor rgb="FFBDD6EE"/>
        <bgColor rgb="FFBDD6EE"/>
      </patternFill>
    </fill>
    <fill>
      <patternFill patternType="solid">
        <fgColor rgb="FFE2EFD9"/>
        <bgColor rgb="FFE2EFD9"/>
      </patternFill>
    </fill>
    <fill>
      <patternFill patternType="solid">
        <fgColor rgb="FFA8D08D"/>
        <bgColor rgb="FFA8D08D"/>
      </patternFill>
    </fill>
    <fill>
      <patternFill patternType="solid">
        <fgColor rgb="FFECECEC"/>
        <bgColor rgb="FFECECEC"/>
      </patternFill>
    </fill>
    <fill>
      <patternFill patternType="solid">
        <fgColor rgb="FFFEF2CB"/>
        <bgColor rgb="FFFEF2CB"/>
      </patternFill>
    </fill>
    <fill>
      <patternFill patternType="solid">
        <fgColor theme="9"/>
        <bgColor theme="9"/>
      </patternFill>
    </fill>
    <fill>
      <patternFill patternType="solid">
        <fgColor rgb="FF00FF00"/>
        <bgColor rgb="FF00FF00"/>
      </patternFill>
    </fill>
    <fill>
      <patternFill patternType="solid">
        <fgColor rgb="FFEDEDED"/>
        <bgColor rgb="FFEDEDED"/>
      </patternFill>
    </fill>
    <fill>
      <patternFill patternType="solid">
        <fgColor rgb="FF002060"/>
        <bgColor rgb="FF002060"/>
      </patternFill>
    </fill>
    <fill>
      <patternFill patternType="solid">
        <fgColor rgb="FFE7E6E6"/>
        <bgColor rgb="FFE7E6E6"/>
      </patternFill>
    </fill>
    <fill>
      <patternFill patternType="solid">
        <fgColor rgb="FFD0CECE"/>
        <bgColor rgb="FFD0CECE"/>
      </patternFill>
    </fill>
    <fill>
      <patternFill patternType="solid">
        <fgColor rgb="FFFFFF00"/>
        <bgColor rgb="FFFFFF00"/>
      </patternFill>
    </fill>
    <fill>
      <patternFill patternType="solid">
        <fgColor rgb="FFF4B083"/>
        <bgColor rgb="FFF4B083"/>
      </patternFill>
    </fill>
    <fill>
      <patternFill patternType="solid">
        <fgColor rgb="FFA5A5A5"/>
        <bgColor rgb="FFA5A5A5"/>
      </patternFill>
    </fill>
    <fill>
      <patternFill patternType="solid">
        <fgColor rgb="FFD8D8D8"/>
        <bgColor rgb="FFD8D8D8"/>
      </patternFill>
    </fill>
    <fill>
      <patternFill patternType="solid">
        <fgColor rgb="FF2E75B5"/>
        <bgColor rgb="FF2E75B5"/>
      </patternFill>
    </fill>
    <fill>
      <patternFill patternType="solid">
        <fgColor rgb="FF9CC2E5"/>
        <bgColor rgb="FF9CC2E5"/>
      </patternFill>
    </fill>
    <fill>
      <patternFill patternType="solid">
        <fgColor rgb="FFBF9000"/>
        <bgColor rgb="FFBF9000"/>
      </patternFill>
    </fill>
    <fill>
      <patternFill patternType="solid">
        <fgColor rgb="FFFFD965"/>
        <bgColor rgb="FFFFD965"/>
      </patternFill>
    </fill>
    <fill>
      <patternFill patternType="solid">
        <fgColor rgb="FF548135"/>
        <bgColor rgb="FF548135"/>
      </patternFill>
    </fill>
    <fill>
      <patternFill patternType="solid">
        <fgColor rgb="FF2F5496"/>
        <bgColor rgb="FF2F5496"/>
      </patternFill>
    </fill>
    <fill>
      <patternFill patternType="solid">
        <fgColor rgb="FF8EAADB"/>
        <bgColor rgb="FF8EAADB"/>
      </patternFill>
    </fill>
    <fill>
      <patternFill patternType="solid">
        <fgColor rgb="FFC55A11"/>
        <bgColor rgb="FFC55A11"/>
      </patternFill>
    </fill>
    <fill>
      <patternFill patternType="solid">
        <fgColor rgb="FF262626"/>
        <bgColor rgb="FF262626"/>
      </patternFill>
    </fill>
    <fill>
      <patternFill patternType="solid">
        <fgColor theme="1"/>
        <bgColor theme="1"/>
      </patternFill>
    </fill>
    <fill>
      <patternFill patternType="solid">
        <fgColor rgb="FFF4B084"/>
        <bgColor rgb="FFF4B084"/>
      </patternFill>
    </fill>
  </fills>
  <borders count="101">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right style="thin">
        <color rgb="FF000000"/>
      </right>
      <top/>
      <bottom/>
      <diagonal/>
    </border>
    <border>
      <left style="thin">
        <color rgb="FF000000"/>
      </left>
      <right style="thin">
        <color rgb="FF000000"/>
      </right>
      <top/>
      <bottom/>
      <diagonal/>
    </border>
    <border>
      <left style="thin">
        <color rgb="FF000000"/>
      </left>
      <right/>
      <top/>
      <bottom/>
      <diagonal/>
    </border>
    <border>
      <left style="medium">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thin">
        <color rgb="FF000000"/>
      </right>
      <top style="medium">
        <color rgb="FF000000"/>
      </top>
      <bottom style="thin">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diagonal/>
    </border>
    <border>
      <left style="thin">
        <color rgb="FF000000"/>
      </left>
      <right style="medium">
        <color rgb="FF000000"/>
      </right>
      <top/>
      <bottom style="thin">
        <color rgb="FF000000"/>
      </bottom>
      <diagonal/>
    </border>
    <border>
      <left style="thin">
        <color rgb="FF000000"/>
      </left>
      <right style="medium">
        <color rgb="FF000000"/>
      </right>
      <top style="medium">
        <color rgb="FF000000"/>
      </top>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bottom style="medium">
        <color rgb="FF000000"/>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bottom/>
      <diagonal/>
    </border>
    <border>
      <left/>
      <right/>
      <top style="thin">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top/>
      <bottom/>
      <diagonal/>
    </border>
    <border>
      <left/>
      <right style="thin">
        <color rgb="FF000000"/>
      </right>
      <top/>
      <bottom/>
      <diagonal/>
    </border>
    <border>
      <left style="medium">
        <color rgb="FF000000"/>
      </left>
      <right/>
      <top style="medium">
        <color rgb="FF000000"/>
      </top>
      <bottom/>
      <diagonal/>
    </border>
    <border>
      <left/>
      <right/>
      <top/>
      <bottom/>
      <diagonal/>
    </border>
    <border>
      <left style="thin">
        <color rgb="FF000000"/>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medium">
        <color rgb="FF000000"/>
      </top>
      <bottom/>
      <diagonal/>
    </border>
    <border>
      <left/>
      <right/>
      <top style="medium">
        <color rgb="FF000000"/>
      </top>
      <bottom/>
      <diagonal/>
    </border>
    <border>
      <left style="thin">
        <color rgb="FF000000"/>
      </left>
      <right/>
      <top style="medium">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top style="medium">
        <color rgb="FF000000"/>
      </top>
      <bottom/>
      <diagonal/>
    </border>
    <border>
      <left/>
      <right/>
      <top style="medium">
        <color rgb="FF000000"/>
      </top>
      <bottom/>
      <diagonal/>
    </border>
    <border>
      <left style="thin">
        <color rgb="FF000000"/>
      </left>
      <right style="thin">
        <color rgb="FF000000"/>
      </right>
      <top/>
      <bottom style="medium">
        <color rgb="FF000000"/>
      </bottom>
      <diagonal/>
    </border>
    <border>
      <left style="thin">
        <color rgb="FF000000"/>
      </left>
      <right/>
      <top/>
      <bottom style="medium">
        <color rgb="FF000000"/>
      </bottom>
      <diagonal/>
    </border>
    <border>
      <left/>
      <right/>
      <top/>
      <bottom style="medium">
        <color rgb="FF000000"/>
      </bottom>
      <diagonal/>
    </border>
    <border>
      <left style="thin">
        <color rgb="FF000000"/>
      </left>
      <right/>
      <top/>
      <bottom style="medium">
        <color rgb="FF000000"/>
      </bottom>
      <diagonal/>
    </border>
    <border>
      <left style="medium">
        <color rgb="FF000000"/>
      </left>
      <right style="thin">
        <color rgb="FF000000"/>
      </right>
      <top/>
      <bottom/>
      <diagonal/>
    </border>
    <border>
      <left/>
      <right/>
      <top/>
      <bottom style="thin">
        <color rgb="FF000000"/>
      </bottom>
      <diagonal/>
    </border>
    <border>
      <left style="thin">
        <color rgb="FF000000"/>
      </left>
      <right/>
      <top style="medium">
        <color rgb="FF000000"/>
      </top>
      <bottom style="thin">
        <color rgb="FF000000"/>
      </bottom>
      <diagonal/>
    </border>
    <border>
      <left/>
      <right style="thin">
        <color rgb="FF000000"/>
      </right>
      <top style="thin">
        <color rgb="FF000000"/>
      </top>
      <bottom/>
      <diagonal/>
    </border>
    <border>
      <left style="thin">
        <color rgb="FF000000"/>
      </left>
      <right/>
      <top style="thin">
        <color rgb="FF000000"/>
      </top>
      <bottom style="medium">
        <color rgb="FF000000"/>
      </bottom>
      <diagonal/>
    </border>
    <border>
      <left/>
      <right style="thin">
        <color rgb="FF000000"/>
      </right>
      <top/>
      <bottom style="medium">
        <color rgb="FF000000"/>
      </bottom>
      <diagonal/>
    </border>
    <border>
      <left style="thin">
        <color rgb="FF000000"/>
      </left>
      <right/>
      <top style="medium">
        <color rgb="FF000000"/>
      </top>
      <bottom style="thin">
        <color rgb="FF000000"/>
      </bottom>
      <diagonal/>
    </border>
    <border>
      <left style="thin">
        <color rgb="FF000000"/>
      </left>
      <right/>
      <top style="medium">
        <color rgb="FF000000"/>
      </top>
      <bottom/>
      <diagonal/>
    </border>
    <border>
      <left style="thin">
        <color rgb="FF000000"/>
      </left>
      <right/>
      <top/>
      <bottom style="thin">
        <color rgb="FF000000"/>
      </bottom>
      <diagonal/>
    </border>
    <border>
      <left/>
      <right/>
      <top style="medium">
        <color rgb="FF000000"/>
      </top>
      <bottom/>
      <diagonal/>
    </border>
    <border>
      <left/>
      <right/>
      <top style="thin">
        <color rgb="FF000000"/>
      </top>
      <bottom style="thin">
        <color rgb="FF000000"/>
      </bottom>
      <diagonal/>
    </border>
    <border>
      <left/>
      <right/>
      <top style="thin">
        <color rgb="FF000000"/>
      </top>
      <bottom/>
      <diagonal/>
    </border>
    <border>
      <left style="thin">
        <color rgb="FF000000"/>
      </left>
      <right/>
      <top style="thin">
        <color rgb="FF000000"/>
      </top>
      <bottom style="medium">
        <color rgb="FF000000"/>
      </bottom>
      <diagonal/>
    </border>
    <border>
      <left style="thin">
        <color rgb="FF000000"/>
      </left>
      <right/>
      <top style="thin">
        <color rgb="FF000000"/>
      </top>
      <bottom/>
      <diagonal/>
    </border>
    <border>
      <left style="thick">
        <color rgb="FF000000"/>
      </left>
      <right style="thin">
        <color rgb="FF000000"/>
      </right>
      <top style="thick">
        <color rgb="FF000000"/>
      </top>
      <bottom/>
      <diagonal/>
    </border>
    <border>
      <left style="thin">
        <color rgb="FF000000"/>
      </left>
      <right style="thin">
        <color rgb="FF000000"/>
      </right>
      <top style="thick">
        <color rgb="FF000000"/>
      </top>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bottom/>
      <diagonal/>
    </border>
    <border>
      <left style="thin">
        <color rgb="FF000000"/>
      </left>
      <right style="thick">
        <color rgb="FF000000"/>
      </right>
      <top style="thin">
        <color rgb="FF000000"/>
      </top>
      <bottom style="thin">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n">
        <color rgb="FF000000"/>
      </left>
      <right style="thin">
        <color rgb="FF000000"/>
      </right>
      <top style="thick">
        <color rgb="FF000000"/>
      </top>
      <bottom/>
      <diagonal/>
    </border>
    <border>
      <left style="thin">
        <color rgb="FF000000"/>
      </left>
      <right/>
      <top style="thick">
        <color rgb="FF000000"/>
      </top>
      <bottom/>
      <diagonal/>
    </border>
    <border>
      <left style="thin">
        <color rgb="FF000000"/>
      </left>
      <right/>
      <top style="thick">
        <color rgb="FF000000"/>
      </top>
      <bottom/>
      <diagonal/>
    </border>
    <border>
      <left style="thin">
        <color rgb="FF000000"/>
      </left>
      <right style="thick">
        <color rgb="FF000000"/>
      </right>
      <top style="thick">
        <color rgb="FF000000"/>
      </top>
      <bottom/>
      <diagonal/>
    </border>
    <border>
      <left style="thin">
        <color rgb="FF000000"/>
      </left>
      <right style="thin">
        <color rgb="FF000000"/>
      </right>
      <top/>
      <bottom style="thick">
        <color rgb="FF000000"/>
      </bottom>
      <diagonal/>
    </border>
    <border>
      <left style="thin">
        <color rgb="FF000000"/>
      </left>
      <right/>
      <top/>
      <bottom style="thick">
        <color rgb="FF000000"/>
      </bottom>
      <diagonal/>
    </border>
    <border>
      <left style="thin">
        <color rgb="FF000000"/>
      </left>
      <right/>
      <top/>
      <bottom style="thick">
        <color rgb="FF000000"/>
      </bottom>
      <diagonal/>
    </border>
    <border>
      <left style="thin">
        <color rgb="FF000000"/>
      </left>
      <right style="thick">
        <color rgb="FF000000"/>
      </right>
      <top/>
      <bottom style="thick">
        <color rgb="FF000000"/>
      </bottom>
      <diagonal/>
    </border>
    <border>
      <left style="thin">
        <color rgb="FF000000"/>
      </left>
      <right/>
      <top style="thick">
        <color rgb="FF000000"/>
      </top>
      <bottom style="thin">
        <color rgb="FF000000"/>
      </bottom>
      <diagonal/>
    </border>
    <border>
      <left style="thin">
        <color rgb="FF000000"/>
      </left>
      <right style="thick">
        <color rgb="FF000000"/>
      </right>
      <top/>
      <bottom/>
      <diagonal/>
    </border>
    <border>
      <left/>
      <right/>
      <top style="thin">
        <color rgb="FF000000"/>
      </top>
      <bottom/>
      <diagonal/>
    </border>
    <border>
      <left style="thin">
        <color rgb="FF000000"/>
      </left>
      <right/>
      <top style="thin">
        <color rgb="FF000000"/>
      </top>
      <bottom style="thick">
        <color rgb="FF000000"/>
      </bottom>
      <diagonal/>
    </border>
  </borders>
  <cellStyleXfs count="1">
    <xf numFmtId="0" fontId="0" fillId="0" borderId="0"/>
  </cellStyleXfs>
  <cellXfs count="957">
    <xf numFmtId="0" fontId="0" fillId="0" borderId="0" xfId="0"/>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164" fontId="2" fillId="2" borderId="4" xfId="0" applyNumberFormat="1" applyFont="1" applyFill="1" applyBorder="1"/>
    <xf numFmtId="164" fontId="2" fillId="2" borderId="1" xfId="0" applyNumberFormat="1" applyFont="1" applyFill="1" applyBorder="1"/>
    <xf numFmtId="164" fontId="2" fillId="3" borderId="4" xfId="0" applyNumberFormat="1" applyFont="1" applyFill="1" applyBorder="1"/>
    <xf numFmtId="164" fontId="2" fillId="3" borderId="1" xfId="0" applyNumberFormat="1" applyFont="1" applyFill="1" applyBorder="1"/>
    <xf numFmtId="0" fontId="4" fillId="0" borderId="0" xfId="0" applyFont="1"/>
    <xf numFmtId="0" fontId="2" fillId="0" borderId="5" xfId="0" applyFont="1" applyBorder="1" applyAlignment="1">
      <alignment wrapText="1"/>
    </xf>
    <xf numFmtId="0" fontId="5" fillId="4" borderId="6"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6" borderId="6" xfId="0" applyFont="1" applyFill="1" applyBorder="1" applyAlignment="1">
      <alignment horizontal="center" vertical="center" wrapText="1"/>
    </xf>
    <xf numFmtId="0" fontId="5" fillId="7" borderId="6" xfId="0" applyFont="1" applyFill="1" applyBorder="1" applyAlignment="1">
      <alignment horizontal="center" vertical="center" wrapText="1"/>
    </xf>
    <xf numFmtId="0" fontId="5" fillId="8" borderId="6" xfId="0" applyFont="1" applyFill="1" applyBorder="1" applyAlignment="1">
      <alignment horizontal="center" vertic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9" fontId="7" fillId="0" borderId="14" xfId="0" applyNumberFormat="1" applyFont="1" applyBorder="1" applyAlignment="1">
      <alignment vertical="center" wrapText="1"/>
    </xf>
    <xf numFmtId="165" fontId="7" fillId="0" borderId="14" xfId="0" applyNumberFormat="1" applyFont="1" applyBorder="1" applyAlignment="1">
      <alignment vertical="center" wrapText="1"/>
    </xf>
    <xf numFmtId="0" fontId="7" fillId="0" borderId="14" xfId="0" applyFont="1" applyBorder="1" applyAlignment="1">
      <alignment vertical="center" wrapText="1"/>
    </xf>
    <xf numFmtId="9" fontId="7" fillId="9" borderId="14" xfId="0" applyNumberFormat="1" applyFont="1" applyFill="1" applyBorder="1" applyAlignment="1">
      <alignment wrapText="1"/>
    </xf>
    <xf numFmtId="9" fontId="7" fillId="0" borderId="14" xfId="0" applyNumberFormat="1" applyFont="1" applyBorder="1" applyAlignment="1">
      <alignment horizontal="right" vertical="center"/>
    </xf>
    <xf numFmtId="43" fontId="7" fillId="0" borderId="14" xfId="0" applyNumberFormat="1" applyFont="1" applyBorder="1" applyAlignment="1">
      <alignment horizontal="right" vertical="center"/>
    </xf>
    <xf numFmtId="0" fontId="7" fillId="0" borderId="15" xfId="0" applyFont="1" applyBorder="1" applyAlignment="1">
      <alignment wrapText="1"/>
    </xf>
    <xf numFmtId="2" fontId="7" fillId="10" borderId="16" xfId="0" applyNumberFormat="1" applyFont="1" applyFill="1" applyBorder="1" applyAlignment="1">
      <alignment wrapText="1"/>
    </xf>
    <xf numFmtId="0" fontId="8" fillId="0" borderId="14" xfId="0" applyFont="1" applyBorder="1" applyAlignment="1">
      <alignment wrapText="1"/>
    </xf>
    <xf numFmtId="166" fontId="7" fillId="0" borderId="14" xfId="0" applyNumberFormat="1" applyFont="1" applyBorder="1" applyAlignment="1">
      <alignment horizontal="center" wrapText="1"/>
    </xf>
    <xf numFmtId="0" fontId="7" fillId="11" borderId="14" xfId="0" applyFont="1" applyFill="1" applyBorder="1" applyAlignment="1">
      <alignment wrapText="1"/>
    </xf>
    <xf numFmtId="9" fontId="7" fillId="0" borderId="1" xfId="0" applyNumberFormat="1" applyFont="1" applyBorder="1" applyAlignment="1">
      <alignment vertical="center" wrapText="1"/>
    </xf>
    <xf numFmtId="165" fontId="7" fillId="0" borderId="1" xfId="0" applyNumberFormat="1" applyFont="1" applyBorder="1" applyAlignment="1">
      <alignment vertical="center" wrapText="1"/>
    </xf>
    <xf numFmtId="0" fontId="7" fillId="0" borderId="1" xfId="0" applyFont="1" applyBorder="1" applyAlignment="1">
      <alignment vertical="center" wrapText="1"/>
    </xf>
    <xf numFmtId="9" fontId="7" fillId="9" borderId="1" xfId="0" applyNumberFormat="1" applyFont="1" applyFill="1" applyBorder="1" applyAlignment="1">
      <alignment wrapText="1"/>
    </xf>
    <xf numFmtId="9" fontId="7" fillId="0" borderId="1" xfId="0" applyNumberFormat="1" applyFont="1" applyBorder="1" applyAlignment="1">
      <alignment horizontal="right" vertical="center"/>
    </xf>
    <xf numFmtId="43" fontId="7" fillId="0" borderId="1" xfId="0" applyNumberFormat="1" applyFont="1" applyBorder="1" applyAlignment="1">
      <alignment horizontal="right" vertical="center"/>
    </xf>
    <xf numFmtId="0" fontId="7" fillId="0" borderId="19" xfId="0" applyFont="1" applyBorder="1" applyAlignment="1">
      <alignment wrapText="1"/>
    </xf>
    <xf numFmtId="9" fontId="7" fillId="0" borderId="5" xfId="0" applyNumberFormat="1" applyFont="1" applyBorder="1" applyAlignment="1">
      <alignment vertical="center" wrapText="1"/>
    </xf>
    <xf numFmtId="165" fontId="7" fillId="0" borderId="5" xfId="0" applyNumberFormat="1" applyFont="1" applyBorder="1" applyAlignment="1">
      <alignment vertical="center" wrapText="1"/>
    </xf>
    <xf numFmtId="0" fontId="7" fillId="0" borderId="5" xfId="0" applyFont="1" applyBorder="1" applyAlignment="1">
      <alignment vertical="center" wrapText="1"/>
    </xf>
    <xf numFmtId="9" fontId="7" fillId="9" borderId="6" xfId="0" applyNumberFormat="1" applyFont="1" applyFill="1" applyBorder="1" applyAlignment="1">
      <alignment wrapText="1"/>
    </xf>
    <xf numFmtId="9" fontId="7" fillId="0" borderId="5" xfId="0" applyNumberFormat="1" applyFont="1" applyBorder="1" applyAlignment="1">
      <alignment horizontal="right" vertical="center"/>
    </xf>
    <xf numFmtId="43" fontId="7" fillId="0" borderId="5" xfId="0" applyNumberFormat="1" applyFont="1" applyBorder="1" applyAlignment="1">
      <alignment horizontal="right" vertical="center"/>
    </xf>
    <xf numFmtId="0" fontId="7" fillId="0" borderId="22" xfId="0" applyFont="1" applyBorder="1" applyAlignment="1">
      <alignment wrapText="1"/>
    </xf>
    <xf numFmtId="9" fontId="7" fillId="12" borderId="14" xfId="0" applyNumberFormat="1" applyFont="1" applyFill="1" applyBorder="1" applyAlignment="1">
      <alignment vertical="center" wrapText="1"/>
    </xf>
    <xf numFmtId="165" fontId="7" fillId="12" borderId="14" xfId="0" applyNumberFormat="1" applyFont="1" applyFill="1" applyBorder="1" applyAlignment="1">
      <alignment vertical="center" wrapText="1"/>
    </xf>
    <xf numFmtId="0" fontId="7" fillId="12" borderId="14" xfId="0" applyFont="1" applyFill="1" applyBorder="1" applyAlignment="1">
      <alignment vertical="center" wrapText="1"/>
    </xf>
    <xf numFmtId="164" fontId="7" fillId="9" borderId="14" xfId="0" applyNumberFormat="1" applyFont="1" applyFill="1" applyBorder="1" applyAlignment="1">
      <alignment wrapText="1"/>
    </xf>
    <xf numFmtId="164" fontId="7" fillId="12" borderId="14" xfId="0" applyNumberFormat="1" applyFont="1" applyFill="1" applyBorder="1" applyAlignment="1">
      <alignment horizontal="right" vertical="center"/>
    </xf>
    <xf numFmtId="43" fontId="7" fillId="12" borderId="14" xfId="0" applyNumberFormat="1" applyFont="1" applyFill="1" applyBorder="1" applyAlignment="1">
      <alignment horizontal="right" vertical="center"/>
    </xf>
    <xf numFmtId="43" fontId="7" fillId="12" borderId="14" xfId="0" applyNumberFormat="1" applyFont="1" applyFill="1" applyBorder="1"/>
    <xf numFmtId="0" fontId="7" fillId="12" borderId="15" xfId="0" applyFont="1" applyFill="1" applyBorder="1" applyAlignment="1">
      <alignment horizontal="center"/>
    </xf>
    <xf numFmtId="2" fontId="7" fillId="10" borderId="23" xfId="0" applyNumberFormat="1" applyFont="1" applyFill="1" applyBorder="1" applyAlignment="1">
      <alignment wrapText="1"/>
    </xf>
    <xf numFmtId="0" fontId="8" fillId="0" borderId="21" xfId="0" applyFont="1" applyBorder="1" applyAlignment="1">
      <alignment wrapText="1"/>
    </xf>
    <xf numFmtId="166" fontId="7" fillId="0" borderId="21" xfId="0" applyNumberFormat="1" applyFont="1" applyBorder="1" applyAlignment="1">
      <alignment horizontal="center" wrapText="1"/>
    </xf>
    <xf numFmtId="0" fontId="7" fillId="11" borderId="24" xfId="0" applyFont="1" applyFill="1" applyBorder="1" applyAlignment="1">
      <alignment wrapText="1"/>
    </xf>
    <xf numFmtId="9" fontId="7" fillId="12" borderId="1" xfId="0" applyNumberFormat="1" applyFont="1" applyFill="1" applyBorder="1" applyAlignment="1">
      <alignment vertical="center" wrapText="1"/>
    </xf>
    <xf numFmtId="165" fontId="7" fillId="12" borderId="1" xfId="0" applyNumberFormat="1" applyFont="1" applyFill="1" applyBorder="1" applyAlignment="1">
      <alignment vertical="center" wrapText="1"/>
    </xf>
    <xf numFmtId="0" fontId="7" fillId="12" borderId="1" xfId="0" applyFont="1" applyFill="1" applyBorder="1" applyAlignment="1">
      <alignment vertical="center" wrapText="1"/>
    </xf>
    <xf numFmtId="164" fontId="7" fillId="9" borderId="1" xfId="0" applyNumberFormat="1" applyFont="1" applyFill="1" applyBorder="1" applyAlignment="1">
      <alignment wrapText="1"/>
    </xf>
    <xf numFmtId="164" fontId="7" fillId="12" borderId="1" xfId="0" applyNumberFormat="1" applyFont="1" applyFill="1" applyBorder="1" applyAlignment="1">
      <alignment horizontal="right" vertical="center"/>
    </xf>
    <xf numFmtId="43" fontId="7" fillId="12" borderId="1" xfId="0" applyNumberFormat="1" applyFont="1" applyFill="1" applyBorder="1" applyAlignment="1">
      <alignment horizontal="right" vertical="center"/>
    </xf>
    <xf numFmtId="43" fontId="7" fillId="12" borderId="1" xfId="0" applyNumberFormat="1" applyFont="1" applyFill="1" applyBorder="1"/>
    <xf numFmtId="0" fontId="9" fillId="12" borderId="19" xfId="0" applyFont="1" applyFill="1" applyBorder="1" applyAlignment="1">
      <alignment wrapText="1"/>
    </xf>
    <xf numFmtId="9" fontId="7" fillId="12" borderId="6" xfId="0" applyNumberFormat="1" applyFont="1" applyFill="1" applyBorder="1" applyAlignment="1">
      <alignment vertical="center" wrapText="1"/>
    </xf>
    <xf numFmtId="165" fontId="7" fillId="12" borderId="6" xfId="0" applyNumberFormat="1" applyFont="1" applyFill="1" applyBorder="1" applyAlignment="1">
      <alignment vertical="center" wrapText="1"/>
    </xf>
    <xf numFmtId="0" fontId="7" fillId="12" borderId="6" xfId="0" applyFont="1" applyFill="1" applyBorder="1" applyAlignment="1">
      <alignment vertical="center" wrapText="1"/>
    </xf>
    <xf numFmtId="164" fontId="7" fillId="9" borderId="6" xfId="0" applyNumberFormat="1" applyFont="1" applyFill="1" applyBorder="1" applyAlignment="1">
      <alignment wrapText="1"/>
    </xf>
    <xf numFmtId="164" fontId="7" fillId="12" borderId="6" xfId="0" applyNumberFormat="1" applyFont="1" applyFill="1" applyBorder="1" applyAlignment="1">
      <alignment horizontal="right" vertical="center"/>
    </xf>
    <xf numFmtId="43" fontId="7" fillId="12" borderId="6" xfId="0" applyNumberFormat="1" applyFont="1" applyFill="1" applyBorder="1" applyAlignment="1">
      <alignment horizontal="right" vertical="center"/>
    </xf>
    <xf numFmtId="43" fontId="7" fillId="12" borderId="6" xfId="0" applyNumberFormat="1" applyFont="1" applyFill="1" applyBorder="1"/>
    <xf numFmtId="0" fontId="7" fillId="12" borderId="25" xfId="0" applyFont="1" applyFill="1" applyBorder="1" applyAlignment="1">
      <alignment wrapText="1"/>
    </xf>
    <xf numFmtId="164" fontId="10" fillId="9" borderId="14" xfId="0" applyNumberFormat="1" applyFont="1" applyFill="1" applyBorder="1" applyAlignment="1">
      <alignment wrapText="1"/>
    </xf>
    <xf numFmtId="0" fontId="7" fillId="12" borderId="15" xfId="0" applyFont="1" applyFill="1" applyBorder="1" applyAlignment="1">
      <alignment horizontal="center" wrapText="1"/>
    </xf>
    <xf numFmtId="0" fontId="7" fillId="13" borderId="16" xfId="0" applyFont="1" applyFill="1" applyBorder="1" applyAlignment="1">
      <alignment wrapText="1"/>
    </xf>
    <xf numFmtId="0" fontId="8" fillId="13" borderId="14" xfId="0" applyFont="1" applyFill="1" applyBorder="1" applyAlignment="1">
      <alignment wrapText="1"/>
    </xf>
    <xf numFmtId="164" fontId="10" fillId="9" borderId="1" xfId="0" applyNumberFormat="1" applyFont="1" applyFill="1" applyBorder="1" applyAlignment="1">
      <alignment wrapText="1"/>
    </xf>
    <xf numFmtId="164" fontId="10" fillId="9" borderId="6" xfId="0" applyNumberFormat="1" applyFont="1" applyFill="1" applyBorder="1" applyAlignment="1">
      <alignment wrapText="1"/>
    </xf>
    <xf numFmtId="0" fontId="11" fillId="12" borderId="25" xfId="0" applyFont="1" applyFill="1" applyBorder="1" applyAlignment="1">
      <alignment wrapText="1"/>
    </xf>
    <xf numFmtId="164" fontId="7" fillId="0" borderId="14" xfId="0" applyNumberFormat="1" applyFont="1" applyBorder="1" applyAlignment="1">
      <alignment wrapText="1"/>
    </xf>
    <xf numFmtId="43" fontId="7" fillId="0" borderId="14" xfId="0" applyNumberFormat="1" applyFont="1" applyBorder="1"/>
    <xf numFmtId="43" fontId="7" fillId="0" borderId="14" xfId="0" applyNumberFormat="1" applyFont="1" applyBorder="1" applyAlignment="1">
      <alignment wrapText="1"/>
    </xf>
    <xf numFmtId="43" fontId="7" fillId="0" borderId="14" xfId="0" applyNumberFormat="1" applyFont="1" applyBorder="1" applyAlignment="1">
      <alignment horizontal="left"/>
    </xf>
    <xf numFmtId="0" fontId="2" fillId="0" borderId="14" xfId="0" applyFont="1" applyBorder="1"/>
    <xf numFmtId="0" fontId="7" fillId="0" borderId="15" xfId="0" applyFont="1" applyBorder="1" applyAlignment="1">
      <alignment horizontal="center"/>
    </xf>
    <xf numFmtId="0" fontId="7" fillId="0" borderId="14" xfId="0" applyFont="1" applyBorder="1" applyAlignment="1">
      <alignment wrapText="1"/>
    </xf>
    <xf numFmtId="43" fontId="7" fillId="0" borderId="18" xfId="0" applyNumberFormat="1" applyFont="1" applyBorder="1"/>
    <xf numFmtId="164" fontId="7" fillId="0" borderId="1" xfId="0" applyNumberFormat="1" applyFont="1" applyBorder="1" applyAlignment="1">
      <alignment wrapText="1"/>
    </xf>
    <xf numFmtId="43" fontId="7" fillId="0" borderId="1" xfId="0" applyNumberFormat="1" applyFont="1" applyBorder="1" applyAlignment="1">
      <alignment wrapText="1"/>
    </xf>
    <xf numFmtId="43" fontId="7" fillId="0" borderId="1" xfId="0" applyNumberFormat="1" applyFont="1" applyBorder="1" applyAlignment="1">
      <alignment horizontal="left"/>
    </xf>
    <xf numFmtId="0" fontId="2" fillId="0" borderId="1" xfId="0" applyFont="1" applyBorder="1"/>
    <xf numFmtId="0" fontId="12" fillId="0" borderId="19" xfId="0" applyFont="1" applyBorder="1" applyAlignment="1">
      <alignment horizontal="center"/>
    </xf>
    <xf numFmtId="0" fontId="7" fillId="0" borderId="21" xfId="0" applyFont="1" applyBorder="1" applyAlignment="1">
      <alignment wrapText="1"/>
    </xf>
    <xf numFmtId="43" fontId="2" fillId="0" borderId="1" xfId="0" applyNumberFormat="1" applyFont="1" applyBorder="1"/>
    <xf numFmtId="0" fontId="7" fillId="0" borderId="19" xfId="0" applyFont="1" applyBorder="1" applyAlignment="1">
      <alignment horizontal="center"/>
    </xf>
    <xf numFmtId="43" fontId="7" fillId="12" borderId="1" xfId="0" applyNumberFormat="1" applyFont="1" applyFill="1" applyBorder="1" applyAlignment="1">
      <alignment horizontal="left"/>
    </xf>
    <xf numFmtId="0" fontId="13" fillId="12" borderId="19" xfId="0" applyFont="1" applyFill="1" applyBorder="1"/>
    <xf numFmtId="2" fontId="7" fillId="10" borderId="4" xfId="0" applyNumberFormat="1" applyFont="1" applyFill="1" applyBorder="1" applyAlignment="1">
      <alignment wrapText="1"/>
    </xf>
    <xf numFmtId="0" fontId="8" fillId="14" borderId="1" xfId="0" applyFont="1" applyFill="1" applyBorder="1" applyAlignment="1">
      <alignment wrapText="1"/>
    </xf>
    <xf numFmtId="166" fontId="7" fillId="0" borderId="1" xfId="0" applyNumberFormat="1" applyFont="1" applyBorder="1" applyAlignment="1">
      <alignment horizontal="center" wrapText="1"/>
    </xf>
    <xf numFmtId="0" fontId="7" fillId="14" borderId="1" xfId="0" applyFont="1" applyFill="1" applyBorder="1" applyAlignment="1">
      <alignment wrapText="1"/>
    </xf>
    <xf numFmtId="43" fontId="7" fillId="12" borderId="6" xfId="0" applyNumberFormat="1" applyFont="1" applyFill="1" applyBorder="1" applyAlignment="1">
      <alignment horizontal="left"/>
    </xf>
    <xf numFmtId="0" fontId="14" fillId="0" borderId="15" xfId="0" applyFont="1" applyBorder="1" applyAlignment="1">
      <alignment wrapText="1"/>
    </xf>
    <xf numFmtId="43" fontId="7" fillId="0" borderId="1" xfId="0" applyNumberFormat="1" applyFont="1" applyBorder="1"/>
    <xf numFmtId="164" fontId="7" fillId="0" borderId="5" xfId="0" applyNumberFormat="1" applyFont="1" applyBorder="1" applyAlignment="1">
      <alignment wrapText="1"/>
    </xf>
    <xf numFmtId="43" fontId="7" fillId="0" borderId="5" xfId="0" applyNumberFormat="1" applyFont="1" applyBorder="1" applyAlignment="1">
      <alignment wrapText="1"/>
    </xf>
    <xf numFmtId="43" fontId="7" fillId="0" borderId="5" xfId="0" applyNumberFormat="1" applyFont="1" applyBorder="1" applyAlignment="1">
      <alignment horizontal="left"/>
    </xf>
    <xf numFmtId="43" fontId="7" fillId="0" borderId="5" xfId="0" applyNumberFormat="1" applyFont="1" applyBorder="1"/>
    <xf numFmtId="0" fontId="15" fillId="12" borderId="15" xfId="0" applyFont="1" applyFill="1" applyBorder="1" applyAlignment="1">
      <alignment horizontal="center" vertical="center" wrapText="1"/>
    </xf>
    <xf numFmtId="0" fontId="7" fillId="12" borderId="19" xfId="0" applyFont="1" applyFill="1" applyBorder="1" applyAlignment="1">
      <alignment horizontal="center" wrapText="1"/>
    </xf>
    <xf numFmtId="0" fontId="16" fillId="12" borderId="25" xfId="0" applyFont="1" applyFill="1" applyBorder="1" applyAlignment="1">
      <alignment horizontal="center" vertical="center" wrapText="1"/>
    </xf>
    <xf numFmtId="164" fontId="7" fillId="0" borderId="14" xfId="0" applyNumberFormat="1" applyFont="1" applyBorder="1" applyAlignment="1">
      <alignment horizontal="right" vertical="center"/>
    </xf>
    <xf numFmtId="164" fontId="7" fillId="0" borderId="1" xfId="0" applyNumberFormat="1" applyFont="1" applyBorder="1" applyAlignment="1">
      <alignment horizontal="right" vertical="center"/>
    </xf>
    <xf numFmtId="164" fontId="7" fillId="0" borderId="5" xfId="0" applyNumberFormat="1" applyFont="1" applyBorder="1" applyAlignment="1">
      <alignment horizontal="right" vertical="center"/>
    </xf>
    <xf numFmtId="9" fontId="7" fillId="12" borderId="14" xfId="0" applyNumberFormat="1" applyFont="1" applyFill="1" applyBorder="1" applyAlignment="1">
      <alignment horizontal="right" vertical="center"/>
    </xf>
    <xf numFmtId="0" fontId="17" fillId="12" borderId="15" xfId="0" applyFont="1" applyFill="1" applyBorder="1" applyAlignment="1">
      <alignment wrapText="1"/>
    </xf>
    <xf numFmtId="9" fontId="7" fillId="12" borderId="1" xfId="0" applyNumberFormat="1" applyFont="1" applyFill="1" applyBorder="1" applyAlignment="1">
      <alignment horizontal="right" vertical="center"/>
    </xf>
    <xf numFmtId="9" fontId="7" fillId="12" borderId="6" xfId="0" applyNumberFormat="1" applyFont="1" applyFill="1" applyBorder="1" applyAlignment="1">
      <alignment horizontal="right" vertical="center"/>
    </xf>
    <xf numFmtId="0" fontId="7" fillId="12" borderId="25" xfId="0" applyFont="1" applyFill="1" applyBorder="1"/>
    <xf numFmtId="9" fontId="7" fillId="0" borderId="31" xfId="0" applyNumberFormat="1" applyFont="1" applyBorder="1" applyAlignment="1">
      <alignment vertical="center" wrapText="1"/>
    </xf>
    <xf numFmtId="165" fontId="7" fillId="0" borderId="31" xfId="0" applyNumberFormat="1" applyFont="1" applyBorder="1" applyAlignment="1">
      <alignment vertical="center" wrapText="1"/>
    </xf>
    <xf numFmtId="0" fontId="7" fillId="0" borderId="31" xfId="0" applyFont="1" applyBorder="1" applyAlignment="1">
      <alignment vertical="center" wrapText="1"/>
    </xf>
    <xf numFmtId="164" fontId="7" fillId="9" borderId="31" xfId="0" applyNumberFormat="1" applyFont="1" applyFill="1" applyBorder="1" applyAlignment="1">
      <alignment wrapText="1"/>
    </xf>
    <xf numFmtId="164" fontId="7" fillId="0" borderId="31" xfId="0" applyNumberFormat="1" applyFont="1" applyBorder="1" applyAlignment="1">
      <alignment horizontal="right" vertical="center"/>
    </xf>
    <xf numFmtId="43" fontId="7" fillId="0" borderId="31" xfId="0" applyNumberFormat="1" applyFont="1" applyBorder="1" applyAlignment="1">
      <alignment horizontal="right" vertical="center"/>
    </xf>
    <xf numFmtId="43" fontId="7" fillId="0" borderId="31" xfId="0" applyNumberFormat="1" applyFont="1" applyBorder="1"/>
    <xf numFmtId="9" fontId="10" fillId="0" borderId="14" xfId="0" applyNumberFormat="1" applyFont="1" applyBorder="1" applyAlignment="1">
      <alignment vertical="center" wrapText="1"/>
    </xf>
    <xf numFmtId="165" fontId="10" fillId="0" borderId="14" xfId="0" applyNumberFormat="1" applyFont="1" applyBorder="1" applyAlignment="1">
      <alignment vertical="center" wrapText="1"/>
    </xf>
    <xf numFmtId="9" fontId="10" fillId="9" borderId="14" xfId="0" applyNumberFormat="1" applyFont="1" applyFill="1" applyBorder="1" applyAlignment="1">
      <alignment wrapText="1"/>
    </xf>
    <xf numFmtId="37" fontId="10" fillId="0" borderId="14" xfId="0" applyNumberFormat="1" applyFont="1" applyBorder="1" applyAlignment="1">
      <alignment wrapText="1"/>
    </xf>
    <xf numFmtId="167" fontId="7" fillId="0" borderId="14" xfId="0" applyNumberFormat="1" applyFont="1" applyBorder="1" applyAlignment="1">
      <alignment wrapText="1"/>
    </xf>
    <xf numFmtId="0" fontId="19" fillId="0" borderId="0" xfId="0" applyFont="1"/>
    <xf numFmtId="0" fontId="8" fillId="0" borderId="0" xfId="0" applyFont="1"/>
    <xf numFmtId="43" fontId="2" fillId="0" borderId="0" xfId="0" applyNumberFormat="1" applyFont="1"/>
    <xf numFmtId="9" fontId="10" fillId="0" borderId="1" xfId="0" applyNumberFormat="1" applyFont="1" applyBorder="1" applyAlignment="1">
      <alignment vertical="center" wrapText="1"/>
    </xf>
    <xf numFmtId="165" fontId="10" fillId="0" borderId="1" xfId="0" applyNumberFormat="1" applyFont="1" applyBorder="1" applyAlignment="1">
      <alignment vertical="center" wrapText="1"/>
    </xf>
    <xf numFmtId="9" fontId="10" fillId="9" borderId="1" xfId="0" applyNumberFormat="1" applyFont="1" applyFill="1" applyBorder="1" applyAlignment="1">
      <alignment wrapText="1"/>
    </xf>
    <xf numFmtId="9" fontId="7" fillId="0" borderId="1" xfId="0" applyNumberFormat="1" applyFont="1" applyBorder="1" applyAlignment="1">
      <alignment wrapText="1"/>
    </xf>
    <xf numFmtId="37" fontId="10" fillId="0" borderId="1" xfId="0" applyNumberFormat="1" applyFont="1" applyBorder="1" applyAlignment="1">
      <alignment wrapText="1"/>
    </xf>
    <xf numFmtId="167" fontId="7" fillId="0" borderId="1" xfId="0" applyNumberFormat="1" applyFont="1" applyBorder="1" applyAlignment="1">
      <alignment wrapText="1"/>
    </xf>
    <xf numFmtId="9" fontId="10" fillId="0" borderId="5" xfId="0" applyNumberFormat="1" applyFont="1" applyBorder="1" applyAlignment="1">
      <alignment vertical="center" wrapText="1"/>
    </xf>
    <xf numFmtId="165" fontId="10" fillId="0" borderId="5" xfId="0" applyNumberFormat="1" applyFont="1" applyBorder="1" applyAlignment="1">
      <alignment vertical="center" wrapText="1"/>
    </xf>
    <xf numFmtId="9" fontId="10" fillId="9" borderId="6" xfId="0" applyNumberFormat="1" applyFont="1" applyFill="1" applyBorder="1" applyAlignment="1">
      <alignment wrapText="1"/>
    </xf>
    <xf numFmtId="9" fontId="7" fillId="0" borderId="5" xfId="0" applyNumberFormat="1" applyFont="1" applyBorder="1" applyAlignment="1">
      <alignment wrapText="1"/>
    </xf>
    <xf numFmtId="37" fontId="10" fillId="0" borderId="5" xfId="0" applyNumberFormat="1" applyFont="1" applyBorder="1" applyAlignment="1">
      <alignment wrapText="1"/>
    </xf>
    <xf numFmtId="167" fontId="7" fillId="0" borderId="5" xfId="0" applyNumberFormat="1" applyFont="1" applyBorder="1" applyAlignment="1">
      <alignment wrapText="1"/>
    </xf>
    <xf numFmtId="9" fontId="10" fillId="8" borderId="14" xfId="0" applyNumberFormat="1" applyFont="1" applyFill="1" applyBorder="1" applyAlignment="1">
      <alignment vertical="center" wrapText="1"/>
    </xf>
    <xf numFmtId="165" fontId="10" fillId="16" borderId="14" xfId="0" applyNumberFormat="1" applyFont="1" applyFill="1" applyBorder="1" applyAlignment="1">
      <alignment vertical="center" wrapText="1"/>
    </xf>
    <xf numFmtId="0" fontId="7" fillId="8" borderId="14" xfId="0" applyFont="1" applyFill="1" applyBorder="1" applyAlignment="1">
      <alignment vertical="center" wrapText="1"/>
    </xf>
    <xf numFmtId="9" fontId="7" fillId="8" borderId="14" xfId="0" applyNumberFormat="1" applyFont="1" applyFill="1" applyBorder="1" applyAlignment="1">
      <alignment horizontal="right" vertical="center"/>
    </xf>
    <xf numFmtId="167" fontId="7" fillId="8" borderId="14" xfId="0" applyNumberFormat="1" applyFont="1" applyFill="1" applyBorder="1" applyAlignment="1">
      <alignment horizontal="right" vertical="center"/>
    </xf>
    <xf numFmtId="43" fontId="7" fillId="8" borderId="14" xfId="0" applyNumberFormat="1" applyFont="1" applyFill="1" applyBorder="1" applyAlignment="1">
      <alignment horizontal="right" vertical="center"/>
    </xf>
    <xf numFmtId="43" fontId="7" fillId="8" borderId="14" xfId="0" applyNumberFormat="1" applyFont="1" applyFill="1" applyBorder="1"/>
    <xf numFmtId="0" fontId="21" fillId="8" borderId="15" xfId="0" applyFont="1" applyFill="1" applyBorder="1" applyAlignment="1">
      <alignment wrapText="1"/>
    </xf>
    <xf numFmtId="9" fontId="10" fillId="8" borderId="1" xfId="0" applyNumberFormat="1" applyFont="1" applyFill="1" applyBorder="1" applyAlignment="1">
      <alignment vertical="center" wrapText="1"/>
    </xf>
    <xf numFmtId="165" fontId="10" fillId="16" borderId="1" xfId="0" applyNumberFormat="1" applyFont="1" applyFill="1" applyBorder="1" applyAlignment="1">
      <alignment vertical="center" wrapText="1"/>
    </xf>
    <xf numFmtId="0" fontId="7" fillId="8" borderId="1" xfId="0" applyFont="1" applyFill="1" applyBorder="1" applyAlignment="1">
      <alignment vertical="center" wrapText="1"/>
    </xf>
    <xf numFmtId="9" fontId="7" fillId="8" borderId="1" xfId="0" applyNumberFormat="1" applyFont="1" applyFill="1" applyBorder="1" applyAlignment="1">
      <alignment horizontal="right" vertical="center"/>
    </xf>
    <xf numFmtId="167" fontId="7" fillId="8" borderId="1" xfId="0" applyNumberFormat="1" applyFont="1" applyFill="1" applyBorder="1" applyAlignment="1">
      <alignment horizontal="right" vertical="center"/>
    </xf>
    <xf numFmtId="43" fontId="7" fillId="8" borderId="1" xfId="0" applyNumberFormat="1" applyFont="1" applyFill="1" applyBorder="1" applyAlignment="1">
      <alignment horizontal="right" vertical="center"/>
    </xf>
    <xf numFmtId="43" fontId="7" fillId="8" borderId="1" xfId="0" applyNumberFormat="1" applyFont="1" applyFill="1" applyBorder="1"/>
    <xf numFmtId="0" fontId="7" fillId="8" borderId="19" xfId="0" applyFont="1" applyFill="1" applyBorder="1" applyAlignment="1">
      <alignment wrapText="1"/>
    </xf>
    <xf numFmtId="9" fontId="10" fillId="8" borderId="31" xfId="0" applyNumberFormat="1" applyFont="1" applyFill="1" applyBorder="1" applyAlignment="1">
      <alignment vertical="center" wrapText="1"/>
    </xf>
    <xf numFmtId="165" fontId="10" fillId="16" borderId="31" xfId="0" applyNumberFormat="1" applyFont="1" applyFill="1" applyBorder="1" applyAlignment="1">
      <alignment vertical="center" wrapText="1"/>
    </xf>
    <xf numFmtId="0" fontId="7" fillId="8" borderId="31" xfId="0" applyFont="1" applyFill="1" applyBorder="1" applyAlignment="1">
      <alignment vertical="center" wrapText="1"/>
    </xf>
    <xf numFmtId="9" fontId="10" fillId="9" borderId="31" xfId="0" applyNumberFormat="1" applyFont="1" applyFill="1" applyBorder="1" applyAlignment="1">
      <alignment wrapText="1"/>
    </xf>
    <xf numFmtId="9" fontId="7" fillId="8" borderId="31" xfId="0" applyNumberFormat="1" applyFont="1" applyFill="1" applyBorder="1" applyAlignment="1">
      <alignment horizontal="right" vertical="center"/>
    </xf>
    <xf numFmtId="167" fontId="7" fillId="8" borderId="31" xfId="0" applyNumberFormat="1" applyFont="1" applyFill="1" applyBorder="1" applyAlignment="1">
      <alignment horizontal="right" vertical="center"/>
    </xf>
    <xf numFmtId="43" fontId="7" fillId="8" borderId="31" xfId="0" applyNumberFormat="1" applyFont="1" applyFill="1" applyBorder="1" applyAlignment="1">
      <alignment horizontal="right" vertical="center"/>
    </xf>
    <xf numFmtId="43" fontId="7" fillId="8" borderId="31" xfId="0" applyNumberFormat="1" applyFont="1" applyFill="1" applyBorder="1"/>
    <xf numFmtId="0" fontId="7" fillId="8" borderId="36" xfId="0" applyFont="1" applyFill="1" applyBorder="1" applyAlignment="1">
      <alignment wrapText="1"/>
    </xf>
    <xf numFmtId="9" fontId="10" fillId="12" borderId="24" xfId="0" applyNumberFormat="1" applyFont="1" applyFill="1" applyBorder="1" applyAlignment="1">
      <alignment vertical="center" wrapText="1"/>
    </xf>
    <xf numFmtId="165" fontId="10" fillId="16" borderId="24" xfId="0" applyNumberFormat="1" applyFont="1" applyFill="1" applyBorder="1" applyAlignment="1">
      <alignment vertical="center" wrapText="1"/>
    </xf>
    <xf numFmtId="0" fontId="7" fillId="12" borderId="24" xfId="0" applyFont="1" applyFill="1" applyBorder="1" applyAlignment="1">
      <alignment vertical="center" wrapText="1"/>
    </xf>
    <xf numFmtId="9" fontId="10" fillId="9" borderId="24" xfId="0" applyNumberFormat="1" applyFont="1" applyFill="1" applyBorder="1" applyAlignment="1">
      <alignment wrapText="1"/>
    </xf>
    <xf numFmtId="9" fontId="7" fillId="12" borderId="24" xfId="0" applyNumberFormat="1" applyFont="1" applyFill="1" applyBorder="1" applyAlignment="1">
      <alignment horizontal="right" vertical="center"/>
    </xf>
    <xf numFmtId="167" fontId="7" fillId="12" borderId="24" xfId="0" applyNumberFormat="1" applyFont="1" applyFill="1" applyBorder="1" applyAlignment="1">
      <alignment horizontal="right" vertical="center"/>
    </xf>
    <xf numFmtId="43" fontId="7" fillId="12" borderId="24" xfId="0" applyNumberFormat="1" applyFont="1" applyFill="1" applyBorder="1" applyAlignment="1">
      <alignment horizontal="right" vertical="center"/>
    </xf>
    <xf numFmtId="43" fontId="7" fillId="12" borderId="24" xfId="0" applyNumberFormat="1" applyFont="1" applyFill="1" applyBorder="1" applyAlignment="1">
      <alignment horizontal="left"/>
    </xf>
    <xf numFmtId="43" fontId="7" fillId="0" borderId="21" xfId="0" applyNumberFormat="1" applyFont="1" applyBorder="1"/>
    <xf numFmtId="0" fontId="22" fillId="0" borderId="27" xfId="0" applyFont="1" applyBorder="1" applyAlignment="1">
      <alignment wrapText="1"/>
    </xf>
    <xf numFmtId="9" fontId="10" fillId="12" borderId="1" xfId="0" applyNumberFormat="1" applyFont="1" applyFill="1" applyBorder="1" applyAlignment="1">
      <alignment vertical="center" wrapText="1"/>
    </xf>
    <xf numFmtId="167" fontId="7" fillId="12" borderId="1" xfId="0" applyNumberFormat="1" applyFont="1" applyFill="1" applyBorder="1" applyAlignment="1">
      <alignment horizontal="right" vertical="center"/>
    </xf>
    <xf numFmtId="9" fontId="10" fillId="12" borderId="6" xfId="0" applyNumberFormat="1" applyFont="1" applyFill="1" applyBorder="1" applyAlignment="1">
      <alignment vertical="center" wrapText="1"/>
    </xf>
    <xf numFmtId="165" fontId="10" fillId="16" borderId="6" xfId="0" applyNumberFormat="1" applyFont="1" applyFill="1" applyBorder="1" applyAlignment="1">
      <alignment vertical="center" wrapText="1"/>
    </xf>
    <xf numFmtId="167" fontId="7" fillId="12" borderId="6" xfId="0" applyNumberFormat="1" applyFont="1" applyFill="1" applyBorder="1" applyAlignment="1">
      <alignment horizontal="right" vertical="center"/>
    </xf>
    <xf numFmtId="0" fontId="23" fillId="8" borderId="15" xfId="0" applyFont="1" applyFill="1" applyBorder="1" applyAlignment="1">
      <alignment vertical="center" wrapText="1"/>
    </xf>
    <xf numFmtId="0" fontId="24" fillId="0" borderId="0" xfId="0" applyFont="1" applyAlignment="1">
      <alignment wrapText="1"/>
    </xf>
    <xf numFmtId="0" fontId="2" fillId="0" borderId="0" xfId="0" applyFont="1" applyAlignment="1">
      <alignment wrapText="1"/>
    </xf>
    <xf numFmtId="167" fontId="7" fillId="0" borderId="1" xfId="0" applyNumberFormat="1" applyFont="1" applyBorder="1" applyAlignment="1">
      <alignment horizontal="right" vertical="center"/>
    </xf>
    <xf numFmtId="0" fontId="25" fillId="8" borderId="19" xfId="0" applyFont="1" applyFill="1" applyBorder="1" applyAlignment="1">
      <alignment vertical="center" wrapText="1"/>
    </xf>
    <xf numFmtId="167" fontId="7" fillId="0" borderId="5" xfId="0" applyNumberFormat="1" applyFont="1" applyBorder="1" applyAlignment="1">
      <alignment horizontal="right" vertical="center"/>
    </xf>
    <xf numFmtId="0" fontId="26" fillId="8" borderId="25" xfId="0" applyFont="1" applyFill="1" applyBorder="1" applyAlignment="1">
      <alignment vertical="center" wrapText="1"/>
    </xf>
    <xf numFmtId="9" fontId="10" fillId="12" borderId="14" xfId="0" applyNumberFormat="1" applyFont="1" applyFill="1" applyBorder="1" applyAlignment="1">
      <alignment vertical="center" wrapText="1"/>
    </xf>
    <xf numFmtId="167" fontId="7" fillId="12" borderId="14" xfId="0" applyNumberFormat="1" applyFont="1" applyFill="1" applyBorder="1" applyAlignment="1">
      <alignment horizontal="right" vertical="center"/>
    </xf>
    <xf numFmtId="0" fontId="27" fillId="0" borderId="15" xfId="0" applyFont="1" applyBorder="1" applyAlignment="1">
      <alignment vertical="center"/>
    </xf>
    <xf numFmtId="0" fontId="28" fillId="0" borderId="19" xfId="0" applyFont="1" applyBorder="1"/>
    <xf numFmtId="9" fontId="10" fillId="12" borderId="31" xfId="0" applyNumberFormat="1" applyFont="1" applyFill="1" applyBorder="1" applyAlignment="1">
      <alignment vertical="center" wrapText="1"/>
    </xf>
    <xf numFmtId="0" fontId="7" fillId="12" borderId="31" xfId="0" applyFont="1" applyFill="1" applyBorder="1" applyAlignment="1">
      <alignment vertical="center" wrapText="1"/>
    </xf>
    <xf numFmtId="9" fontId="7" fillId="12" borderId="31" xfId="0" applyNumberFormat="1" applyFont="1" applyFill="1" applyBorder="1" applyAlignment="1">
      <alignment horizontal="right" vertical="center"/>
    </xf>
    <xf numFmtId="167" fontId="7" fillId="12" borderId="31" xfId="0" applyNumberFormat="1" applyFont="1" applyFill="1" applyBorder="1" applyAlignment="1">
      <alignment horizontal="right" vertical="center"/>
    </xf>
    <xf numFmtId="43" fontId="7" fillId="12" borderId="31" xfId="0" applyNumberFormat="1" applyFont="1" applyFill="1" applyBorder="1" applyAlignment="1">
      <alignment horizontal="right" vertical="center"/>
    </xf>
    <xf numFmtId="43" fontId="7" fillId="12" borderId="31" xfId="0" applyNumberFormat="1" applyFont="1" applyFill="1" applyBorder="1"/>
    <xf numFmtId="0" fontId="29" fillId="0" borderId="36" xfId="0" applyFont="1" applyBorder="1" applyAlignment="1">
      <alignment vertical="center" wrapText="1"/>
    </xf>
    <xf numFmtId="165" fontId="10" fillId="8" borderId="1" xfId="0" applyNumberFormat="1" applyFont="1" applyFill="1" applyBorder="1" applyAlignment="1">
      <alignment vertical="center" wrapText="1"/>
    </xf>
    <xf numFmtId="9" fontId="30" fillId="8" borderId="1" xfId="0" applyNumberFormat="1" applyFont="1" applyFill="1" applyBorder="1" applyAlignment="1">
      <alignment wrapText="1"/>
    </xf>
    <xf numFmtId="0" fontId="31" fillId="0" borderId="1" xfId="0" applyFont="1" applyBorder="1" applyAlignment="1">
      <alignment vertical="center" wrapText="1"/>
    </xf>
    <xf numFmtId="9" fontId="10" fillId="8" borderId="6" xfId="0" applyNumberFormat="1" applyFont="1" applyFill="1" applyBorder="1" applyAlignment="1">
      <alignment vertical="center" wrapText="1"/>
    </xf>
    <xf numFmtId="165" fontId="10" fillId="8" borderId="6" xfId="0" applyNumberFormat="1" applyFont="1" applyFill="1" applyBorder="1" applyAlignment="1">
      <alignment vertical="center" wrapText="1"/>
    </xf>
    <xf numFmtId="0" fontId="7" fillId="8" borderId="6" xfId="0" applyFont="1" applyFill="1" applyBorder="1" applyAlignment="1">
      <alignment vertical="center" wrapText="1"/>
    </xf>
    <xf numFmtId="9" fontId="30" fillId="8" borderId="6" xfId="0" applyNumberFormat="1" applyFont="1" applyFill="1" applyBorder="1" applyAlignment="1">
      <alignment wrapText="1"/>
    </xf>
    <xf numFmtId="9" fontId="7" fillId="8" borderId="6" xfId="0" applyNumberFormat="1" applyFont="1" applyFill="1" applyBorder="1" applyAlignment="1">
      <alignment horizontal="right" vertical="center"/>
    </xf>
    <xf numFmtId="167" fontId="7" fillId="8" borderId="6" xfId="0" applyNumberFormat="1" applyFont="1" applyFill="1" applyBorder="1" applyAlignment="1">
      <alignment horizontal="right" vertical="center"/>
    </xf>
    <xf numFmtId="43" fontId="7" fillId="8" borderId="6" xfId="0" applyNumberFormat="1" applyFont="1" applyFill="1" applyBorder="1" applyAlignment="1">
      <alignment horizontal="right" vertical="center"/>
    </xf>
    <xf numFmtId="43" fontId="7" fillId="8" borderId="6" xfId="0" applyNumberFormat="1" applyFont="1" applyFill="1" applyBorder="1"/>
    <xf numFmtId="0" fontId="32" fillId="0" borderId="5" xfId="0" applyFont="1" applyBorder="1" applyAlignment="1">
      <alignment vertical="center" wrapText="1"/>
    </xf>
    <xf numFmtId="0" fontId="2" fillId="0" borderId="0" xfId="0" applyFont="1" applyAlignment="1">
      <alignment horizontal="right" wrapText="1"/>
    </xf>
    <xf numFmtId="0" fontId="35" fillId="18" borderId="24" xfId="0" applyFont="1" applyFill="1" applyBorder="1" applyAlignment="1">
      <alignment horizontal="center"/>
    </xf>
    <xf numFmtId="0" fontId="2" fillId="14" borderId="1" xfId="0" applyFont="1" applyFill="1" applyBorder="1"/>
    <xf numFmtId="165" fontId="2" fillId="14" borderId="1" xfId="0" applyNumberFormat="1" applyFont="1" applyFill="1" applyBorder="1"/>
    <xf numFmtId="0" fontId="36" fillId="0" borderId="1" xfId="0" applyFont="1" applyBorder="1" applyAlignment="1">
      <alignment wrapText="1"/>
    </xf>
    <xf numFmtId="168" fontId="37" fillId="0" borderId="1" xfId="0" applyNumberFormat="1" applyFont="1" applyBorder="1" applyAlignment="1">
      <alignment horizontal="right" wrapText="1"/>
    </xf>
    <xf numFmtId="0" fontId="37" fillId="0" borderId="1" xfId="0" applyFont="1" applyBorder="1" applyAlignment="1">
      <alignment wrapText="1"/>
    </xf>
    <xf numFmtId="0" fontId="2" fillId="0" borderId="2" xfId="0" applyFont="1" applyBorder="1" applyAlignment="1">
      <alignment horizontal="center" vertical="center"/>
    </xf>
    <xf numFmtId="10" fontId="2" fillId="0" borderId="1" xfId="0" applyNumberFormat="1" applyFont="1" applyBorder="1"/>
    <xf numFmtId="10" fontId="2" fillId="0" borderId="0" xfId="0" applyNumberFormat="1" applyFont="1"/>
    <xf numFmtId="165" fontId="2" fillId="0" borderId="1" xfId="0" applyNumberFormat="1" applyFont="1" applyBorder="1"/>
    <xf numFmtId="165" fontId="2" fillId="0" borderId="1" xfId="0" applyNumberFormat="1" applyFont="1" applyBorder="1" applyAlignment="1">
      <alignment horizontal="right"/>
    </xf>
    <xf numFmtId="169" fontId="37" fillId="0" borderId="1" xfId="0" applyNumberFormat="1" applyFont="1" applyBorder="1" applyAlignment="1">
      <alignment horizontal="right" wrapText="1"/>
    </xf>
    <xf numFmtId="165" fontId="35" fillId="18" borderId="1" xfId="0" applyNumberFormat="1" applyFont="1" applyFill="1" applyBorder="1"/>
    <xf numFmtId="165" fontId="2" fillId="0" borderId="0" xfId="0" applyNumberFormat="1" applyFont="1"/>
    <xf numFmtId="165" fontId="38" fillId="19" borderId="1" xfId="0" applyNumberFormat="1" applyFont="1" applyFill="1" applyBorder="1"/>
    <xf numFmtId="0" fontId="39" fillId="0" borderId="1" xfId="0" applyFont="1" applyBorder="1"/>
    <xf numFmtId="165" fontId="2" fillId="0" borderId="0" xfId="0" applyNumberFormat="1" applyFont="1" applyAlignment="1">
      <alignment horizontal="right"/>
    </xf>
    <xf numFmtId="165" fontId="1" fillId="0" borderId="0" xfId="0" applyNumberFormat="1" applyFont="1" applyAlignment="1">
      <alignment vertical="top"/>
    </xf>
    <xf numFmtId="0" fontId="41" fillId="20" borderId="1" xfId="0" applyFont="1" applyFill="1" applyBorder="1" applyAlignment="1">
      <alignment horizontal="center"/>
    </xf>
    <xf numFmtId="165" fontId="2" fillId="0" borderId="0" xfId="0" applyNumberFormat="1" applyFont="1" applyAlignment="1">
      <alignment vertical="top" wrapText="1"/>
    </xf>
    <xf numFmtId="1" fontId="2" fillId="0" borderId="0" xfId="0" applyNumberFormat="1" applyFont="1"/>
    <xf numFmtId="0" fontId="2" fillId="14" borderId="1" xfId="0" applyFont="1" applyFill="1" applyBorder="1" applyAlignment="1">
      <alignment horizontal="right"/>
    </xf>
    <xf numFmtId="0" fontId="36" fillId="21" borderId="1" xfId="0" applyFont="1" applyFill="1" applyBorder="1" applyAlignment="1">
      <alignment wrapText="1"/>
    </xf>
    <xf numFmtId="168" fontId="37" fillId="21" borderId="1" xfId="0" applyNumberFormat="1" applyFont="1" applyFill="1" applyBorder="1" applyAlignment="1">
      <alignment horizontal="right" wrapText="1"/>
    </xf>
    <xf numFmtId="0" fontId="37" fillId="21" borderId="1" xfId="0" applyFont="1" applyFill="1" applyBorder="1" applyAlignment="1">
      <alignment wrapText="1"/>
    </xf>
    <xf numFmtId="0" fontId="2" fillId="0" borderId="1" xfId="0" applyFont="1" applyBorder="1" applyAlignment="1">
      <alignment horizontal="right"/>
    </xf>
    <xf numFmtId="169" fontId="37" fillId="21" borderId="1" xfId="0" applyNumberFormat="1" applyFont="1" applyFill="1" applyBorder="1" applyAlignment="1">
      <alignment horizontal="right" wrapText="1"/>
    </xf>
    <xf numFmtId="0" fontId="2" fillId="0" borderId="1" xfId="0" applyFont="1" applyBorder="1" applyAlignment="1">
      <alignment wrapText="1"/>
    </xf>
    <xf numFmtId="171" fontId="2" fillId="0" borderId="1" xfId="0" applyNumberFormat="1" applyFont="1" applyBorder="1" applyAlignment="1">
      <alignment horizontal="right" wrapText="1"/>
    </xf>
    <xf numFmtId="171" fontId="1" fillId="0" borderId="1" xfId="0" applyNumberFormat="1" applyFont="1" applyBorder="1" applyAlignment="1">
      <alignment horizontal="right" wrapText="1"/>
    </xf>
    <xf numFmtId="172" fontId="1" fillId="0" borderId="1" xfId="0" applyNumberFormat="1" applyFont="1" applyBorder="1" applyAlignment="1">
      <alignment horizontal="right" wrapText="1"/>
    </xf>
    <xf numFmtId="10" fontId="42" fillId="0" borderId="1" xfId="0" applyNumberFormat="1" applyFont="1" applyBorder="1"/>
    <xf numFmtId="0" fontId="7" fillId="0" borderId="1" xfId="0" applyFont="1" applyBorder="1" applyAlignment="1">
      <alignment wrapText="1"/>
    </xf>
    <xf numFmtId="165" fontId="41" fillId="20" borderId="1" xfId="0" applyNumberFormat="1" applyFont="1" applyFill="1" applyBorder="1"/>
    <xf numFmtId="165" fontId="42" fillId="20" borderId="1" xfId="0" applyNumberFormat="1" applyFont="1" applyFill="1" applyBorder="1"/>
    <xf numFmtId="10" fontId="41" fillId="20" borderId="1" xfId="0" applyNumberFormat="1" applyFont="1" applyFill="1" applyBorder="1"/>
    <xf numFmtId="165" fontId="38" fillId="21" borderId="1" xfId="0" applyNumberFormat="1" applyFont="1" applyFill="1" applyBorder="1" applyAlignment="1">
      <alignment vertical="center"/>
    </xf>
    <xf numFmtId="3" fontId="2" fillId="0" borderId="0" xfId="0" applyNumberFormat="1" applyFont="1"/>
    <xf numFmtId="0" fontId="41" fillId="22" borderId="5" xfId="0" applyFont="1" applyFill="1" applyBorder="1" applyAlignment="1">
      <alignment horizontal="center" vertical="center" wrapText="1"/>
    </xf>
    <xf numFmtId="0" fontId="41" fillId="22" borderId="1" xfId="0" applyFont="1" applyFill="1" applyBorder="1" applyAlignment="1">
      <alignment horizontal="center" vertical="center"/>
    </xf>
    <xf numFmtId="0" fontId="36" fillId="23" borderId="1" xfId="0" applyFont="1" applyFill="1" applyBorder="1" applyAlignment="1">
      <alignment wrapText="1"/>
    </xf>
    <xf numFmtId="168" fontId="37" fillId="23" borderId="1" xfId="0" applyNumberFormat="1" applyFont="1" applyFill="1" applyBorder="1" applyAlignment="1">
      <alignment horizontal="right" wrapText="1"/>
    </xf>
    <xf numFmtId="0" fontId="37" fillId="23" borderId="1" xfId="0" applyFont="1" applyFill="1" applyBorder="1" applyAlignment="1">
      <alignment wrapText="1"/>
    </xf>
    <xf numFmtId="169" fontId="37" fillId="23" borderId="1" xfId="0" applyNumberFormat="1" applyFont="1" applyFill="1" applyBorder="1" applyAlignment="1">
      <alignment horizontal="right" wrapText="1"/>
    </xf>
    <xf numFmtId="172" fontId="2" fillId="0" borderId="1" xfId="0" applyNumberFormat="1" applyFont="1" applyBorder="1" applyAlignment="1">
      <alignment horizontal="right" wrapText="1"/>
    </xf>
    <xf numFmtId="165" fontId="41" fillId="22" borderId="1" xfId="0" applyNumberFormat="1" applyFont="1" applyFill="1" applyBorder="1"/>
    <xf numFmtId="10" fontId="41" fillId="22" borderId="1" xfId="0" applyNumberFormat="1" applyFont="1" applyFill="1" applyBorder="1"/>
    <xf numFmtId="165" fontId="38" fillId="23" borderId="1" xfId="0" applyNumberFormat="1" applyFont="1" applyFill="1" applyBorder="1" applyAlignment="1">
      <alignment vertical="center"/>
    </xf>
    <xf numFmtId="0" fontId="41" fillId="24" borderId="1" xfId="0" applyFont="1" applyFill="1" applyBorder="1"/>
    <xf numFmtId="0" fontId="36" fillId="7" borderId="1" xfId="0" applyFont="1" applyFill="1" applyBorder="1" applyAlignment="1">
      <alignment wrapText="1"/>
    </xf>
    <xf numFmtId="168" fontId="37" fillId="7" borderId="1" xfId="0" applyNumberFormat="1" applyFont="1" applyFill="1" applyBorder="1" applyAlignment="1">
      <alignment horizontal="right" wrapText="1"/>
    </xf>
    <xf numFmtId="0" fontId="37" fillId="7" borderId="1" xfId="0" applyFont="1" applyFill="1" applyBorder="1" applyAlignment="1">
      <alignment wrapText="1"/>
    </xf>
    <xf numFmtId="169" fontId="37" fillId="7" borderId="1" xfId="0" applyNumberFormat="1" applyFont="1" applyFill="1" applyBorder="1" applyAlignment="1">
      <alignment horizontal="right" wrapText="1"/>
    </xf>
    <xf numFmtId="165" fontId="41" fillId="24" borderId="1" xfId="0" applyNumberFormat="1" applyFont="1" applyFill="1" applyBorder="1"/>
    <xf numFmtId="10" fontId="41" fillId="24" borderId="1" xfId="0" applyNumberFormat="1" applyFont="1" applyFill="1" applyBorder="1" applyAlignment="1">
      <alignment horizontal="right"/>
    </xf>
    <xf numFmtId="165" fontId="38" fillId="7" borderId="1" xfId="0" applyNumberFormat="1" applyFont="1" applyFill="1" applyBorder="1" applyAlignment="1">
      <alignment horizontal="right" vertical="center"/>
    </xf>
    <xf numFmtId="165" fontId="38" fillId="7" borderId="1" xfId="0" applyNumberFormat="1" applyFont="1" applyFill="1" applyBorder="1" applyAlignment="1">
      <alignment horizontal="left" vertical="center"/>
    </xf>
    <xf numFmtId="0" fontId="41" fillId="25" borderId="1" xfId="0" applyFont="1" applyFill="1" applyBorder="1" applyAlignment="1">
      <alignment horizontal="center"/>
    </xf>
    <xf numFmtId="0" fontId="36" fillId="26" borderId="1" xfId="0" applyFont="1" applyFill="1" applyBorder="1" applyAlignment="1">
      <alignment wrapText="1"/>
    </xf>
    <xf numFmtId="168" fontId="37" fillId="26" borderId="1" xfId="0" applyNumberFormat="1" applyFont="1" applyFill="1" applyBorder="1" applyAlignment="1">
      <alignment horizontal="right" wrapText="1"/>
    </xf>
    <xf numFmtId="0" fontId="37" fillId="26" borderId="1" xfId="0" applyFont="1" applyFill="1" applyBorder="1" applyAlignment="1">
      <alignment wrapText="1"/>
    </xf>
    <xf numFmtId="169" fontId="37" fillId="26" borderId="1" xfId="0" applyNumberFormat="1" applyFont="1" applyFill="1" applyBorder="1" applyAlignment="1">
      <alignment horizontal="right" wrapText="1"/>
    </xf>
    <xf numFmtId="165" fontId="41" fillId="25" borderId="1" xfId="0" applyNumberFormat="1" applyFont="1" applyFill="1" applyBorder="1"/>
    <xf numFmtId="10" fontId="41" fillId="25" borderId="1" xfId="0" applyNumberFormat="1" applyFont="1" applyFill="1" applyBorder="1"/>
    <xf numFmtId="10" fontId="41" fillId="25" borderId="1" xfId="0" applyNumberFormat="1" applyFont="1" applyFill="1" applyBorder="1" applyAlignment="1">
      <alignment horizontal="right"/>
    </xf>
    <xf numFmtId="165" fontId="38" fillId="26" borderId="1" xfId="0" applyNumberFormat="1" applyFont="1" applyFill="1" applyBorder="1"/>
    <xf numFmtId="0" fontId="41" fillId="27" borderId="5" xfId="0" applyFont="1" applyFill="1" applyBorder="1" applyAlignment="1">
      <alignment horizontal="center" vertical="center" wrapText="1"/>
    </xf>
    <xf numFmtId="0" fontId="41" fillId="27" borderId="1" xfId="0" applyFont="1" applyFill="1" applyBorder="1" applyAlignment="1">
      <alignment horizontal="center"/>
    </xf>
    <xf numFmtId="0" fontId="36" fillId="17" borderId="1" xfId="0" applyFont="1" applyFill="1" applyBorder="1" applyAlignment="1">
      <alignment wrapText="1"/>
    </xf>
    <xf numFmtId="168" fontId="37" fillId="17" borderId="1" xfId="0" applyNumberFormat="1" applyFont="1" applyFill="1" applyBorder="1" applyAlignment="1">
      <alignment horizontal="right" wrapText="1"/>
    </xf>
    <xf numFmtId="0" fontId="37" fillId="17" borderId="1" xfId="0" applyFont="1" applyFill="1" applyBorder="1" applyAlignment="1">
      <alignment wrapText="1"/>
    </xf>
    <xf numFmtId="169" fontId="37" fillId="17" borderId="1" xfId="0" applyNumberFormat="1" applyFont="1" applyFill="1" applyBorder="1" applyAlignment="1">
      <alignment horizontal="right" wrapText="1"/>
    </xf>
    <xf numFmtId="165" fontId="41" fillId="27" borderId="1" xfId="0" applyNumberFormat="1" applyFont="1" applyFill="1" applyBorder="1"/>
    <xf numFmtId="10" fontId="41" fillId="27" borderId="1" xfId="0" applyNumberFormat="1" applyFont="1" applyFill="1" applyBorder="1"/>
    <xf numFmtId="165" fontId="2" fillId="17" borderId="1" xfId="0" applyNumberFormat="1" applyFont="1" applyFill="1" applyBorder="1"/>
    <xf numFmtId="0" fontId="44" fillId="0" borderId="49" xfId="0" applyFont="1" applyBorder="1"/>
    <xf numFmtId="0" fontId="41" fillId="28" borderId="50" xfId="0" applyFont="1" applyFill="1" applyBorder="1" applyAlignment="1">
      <alignment horizontal="left"/>
    </xf>
    <xf numFmtId="0" fontId="41" fillId="28" borderId="50" xfId="0" applyFont="1" applyFill="1" applyBorder="1" applyAlignment="1">
      <alignment horizontal="center" wrapText="1"/>
    </xf>
    <xf numFmtId="172" fontId="1" fillId="0" borderId="0" xfId="0" applyNumberFormat="1" applyFont="1" applyAlignment="1">
      <alignment wrapText="1"/>
    </xf>
    <xf numFmtId="0" fontId="7" fillId="0" borderId="0" xfId="0" applyFont="1" applyAlignment="1">
      <alignment wrapText="1"/>
    </xf>
    <xf numFmtId="0" fontId="35" fillId="17" borderId="50" xfId="0" applyFont="1" applyFill="1" applyBorder="1" applyAlignment="1">
      <alignment horizontal="left"/>
    </xf>
    <xf numFmtId="0" fontId="41" fillId="17" borderId="50" xfId="0" applyFont="1" applyFill="1" applyBorder="1" applyAlignment="1">
      <alignment horizontal="center" wrapText="1"/>
    </xf>
    <xf numFmtId="43" fontId="2" fillId="0" borderId="0" xfId="0" applyNumberFormat="1" applyFont="1" applyAlignment="1">
      <alignment wrapText="1"/>
    </xf>
    <xf numFmtId="0" fontId="42" fillId="29" borderId="50" xfId="0" applyFont="1" applyFill="1" applyBorder="1"/>
    <xf numFmtId="0" fontId="2" fillId="0" borderId="0" xfId="0" applyFont="1" applyAlignment="1">
      <alignment vertical="center"/>
    </xf>
    <xf numFmtId="164" fontId="2" fillId="7" borderId="1" xfId="0" applyNumberFormat="1" applyFont="1" applyFill="1" applyBorder="1"/>
    <xf numFmtId="0" fontId="41" fillId="24" borderId="6" xfId="0" applyFont="1" applyFill="1" applyBorder="1" applyAlignment="1">
      <alignment horizontal="center" vertical="center" wrapText="1"/>
    </xf>
    <xf numFmtId="0" fontId="41" fillId="24" borderId="51" xfId="0" applyFont="1" applyFill="1" applyBorder="1" applyAlignment="1">
      <alignment horizontal="center" vertical="center" wrapText="1"/>
    </xf>
    <xf numFmtId="9" fontId="38" fillId="19" borderId="14" xfId="0" applyNumberFormat="1" applyFont="1" applyFill="1" applyBorder="1" applyAlignment="1">
      <alignment vertical="center" wrapText="1"/>
    </xf>
    <xf numFmtId="165" fontId="38" fillId="7" borderId="54" xfId="0" applyNumberFormat="1" applyFont="1" applyFill="1" applyBorder="1" applyAlignment="1">
      <alignment vertical="center" wrapText="1"/>
    </xf>
    <xf numFmtId="43" fontId="2" fillId="19" borderId="1" xfId="0" applyNumberFormat="1" applyFont="1" applyFill="1" applyBorder="1" applyAlignment="1">
      <alignment vertical="center"/>
    </xf>
    <xf numFmtId="0" fontId="2" fillId="19" borderId="14" xfId="0" applyFont="1" applyFill="1" applyBorder="1" applyAlignment="1">
      <alignment vertical="center" wrapText="1"/>
    </xf>
    <xf numFmtId="9" fontId="38" fillId="7" borderId="14" xfId="0" applyNumberFormat="1" applyFont="1" applyFill="1" applyBorder="1" applyAlignment="1">
      <alignment horizontal="right" vertical="center" wrapText="1"/>
    </xf>
    <xf numFmtId="164" fontId="2" fillId="19" borderId="14" xfId="0" applyNumberFormat="1" applyFont="1" applyFill="1" applyBorder="1" applyAlignment="1">
      <alignment vertical="center" wrapText="1"/>
    </xf>
    <xf numFmtId="39" fontId="38" fillId="7" borderId="1" xfId="0" applyNumberFormat="1" applyFont="1" applyFill="1" applyBorder="1" applyAlignment="1">
      <alignment vertical="center" wrapText="1"/>
    </xf>
    <xf numFmtId="167" fontId="2" fillId="7" borderId="54" xfId="0" applyNumberFormat="1" applyFont="1" applyFill="1" applyBorder="1" applyAlignment="1">
      <alignment vertical="center" wrapText="1"/>
    </xf>
    <xf numFmtId="43" fontId="2" fillId="7" borderId="54" xfId="0" applyNumberFormat="1" applyFont="1" applyFill="1" applyBorder="1" applyAlignment="1">
      <alignment horizontal="right" vertical="center" wrapText="1"/>
    </xf>
    <xf numFmtId="43" fontId="2" fillId="6" borderId="54" xfId="0" applyNumberFormat="1" applyFont="1" applyFill="1" applyBorder="1" applyAlignment="1">
      <alignment horizontal="left" vertical="center"/>
    </xf>
    <xf numFmtId="0" fontId="2" fillId="0" borderId="55" xfId="0" applyFont="1" applyBorder="1" applyAlignment="1">
      <alignment vertical="center"/>
    </xf>
    <xf numFmtId="174" fontId="2" fillId="2" borderId="1" xfId="0" applyNumberFormat="1" applyFont="1" applyFill="1" applyBorder="1" applyAlignment="1">
      <alignment vertical="center"/>
    </xf>
    <xf numFmtId="174" fontId="2" fillId="6" borderId="56" xfId="0" applyNumberFormat="1" applyFont="1" applyFill="1" applyBorder="1" applyAlignment="1">
      <alignment vertical="center"/>
    </xf>
    <xf numFmtId="1" fontId="2" fillId="6" borderId="56" xfId="0" applyNumberFormat="1" applyFont="1" applyFill="1" applyBorder="1" applyAlignment="1">
      <alignment vertical="center"/>
    </xf>
    <xf numFmtId="43" fontId="47" fillId="0" borderId="15" xfId="0" applyNumberFormat="1" applyFont="1" applyBorder="1" applyAlignment="1">
      <alignment horizontal="center" vertical="center"/>
    </xf>
    <xf numFmtId="9" fontId="38" fillId="19" borderId="1" xfId="0" applyNumberFormat="1" applyFont="1" applyFill="1" applyBorder="1" applyAlignment="1">
      <alignment vertical="center" wrapText="1"/>
    </xf>
    <xf numFmtId="165" fontId="38" fillId="7" borderId="6" xfId="0" applyNumberFormat="1" applyFont="1" applyFill="1" applyBorder="1" applyAlignment="1">
      <alignment vertical="center" wrapText="1"/>
    </xf>
    <xf numFmtId="0" fontId="2" fillId="19" borderId="1" xfId="0" applyFont="1" applyFill="1" applyBorder="1" applyAlignment="1">
      <alignment vertical="center" wrapText="1"/>
    </xf>
    <xf numFmtId="9" fontId="38" fillId="7" borderId="1" xfId="0" applyNumberFormat="1" applyFont="1" applyFill="1" applyBorder="1" applyAlignment="1">
      <alignment horizontal="right" vertical="center" wrapText="1"/>
    </xf>
    <xf numFmtId="9" fontId="2" fillId="19" borderId="57" xfId="0" applyNumberFormat="1" applyFont="1" applyFill="1" applyBorder="1" applyAlignment="1">
      <alignment vertical="center" wrapText="1"/>
    </xf>
    <xf numFmtId="39" fontId="38" fillId="7" borderId="57" xfId="0" applyNumberFormat="1" applyFont="1" applyFill="1" applyBorder="1" applyAlignment="1">
      <alignment vertical="center" wrapText="1"/>
    </xf>
    <xf numFmtId="167" fontId="2" fillId="7" borderId="1" xfId="0" applyNumberFormat="1" applyFont="1" applyFill="1" applyBorder="1" applyAlignment="1">
      <alignment vertical="center" wrapText="1"/>
    </xf>
    <xf numFmtId="43" fontId="2" fillId="7" borderId="4" xfId="0" applyNumberFormat="1" applyFont="1" applyFill="1" applyBorder="1" applyAlignment="1">
      <alignment horizontal="right" vertical="center" wrapText="1"/>
    </xf>
    <xf numFmtId="43" fontId="2" fillId="7" borderId="1" xfId="0" applyNumberFormat="1" applyFont="1" applyFill="1" applyBorder="1" applyAlignment="1">
      <alignment horizontal="right" vertical="center" wrapText="1"/>
    </xf>
    <xf numFmtId="43" fontId="2" fillId="6" borderId="4" xfId="0" applyNumberFormat="1" applyFont="1" applyFill="1" applyBorder="1" applyAlignment="1">
      <alignment horizontal="left" vertical="center"/>
    </xf>
    <xf numFmtId="0" fontId="2" fillId="0" borderId="1" xfId="0" applyFont="1" applyBorder="1" applyAlignment="1">
      <alignment vertical="center"/>
    </xf>
    <xf numFmtId="174" fontId="2" fillId="6" borderId="58" xfId="0" applyNumberFormat="1" applyFont="1" applyFill="1" applyBorder="1" applyAlignment="1">
      <alignment vertical="center"/>
    </xf>
    <xf numFmtId="174" fontId="2" fillId="6" borderId="1" xfId="0" applyNumberFormat="1" applyFont="1" applyFill="1" applyBorder="1" applyAlignment="1">
      <alignment vertical="center"/>
    </xf>
    <xf numFmtId="1" fontId="2" fillId="6" borderId="4" xfId="0" applyNumberFormat="1" applyFont="1" applyFill="1" applyBorder="1" applyAlignment="1">
      <alignment vertical="center"/>
    </xf>
    <xf numFmtId="1" fontId="2" fillId="6" borderId="1" xfId="0" applyNumberFormat="1" applyFont="1" applyFill="1" applyBorder="1" applyAlignment="1">
      <alignment vertical="center"/>
    </xf>
    <xf numFmtId="43" fontId="2" fillId="0" borderId="19" xfId="0" applyNumberFormat="1" applyFont="1" applyBorder="1" applyAlignment="1">
      <alignment horizontal="center" vertical="center"/>
    </xf>
    <xf numFmtId="9" fontId="38" fillId="19" borderId="6" xfId="0" applyNumberFormat="1" applyFont="1" applyFill="1" applyBorder="1" applyAlignment="1">
      <alignment vertical="center" wrapText="1"/>
    </xf>
    <xf numFmtId="0" fontId="2" fillId="19" borderId="6" xfId="0" applyFont="1" applyFill="1" applyBorder="1" applyAlignment="1">
      <alignment vertical="center" wrapText="1"/>
    </xf>
    <xf numFmtId="9" fontId="38" fillId="7" borderId="6" xfId="0" applyNumberFormat="1" applyFont="1" applyFill="1" applyBorder="1" applyAlignment="1">
      <alignment horizontal="right" vertical="center" wrapText="1"/>
    </xf>
    <xf numFmtId="9" fontId="2" fillId="19" borderId="51" xfId="0" applyNumberFormat="1" applyFont="1" applyFill="1" applyBorder="1" applyAlignment="1">
      <alignment vertical="center" wrapText="1"/>
    </xf>
    <xf numFmtId="0" fontId="1" fillId="0" borderId="5" xfId="0" applyFont="1" applyBorder="1" applyAlignment="1">
      <alignment horizontal="center" vertical="center" wrapText="1"/>
    </xf>
    <xf numFmtId="43" fontId="48" fillId="0" borderId="19" xfId="0" applyNumberFormat="1" applyFont="1" applyBorder="1" applyAlignment="1">
      <alignment horizontal="center" vertical="center"/>
    </xf>
    <xf numFmtId="0" fontId="2" fillId="7" borderId="6" xfId="0" applyFont="1" applyFill="1" applyBorder="1" applyAlignment="1">
      <alignment horizontal="center" vertical="center" wrapText="1"/>
    </xf>
    <xf numFmtId="43" fontId="2" fillId="19" borderId="8" xfId="0" applyNumberFormat="1" applyFont="1" applyFill="1" applyBorder="1" applyAlignment="1">
      <alignment vertical="center"/>
    </xf>
    <xf numFmtId="39" fontId="38" fillId="7" borderId="8" xfId="0" applyNumberFormat="1" applyFont="1" applyFill="1" applyBorder="1" applyAlignment="1">
      <alignment vertical="center" wrapText="1"/>
    </xf>
    <xf numFmtId="167" fontId="2" fillId="7" borderId="8" xfId="0" applyNumberFormat="1" applyFont="1" applyFill="1" applyBorder="1" applyAlignment="1">
      <alignment vertical="center" wrapText="1"/>
    </xf>
    <xf numFmtId="43" fontId="2" fillId="7" borderId="8" xfId="0" applyNumberFormat="1" applyFont="1" applyFill="1" applyBorder="1" applyAlignment="1">
      <alignment horizontal="right" vertical="center" wrapText="1"/>
    </xf>
    <xf numFmtId="43" fontId="2" fillId="6" borderId="6" xfId="0" applyNumberFormat="1" applyFont="1" applyFill="1" applyBorder="1" applyAlignment="1">
      <alignment horizontal="left" vertical="center"/>
    </xf>
    <xf numFmtId="0" fontId="2" fillId="0" borderId="5" xfId="0" applyFont="1" applyBorder="1" applyAlignment="1">
      <alignment vertical="center"/>
    </xf>
    <xf numFmtId="174" fontId="2" fillId="6" borderId="9" xfId="0" applyNumberFormat="1" applyFont="1" applyFill="1" applyBorder="1" applyAlignment="1">
      <alignment vertical="center"/>
    </xf>
    <xf numFmtId="1" fontId="2" fillId="6" borderId="9" xfId="0" applyNumberFormat="1" applyFont="1" applyFill="1" applyBorder="1" applyAlignment="1">
      <alignment vertical="center"/>
    </xf>
    <xf numFmtId="0" fontId="49" fillId="0" borderId="22" xfId="0" applyFont="1" applyBorder="1" applyAlignment="1">
      <alignment horizontal="center" vertical="center"/>
    </xf>
    <xf numFmtId="165" fontId="38" fillId="7" borderId="14" xfId="0" applyNumberFormat="1" applyFont="1" applyFill="1" applyBorder="1" applyAlignment="1">
      <alignment horizontal="right" vertical="center" wrapText="1"/>
    </xf>
    <xf numFmtId="166" fontId="38" fillId="19" borderId="54" xfId="0" applyNumberFormat="1" applyFont="1" applyFill="1" applyBorder="1" applyAlignment="1">
      <alignment vertical="center" wrapText="1"/>
    </xf>
    <xf numFmtId="9" fontId="38" fillId="7" borderId="14" xfId="0" applyNumberFormat="1" applyFont="1" applyFill="1" applyBorder="1" applyAlignment="1">
      <alignment vertical="center" wrapText="1"/>
    </xf>
    <xf numFmtId="9" fontId="2" fillId="19" borderId="14" xfId="0" applyNumberFormat="1" applyFont="1" applyFill="1" applyBorder="1" applyAlignment="1">
      <alignment horizontal="right" vertical="center"/>
    </xf>
    <xf numFmtId="167" fontId="2" fillId="7" borderId="54" xfId="0" applyNumberFormat="1" applyFont="1" applyFill="1" applyBorder="1" applyAlignment="1">
      <alignment horizontal="right" vertical="center"/>
    </xf>
    <xf numFmtId="43" fontId="2" fillId="7" borderId="54" xfId="0" applyNumberFormat="1" applyFont="1" applyFill="1" applyBorder="1" applyAlignment="1">
      <alignment horizontal="right" vertical="center"/>
    </xf>
    <xf numFmtId="43" fontId="2" fillId="6" borderId="54" xfId="0" applyNumberFormat="1" applyFont="1" applyFill="1" applyBorder="1" applyAlignment="1">
      <alignment vertical="center"/>
    </xf>
    <xf numFmtId="43" fontId="2" fillId="0" borderId="59" xfId="0" applyNumberFormat="1" applyFont="1" applyBorder="1" applyAlignment="1">
      <alignment vertical="center"/>
    </xf>
    <xf numFmtId="8" fontId="38" fillId="2" borderId="14" xfId="0" applyNumberFormat="1" applyFont="1" applyFill="1" applyBorder="1"/>
    <xf numFmtId="174" fontId="2" fillId="6" borderId="60" xfId="0" applyNumberFormat="1" applyFont="1" applyFill="1" applyBorder="1" applyAlignment="1">
      <alignment vertical="center"/>
    </xf>
    <xf numFmtId="0" fontId="50" fillId="0" borderId="28" xfId="0" applyFont="1" applyBorder="1" applyAlignment="1">
      <alignment horizontal="center" vertical="center"/>
    </xf>
    <xf numFmtId="165" fontId="38" fillId="7" borderId="1" xfId="0" applyNumberFormat="1" applyFont="1" applyFill="1" applyBorder="1" applyAlignment="1">
      <alignment horizontal="right" vertical="center" wrapText="1"/>
    </xf>
    <xf numFmtId="165" fontId="38" fillId="19" borderId="6" xfId="0" applyNumberFormat="1" applyFont="1" applyFill="1" applyBorder="1" applyAlignment="1">
      <alignment vertical="center" wrapText="1"/>
    </xf>
    <xf numFmtId="9" fontId="38" fillId="7" borderId="1" xfId="0" applyNumberFormat="1" applyFont="1" applyFill="1" applyBorder="1" applyAlignment="1">
      <alignment vertical="center" wrapText="1"/>
    </xf>
    <xf numFmtId="9" fontId="2" fillId="19" borderId="57" xfId="0" applyNumberFormat="1" applyFont="1" applyFill="1" applyBorder="1" applyAlignment="1">
      <alignment horizontal="right" vertical="center"/>
    </xf>
    <xf numFmtId="167" fontId="2" fillId="7" borderId="1" xfId="0" applyNumberFormat="1" applyFont="1" applyFill="1" applyBorder="1" applyAlignment="1">
      <alignment horizontal="right" vertical="center"/>
    </xf>
    <xf numFmtId="43" fontId="2" fillId="7" borderId="1" xfId="0" applyNumberFormat="1" applyFont="1" applyFill="1" applyBorder="1" applyAlignment="1">
      <alignment horizontal="right" vertical="center"/>
    </xf>
    <xf numFmtId="43" fontId="2" fillId="6" borderId="4" xfId="0" applyNumberFormat="1" applyFont="1" applyFill="1" applyBorder="1" applyAlignment="1">
      <alignment vertical="center"/>
    </xf>
    <xf numFmtId="43" fontId="2" fillId="0" borderId="2" xfId="0" applyNumberFormat="1" applyFont="1" applyBorder="1" applyAlignment="1">
      <alignment vertical="center"/>
    </xf>
    <xf numFmtId="8" fontId="38" fillId="2" borderId="1" xfId="0" applyNumberFormat="1" applyFont="1" applyFill="1" applyBorder="1"/>
    <xf numFmtId="174" fontId="2" fillId="6" borderId="4" xfId="0" applyNumberFormat="1" applyFont="1" applyFill="1" applyBorder="1" applyAlignment="1">
      <alignment vertical="center"/>
    </xf>
    <xf numFmtId="165" fontId="38" fillId="7" borderId="6" xfId="0" applyNumberFormat="1" applyFont="1" applyFill="1" applyBorder="1" applyAlignment="1">
      <alignment horizontal="right" vertical="center" wrapText="1"/>
    </xf>
    <xf numFmtId="9" fontId="38" fillId="7" borderId="6" xfId="0" applyNumberFormat="1" applyFont="1" applyFill="1" applyBorder="1" applyAlignment="1">
      <alignment vertical="center" wrapText="1"/>
    </xf>
    <xf numFmtId="9" fontId="2" fillId="19" borderId="51" xfId="0" applyNumberFormat="1" applyFont="1" applyFill="1" applyBorder="1" applyAlignment="1">
      <alignment horizontal="right" vertical="center"/>
    </xf>
    <xf numFmtId="9" fontId="38" fillId="19" borderId="31" xfId="0" applyNumberFormat="1" applyFont="1" applyFill="1" applyBorder="1" applyAlignment="1">
      <alignment vertical="center" wrapText="1"/>
    </xf>
    <xf numFmtId="165" fontId="38" fillId="7" borderId="31" xfId="0" applyNumberFormat="1" applyFont="1" applyFill="1" applyBorder="1" applyAlignment="1">
      <alignment horizontal="right" vertical="center" wrapText="1"/>
    </xf>
    <xf numFmtId="165" fontId="38" fillId="19" borderId="31" xfId="0" applyNumberFormat="1" applyFont="1" applyFill="1" applyBorder="1" applyAlignment="1">
      <alignment vertical="center" wrapText="1"/>
    </xf>
    <xf numFmtId="0" fontId="2" fillId="19" borderId="31" xfId="0" applyFont="1" applyFill="1" applyBorder="1" applyAlignment="1">
      <alignment vertical="center" wrapText="1"/>
    </xf>
    <xf numFmtId="9" fontId="38" fillId="7" borderId="31" xfId="0" applyNumberFormat="1" applyFont="1" applyFill="1" applyBorder="1" applyAlignment="1">
      <alignment vertical="center" wrapText="1"/>
    </xf>
    <xf numFmtId="9" fontId="2" fillId="19" borderId="31" xfId="0" applyNumberFormat="1" applyFont="1" applyFill="1" applyBorder="1" applyAlignment="1">
      <alignment horizontal="right" vertical="center"/>
    </xf>
    <xf numFmtId="167" fontId="2" fillId="7" borderId="61" xfId="0" applyNumberFormat="1" applyFont="1" applyFill="1" applyBorder="1" applyAlignment="1">
      <alignment horizontal="right" vertical="center"/>
    </xf>
    <xf numFmtId="43" fontId="2" fillId="7" borderId="61" xfId="0" applyNumberFormat="1" applyFont="1" applyFill="1" applyBorder="1" applyAlignment="1">
      <alignment horizontal="right" vertical="center"/>
    </xf>
    <xf numFmtId="43" fontId="2" fillId="6" borderId="61" xfId="0" applyNumberFormat="1" applyFont="1" applyFill="1" applyBorder="1" applyAlignment="1">
      <alignment vertical="center"/>
    </xf>
    <xf numFmtId="43" fontId="2" fillId="0" borderId="62" xfId="0" applyNumberFormat="1" applyFont="1" applyBorder="1" applyAlignment="1">
      <alignment vertical="center"/>
    </xf>
    <xf numFmtId="8" fontId="38" fillId="2" borderId="31" xfId="0" applyNumberFormat="1" applyFont="1" applyFill="1" applyBorder="1"/>
    <xf numFmtId="174" fontId="2" fillId="6" borderId="63" xfId="0" applyNumberFormat="1" applyFont="1" applyFill="1" applyBorder="1" applyAlignment="1">
      <alignment vertical="center"/>
    </xf>
    <xf numFmtId="1" fontId="2" fillId="6" borderId="64" xfId="0" applyNumberFormat="1" applyFont="1" applyFill="1" applyBorder="1" applyAlignment="1">
      <alignment vertical="center"/>
    </xf>
    <xf numFmtId="0" fontId="51" fillId="0" borderId="32" xfId="0" applyFont="1" applyBorder="1" applyAlignment="1">
      <alignment horizontal="center" vertical="center"/>
    </xf>
    <xf numFmtId="9" fontId="38" fillId="19" borderId="24" xfId="0" applyNumberFormat="1" applyFont="1" applyFill="1" applyBorder="1" applyAlignment="1">
      <alignment vertical="center" wrapText="1"/>
    </xf>
    <xf numFmtId="165" fontId="38" fillId="7" borderId="24" xfId="0" applyNumberFormat="1" applyFont="1" applyFill="1" applyBorder="1" applyAlignment="1">
      <alignment horizontal="right" vertical="center" wrapText="1"/>
    </xf>
    <xf numFmtId="2" fontId="38" fillId="19" borderId="8" xfId="0" applyNumberFormat="1" applyFont="1" applyFill="1" applyBorder="1" applyAlignment="1">
      <alignment horizontal="right" vertical="center" wrapText="1"/>
    </xf>
    <xf numFmtId="0" fontId="2" fillId="19" borderId="24" xfId="0" applyFont="1" applyFill="1" applyBorder="1" applyAlignment="1">
      <alignment vertical="center" wrapText="1"/>
    </xf>
    <xf numFmtId="9" fontId="38" fillId="7" borderId="24" xfId="0" applyNumberFormat="1" applyFont="1" applyFill="1" applyBorder="1" applyAlignment="1">
      <alignment vertical="center" wrapText="1"/>
    </xf>
    <xf numFmtId="9" fontId="2" fillId="19" borderId="24" xfId="0" applyNumberFormat="1" applyFont="1" applyFill="1" applyBorder="1" applyAlignment="1">
      <alignment horizontal="right" vertical="center"/>
    </xf>
    <xf numFmtId="167" fontId="2" fillId="7" borderId="24" xfId="0" applyNumberFormat="1" applyFont="1" applyFill="1" applyBorder="1" applyAlignment="1">
      <alignment horizontal="right" vertical="center"/>
    </xf>
    <xf numFmtId="43" fontId="2" fillId="7" borderId="24" xfId="0" applyNumberFormat="1" applyFont="1" applyFill="1" applyBorder="1" applyAlignment="1">
      <alignment horizontal="right" vertical="center"/>
    </xf>
    <xf numFmtId="43" fontId="2" fillId="6" borderId="24" xfId="0" applyNumberFormat="1" applyFont="1" applyFill="1" applyBorder="1" applyAlignment="1">
      <alignment horizontal="left" vertical="center"/>
    </xf>
    <xf numFmtId="43" fontId="2" fillId="0" borderId="21" xfId="0" applyNumberFormat="1" applyFont="1" applyBorder="1" applyAlignment="1">
      <alignment vertical="center"/>
    </xf>
    <xf numFmtId="8" fontId="38" fillId="2" borderId="23" xfId="0" applyNumberFormat="1" applyFont="1" applyFill="1" applyBorder="1"/>
    <xf numFmtId="8" fontId="38" fillId="2" borderId="66" xfId="0" applyNumberFormat="1" applyFont="1" applyFill="1" applyBorder="1"/>
    <xf numFmtId="0" fontId="52" fillId="0" borderId="26" xfId="0" applyFont="1" applyBorder="1" applyAlignment="1">
      <alignment horizontal="center" vertical="center"/>
    </xf>
    <xf numFmtId="2" fontId="38" fillId="19" borderId="6" xfId="0" applyNumberFormat="1" applyFont="1" applyFill="1" applyBorder="1" applyAlignment="1">
      <alignment horizontal="right" vertical="center" wrapText="1"/>
    </xf>
    <xf numFmtId="9" fontId="2" fillId="19" borderId="6" xfId="0" applyNumberFormat="1" applyFont="1" applyFill="1" applyBorder="1" applyAlignment="1">
      <alignment horizontal="right" vertical="center"/>
    </xf>
    <xf numFmtId="43" fontId="2" fillId="0" borderId="1" xfId="0" applyNumberFormat="1" applyFont="1" applyBorder="1" applyAlignment="1">
      <alignment vertical="center"/>
    </xf>
    <xf numFmtId="9" fontId="38" fillId="7" borderId="51" xfId="0" applyNumberFormat="1" applyFont="1" applyFill="1" applyBorder="1" applyAlignment="1">
      <alignment vertical="center" wrapText="1"/>
    </xf>
    <xf numFmtId="9" fontId="2" fillId="19" borderId="1" xfId="0" applyNumberFormat="1" applyFont="1" applyFill="1" applyBorder="1" applyAlignment="1">
      <alignment horizontal="right" vertical="center"/>
    </xf>
    <xf numFmtId="43" fontId="2" fillId="7" borderId="6" xfId="0" applyNumberFormat="1" applyFont="1" applyFill="1" applyBorder="1" applyAlignment="1">
      <alignment horizontal="right" vertical="center"/>
    </xf>
    <xf numFmtId="43" fontId="2" fillId="0" borderId="5" xfId="0" applyNumberFormat="1" applyFont="1" applyBorder="1" applyAlignment="1">
      <alignment vertical="center"/>
    </xf>
    <xf numFmtId="167" fontId="2" fillId="7" borderId="8" xfId="0" applyNumberFormat="1" applyFont="1" applyFill="1" applyBorder="1" applyAlignment="1">
      <alignment horizontal="right" vertical="center"/>
    </xf>
    <xf numFmtId="43" fontId="2" fillId="6" borderId="8" xfId="0" applyNumberFormat="1" applyFont="1" applyFill="1" applyBorder="1" applyAlignment="1">
      <alignment horizontal="left" vertical="center"/>
    </xf>
    <xf numFmtId="8" fontId="38" fillId="2" borderId="7" xfId="0" applyNumberFormat="1" applyFont="1" applyFill="1" applyBorder="1"/>
    <xf numFmtId="8" fontId="38" fillId="2" borderId="50" xfId="0" applyNumberFormat="1" applyFont="1" applyFill="1" applyBorder="1"/>
    <xf numFmtId="0" fontId="2" fillId="0" borderId="26" xfId="0" applyFont="1" applyBorder="1" applyAlignment="1">
      <alignment horizontal="center" vertical="center"/>
    </xf>
    <xf numFmtId="165" fontId="38" fillId="19" borderId="14" xfId="0" applyNumberFormat="1" applyFont="1" applyFill="1" applyBorder="1" applyAlignment="1">
      <alignment horizontal="right" vertical="center" wrapText="1"/>
    </xf>
    <xf numFmtId="164" fontId="2" fillId="19" borderId="14" xfId="0" applyNumberFormat="1" applyFont="1" applyFill="1" applyBorder="1" applyAlignment="1">
      <alignment horizontal="right" vertical="center"/>
    </xf>
    <xf numFmtId="43" fontId="2" fillId="7" borderId="54" xfId="0" applyNumberFormat="1" applyFont="1" applyFill="1" applyBorder="1" applyAlignment="1">
      <alignment horizontal="left" vertical="center"/>
    </xf>
    <xf numFmtId="43" fontId="2" fillId="6" borderId="14" xfId="0" applyNumberFormat="1" applyFont="1" applyFill="1" applyBorder="1" applyAlignment="1">
      <alignment horizontal="left" vertical="center"/>
    </xf>
    <xf numFmtId="43" fontId="2" fillId="0" borderId="67" xfId="0" applyNumberFormat="1" applyFont="1" applyBorder="1" applyAlignment="1">
      <alignment vertical="center"/>
    </xf>
    <xf numFmtId="0" fontId="53" fillId="0" borderId="28" xfId="0" applyFont="1" applyBorder="1" applyAlignment="1">
      <alignment horizontal="center" vertical="center" wrapText="1"/>
    </xf>
    <xf numFmtId="165" fontId="38" fillId="19" borderId="1" xfId="0" applyNumberFormat="1" applyFont="1" applyFill="1" applyBorder="1" applyAlignment="1">
      <alignment horizontal="right" vertical="center" wrapText="1"/>
    </xf>
    <xf numFmtId="43" fontId="2" fillId="7" borderId="1" xfId="0" applyNumberFormat="1" applyFont="1" applyFill="1" applyBorder="1" applyAlignment="1">
      <alignment horizontal="left" vertical="center"/>
    </xf>
    <xf numFmtId="0" fontId="54" fillId="0" borderId="26" xfId="0" applyFont="1" applyBorder="1" applyAlignment="1">
      <alignment horizontal="center" vertical="center" wrapText="1"/>
    </xf>
    <xf numFmtId="165" fontId="38" fillId="19" borderId="6" xfId="0" applyNumberFormat="1" applyFont="1" applyFill="1" applyBorder="1" applyAlignment="1">
      <alignment horizontal="right" vertical="center" wrapText="1"/>
    </xf>
    <xf numFmtId="43" fontId="2" fillId="6" borderId="68" xfId="0" applyNumberFormat="1" applyFont="1" applyFill="1" applyBorder="1" applyAlignment="1">
      <alignment horizontal="left" vertical="center"/>
    </xf>
    <xf numFmtId="43" fontId="2" fillId="0" borderId="40" xfId="0" applyNumberFormat="1" applyFont="1" applyBorder="1" applyAlignment="1">
      <alignment vertical="center"/>
    </xf>
    <xf numFmtId="165" fontId="38" fillId="7" borderId="31" xfId="0" applyNumberFormat="1" applyFont="1" applyFill="1" applyBorder="1" applyAlignment="1">
      <alignment vertical="center" wrapText="1"/>
    </xf>
    <xf numFmtId="165" fontId="38" fillId="19" borderId="31" xfId="0" applyNumberFormat="1" applyFont="1" applyFill="1" applyBorder="1" applyAlignment="1">
      <alignment horizontal="right" vertical="center" wrapText="1"/>
    </xf>
    <xf numFmtId="43" fontId="2" fillId="7" borderId="61" xfId="0" applyNumberFormat="1" applyFont="1" applyFill="1" applyBorder="1" applyAlignment="1">
      <alignment horizontal="left" vertical="center"/>
    </xf>
    <xf numFmtId="43" fontId="2" fillId="6" borderId="31" xfId="0" applyNumberFormat="1" applyFont="1" applyFill="1" applyBorder="1" applyAlignment="1">
      <alignment horizontal="left" vertical="center"/>
    </xf>
    <xf numFmtId="43" fontId="2" fillId="0" borderId="69" xfId="0" applyNumberFormat="1" applyFont="1" applyBorder="1" applyAlignment="1">
      <alignment vertical="center"/>
    </xf>
    <xf numFmtId="0" fontId="2" fillId="0" borderId="32" xfId="0" applyFont="1" applyBorder="1" applyAlignment="1">
      <alignment horizontal="center" vertical="center" wrapText="1"/>
    </xf>
    <xf numFmtId="165" fontId="38" fillId="19" borderId="24" xfId="0" applyNumberFormat="1" applyFont="1" applyFill="1" applyBorder="1" applyAlignment="1">
      <alignment horizontal="right" vertical="center" wrapText="1"/>
    </xf>
    <xf numFmtId="164" fontId="2" fillId="19" borderId="24" xfId="0" applyNumberFormat="1" applyFont="1" applyFill="1" applyBorder="1" applyAlignment="1">
      <alignment horizontal="right" vertical="center"/>
    </xf>
    <xf numFmtId="43" fontId="2" fillId="7" borderId="8" xfId="0" applyNumberFormat="1" applyFont="1" applyFill="1" applyBorder="1" applyAlignment="1">
      <alignment horizontal="right" vertical="center"/>
    </xf>
    <xf numFmtId="43" fontId="2" fillId="6" borderId="24" xfId="0" applyNumberFormat="1" applyFont="1" applyFill="1" applyBorder="1" applyAlignment="1">
      <alignment vertical="center"/>
    </xf>
    <xf numFmtId="164" fontId="2" fillId="19" borderId="51" xfId="0" applyNumberFormat="1" applyFont="1" applyFill="1" applyBorder="1" applyAlignment="1">
      <alignment horizontal="right" vertical="center"/>
    </xf>
    <xf numFmtId="43" fontId="2" fillId="6" borderId="68" xfId="0" applyNumberFormat="1" applyFont="1" applyFill="1" applyBorder="1" applyAlignment="1">
      <alignment vertical="center"/>
    </xf>
    <xf numFmtId="164" fontId="2" fillId="19" borderId="57" xfId="0" applyNumberFormat="1" applyFont="1" applyFill="1" applyBorder="1" applyAlignment="1">
      <alignment horizontal="right" vertical="center"/>
    </xf>
    <xf numFmtId="43" fontId="2" fillId="0" borderId="42" xfId="0" applyNumberFormat="1" applyFont="1" applyBorder="1" applyAlignment="1">
      <alignment vertical="center"/>
    </xf>
    <xf numFmtId="9" fontId="38" fillId="19" borderId="61" xfId="0" applyNumberFormat="1" applyFont="1" applyFill="1" applyBorder="1" applyAlignment="1">
      <alignment vertical="center" wrapText="1"/>
    </xf>
    <xf numFmtId="165" fontId="38" fillId="7" borderId="61" xfId="0" applyNumberFormat="1" applyFont="1" applyFill="1" applyBorder="1" applyAlignment="1">
      <alignment horizontal="right" vertical="center" wrapText="1"/>
    </xf>
    <xf numFmtId="165" fontId="38" fillId="19" borderId="61" xfId="0" applyNumberFormat="1" applyFont="1" applyFill="1" applyBorder="1" applyAlignment="1">
      <alignment horizontal="right" vertical="center" wrapText="1"/>
    </xf>
    <xf numFmtId="0" fontId="2" fillId="19" borderId="61" xfId="0" applyFont="1" applyFill="1" applyBorder="1" applyAlignment="1">
      <alignment vertical="center" wrapText="1"/>
    </xf>
    <xf numFmtId="9" fontId="38" fillId="7" borderId="61" xfId="0" applyNumberFormat="1" applyFont="1" applyFill="1" applyBorder="1" applyAlignment="1">
      <alignment vertical="center" wrapText="1"/>
    </xf>
    <xf numFmtId="43" fontId="2" fillId="6" borderId="31" xfId="0" applyNumberFormat="1" applyFont="1" applyFill="1" applyBorder="1" applyAlignment="1">
      <alignment vertical="center"/>
    </xf>
    <xf numFmtId="43" fontId="2" fillId="0" borderId="31" xfId="0" applyNumberFormat="1" applyFont="1" applyBorder="1" applyAlignment="1">
      <alignment vertical="center"/>
    </xf>
    <xf numFmtId="8" fontId="38" fillId="2" borderId="70" xfId="0" applyNumberFormat="1" applyFont="1" applyFill="1" applyBorder="1"/>
    <xf numFmtId="8" fontId="38" fillId="2" borderId="63" xfId="0" applyNumberFormat="1" applyFont="1" applyFill="1" applyBorder="1"/>
    <xf numFmtId="174" fontId="2" fillId="6" borderId="64" xfId="0" applyNumberFormat="1" applyFont="1" applyFill="1" applyBorder="1" applyAlignment="1">
      <alignment vertical="center"/>
    </xf>
    <xf numFmtId="0" fontId="2" fillId="0" borderId="32" xfId="0" applyFont="1" applyBorder="1" applyAlignment="1">
      <alignment horizontal="center" vertical="center"/>
    </xf>
    <xf numFmtId="0" fontId="2" fillId="0" borderId="0" xfId="0" applyFont="1" applyAlignment="1">
      <alignment horizontal="right"/>
    </xf>
    <xf numFmtId="164" fontId="2" fillId="21" borderId="1" xfId="0" applyNumberFormat="1" applyFont="1" applyFill="1" applyBorder="1"/>
    <xf numFmtId="0" fontId="41" fillId="20" borderId="6" xfId="0" applyFont="1" applyFill="1" applyBorder="1" applyAlignment="1">
      <alignment horizontal="center" vertical="center" wrapText="1"/>
    </xf>
    <xf numFmtId="0" fontId="41" fillId="20" borderId="51" xfId="0" applyFont="1" applyFill="1" applyBorder="1" applyAlignment="1">
      <alignment horizontal="center" vertical="center" wrapText="1"/>
    </xf>
    <xf numFmtId="165" fontId="38" fillId="21" borderId="54" xfId="0" applyNumberFormat="1" applyFont="1" applyFill="1" applyBorder="1" applyAlignment="1">
      <alignment vertical="center" wrapText="1"/>
    </xf>
    <xf numFmtId="43" fontId="2" fillId="19" borderId="54" xfId="0" applyNumberFormat="1" applyFont="1" applyFill="1" applyBorder="1" applyAlignment="1">
      <alignment vertical="center"/>
    </xf>
    <xf numFmtId="0" fontId="38" fillId="21" borderId="14" xfId="0" applyFont="1" applyFill="1" applyBorder="1" applyAlignment="1">
      <alignment horizontal="right" vertical="center" wrapText="1"/>
    </xf>
    <xf numFmtId="0" fontId="2" fillId="19" borderId="14" xfId="0" applyFont="1" applyFill="1" applyBorder="1" applyAlignment="1">
      <alignment horizontal="right" vertical="center" wrapText="1"/>
    </xf>
    <xf numFmtId="37" fontId="38" fillId="21" borderId="1" xfId="0" applyNumberFormat="1" applyFont="1" applyFill="1" applyBorder="1" applyAlignment="1">
      <alignment vertical="center" wrapText="1"/>
    </xf>
    <xf numFmtId="167" fontId="2" fillId="21" borderId="54" xfId="0" applyNumberFormat="1" applyFont="1" applyFill="1" applyBorder="1" applyAlignment="1">
      <alignment vertical="center" wrapText="1"/>
    </xf>
    <xf numFmtId="43" fontId="2" fillId="21" borderId="54" xfId="0" applyNumberFormat="1" applyFont="1" applyFill="1" applyBorder="1" applyAlignment="1">
      <alignment horizontal="right" vertical="center" wrapText="1"/>
    </xf>
    <xf numFmtId="165" fontId="38" fillId="21" borderId="6" xfId="0" applyNumberFormat="1" applyFont="1" applyFill="1" applyBorder="1" applyAlignment="1">
      <alignment vertical="center" wrapText="1"/>
    </xf>
    <xf numFmtId="0" fontId="38" fillId="21" borderId="1" xfId="0" applyFont="1" applyFill="1" applyBorder="1" applyAlignment="1">
      <alignment horizontal="right" vertical="center" wrapText="1"/>
    </xf>
    <xf numFmtId="0" fontId="2" fillId="19" borderId="57" xfId="0" applyFont="1" applyFill="1" applyBorder="1" applyAlignment="1">
      <alignment horizontal="right" vertical="center" wrapText="1"/>
    </xf>
    <xf numFmtId="167" fontId="2" fillId="21" borderId="1" xfId="0" applyNumberFormat="1" applyFont="1" applyFill="1" applyBorder="1" applyAlignment="1">
      <alignment vertical="center" wrapText="1"/>
    </xf>
    <xf numFmtId="43" fontId="2" fillId="21" borderId="1" xfId="0" applyNumberFormat="1" applyFont="1" applyFill="1" applyBorder="1" applyAlignment="1">
      <alignment horizontal="right" vertical="center" wrapText="1"/>
    </xf>
    <xf numFmtId="43" fontId="2" fillId="6" borderId="1" xfId="0" applyNumberFormat="1" applyFont="1" applyFill="1" applyBorder="1" applyAlignment="1">
      <alignment horizontal="left" vertical="center"/>
    </xf>
    <xf numFmtId="0" fontId="2" fillId="0" borderId="2" xfId="0" applyFont="1" applyBorder="1" applyAlignment="1">
      <alignment vertical="center"/>
    </xf>
    <xf numFmtId="0" fontId="38" fillId="21" borderId="6" xfId="0" applyFont="1" applyFill="1" applyBorder="1" applyAlignment="1">
      <alignment horizontal="right" vertical="center" wrapText="1"/>
    </xf>
    <xf numFmtId="0" fontId="2" fillId="19" borderId="51" xfId="0" applyFont="1" applyFill="1" applyBorder="1" applyAlignment="1">
      <alignment horizontal="right" vertical="center" wrapText="1"/>
    </xf>
    <xf numFmtId="0" fontId="2" fillId="21" borderId="6" xfId="0" applyFont="1" applyFill="1" applyBorder="1" applyAlignment="1">
      <alignment horizontal="center" vertical="center" wrapText="1"/>
    </xf>
    <xf numFmtId="37" fontId="38" fillId="21" borderId="6" xfId="0" applyNumberFormat="1" applyFont="1" applyFill="1" applyBorder="1" applyAlignment="1">
      <alignment vertical="center" wrapText="1"/>
    </xf>
    <xf numFmtId="167" fontId="2" fillId="21" borderId="6" xfId="0" applyNumberFormat="1" applyFont="1" applyFill="1" applyBorder="1" applyAlignment="1">
      <alignment vertical="center" wrapText="1"/>
    </xf>
    <xf numFmtId="43" fontId="2" fillId="21" borderId="6" xfId="0" applyNumberFormat="1" applyFont="1" applyFill="1" applyBorder="1" applyAlignment="1">
      <alignment horizontal="right" vertical="center" wrapText="1"/>
    </xf>
    <xf numFmtId="0" fontId="2" fillId="0" borderId="22" xfId="0" applyFont="1" applyBorder="1" applyAlignment="1">
      <alignment horizontal="center" vertical="center"/>
    </xf>
    <xf numFmtId="165" fontId="38" fillId="21" borderId="14" xfId="0" applyNumberFormat="1" applyFont="1" applyFill="1" applyBorder="1" applyAlignment="1">
      <alignment horizontal="right" vertical="center" wrapText="1"/>
    </xf>
    <xf numFmtId="9" fontId="38" fillId="21" borderId="14" xfId="0" applyNumberFormat="1" applyFont="1" applyFill="1" applyBorder="1" applyAlignment="1">
      <alignment vertical="center" wrapText="1"/>
    </xf>
    <xf numFmtId="167" fontId="2" fillId="21" borderId="54" xfId="0" applyNumberFormat="1" applyFont="1" applyFill="1" applyBorder="1" applyAlignment="1">
      <alignment horizontal="right" vertical="center"/>
    </xf>
    <xf numFmtId="43" fontId="2" fillId="21" borderId="54" xfId="0" applyNumberFormat="1" applyFont="1" applyFill="1" applyBorder="1" applyAlignment="1">
      <alignment horizontal="right" vertical="center"/>
    </xf>
    <xf numFmtId="43" fontId="2" fillId="0" borderId="13" xfId="0" applyNumberFormat="1" applyFont="1" applyBorder="1" applyAlignment="1">
      <alignment vertical="center"/>
    </xf>
    <xf numFmtId="174" fontId="2" fillId="2" borderId="54" xfId="0" applyNumberFormat="1" applyFont="1" applyFill="1" applyBorder="1" applyAlignment="1">
      <alignment vertical="center"/>
    </xf>
    <xf numFmtId="165" fontId="38" fillId="21" borderId="1" xfId="0" applyNumberFormat="1" applyFont="1" applyFill="1" applyBorder="1" applyAlignment="1">
      <alignment horizontal="right" vertical="center" wrapText="1"/>
    </xf>
    <xf numFmtId="9" fontId="38" fillId="21" borderId="1" xfId="0" applyNumberFormat="1" applyFont="1" applyFill="1" applyBorder="1" applyAlignment="1">
      <alignment vertical="center" wrapText="1"/>
    </xf>
    <xf numFmtId="167" fontId="2" fillId="21" borderId="1" xfId="0" applyNumberFormat="1" applyFont="1" applyFill="1" applyBorder="1" applyAlignment="1">
      <alignment horizontal="right" vertical="center"/>
    </xf>
    <xf numFmtId="43" fontId="2" fillId="21" borderId="1" xfId="0" applyNumberFormat="1" applyFont="1" applyFill="1" applyBorder="1" applyAlignment="1">
      <alignment horizontal="right" vertical="center"/>
    </xf>
    <xf numFmtId="43" fontId="2" fillId="6" borderId="1" xfId="0" applyNumberFormat="1" applyFont="1" applyFill="1" applyBorder="1" applyAlignment="1">
      <alignment vertical="center"/>
    </xf>
    <xf numFmtId="174" fontId="2" fillId="2" borderId="57" xfId="0" applyNumberFormat="1" applyFont="1" applyFill="1" applyBorder="1" applyAlignment="1">
      <alignment vertical="center"/>
    </xf>
    <xf numFmtId="174" fontId="2" fillId="6" borderId="57" xfId="0" applyNumberFormat="1" applyFont="1" applyFill="1" applyBorder="1" applyAlignment="1">
      <alignment vertical="center"/>
    </xf>
    <xf numFmtId="165" fontId="38" fillId="21" borderId="6" xfId="0" applyNumberFormat="1" applyFont="1" applyFill="1" applyBorder="1" applyAlignment="1">
      <alignment horizontal="right" vertical="center" wrapText="1"/>
    </xf>
    <xf numFmtId="9" fontId="38" fillId="21" borderId="6" xfId="0" applyNumberFormat="1" applyFont="1" applyFill="1" applyBorder="1" applyAlignment="1">
      <alignment vertical="center" wrapText="1"/>
    </xf>
    <xf numFmtId="167" fontId="2" fillId="21" borderId="8" xfId="0" applyNumberFormat="1" applyFont="1" applyFill="1" applyBorder="1" applyAlignment="1">
      <alignment horizontal="right" vertical="center"/>
    </xf>
    <xf numFmtId="43" fontId="2" fillId="21" borderId="8" xfId="0" applyNumberFormat="1" applyFont="1" applyFill="1" applyBorder="1" applyAlignment="1">
      <alignment horizontal="right" vertical="center"/>
    </xf>
    <xf numFmtId="43" fontId="2" fillId="6" borderId="8" xfId="0" applyNumberFormat="1" applyFont="1" applyFill="1" applyBorder="1" applyAlignment="1">
      <alignment vertical="center"/>
    </xf>
    <xf numFmtId="43" fontId="2" fillId="0" borderId="18" xfId="0" applyNumberFormat="1" applyFont="1" applyBorder="1" applyAlignment="1">
      <alignment vertical="center"/>
    </xf>
    <xf numFmtId="174" fontId="2" fillId="2" borderId="6" xfId="0" applyNumberFormat="1" applyFont="1" applyFill="1" applyBorder="1" applyAlignment="1">
      <alignment vertical="center"/>
    </xf>
    <xf numFmtId="2" fontId="38" fillId="19" borderId="54" xfId="0" applyNumberFormat="1" applyFont="1" applyFill="1" applyBorder="1" applyAlignment="1">
      <alignment horizontal="right" vertical="center" wrapText="1"/>
    </xf>
    <xf numFmtId="167" fontId="2" fillId="21" borderId="14" xfId="0" applyNumberFormat="1" applyFont="1" applyFill="1" applyBorder="1" applyAlignment="1">
      <alignment horizontal="right" vertical="center"/>
    </xf>
    <xf numFmtId="43" fontId="2" fillId="21" borderId="14" xfId="0" applyNumberFormat="1" applyFont="1" applyFill="1" applyBorder="1" applyAlignment="1">
      <alignment horizontal="right" vertical="center"/>
    </xf>
    <xf numFmtId="43" fontId="2" fillId="0" borderId="14" xfId="0" applyNumberFormat="1" applyFont="1" applyBorder="1" applyAlignment="1">
      <alignment vertical="center"/>
    </xf>
    <xf numFmtId="174" fontId="2" fillId="2" borderId="71" xfId="0" applyNumberFormat="1" applyFont="1" applyFill="1" applyBorder="1" applyAlignment="1">
      <alignment vertical="center"/>
    </xf>
    <xf numFmtId="174" fontId="2" fillId="6" borderId="72" xfId="0" applyNumberFormat="1" applyFont="1" applyFill="1" applyBorder="1" applyAlignment="1">
      <alignment vertical="center"/>
    </xf>
    <xf numFmtId="167" fontId="2" fillId="21" borderId="24" xfId="0" applyNumberFormat="1" applyFont="1" applyFill="1" applyBorder="1" applyAlignment="1">
      <alignment horizontal="right" vertical="center"/>
    </xf>
    <xf numFmtId="174" fontId="2" fillId="2" borderId="73" xfId="0" applyNumberFormat="1" applyFont="1" applyFill="1" applyBorder="1" applyAlignment="1">
      <alignment vertical="center"/>
    </xf>
    <xf numFmtId="9" fontId="38" fillId="21" borderId="51" xfId="0" applyNumberFormat="1" applyFont="1" applyFill="1" applyBorder="1" applyAlignment="1">
      <alignment vertical="center" wrapText="1"/>
    </xf>
    <xf numFmtId="43" fontId="2" fillId="21" borderId="6" xfId="0" applyNumberFormat="1" applyFont="1" applyFill="1" applyBorder="1" applyAlignment="1">
      <alignment horizontal="right" vertical="center"/>
    </xf>
    <xf numFmtId="43" fontId="56" fillId="0" borderId="26" xfId="0" applyNumberFormat="1" applyFont="1" applyBorder="1" applyAlignment="1">
      <alignment horizontal="center" vertical="center"/>
    </xf>
    <xf numFmtId="165" fontId="38" fillId="21" borderId="31" xfId="0" applyNumberFormat="1" applyFont="1" applyFill="1" applyBorder="1" applyAlignment="1">
      <alignment horizontal="right" vertical="center" wrapText="1"/>
    </xf>
    <xf numFmtId="2" fontId="38" fillId="19" borderId="31" xfId="0" applyNumberFormat="1" applyFont="1" applyFill="1" applyBorder="1" applyAlignment="1">
      <alignment horizontal="right" vertical="center" wrapText="1"/>
    </xf>
    <xf numFmtId="9" fontId="38" fillId="21" borderId="31" xfId="0" applyNumberFormat="1" applyFont="1" applyFill="1" applyBorder="1" applyAlignment="1">
      <alignment vertical="center" wrapText="1"/>
    </xf>
    <xf numFmtId="167" fontId="2" fillId="21" borderId="61" xfId="0" applyNumberFormat="1" applyFont="1" applyFill="1" applyBorder="1" applyAlignment="1">
      <alignment horizontal="right" vertical="center"/>
    </xf>
    <xf numFmtId="43" fontId="2" fillId="21" borderId="31" xfId="0" applyNumberFormat="1" applyFont="1" applyFill="1" applyBorder="1" applyAlignment="1">
      <alignment horizontal="right" vertical="center"/>
    </xf>
    <xf numFmtId="43" fontId="2" fillId="6" borderId="61" xfId="0" applyNumberFormat="1" applyFont="1" applyFill="1" applyBorder="1" applyAlignment="1">
      <alignment horizontal="left" vertical="center"/>
    </xf>
    <xf numFmtId="174" fontId="2" fillId="2" borderId="64" xfId="0" applyNumberFormat="1" applyFont="1" applyFill="1" applyBorder="1" applyAlignment="1">
      <alignment vertical="center"/>
    </xf>
    <xf numFmtId="165" fontId="38" fillId="21" borderId="8" xfId="0" applyNumberFormat="1" applyFont="1" applyFill="1" applyBorder="1" applyAlignment="1">
      <alignment vertical="center" wrapText="1"/>
    </xf>
    <xf numFmtId="9" fontId="38" fillId="21" borderId="24" xfId="0" applyNumberFormat="1" applyFont="1" applyFill="1" applyBorder="1" applyAlignment="1">
      <alignment vertical="center" wrapText="1"/>
    </xf>
    <xf numFmtId="43" fontId="2" fillId="21" borderId="8" xfId="0" applyNumberFormat="1" applyFont="1" applyFill="1" applyBorder="1" applyAlignment="1">
      <alignment horizontal="left" vertical="center"/>
    </xf>
    <xf numFmtId="174" fontId="2" fillId="2" borderId="9" xfId="0" applyNumberFormat="1" applyFont="1" applyFill="1" applyBorder="1" applyAlignment="1">
      <alignment vertical="center"/>
    </xf>
    <xf numFmtId="1" fontId="2" fillId="6" borderId="24" xfId="0" applyNumberFormat="1" applyFont="1" applyFill="1" applyBorder="1" applyAlignment="1">
      <alignment vertical="center"/>
    </xf>
    <xf numFmtId="43" fontId="2" fillId="21" borderId="1" xfId="0" applyNumberFormat="1" applyFont="1" applyFill="1" applyBorder="1" applyAlignment="1">
      <alignment horizontal="left" vertical="center"/>
    </xf>
    <xf numFmtId="0" fontId="2" fillId="0" borderId="26" xfId="0" applyFont="1" applyBorder="1" applyAlignment="1">
      <alignment horizontal="center" vertical="center" wrapText="1"/>
    </xf>
    <xf numFmtId="43" fontId="2" fillId="6" borderId="14" xfId="0" applyNumberFormat="1" applyFont="1" applyFill="1" applyBorder="1" applyAlignment="1">
      <alignment vertical="center"/>
    </xf>
    <xf numFmtId="174" fontId="2" fillId="2" borderId="14" xfId="0" applyNumberFormat="1" applyFont="1" applyFill="1" applyBorder="1" applyAlignment="1">
      <alignment vertical="center"/>
    </xf>
    <xf numFmtId="164" fontId="2" fillId="19" borderId="6" xfId="0" applyNumberFormat="1" applyFont="1" applyFill="1" applyBorder="1" applyAlignment="1">
      <alignment horizontal="right" vertical="center"/>
    </xf>
    <xf numFmtId="43" fontId="2" fillId="21" borderId="24" xfId="0" applyNumberFormat="1" applyFont="1" applyFill="1" applyBorder="1" applyAlignment="1">
      <alignment horizontal="right" vertical="center"/>
    </xf>
    <xf numFmtId="43" fontId="2" fillId="6" borderId="6" xfId="0" applyNumberFormat="1" applyFont="1" applyFill="1" applyBorder="1" applyAlignment="1">
      <alignment vertical="center"/>
    </xf>
    <xf numFmtId="164" fontId="2" fillId="19" borderId="1" xfId="0" applyNumberFormat="1" applyFont="1" applyFill="1" applyBorder="1" applyAlignment="1">
      <alignment horizontal="right" vertical="center"/>
    </xf>
    <xf numFmtId="43" fontId="2" fillId="0" borderId="41" xfId="0" applyNumberFormat="1" applyFont="1" applyBorder="1" applyAlignment="1">
      <alignment vertical="center"/>
    </xf>
    <xf numFmtId="165" fontId="38" fillId="21" borderId="61" xfId="0" applyNumberFormat="1" applyFont="1" applyFill="1" applyBorder="1" applyAlignment="1">
      <alignment horizontal="right" vertical="center" wrapText="1"/>
    </xf>
    <xf numFmtId="9" fontId="38" fillId="21" borderId="61" xfId="0" applyNumberFormat="1" applyFont="1" applyFill="1" applyBorder="1" applyAlignment="1">
      <alignment vertical="center" wrapText="1"/>
    </xf>
    <xf numFmtId="43" fontId="2" fillId="21" borderId="61" xfId="0" applyNumberFormat="1" applyFont="1" applyFill="1" applyBorder="1" applyAlignment="1">
      <alignment horizontal="right" vertical="center"/>
    </xf>
    <xf numFmtId="0" fontId="57" fillId="0" borderId="0" xfId="0" applyFont="1"/>
    <xf numFmtId="0" fontId="58" fillId="14" borderId="1" xfId="0" applyFont="1" applyFill="1" applyBorder="1"/>
    <xf numFmtId="0" fontId="58" fillId="14" borderId="4" xfId="0" applyFont="1" applyFill="1" applyBorder="1"/>
    <xf numFmtId="0" fontId="58" fillId="2" borderId="4" xfId="0" applyFont="1" applyFill="1" applyBorder="1"/>
    <xf numFmtId="0" fontId="58" fillId="30" borderId="4" xfId="0" applyFont="1" applyFill="1" applyBorder="1"/>
    <xf numFmtId="0" fontId="38" fillId="0" borderId="21" xfId="0" applyFont="1" applyBorder="1" applyAlignment="1">
      <alignment horizontal="center"/>
    </xf>
    <xf numFmtId="0" fontId="38" fillId="0" borderId="45" xfId="0" applyFont="1" applyBorder="1" applyAlignment="1">
      <alignment horizontal="center"/>
    </xf>
    <xf numFmtId="0" fontId="38" fillId="0" borderId="45" xfId="0" applyFont="1" applyBorder="1" applyAlignment="1">
      <alignment horizontal="center" wrapText="1"/>
    </xf>
    <xf numFmtId="0" fontId="38" fillId="0" borderId="0" xfId="0" applyFont="1" applyAlignment="1">
      <alignment horizontal="center"/>
    </xf>
    <xf numFmtId="165" fontId="38" fillId="0" borderId="0" xfId="0" applyNumberFormat="1" applyFont="1"/>
    <xf numFmtId="0" fontId="38" fillId="3" borderId="50" xfId="0" applyFont="1" applyFill="1" applyBorder="1"/>
    <xf numFmtId="165" fontId="38" fillId="3" borderId="50" xfId="0" applyNumberFormat="1" applyFont="1" applyFill="1" applyBorder="1"/>
    <xf numFmtId="0" fontId="2" fillId="6" borderId="50" xfId="0" applyFont="1" applyFill="1" applyBorder="1"/>
    <xf numFmtId="165" fontId="2" fillId="6" borderId="50" xfId="0" applyNumberFormat="1" applyFont="1" applyFill="1" applyBorder="1"/>
    <xf numFmtId="0" fontId="2" fillId="4" borderId="50" xfId="0" applyFont="1" applyFill="1" applyBorder="1"/>
    <xf numFmtId="165" fontId="2" fillId="4" borderId="50" xfId="0" applyNumberFormat="1" applyFont="1" applyFill="1" applyBorder="1"/>
    <xf numFmtId="10" fontId="2" fillId="6" borderId="50" xfId="0" applyNumberFormat="1" applyFont="1" applyFill="1" applyBorder="1"/>
    <xf numFmtId="10" fontId="2" fillId="17" borderId="50" xfId="0" applyNumberFormat="1" applyFont="1" applyFill="1" applyBorder="1"/>
    <xf numFmtId="10" fontId="2" fillId="4" borderId="50" xfId="0" applyNumberFormat="1" applyFont="1" applyFill="1" applyBorder="1"/>
    <xf numFmtId="10" fontId="2" fillId="27" borderId="50" xfId="0" applyNumberFormat="1" applyFont="1" applyFill="1" applyBorder="1"/>
    <xf numFmtId="10" fontId="2" fillId="0" borderId="0" xfId="0" applyNumberFormat="1" applyFont="1" applyAlignment="1">
      <alignment wrapText="1"/>
    </xf>
    <xf numFmtId="0" fontId="2" fillId="8" borderId="50" xfId="0" applyFont="1" applyFill="1" applyBorder="1" applyAlignment="1">
      <alignment wrapText="1"/>
    </xf>
    <xf numFmtId="10" fontId="2" fillId="8" borderId="50" xfId="0" applyNumberFormat="1" applyFont="1" applyFill="1" applyBorder="1" applyAlignment="1">
      <alignment wrapText="1"/>
    </xf>
    <xf numFmtId="0" fontId="2" fillId="6" borderId="50" xfId="0" applyFont="1" applyFill="1" applyBorder="1" applyAlignment="1">
      <alignment wrapText="1"/>
    </xf>
    <xf numFmtId="10" fontId="2" fillId="6" borderId="50" xfId="0" applyNumberFormat="1" applyFont="1" applyFill="1" applyBorder="1" applyAlignment="1">
      <alignment wrapText="1"/>
    </xf>
    <xf numFmtId="2" fontId="2" fillId="0" borderId="0" xfId="0" applyNumberFormat="1" applyFont="1"/>
    <xf numFmtId="3" fontId="2" fillId="0" borderId="0" xfId="0" applyNumberFormat="1" applyFont="1" applyAlignment="1">
      <alignment wrapText="1"/>
    </xf>
    <xf numFmtId="0" fontId="59" fillId="0" borderId="0" xfId="0" applyFont="1" applyAlignment="1">
      <alignment wrapText="1"/>
    </xf>
    <xf numFmtId="2" fontId="2" fillId="0" borderId="0" xfId="0" applyNumberFormat="1" applyFont="1" applyAlignment="1">
      <alignment wrapText="1"/>
    </xf>
    <xf numFmtId="9" fontId="2" fillId="0" borderId="0" xfId="0" applyNumberFormat="1" applyFont="1" applyAlignment="1">
      <alignment wrapText="1"/>
    </xf>
    <xf numFmtId="164" fontId="2" fillId="0" borderId="0" xfId="0" applyNumberFormat="1" applyFont="1"/>
    <xf numFmtId="164" fontId="2" fillId="23" borderId="1" xfId="0" applyNumberFormat="1" applyFont="1" applyFill="1" applyBorder="1"/>
    <xf numFmtId="0" fontId="41" fillId="22" borderId="6" xfId="0" applyFont="1" applyFill="1" applyBorder="1" applyAlignment="1">
      <alignment horizontal="center" vertical="center" wrapText="1"/>
    </xf>
    <xf numFmtId="0" fontId="41" fillId="22" borderId="51" xfId="0" applyFont="1" applyFill="1" applyBorder="1" applyAlignment="1">
      <alignment horizontal="center" vertical="center" wrapText="1"/>
    </xf>
    <xf numFmtId="165" fontId="38" fillId="23" borderId="54" xfId="0" applyNumberFormat="1" applyFont="1" applyFill="1" applyBorder="1" applyAlignment="1">
      <alignment vertical="center" wrapText="1"/>
    </xf>
    <xf numFmtId="0" fontId="38" fillId="23" borderId="14" xfId="0" applyFont="1" applyFill="1" applyBorder="1" applyAlignment="1">
      <alignment horizontal="right" vertical="center" wrapText="1"/>
    </xf>
    <xf numFmtId="37" fontId="38" fillId="23" borderId="1" xfId="0" applyNumberFormat="1" applyFont="1" applyFill="1" applyBorder="1" applyAlignment="1">
      <alignment vertical="center" wrapText="1"/>
    </xf>
    <xf numFmtId="167" fontId="2" fillId="23" borderId="54" xfId="0" applyNumberFormat="1" applyFont="1" applyFill="1" applyBorder="1" applyAlignment="1">
      <alignment vertical="center" wrapText="1"/>
    </xf>
    <xf numFmtId="43" fontId="2" fillId="23" borderId="54" xfId="0" applyNumberFormat="1" applyFont="1" applyFill="1" applyBorder="1" applyAlignment="1">
      <alignment horizontal="right" vertical="center" wrapText="1"/>
    </xf>
    <xf numFmtId="174" fontId="2" fillId="6" borderId="74" xfId="0" applyNumberFormat="1" applyFont="1" applyFill="1" applyBorder="1" applyAlignment="1">
      <alignment vertical="center"/>
    </xf>
    <xf numFmtId="165" fontId="38" fillId="23" borderId="6" xfId="0" applyNumberFormat="1" applyFont="1" applyFill="1" applyBorder="1" applyAlignment="1">
      <alignment vertical="center" wrapText="1"/>
    </xf>
    <xf numFmtId="0" fontId="38" fillId="23" borderId="1" xfId="0" applyFont="1" applyFill="1" applyBorder="1" applyAlignment="1">
      <alignment horizontal="right" vertical="center" wrapText="1"/>
    </xf>
    <xf numFmtId="167" fontId="2" fillId="23" borderId="1" xfId="0" applyNumberFormat="1" applyFont="1" applyFill="1" applyBorder="1" applyAlignment="1">
      <alignment vertical="center" wrapText="1"/>
    </xf>
    <xf numFmtId="43" fontId="2" fillId="23" borderId="1" xfId="0" applyNumberFormat="1" applyFont="1" applyFill="1" applyBorder="1" applyAlignment="1">
      <alignment horizontal="right" vertical="center" wrapText="1"/>
    </xf>
    <xf numFmtId="174" fontId="2" fillId="6" borderId="75" xfId="0" applyNumberFormat="1" applyFont="1" applyFill="1" applyBorder="1" applyAlignment="1">
      <alignment vertical="center"/>
    </xf>
    <xf numFmtId="0" fontId="38" fillId="23" borderId="6" xfId="0" applyFont="1" applyFill="1" applyBorder="1" applyAlignment="1">
      <alignment horizontal="right" vertical="center" wrapText="1"/>
    </xf>
    <xf numFmtId="0" fontId="2" fillId="23" borderId="6" xfId="0" applyFont="1" applyFill="1" applyBorder="1" applyAlignment="1">
      <alignment horizontal="center" vertical="center" wrapText="1"/>
    </xf>
    <xf numFmtId="37" fontId="38" fillId="23" borderId="6" xfId="0" applyNumberFormat="1" applyFont="1" applyFill="1" applyBorder="1" applyAlignment="1">
      <alignment vertical="center" wrapText="1"/>
    </xf>
    <xf numFmtId="167" fontId="2" fillId="23" borderId="8" xfId="0" applyNumberFormat="1" applyFont="1" applyFill="1" applyBorder="1" applyAlignment="1">
      <alignment vertical="center" wrapText="1"/>
    </xf>
    <xf numFmtId="43" fontId="2" fillId="23" borderId="8" xfId="0" applyNumberFormat="1" applyFont="1" applyFill="1" applyBorder="1" applyAlignment="1">
      <alignment horizontal="right" vertical="center" wrapText="1"/>
    </xf>
    <xf numFmtId="174" fontId="2" fillId="2" borderId="31" xfId="0" applyNumberFormat="1" applyFont="1" applyFill="1" applyBorder="1" applyAlignment="1">
      <alignment vertical="center"/>
    </xf>
    <xf numFmtId="165" fontId="38" fillId="23" borderId="14" xfId="0" applyNumberFormat="1" applyFont="1" applyFill="1" applyBorder="1" applyAlignment="1">
      <alignment horizontal="right" vertical="center" wrapText="1"/>
    </xf>
    <xf numFmtId="9" fontId="38" fillId="23" borderId="14" xfId="0" applyNumberFormat="1" applyFont="1" applyFill="1" applyBorder="1" applyAlignment="1">
      <alignment vertical="center" wrapText="1"/>
    </xf>
    <xf numFmtId="167" fontId="2" fillId="23" borderId="54" xfId="0" applyNumberFormat="1" applyFont="1" applyFill="1" applyBorder="1" applyAlignment="1">
      <alignment horizontal="right" vertical="center"/>
    </xf>
    <xf numFmtId="43" fontId="2" fillId="23" borderId="54" xfId="0" applyNumberFormat="1" applyFont="1" applyFill="1" applyBorder="1" applyAlignment="1">
      <alignment horizontal="right" vertical="center"/>
    </xf>
    <xf numFmtId="8" fontId="38" fillId="2" borderId="21" xfId="0" applyNumberFormat="1" applyFont="1" applyFill="1" applyBorder="1"/>
    <xf numFmtId="165" fontId="38" fillId="23" borderId="1" xfId="0" applyNumberFormat="1" applyFont="1" applyFill="1" applyBorder="1" applyAlignment="1">
      <alignment horizontal="right" vertical="center" wrapText="1"/>
    </xf>
    <xf numFmtId="9" fontId="38" fillId="23" borderId="1" xfId="0" applyNumberFormat="1" applyFont="1" applyFill="1" applyBorder="1" applyAlignment="1">
      <alignment vertical="center" wrapText="1"/>
    </xf>
    <xf numFmtId="167" fontId="2" fillId="23" borderId="1" xfId="0" applyNumberFormat="1" applyFont="1" applyFill="1" applyBorder="1" applyAlignment="1">
      <alignment horizontal="right" vertical="center"/>
    </xf>
    <xf numFmtId="43" fontId="2" fillId="23" borderId="1" xfId="0" applyNumberFormat="1" applyFont="1" applyFill="1" applyBorder="1" applyAlignment="1">
      <alignment horizontal="right" vertical="center"/>
    </xf>
    <xf numFmtId="165" fontId="38" fillId="23" borderId="6" xfId="0" applyNumberFormat="1" applyFont="1" applyFill="1" applyBorder="1" applyAlignment="1">
      <alignment horizontal="right" vertical="center" wrapText="1"/>
    </xf>
    <xf numFmtId="9" fontId="38" fillId="23" borderId="6" xfId="0" applyNumberFormat="1" applyFont="1" applyFill="1" applyBorder="1" applyAlignment="1">
      <alignment vertical="center" wrapText="1"/>
    </xf>
    <xf numFmtId="165" fontId="38" fillId="23" borderId="31" xfId="0" applyNumberFormat="1" applyFont="1" applyFill="1" applyBorder="1" applyAlignment="1">
      <alignment horizontal="right" vertical="center" wrapText="1"/>
    </xf>
    <xf numFmtId="9" fontId="38" fillId="23" borderId="31" xfId="0" applyNumberFormat="1" applyFont="1" applyFill="1" applyBorder="1" applyAlignment="1">
      <alignment vertical="center" wrapText="1"/>
    </xf>
    <xf numFmtId="167" fontId="2" fillId="23" borderId="61" xfId="0" applyNumberFormat="1" applyFont="1" applyFill="1" applyBorder="1" applyAlignment="1">
      <alignment horizontal="right" vertical="center"/>
    </xf>
    <xf numFmtId="43" fontId="2" fillId="23" borderId="61" xfId="0" applyNumberFormat="1" applyFont="1" applyFill="1" applyBorder="1" applyAlignment="1">
      <alignment horizontal="right" vertical="center"/>
    </xf>
    <xf numFmtId="165" fontId="38" fillId="23" borderId="24" xfId="0" applyNumberFormat="1" applyFont="1" applyFill="1" applyBorder="1" applyAlignment="1">
      <alignment horizontal="right" vertical="center" wrapText="1"/>
    </xf>
    <xf numFmtId="9" fontId="38" fillId="23" borderId="24" xfId="0" applyNumberFormat="1" applyFont="1" applyFill="1" applyBorder="1" applyAlignment="1">
      <alignment vertical="center" wrapText="1"/>
    </xf>
    <xf numFmtId="167" fontId="2" fillId="23" borderId="24" xfId="0" applyNumberFormat="1" applyFont="1" applyFill="1" applyBorder="1" applyAlignment="1">
      <alignment horizontal="right" vertical="center"/>
    </xf>
    <xf numFmtId="43" fontId="2" fillId="23" borderId="24" xfId="0" applyNumberFormat="1" applyFont="1" applyFill="1" applyBorder="1" applyAlignment="1">
      <alignment horizontal="right" vertical="center"/>
    </xf>
    <xf numFmtId="9" fontId="38" fillId="23" borderId="51" xfId="0" applyNumberFormat="1" applyFont="1" applyFill="1" applyBorder="1" applyAlignment="1">
      <alignment vertical="center" wrapText="1"/>
    </xf>
    <xf numFmtId="43" fontId="2" fillId="23" borderId="6" xfId="0" applyNumberFormat="1" applyFont="1" applyFill="1" applyBorder="1" applyAlignment="1">
      <alignment horizontal="right" vertical="center"/>
    </xf>
    <xf numFmtId="167" fontId="2" fillId="23" borderId="8" xfId="0" applyNumberFormat="1" applyFont="1" applyFill="1" applyBorder="1" applyAlignment="1">
      <alignment horizontal="right" vertical="center"/>
    </xf>
    <xf numFmtId="43" fontId="2" fillId="23" borderId="54" xfId="0" applyNumberFormat="1" applyFont="1" applyFill="1" applyBorder="1" applyAlignment="1">
      <alignment horizontal="left" vertical="center"/>
    </xf>
    <xf numFmtId="1" fontId="2" fillId="6" borderId="14" xfId="0" applyNumberFormat="1" applyFont="1" applyFill="1" applyBorder="1" applyAlignment="1">
      <alignment vertical="center"/>
    </xf>
    <xf numFmtId="43" fontId="2" fillId="23" borderId="1" xfId="0" applyNumberFormat="1" applyFont="1" applyFill="1" applyBorder="1" applyAlignment="1">
      <alignment horizontal="left" vertical="center"/>
    </xf>
    <xf numFmtId="165" fontId="38" fillId="23" borderId="31" xfId="0" applyNumberFormat="1" applyFont="1" applyFill="1" applyBorder="1" applyAlignment="1">
      <alignment vertical="center" wrapText="1"/>
    </xf>
    <xf numFmtId="43" fontId="2" fillId="23" borderId="61" xfId="0" applyNumberFormat="1" applyFont="1" applyFill="1" applyBorder="1" applyAlignment="1">
      <alignment horizontal="left" vertical="center"/>
    </xf>
    <xf numFmtId="43" fontId="2" fillId="23" borderId="8" xfId="0" applyNumberFormat="1" applyFont="1" applyFill="1" applyBorder="1" applyAlignment="1">
      <alignment horizontal="right" vertical="center"/>
    </xf>
    <xf numFmtId="165" fontId="38" fillId="23" borderId="61" xfId="0" applyNumberFormat="1" applyFont="1" applyFill="1" applyBorder="1" applyAlignment="1">
      <alignment horizontal="right" vertical="center" wrapText="1"/>
    </xf>
    <xf numFmtId="9" fontId="38" fillId="23" borderId="61" xfId="0" applyNumberFormat="1" applyFont="1" applyFill="1" applyBorder="1" applyAlignment="1">
      <alignment vertical="center" wrapText="1"/>
    </xf>
    <xf numFmtId="174" fontId="2" fillId="0" borderId="0" xfId="0" applyNumberFormat="1" applyFont="1"/>
    <xf numFmtId="164" fontId="2" fillId="26" borderId="1" xfId="0" applyNumberFormat="1" applyFont="1" applyFill="1" applyBorder="1"/>
    <xf numFmtId="0" fontId="41" fillId="25" borderId="6" xfId="0" applyFont="1" applyFill="1" applyBorder="1" applyAlignment="1">
      <alignment horizontal="center" vertical="center" wrapText="1"/>
    </xf>
    <xf numFmtId="0" fontId="41" fillId="25" borderId="51" xfId="0" applyFont="1" applyFill="1" applyBorder="1" applyAlignment="1">
      <alignment horizontal="center" vertical="center" wrapText="1"/>
    </xf>
    <xf numFmtId="165" fontId="38" fillId="26" borderId="54" xfId="0" applyNumberFormat="1" applyFont="1" applyFill="1" applyBorder="1" applyAlignment="1">
      <alignment vertical="center" wrapText="1"/>
    </xf>
    <xf numFmtId="0" fontId="38" fillId="26" borderId="14" xfId="0" applyFont="1" applyFill="1" applyBorder="1" applyAlignment="1">
      <alignment horizontal="right" vertical="center" wrapText="1"/>
    </xf>
    <xf numFmtId="37" fontId="38" fillId="26" borderId="1" xfId="0" applyNumberFormat="1" applyFont="1" applyFill="1" applyBorder="1" applyAlignment="1">
      <alignment vertical="center" wrapText="1"/>
    </xf>
    <xf numFmtId="167" fontId="2" fillId="26" borderId="54" xfId="0" applyNumberFormat="1" applyFont="1" applyFill="1" applyBorder="1" applyAlignment="1">
      <alignment vertical="center" wrapText="1"/>
    </xf>
    <xf numFmtId="43" fontId="2" fillId="26" borderId="54" xfId="0" applyNumberFormat="1" applyFont="1" applyFill="1" applyBorder="1" applyAlignment="1">
      <alignment horizontal="right" vertical="center" wrapText="1"/>
    </xf>
    <xf numFmtId="165" fontId="38" fillId="26" borderId="6" xfId="0" applyNumberFormat="1" applyFont="1" applyFill="1" applyBorder="1" applyAlignment="1">
      <alignment vertical="center" wrapText="1"/>
    </xf>
    <xf numFmtId="0" fontId="38" fillId="26" borderId="1" xfId="0" applyFont="1" applyFill="1" applyBorder="1" applyAlignment="1">
      <alignment horizontal="right" vertical="center" wrapText="1"/>
    </xf>
    <xf numFmtId="167" fontId="2" fillId="26" borderId="1" xfId="0" applyNumberFormat="1" applyFont="1" applyFill="1" applyBorder="1" applyAlignment="1">
      <alignment vertical="center" wrapText="1"/>
    </xf>
    <xf numFmtId="43" fontId="2" fillId="26" borderId="4" xfId="0" applyNumberFormat="1" applyFont="1" applyFill="1" applyBorder="1" applyAlignment="1">
      <alignment horizontal="right" vertical="center" wrapText="1"/>
    </xf>
    <xf numFmtId="43" fontId="2" fillId="26" borderId="1" xfId="0" applyNumberFormat="1" applyFont="1" applyFill="1" applyBorder="1" applyAlignment="1">
      <alignment horizontal="right" vertical="center" wrapText="1"/>
    </xf>
    <xf numFmtId="0" fontId="38" fillId="26" borderId="6" xfId="0" applyFont="1" applyFill="1" applyBorder="1" applyAlignment="1">
      <alignment horizontal="right" vertical="center" wrapText="1"/>
    </xf>
    <xf numFmtId="0" fontId="2" fillId="26" borderId="6" xfId="0" applyFont="1" applyFill="1" applyBorder="1" applyAlignment="1">
      <alignment horizontal="center" vertical="center" wrapText="1"/>
    </xf>
    <xf numFmtId="37" fontId="38" fillId="26" borderId="6" xfId="0" applyNumberFormat="1" applyFont="1" applyFill="1" applyBorder="1" applyAlignment="1">
      <alignment vertical="center" wrapText="1"/>
    </xf>
    <xf numFmtId="167" fontId="2" fillId="26" borderId="8" xfId="0" applyNumberFormat="1" applyFont="1" applyFill="1" applyBorder="1" applyAlignment="1">
      <alignment vertical="center" wrapText="1"/>
    </xf>
    <xf numFmtId="43" fontId="2" fillId="26" borderId="6" xfId="0" applyNumberFormat="1" applyFont="1" applyFill="1" applyBorder="1" applyAlignment="1">
      <alignment horizontal="right" vertical="center" wrapText="1"/>
    </xf>
    <xf numFmtId="165" fontId="38" fillId="26" borderId="14" xfId="0" applyNumberFormat="1" applyFont="1" applyFill="1" applyBorder="1" applyAlignment="1">
      <alignment horizontal="right" vertical="center" wrapText="1"/>
    </xf>
    <xf numFmtId="9" fontId="38" fillId="26" borderId="14" xfId="0" applyNumberFormat="1" applyFont="1" applyFill="1" applyBorder="1" applyAlignment="1">
      <alignment vertical="center" wrapText="1"/>
    </xf>
    <xf numFmtId="167" fontId="2" fillId="26" borderId="54" xfId="0" applyNumberFormat="1" applyFont="1" applyFill="1" applyBorder="1" applyAlignment="1">
      <alignment horizontal="right" vertical="center"/>
    </xf>
    <xf numFmtId="43" fontId="2" fillId="26" borderId="54" xfId="0" applyNumberFormat="1" applyFont="1" applyFill="1" applyBorder="1" applyAlignment="1">
      <alignment horizontal="right" vertical="center"/>
    </xf>
    <xf numFmtId="165" fontId="38" fillId="26" borderId="1" xfId="0" applyNumberFormat="1" applyFont="1" applyFill="1" applyBorder="1" applyAlignment="1">
      <alignment horizontal="right" vertical="center" wrapText="1"/>
    </xf>
    <xf numFmtId="9" fontId="38" fillId="26" borderId="1" xfId="0" applyNumberFormat="1" applyFont="1" applyFill="1" applyBorder="1" applyAlignment="1">
      <alignment vertical="center" wrapText="1"/>
    </xf>
    <xf numFmtId="167" fontId="2" fillId="26" borderId="1" xfId="0" applyNumberFormat="1" applyFont="1" applyFill="1" applyBorder="1" applyAlignment="1">
      <alignment horizontal="right" vertical="center"/>
    </xf>
    <xf numFmtId="167" fontId="2" fillId="26" borderId="57" xfId="0" applyNumberFormat="1" applyFont="1" applyFill="1" applyBorder="1" applyAlignment="1">
      <alignment horizontal="right" vertical="center"/>
    </xf>
    <xf numFmtId="43" fontId="2" fillId="26" borderId="1" xfId="0" applyNumberFormat="1" applyFont="1" applyFill="1" applyBorder="1" applyAlignment="1">
      <alignment horizontal="right" vertical="center"/>
    </xf>
    <xf numFmtId="165" fontId="38" fillId="26" borderId="6" xfId="0" applyNumberFormat="1" applyFont="1" applyFill="1" applyBorder="1" applyAlignment="1">
      <alignment horizontal="right" vertical="center" wrapText="1"/>
    </xf>
    <xf numFmtId="9" fontId="38" fillId="26" borderId="6" xfId="0" applyNumberFormat="1" applyFont="1" applyFill="1" applyBorder="1" applyAlignment="1">
      <alignment vertical="center" wrapText="1"/>
    </xf>
    <xf numFmtId="167" fontId="2" fillId="26" borderId="8" xfId="0" applyNumberFormat="1" applyFont="1" applyFill="1" applyBorder="1" applyAlignment="1">
      <alignment horizontal="right" vertical="center"/>
    </xf>
    <xf numFmtId="43" fontId="2" fillId="26" borderId="8" xfId="0" applyNumberFormat="1" applyFont="1" applyFill="1" applyBorder="1" applyAlignment="1">
      <alignment horizontal="right" vertical="center"/>
    </xf>
    <xf numFmtId="174" fontId="2" fillId="2" borderId="8" xfId="0" applyNumberFormat="1" applyFont="1" applyFill="1" applyBorder="1" applyAlignment="1">
      <alignment vertical="center"/>
    </xf>
    <xf numFmtId="167" fontId="2" fillId="26" borderId="14" xfId="0" applyNumberFormat="1" applyFont="1" applyFill="1" applyBorder="1" applyAlignment="1">
      <alignment horizontal="right" vertical="center"/>
    </xf>
    <xf numFmtId="43" fontId="2" fillId="26" borderId="14" xfId="0" applyNumberFormat="1" applyFont="1" applyFill="1" applyBorder="1" applyAlignment="1">
      <alignment horizontal="right" vertical="center"/>
    </xf>
    <xf numFmtId="167" fontId="2" fillId="26" borderId="24" xfId="0" applyNumberFormat="1" applyFont="1" applyFill="1" applyBorder="1" applyAlignment="1">
      <alignment horizontal="right" vertical="center"/>
    </xf>
    <xf numFmtId="9" fontId="38" fillId="26" borderId="51" xfId="0" applyNumberFormat="1" applyFont="1" applyFill="1" applyBorder="1" applyAlignment="1">
      <alignment vertical="center" wrapText="1"/>
    </xf>
    <xf numFmtId="43" fontId="2" fillId="26" borderId="6" xfId="0" applyNumberFormat="1" applyFont="1" applyFill="1" applyBorder="1" applyAlignment="1">
      <alignment horizontal="right" vertical="center"/>
    </xf>
    <xf numFmtId="165" fontId="38" fillId="26" borderId="31" xfId="0" applyNumberFormat="1" applyFont="1" applyFill="1" applyBorder="1" applyAlignment="1">
      <alignment horizontal="right" vertical="center" wrapText="1"/>
    </xf>
    <xf numFmtId="9" fontId="38" fillId="26" borderId="31" xfId="0" applyNumberFormat="1" applyFont="1" applyFill="1" applyBorder="1" applyAlignment="1">
      <alignment vertical="center" wrapText="1"/>
    </xf>
    <xf numFmtId="167" fontId="2" fillId="26" borderId="61" xfId="0" applyNumberFormat="1" applyFont="1" applyFill="1" applyBorder="1" applyAlignment="1">
      <alignment horizontal="right" vertical="center"/>
    </xf>
    <xf numFmtId="43" fontId="2" fillId="26" borderId="31" xfId="0" applyNumberFormat="1" applyFont="1" applyFill="1" applyBorder="1" applyAlignment="1">
      <alignment horizontal="right" vertical="center"/>
    </xf>
    <xf numFmtId="165" fontId="38" fillId="26" borderId="8" xfId="0" applyNumberFormat="1" applyFont="1" applyFill="1" applyBorder="1" applyAlignment="1">
      <alignment vertical="center" wrapText="1"/>
    </xf>
    <xf numFmtId="9" fontId="38" fillId="26" borderId="24" xfId="0" applyNumberFormat="1" applyFont="1" applyFill="1" applyBorder="1" applyAlignment="1">
      <alignment vertical="center" wrapText="1"/>
    </xf>
    <xf numFmtId="43" fontId="2" fillId="26" borderId="8" xfId="0" applyNumberFormat="1" applyFont="1" applyFill="1" applyBorder="1" applyAlignment="1">
      <alignment horizontal="left" vertical="center"/>
    </xf>
    <xf numFmtId="43" fontId="2" fillId="26" borderId="1" xfId="0" applyNumberFormat="1" applyFont="1" applyFill="1" applyBorder="1" applyAlignment="1">
      <alignment horizontal="left" vertical="center"/>
    </xf>
    <xf numFmtId="43" fontId="2" fillId="2" borderId="71" xfId="0" applyNumberFormat="1" applyFont="1" applyFill="1" applyBorder="1" applyAlignment="1">
      <alignment vertical="center"/>
    </xf>
    <xf numFmtId="43" fontId="2" fillId="2" borderId="51" xfId="0" applyNumberFormat="1" applyFont="1" applyFill="1" applyBorder="1" applyAlignment="1">
      <alignment vertical="center"/>
    </xf>
    <xf numFmtId="43" fontId="2" fillId="2" borderId="57" xfId="0" applyNumberFormat="1" applyFont="1" applyFill="1" applyBorder="1" applyAlignment="1">
      <alignment vertical="center"/>
    </xf>
    <xf numFmtId="43" fontId="2" fillId="2" borderId="1" xfId="0" applyNumberFormat="1" applyFont="1" applyFill="1" applyBorder="1" applyAlignment="1">
      <alignment vertical="center"/>
    </xf>
    <xf numFmtId="43" fontId="2" fillId="2" borderId="76" xfId="0" applyNumberFormat="1" applyFont="1" applyFill="1" applyBorder="1" applyAlignment="1">
      <alignment vertical="center"/>
    </xf>
    <xf numFmtId="43" fontId="2" fillId="2" borderId="9" xfId="0" applyNumberFormat="1" applyFont="1" applyFill="1" applyBorder="1" applyAlignment="1">
      <alignment vertical="center"/>
    </xf>
    <xf numFmtId="165" fontId="38" fillId="26" borderId="61" xfId="0" applyNumberFormat="1" applyFont="1" applyFill="1" applyBorder="1" applyAlignment="1">
      <alignment horizontal="right" vertical="center" wrapText="1"/>
    </xf>
    <xf numFmtId="9" fontId="38" fillId="26" borderId="61" xfId="0" applyNumberFormat="1" applyFont="1" applyFill="1" applyBorder="1" applyAlignment="1">
      <alignment vertical="center" wrapText="1"/>
    </xf>
    <xf numFmtId="43" fontId="2" fillId="26" borderId="61" xfId="0" applyNumberFormat="1" applyFont="1" applyFill="1" applyBorder="1" applyAlignment="1">
      <alignment horizontal="right" vertical="center"/>
    </xf>
    <xf numFmtId="43" fontId="2" fillId="2" borderId="77" xfId="0" applyNumberFormat="1" applyFont="1" applyFill="1" applyBorder="1" applyAlignment="1">
      <alignment vertical="center"/>
    </xf>
    <xf numFmtId="164" fontId="2" fillId="17" borderId="1" xfId="0" applyNumberFormat="1" applyFont="1" applyFill="1" applyBorder="1"/>
    <xf numFmtId="0" fontId="41" fillId="27" borderId="78" xfId="0" applyFont="1" applyFill="1" applyBorder="1" applyAlignment="1">
      <alignment horizontal="center" vertical="center" wrapText="1"/>
    </xf>
    <xf numFmtId="9" fontId="38" fillId="19" borderId="81" xfId="0" applyNumberFormat="1" applyFont="1" applyFill="1" applyBorder="1" applyAlignment="1">
      <alignment vertical="center" wrapText="1"/>
    </xf>
    <xf numFmtId="165" fontId="38" fillId="17" borderId="81" xfId="0" applyNumberFormat="1" applyFont="1" applyFill="1" applyBorder="1" applyAlignment="1">
      <alignment vertical="center" wrapText="1"/>
    </xf>
    <xf numFmtId="43" fontId="2" fillId="19" borderId="81" xfId="0" applyNumberFormat="1" applyFont="1" applyFill="1" applyBorder="1" applyAlignment="1">
      <alignment vertical="center"/>
    </xf>
    <xf numFmtId="0" fontId="2" fillId="19" borderId="81" xfId="0" applyFont="1" applyFill="1" applyBorder="1" applyAlignment="1">
      <alignment vertical="center" wrapText="1"/>
    </xf>
    <xf numFmtId="0" fontId="38" fillId="17" borderId="81" xfId="0" applyFont="1" applyFill="1" applyBorder="1" applyAlignment="1">
      <alignment horizontal="right" vertical="center" wrapText="1"/>
    </xf>
    <xf numFmtId="0" fontId="2" fillId="19" borderId="81" xfId="0" applyFont="1" applyFill="1" applyBorder="1" applyAlignment="1">
      <alignment horizontal="right" vertical="center" wrapText="1"/>
    </xf>
    <xf numFmtId="37" fontId="38" fillId="17" borderId="81" xfId="0" applyNumberFormat="1" applyFont="1" applyFill="1" applyBorder="1" applyAlignment="1">
      <alignment vertical="center" wrapText="1"/>
    </xf>
    <xf numFmtId="167" fontId="2" fillId="17" borderId="81" xfId="0" applyNumberFormat="1" applyFont="1" applyFill="1" applyBorder="1" applyAlignment="1">
      <alignment vertical="center" wrapText="1"/>
    </xf>
    <xf numFmtId="43" fontId="2" fillId="17" borderId="81" xfId="0" applyNumberFormat="1" applyFont="1" applyFill="1" applyBorder="1" applyAlignment="1">
      <alignment horizontal="right" vertical="center" wrapText="1"/>
    </xf>
    <xf numFmtId="43" fontId="2" fillId="6" borderId="81" xfId="0" applyNumberFormat="1" applyFont="1" applyFill="1" applyBorder="1" applyAlignment="1">
      <alignment horizontal="left" vertical="center"/>
    </xf>
    <xf numFmtId="0" fontId="2" fillId="0" borderId="81" xfId="0" applyFont="1" applyBorder="1" applyAlignment="1">
      <alignment vertical="center"/>
    </xf>
    <xf numFmtId="174" fontId="2" fillId="2" borderId="81" xfId="0" applyNumberFormat="1" applyFont="1" applyFill="1" applyBorder="1" applyAlignment="1">
      <alignment vertical="center"/>
    </xf>
    <xf numFmtId="174" fontId="2" fillId="6" borderId="81" xfId="0" applyNumberFormat="1" applyFont="1" applyFill="1" applyBorder="1" applyAlignment="1">
      <alignment vertical="center"/>
    </xf>
    <xf numFmtId="1" fontId="2" fillId="6" borderId="81" xfId="0" applyNumberFormat="1" applyFont="1" applyFill="1" applyBorder="1" applyAlignment="1">
      <alignment vertical="center"/>
    </xf>
    <xf numFmtId="43" fontId="60" fillId="0" borderId="82" xfId="0" applyNumberFormat="1" applyFont="1" applyBorder="1" applyAlignment="1">
      <alignment horizontal="center" vertical="center"/>
    </xf>
    <xf numFmtId="165" fontId="38" fillId="17" borderId="1" xfId="0" applyNumberFormat="1" applyFont="1" applyFill="1" applyBorder="1" applyAlignment="1">
      <alignment vertical="center" wrapText="1"/>
    </xf>
    <xf numFmtId="0" fontId="38" fillId="17" borderId="1" xfId="0" applyFont="1" applyFill="1" applyBorder="1" applyAlignment="1">
      <alignment horizontal="right" vertical="center" wrapText="1"/>
    </xf>
    <xf numFmtId="0" fontId="2" fillId="19" borderId="1" xfId="0" applyFont="1" applyFill="1" applyBorder="1" applyAlignment="1">
      <alignment horizontal="right" vertical="center" wrapText="1"/>
    </xf>
    <xf numFmtId="37" fontId="38" fillId="17" borderId="1" xfId="0" applyNumberFormat="1" applyFont="1" applyFill="1" applyBorder="1" applyAlignment="1">
      <alignment vertical="center" wrapText="1"/>
    </xf>
    <xf numFmtId="167" fontId="2" fillId="17" borderId="1" xfId="0" applyNumberFormat="1" applyFont="1" applyFill="1" applyBorder="1" applyAlignment="1">
      <alignment vertical="center" wrapText="1"/>
    </xf>
    <xf numFmtId="43" fontId="2" fillId="17" borderId="1" xfId="0" applyNumberFormat="1" applyFont="1" applyFill="1" applyBorder="1" applyAlignment="1">
      <alignment horizontal="right" vertical="center" wrapText="1"/>
    </xf>
    <xf numFmtId="43" fontId="2" fillId="0" borderId="84" xfId="0" applyNumberFormat="1" applyFont="1" applyBorder="1" applyAlignment="1">
      <alignment horizontal="center" vertical="center"/>
    </xf>
    <xf numFmtId="43" fontId="61" fillId="0" borderId="84" xfId="0" applyNumberFormat="1" applyFont="1" applyBorder="1" applyAlignment="1">
      <alignment horizontal="center" vertical="center"/>
    </xf>
    <xf numFmtId="0" fontId="2" fillId="17" borderId="87" xfId="0" applyFont="1" applyFill="1" applyBorder="1" applyAlignment="1">
      <alignment horizontal="center" vertical="center" wrapText="1"/>
    </xf>
    <xf numFmtId="9" fontId="38" fillId="19" borderId="87" xfId="0" applyNumberFormat="1" applyFont="1" applyFill="1" applyBorder="1" applyAlignment="1">
      <alignment vertical="center" wrapText="1"/>
    </xf>
    <xf numFmtId="165" fontId="38" fillId="17" borderId="87" xfId="0" applyNumberFormat="1" applyFont="1" applyFill="1" applyBorder="1" applyAlignment="1">
      <alignment vertical="center" wrapText="1"/>
    </xf>
    <xf numFmtId="43" fontId="2" fillId="19" borderId="87" xfId="0" applyNumberFormat="1" applyFont="1" applyFill="1" applyBorder="1" applyAlignment="1">
      <alignment vertical="center"/>
    </xf>
    <xf numFmtId="0" fontId="2" fillId="19" borderId="87" xfId="0" applyFont="1" applyFill="1" applyBorder="1" applyAlignment="1">
      <alignment vertical="center" wrapText="1"/>
    </xf>
    <xf numFmtId="0" fontId="38" fillId="17" borderId="87" xfId="0" applyFont="1" applyFill="1" applyBorder="1" applyAlignment="1">
      <alignment horizontal="right" vertical="center" wrapText="1"/>
    </xf>
    <xf numFmtId="0" fontId="2" fillId="19" borderId="87" xfId="0" applyFont="1" applyFill="1" applyBorder="1" applyAlignment="1">
      <alignment horizontal="right" vertical="center" wrapText="1"/>
    </xf>
    <xf numFmtId="37" fontId="38" fillId="17" borderId="87" xfId="0" applyNumberFormat="1" applyFont="1" applyFill="1" applyBorder="1" applyAlignment="1">
      <alignment vertical="center" wrapText="1"/>
    </xf>
    <xf numFmtId="167" fontId="2" fillId="17" borderId="87" xfId="0" applyNumberFormat="1" applyFont="1" applyFill="1" applyBorder="1" applyAlignment="1">
      <alignment vertical="center" wrapText="1"/>
    </xf>
    <xf numFmtId="43" fontId="2" fillId="17" borderId="87" xfId="0" applyNumberFormat="1" applyFont="1" applyFill="1" applyBorder="1" applyAlignment="1">
      <alignment horizontal="right" vertical="center" wrapText="1"/>
    </xf>
    <xf numFmtId="43" fontId="2" fillId="6" borderId="87" xfId="0" applyNumberFormat="1" applyFont="1" applyFill="1" applyBorder="1" applyAlignment="1">
      <alignment horizontal="left" vertical="center"/>
    </xf>
    <xf numFmtId="0" fontId="2" fillId="0" borderId="87" xfId="0" applyFont="1" applyBorder="1" applyAlignment="1">
      <alignment vertical="center"/>
    </xf>
    <xf numFmtId="174" fontId="2" fillId="2" borderId="87" xfId="0" applyNumberFormat="1" applyFont="1" applyFill="1" applyBorder="1" applyAlignment="1">
      <alignment vertical="center"/>
    </xf>
    <xf numFmtId="174" fontId="2" fillId="6" borderId="87" xfId="0" applyNumberFormat="1" applyFont="1" applyFill="1" applyBorder="1" applyAlignment="1">
      <alignment vertical="center"/>
    </xf>
    <xf numFmtId="1" fontId="2" fillId="6" borderId="87" xfId="0" applyNumberFormat="1" applyFont="1" applyFill="1" applyBorder="1" applyAlignment="1">
      <alignment vertical="center"/>
    </xf>
    <xf numFmtId="0" fontId="2" fillId="0" borderId="88" xfId="0" applyFont="1" applyBorder="1" applyAlignment="1">
      <alignment horizontal="center" vertical="center"/>
    </xf>
    <xf numFmtId="165" fontId="38" fillId="17" borderId="81" xfId="0" applyNumberFormat="1" applyFont="1" applyFill="1" applyBorder="1" applyAlignment="1">
      <alignment horizontal="right" vertical="center" wrapText="1"/>
    </xf>
    <xf numFmtId="166" fontId="38" fillId="19" borderId="89" xfId="0" applyNumberFormat="1" applyFont="1" applyFill="1" applyBorder="1" applyAlignment="1">
      <alignment vertical="center" wrapText="1"/>
    </xf>
    <xf numFmtId="9" fontId="38" fillId="17" borderId="81" xfId="0" applyNumberFormat="1" applyFont="1" applyFill="1" applyBorder="1" applyAlignment="1">
      <alignment vertical="center" wrapText="1"/>
    </xf>
    <xf numFmtId="9" fontId="2" fillId="19" borderId="81" xfId="0" applyNumberFormat="1" applyFont="1" applyFill="1" applyBorder="1" applyAlignment="1">
      <alignment horizontal="right" vertical="center"/>
    </xf>
    <xf numFmtId="167" fontId="2" fillId="17" borderId="89" xfId="0" applyNumberFormat="1" applyFont="1" applyFill="1" applyBorder="1" applyAlignment="1">
      <alignment horizontal="right" vertical="center"/>
    </xf>
    <xf numFmtId="43" fontId="2" fillId="17" borderId="89" xfId="0" applyNumberFormat="1" applyFont="1" applyFill="1" applyBorder="1" applyAlignment="1">
      <alignment horizontal="right" vertical="center"/>
    </xf>
    <xf numFmtId="43" fontId="2" fillId="6" borderId="89" xfId="0" applyNumberFormat="1" applyFont="1" applyFill="1" applyBorder="1" applyAlignment="1">
      <alignment vertical="center"/>
    </xf>
    <xf numFmtId="43" fontId="2" fillId="0" borderId="80" xfId="0" applyNumberFormat="1" applyFont="1" applyBorder="1" applyAlignment="1">
      <alignment vertical="center"/>
    </xf>
    <xf numFmtId="174" fontId="2" fillId="2" borderId="89" xfId="0" applyNumberFormat="1" applyFont="1" applyFill="1" applyBorder="1" applyAlignment="1">
      <alignment vertical="center"/>
    </xf>
    <xf numFmtId="174" fontId="2" fillId="6" borderId="90" xfId="0" applyNumberFormat="1" applyFont="1" applyFill="1" applyBorder="1" applyAlignment="1">
      <alignment vertical="center"/>
    </xf>
    <xf numFmtId="1" fontId="2" fillId="6" borderId="90" xfId="0" applyNumberFormat="1" applyFont="1" applyFill="1" applyBorder="1" applyAlignment="1">
      <alignment vertical="center"/>
    </xf>
    <xf numFmtId="0" fontId="62" fillId="0" borderId="92" xfId="0" applyFont="1" applyBorder="1" applyAlignment="1">
      <alignment horizontal="center" vertical="center"/>
    </xf>
    <xf numFmtId="165" fontId="38" fillId="17" borderId="1" xfId="0" applyNumberFormat="1" applyFont="1" applyFill="1" applyBorder="1" applyAlignment="1">
      <alignment horizontal="right" vertical="center" wrapText="1"/>
    </xf>
    <xf numFmtId="9" fontId="38" fillId="17" borderId="1" xfId="0" applyNumberFormat="1" applyFont="1" applyFill="1" applyBorder="1" applyAlignment="1">
      <alignment vertical="center" wrapText="1"/>
    </xf>
    <xf numFmtId="167" fontId="2" fillId="17" borderId="1" xfId="0" applyNumberFormat="1" applyFont="1" applyFill="1" applyBorder="1" applyAlignment="1">
      <alignment horizontal="right" vertical="center"/>
    </xf>
    <xf numFmtId="167" fontId="2" fillId="17" borderId="57" xfId="0" applyNumberFormat="1" applyFont="1" applyFill="1" applyBorder="1" applyAlignment="1">
      <alignment horizontal="right" vertical="center"/>
    </xf>
    <xf numFmtId="43" fontId="2" fillId="17" borderId="1" xfId="0" applyNumberFormat="1" applyFont="1" applyFill="1" applyBorder="1" applyAlignment="1">
      <alignment horizontal="right" vertical="center"/>
    </xf>
    <xf numFmtId="165" fontId="38" fillId="17" borderId="6" xfId="0" applyNumberFormat="1" applyFont="1" applyFill="1" applyBorder="1" applyAlignment="1">
      <alignment horizontal="right" vertical="center" wrapText="1"/>
    </xf>
    <xf numFmtId="9" fontId="38" fillId="17" borderId="6" xfId="0" applyNumberFormat="1" applyFont="1" applyFill="1" applyBorder="1" applyAlignment="1">
      <alignment vertical="center" wrapText="1"/>
    </xf>
    <xf numFmtId="165" fontId="38" fillId="17" borderId="87" xfId="0" applyNumberFormat="1" applyFont="1" applyFill="1" applyBorder="1" applyAlignment="1">
      <alignment horizontal="right" vertical="center" wrapText="1"/>
    </xf>
    <xf numFmtId="165" fontId="38" fillId="19" borderId="87" xfId="0" applyNumberFormat="1" applyFont="1" applyFill="1" applyBorder="1" applyAlignment="1">
      <alignment vertical="center" wrapText="1"/>
    </xf>
    <xf numFmtId="9" fontId="38" fillId="17" borderId="87" xfId="0" applyNumberFormat="1" applyFont="1" applyFill="1" applyBorder="1" applyAlignment="1">
      <alignment vertical="center" wrapText="1"/>
    </xf>
    <xf numFmtId="9" fontId="2" fillId="19" borderId="87" xfId="0" applyNumberFormat="1" applyFont="1" applyFill="1" applyBorder="1" applyAlignment="1">
      <alignment horizontal="right" vertical="center"/>
    </xf>
    <xf numFmtId="167" fontId="2" fillId="17" borderId="93" xfId="0" applyNumberFormat="1" applyFont="1" applyFill="1" applyBorder="1" applyAlignment="1">
      <alignment horizontal="right" vertical="center"/>
    </xf>
    <xf numFmtId="43" fontId="2" fillId="17" borderId="93" xfId="0" applyNumberFormat="1" applyFont="1" applyFill="1" applyBorder="1" applyAlignment="1">
      <alignment horizontal="right" vertical="center"/>
    </xf>
    <xf numFmtId="43" fontId="2" fillId="6" borderId="93" xfId="0" applyNumberFormat="1" applyFont="1" applyFill="1" applyBorder="1" applyAlignment="1">
      <alignment vertical="center"/>
    </xf>
    <xf numFmtId="43" fontId="2" fillId="0" borderId="86" xfId="0" applyNumberFormat="1" applyFont="1" applyBorder="1" applyAlignment="1">
      <alignment vertical="center"/>
    </xf>
    <xf numFmtId="174" fontId="2" fillId="2" borderId="93" xfId="0" applyNumberFormat="1" applyFont="1" applyFill="1" applyBorder="1" applyAlignment="1">
      <alignment vertical="center"/>
    </xf>
    <xf numFmtId="174" fontId="2" fillId="6" borderId="94" xfId="0" applyNumberFormat="1" applyFont="1" applyFill="1" applyBorder="1" applyAlignment="1">
      <alignment vertical="center"/>
    </xf>
    <xf numFmtId="1" fontId="2" fillId="6" borderId="94" xfId="0" applyNumberFormat="1" applyFont="1" applyFill="1" applyBorder="1" applyAlignment="1">
      <alignment vertical="center"/>
    </xf>
    <xf numFmtId="0" fontId="63" fillId="0" borderId="96" xfId="0" applyFont="1" applyBorder="1" applyAlignment="1">
      <alignment horizontal="center" vertical="center"/>
    </xf>
    <xf numFmtId="2" fontId="38" fillId="19" borderId="89" xfId="0" applyNumberFormat="1" applyFont="1" applyFill="1" applyBorder="1" applyAlignment="1">
      <alignment horizontal="right" vertical="center" wrapText="1"/>
    </xf>
    <xf numFmtId="167" fontId="2" fillId="17" borderId="81" xfId="0" applyNumberFormat="1" applyFont="1" applyFill="1" applyBorder="1" applyAlignment="1">
      <alignment horizontal="right" vertical="center"/>
    </xf>
    <xf numFmtId="43" fontId="2" fillId="17" borderId="81" xfId="0" applyNumberFormat="1" applyFont="1" applyFill="1" applyBorder="1" applyAlignment="1">
      <alignment horizontal="right" vertical="center"/>
    </xf>
    <xf numFmtId="43" fontId="2" fillId="0" borderId="81" xfId="0" applyNumberFormat="1" applyFont="1" applyBorder="1" applyAlignment="1">
      <alignment vertical="center"/>
    </xf>
    <xf numFmtId="174" fontId="2" fillId="2" borderId="97" xfId="0" applyNumberFormat="1" applyFont="1" applyFill="1" applyBorder="1" applyAlignment="1">
      <alignment vertical="center"/>
    </xf>
    <xf numFmtId="167" fontId="2" fillId="17" borderId="24" xfId="0" applyNumberFormat="1" applyFont="1" applyFill="1" applyBorder="1" applyAlignment="1">
      <alignment horizontal="right" vertical="center"/>
    </xf>
    <xf numFmtId="0" fontId="64" fillId="0" borderId="98" xfId="0" applyFont="1" applyBorder="1" applyAlignment="1">
      <alignment horizontal="center" vertical="center"/>
    </xf>
    <xf numFmtId="9" fontId="38" fillId="17" borderId="51" xfId="0" applyNumberFormat="1" applyFont="1" applyFill="1" applyBorder="1" applyAlignment="1">
      <alignment vertical="center" wrapText="1"/>
    </xf>
    <xf numFmtId="43" fontId="2" fillId="17" borderId="6" xfId="0" applyNumberFormat="1" applyFont="1" applyFill="1" applyBorder="1" applyAlignment="1">
      <alignment horizontal="right" vertical="center"/>
    </xf>
    <xf numFmtId="2" fontId="38" fillId="19" borderId="87" xfId="0" applyNumberFormat="1" applyFont="1" applyFill="1" applyBorder="1" applyAlignment="1">
      <alignment horizontal="right" vertical="center" wrapText="1"/>
    </xf>
    <xf numFmtId="43" fontId="2" fillId="17" borderId="87" xfId="0" applyNumberFormat="1" applyFont="1" applyFill="1" applyBorder="1" applyAlignment="1">
      <alignment horizontal="right" vertical="center"/>
    </xf>
    <xf numFmtId="43" fontId="2" fillId="6" borderId="93" xfId="0" applyNumberFormat="1" applyFont="1" applyFill="1" applyBorder="1" applyAlignment="1">
      <alignment horizontal="left" vertical="center"/>
    </xf>
    <xf numFmtId="43" fontId="2" fillId="0" borderId="87" xfId="0" applyNumberFormat="1" applyFont="1" applyBorder="1" applyAlignment="1">
      <alignment vertical="center"/>
    </xf>
    <xf numFmtId="174" fontId="2" fillId="2" borderId="94" xfId="0" applyNumberFormat="1" applyFont="1" applyFill="1" applyBorder="1" applyAlignment="1">
      <alignment vertical="center"/>
    </xf>
    <xf numFmtId="0" fontId="2" fillId="0" borderId="96" xfId="0" applyFont="1" applyBorder="1" applyAlignment="1">
      <alignment horizontal="center" vertical="center"/>
    </xf>
    <xf numFmtId="165" fontId="38" fillId="17" borderId="89" xfId="0" applyNumberFormat="1" applyFont="1" applyFill="1" applyBorder="1" applyAlignment="1">
      <alignment vertical="center" wrapText="1"/>
    </xf>
    <xf numFmtId="165" fontId="38" fillId="19" borderId="81" xfId="0" applyNumberFormat="1" applyFont="1" applyFill="1" applyBorder="1" applyAlignment="1">
      <alignment horizontal="right" vertical="center" wrapText="1"/>
    </xf>
    <xf numFmtId="164" fontId="2" fillId="19" borderId="81" xfId="0" applyNumberFormat="1" applyFont="1" applyFill="1" applyBorder="1" applyAlignment="1">
      <alignment horizontal="right" vertical="center"/>
    </xf>
    <xf numFmtId="43" fontId="2" fillId="17" borderId="89" xfId="0" applyNumberFormat="1" applyFont="1" applyFill="1" applyBorder="1" applyAlignment="1">
      <alignment horizontal="left" vertical="center"/>
    </xf>
    <xf numFmtId="43" fontId="2" fillId="2" borderId="97" xfId="0" applyNumberFormat="1" applyFont="1" applyFill="1" applyBorder="1" applyAlignment="1">
      <alignment vertical="center"/>
    </xf>
    <xf numFmtId="0" fontId="65" fillId="0" borderId="92" xfId="0" applyFont="1" applyBorder="1" applyAlignment="1">
      <alignment horizontal="center" vertical="center" wrapText="1"/>
    </xf>
    <xf numFmtId="165" fontId="38" fillId="17" borderId="6" xfId="0" applyNumberFormat="1" applyFont="1" applyFill="1" applyBorder="1" applyAlignment="1">
      <alignment vertical="center" wrapText="1"/>
    </xf>
    <xf numFmtId="43" fontId="2" fillId="17" borderId="1" xfId="0" applyNumberFormat="1" applyFont="1" applyFill="1" applyBorder="1" applyAlignment="1">
      <alignment horizontal="left" vertical="center"/>
    </xf>
    <xf numFmtId="43" fontId="2" fillId="17" borderId="57" xfId="0" applyNumberFormat="1" applyFont="1" applyFill="1" applyBorder="1" applyAlignment="1">
      <alignment horizontal="left" vertical="center"/>
    </xf>
    <xf numFmtId="0" fontId="66" fillId="0" borderId="98" xfId="0" applyFont="1" applyBorder="1" applyAlignment="1">
      <alignment horizontal="center" vertical="center" wrapText="1"/>
    </xf>
    <xf numFmtId="43" fontId="2" fillId="2" borderId="99" xfId="0" applyNumberFormat="1" applyFont="1" applyFill="1" applyBorder="1" applyAlignment="1">
      <alignment vertical="center"/>
    </xf>
    <xf numFmtId="165" fontId="38" fillId="19" borderId="87" xfId="0" applyNumberFormat="1" applyFont="1" applyFill="1" applyBorder="1" applyAlignment="1">
      <alignment horizontal="right" vertical="center" wrapText="1"/>
    </xf>
    <xf numFmtId="43" fontId="2" fillId="17" borderId="93" xfId="0" applyNumberFormat="1" applyFont="1" applyFill="1" applyBorder="1" applyAlignment="1">
      <alignment horizontal="left" vertical="center"/>
    </xf>
    <xf numFmtId="43" fontId="2" fillId="2" borderId="100" xfId="0" applyNumberFormat="1" applyFont="1" applyFill="1" applyBorder="1" applyAlignment="1">
      <alignment vertical="center"/>
    </xf>
    <xf numFmtId="0" fontId="2" fillId="0" borderId="96" xfId="0" applyFont="1" applyBorder="1" applyAlignment="1">
      <alignment horizontal="center" vertical="center" wrapText="1"/>
    </xf>
    <xf numFmtId="43" fontId="2" fillId="6" borderId="81" xfId="0" applyNumberFormat="1" applyFont="1" applyFill="1" applyBorder="1" applyAlignment="1">
      <alignment vertical="center"/>
    </xf>
    <xf numFmtId="43" fontId="2" fillId="2" borderId="81" xfId="0" applyNumberFormat="1" applyFont="1" applyFill="1" applyBorder="1" applyAlignment="1">
      <alignment vertical="center"/>
    </xf>
    <xf numFmtId="9" fontId="38" fillId="19" borderId="93" xfId="0" applyNumberFormat="1" applyFont="1" applyFill="1" applyBorder="1" applyAlignment="1">
      <alignment vertical="center" wrapText="1"/>
    </xf>
    <xf numFmtId="165" fontId="38" fillId="17" borderId="93" xfId="0" applyNumberFormat="1" applyFont="1" applyFill="1" applyBorder="1" applyAlignment="1">
      <alignment horizontal="right" vertical="center" wrapText="1"/>
    </xf>
    <xf numFmtId="165" fontId="38" fillId="19" borderId="93" xfId="0" applyNumberFormat="1" applyFont="1" applyFill="1" applyBorder="1" applyAlignment="1">
      <alignment horizontal="right" vertical="center" wrapText="1"/>
    </xf>
    <xf numFmtId="0" fontId="2" fillId="19" borderId="93" xfId="0" applyFont="1" applyFill="1" applyBorder="1" applyAlignment="1">
      <alignment vertical="center" wrapText="1"/>
    </xf>
    <xf numFmtId="9" fontId="38" fillId="17" borderId="93" xfId="0" applyNumberFormat="1" applyFont="1" applyFill="1" applyBorder="1" applyAlignment="1">
      <alignment vertical="center" wrapText="1"/>
    </xf>
    <xf numFmtId="43" fontId="2" fillId="6" borderId="87" xfId="0" applyNumberFormat="1" applyFont="1" applyFill="1" applyBorder="1" applyAlignment="1">
      <alignment vertical="center"/>
    </xf>
    <xf numFmtId="0" fontId="2" fillId="2" borderId="2" xfId="0" applyFont="1" applyFill="1" applyBorder="1" applyAlignment="1">
      <alignment horizontal="center"/>
    </xf>
    <xf numFmtId="0" fontId="3" fillId="0" borderId="3" xfId="0" applyFont="1" applyBorder="1"/>
    <xf numFmtId="0" fontId="2" fillId="3" borderId="2" xfId="0" applyFont="1" applyFill="1" applyBorder="1" applyAlignment="1">
      <alignment horizontal="center"/>
    </xf>
    <xf numFmtId="0" fontId="6" fillId="0" borderId="12" xfId="0" applyFont="1" applyBorder="1" applyAlignment="1">
      <alignment horizontal="center" vertical="center" wrapText="1"/>
    </xf>
    <xf numFmtId="0" fontId="3" fillId="0" borderId="17" xfId="0" applyFont="1" applyBorder="1"/>
    <xf numFmtId="0" fontId="3" fillId="0" borderId="20" xfId="0" applyFont="1" applyBorder="1"/>
    <xf numFmtId="0" fontId="7" fillId="2" borderId="13" xfId="0" applyFont="1" applyFill="1" applyBorder="1" applyAlignment="1">
      <alignment horizontal="center" vertical="center" wrapText="1"/>
    </xf>
    <xf numFmtId="0" fontId="3" fillId="0" borderId="18" xfId="0" applyFont="1" applyBorder="1"/>
    <xf numFmtId="0" fontId="7" fillId="0" borderId="13" xfId="0" applyFont="1" applyBorder="1" applyAlignment="1">
      <alignment horizontal="center" vertical="center" wrapText="1"/>
    </xf>
    <xf numFmtId="0" fontId="3" fillId="0" borderId="21" xfId="0" applyFont="1" applyBorder="1"/>
    <xf numFmtId="0" fontId="7" fillId="2"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7" fillId="12" borderId="22" xfId="0" applyFont="1" applyFill="1" applyBorder="1" applyAlignment="1">
      <alignment horizontal="center" wrapText="1"/>
    </xf>
    <xf numFmtId="0" fontId="3" fillId="0" borderId="26" xfId="0" applyFont="1" applyBorder="1"/>
    <xf numFmtId="0" fontId="7" fillId="0" borderId="22" xfId="0" applyFont="1" applyBorder="1" applyAlignment="1">
      <alignment horizontal="center" wrapText="1"/>
    </xf>
    <xf numFmtId="0" fontId="3" fillId="0" borderId="27" xfId="0" applyFont="1" applyBorder="1"/>
    <xf numFmtId="43" fontId="7" fillId="12" borderId="13" xfId="0" applyNumberFormat="1" applyFont="1" applyFill="1" applyBorder="1" applyAlignment="1">
      <alignment horizontal="center"/>
    </xf>
    <xf numFmtId="0" fontId="3" fillId="0" borderId="29" xfId="0" applyFont="1" applyBorder="1"/>
    <xf numFmtId="0" fontId="3" fillId="0" borderId="30" xfId="0" applyFont="1" applyBorder="1"/>
    <xf numFmtId="0" fontId="7" fillId="0" borderId="28" xfId="0" applyFont="1" applyBorder="1" applyAlignment="1">
      <alignment horizontal="center" wrapText="1"/>
    </xf>
    <xf numFmtId="0" fontId="3" fillId="0" borderId="32" xfId="0" applyFont="1" applyBorder="1"/>
    <xf numFmtId="0" fontId="5" fillId="15" borderId="33" xfId="0" applyFont="1" applyFill="1" applyBorder="1" applyAlignment="1">
      <alignment horizontal="center" vertical="center" wrapText="1"/>
    </xf>
    <xf numFmtId="0" fontId="3" fillId="0" borderId="34" xfId="0" applyFont="1" applyBorder="1"/>
    <xf numFmtId="0" fontId="3" fillId="0" borderId="35" xfId="0" applyFont="1" applyBorder="1"/>
    <xf numFmtId="0" fontId="7" fillId="3" borderId="13" xfId="0" applyFont="1" applyFill="1" applyBorder="1" applyAlignment="1">
      <alignment horizontal="center" vertical="center" wrapText="1"/>
    </xf>
    <xf numFmtId="0" fontId="18" fillId="0" borderId="28" xfId="0" applyFont="1" applyBorder="1" applyAlignment="1">
      <alignment horizontal="center" wrapText="1"/>
    </xf>
    <xf numFmtId="0" fontId="20" fillId="3" borderId="13" xfId="0" applyFont="1" applyFill="1" applyBorder="1" applyAlignment="1">
      <alignment horizontal="center" vertical="center" wrapText="1"/>
    </xf>
    <xf numFmtId="0" fontId="7" fillId="17" borderId="13" xfId="0" applyFont="1" applyFill="1" applyBorder="1" applyAlignment="1">
      <alignment horizontal="center" vertical="center" wrapText="1"/>
    </xf>
    <xf numFmtId="0" fontId="7" fillId="17" borderId="5" xfId="0" applyFont="1" applyFill="1" applyBorder="1" applyAlignment="1">
      <alignment horizontal="center" vertical="center" wrapText="1"/>
    </xf>
    <xf numFmtId="0" fontId="6" fillId="0" borderId="17" xfId="0" applyFont="1" applyBorder="1" applyAlignment="1">
      <alignment horizontal="center" vertical="center" wrapText="1"/>
    </xf>
    <xf numFmtId="0" fontId="7" fillId="3" borderId="37" xfId="0" applyFont="1" applyFill="1" applyBorder="1" applyAlignment="1">
      <alignment horizontal="center" vertical="center" wrapText="1"/>
    </xf>
    <xf numFmtId="0" fontId="7" fillId="0" borderId="18" xfId="0" applyFont="1" applyBorder="1" applyAlignment="1">
      <alignment horizontal="center" vertical="center" wrapText="1"/>
    </xf>
    <xf numFmtId="0" fontId="6" fillId="0" borderId="5" xfId="0" applyFont="1" applyBorder="1" applyAlignment="1">
      <alignment horizontal="center" vertical="center" wrapText="1"/>
    </xf>
    <xf numFmtId="0" fontId="7" fillId="8" borderId="5" xfId="0" applyFont="1" applyFill="1" applyBorder="1" applyAlignment="1">
      <alignment horizontal="center" vertical="center" wrapText="1"/>
    </xf>
    <xf numFmtId="10" fontId="37" fillId="21" borderId="5" xfId="0" applyNumberFormat="1" applyFont="1" applyFill="1" applyBorder="1" applyAlignment="1">
      <alignment horizontal="left" vertical="center" wrapText="1"/>
    </xf>
    <xf numFmtId="10" fontId="37" fillId="23" borderId="5" xfId="0" applyNumberFormat="1" applyFont="1" applyFill="1" applyBorder="1" applyAlignment="1">
      <alignment horizontal="left" vertical="center" wrapText="1"/>
    </xf>
    <xf numFmtId="0" fontId="41" fillId="20" borderId="2" xfId="0" applyFont="1" applyFill="1" applyBorder="1" applyAlignment="1">
      <alignment horizontal="center"/>
    </xf>
    <xf numFmtId="170" fontId="37" fillId="21" borderId="5" xfId="0" applyNumberFormat="1" applyFont="1" applyFill="1" applyBorder="1" applyAlignment="1">
      <alignment horizontal="right" vertical="center" wrapText="1"/>
    </xf>
    <xf numFmtId="0" fontId="37" fillId="21" borderId="5" xfId="0" applyFont="1" applyFill="1" applyBorder="1" applyAlignment="1">
      <alignment horizontal="left" vertical="center" wrapText="1"/>
    </xf>
    <xf numFmtId="165" fontId="38" fillId="21" borderId="2" xfId="0" applyNumberFormat="1" applyFont="1" applyFill="1" applyBorder="1" applyAlignment="1">
      <alignment horizontal="center" vertical="center"/>
    </xf>
    <xf numFmtId="0" fontId="3" fillId="0" borderId="38" xfId="0" applyFont="1" applyBorder="1"/>
    <xf numFmtId="0" fontId="40" fillId="22" borderId="2" xfId="0" applyFont="1" applyFill="1" applyBorder="1" applyAlignment="1">
      <alignment horizontal="center" vertical="center"/>
    </xf>
    <xf numFmtId="0" fontId="41" fillId="22" borderId="2" xfId="0" applyFont="1" applyFill="1" applyBorder="1" applyAlignment="1">
      <alignment horizontal="center"/>
    </xf>
    <xf numFmtId="0" fontId="41" fillId="24" borderId="5" xfId="0" applyFont="1" applyFill="1" applyBorder="1" applyAlignment="1">
      <alignment horizontal="center" vertical="center" wrapText="1"/>
    </xf>
    <xf numFmtId="0" fontId="41" fillId="24" borderId="40" xfId="0" applyFont="1" applyFill="1" applyBorder="1" applyAlignment="1">
      <alignment horizontal="center" vertical="center"/>
    </xf>
    <xf numFmtId="0" fontId="3" fillId="0" borderId="42" xfId="0" applyFont="1" applyBorder="1"/>
    <xf numFmtId="0" fontId="3" fillId="0" borderId="41" xfId="0" applyFont="1" applyBorder="1"/>
    <xf numFmtId="0" fontId="3" fillId="0" borderId="44" xfId="0" applyFont="1" applyBorder="1"/>
    <xf numFmtId="0" fontId="3" fillId="0" borderId="46" xfId="0" applyFont="1" applyBorder="1"/>
    <xf numFmtId="0" fontId="3" fillId="0" borderId="45" xfId="0" applyFont="1" applyBorder="1"/>
    <xf numFmtId="165" fontId="38" fillId="23" borderId="2" xfId="0" applyNumberFormat="1" applyFont="1" applyFill="1" applyBorder="1" applyAlignment="1">
      <alignment horizontal="center" vertical="center"/>
    </xf>
    <xf numFmtId="0" fontId="40" fillId="24" borderId="2" xfId="0" applyFont="1" applyFill="1" applyBorder="1" applyAlignment="1">
      <alignment horizontal="center"/>
    </xf>
    <xf numFmtId="0" fontId="41" fillId="24" borderId="5" xfId="0" applyFont="1" applyFill="1" applyBorder="1" applyAlignment="1">
      <alignment horizontal="center" vertical="center"/>
    </xf>
    <xf numFmtId="170" fontId="37" fillId="23" borderId="5" xfId="0" applyNumberFormat="1" applyFont="1" applyFill="1" applyBorder="1" applyAlignment="1">
      <alignment horizontal="center" vertical="center" wrapText="1"/>
    </xf>
    <xf numFmtId="0" fontId="37" fillId="23" borderId="5" xfId="0" applyFont="1" applyFill="1" applyBorder="1" applyAlignment="1">
      <alignment horizontal="left" vertical="center" wrapText="1"/>
    </xf>
    <xf numFmtId="0" fontId="41" fillId="24" borderId="2" xfId="0" applyFont="1" applyFill="1" applyBorder="1" applyAlignment="1">
      <alignment horizontal="center"/>
    </xf>
    <xf numFmtId="10" fontId="37" fillId="7" borderId="5" xfId="0" applyNumberFormat="1" applyFont="1" applyFill="1" applyBorder="1" applyAlignment="1">
      <alignment horizontal="left" vertical="center" wrapText="1"/>
    </xf>
    <xf numFmtId="170" fontId="37" fillId="7" borderId="5" xfId="0" applyNumberFormat="1" applyFont="1" applyFill="1" applyBorder="1" applyAlignment="1">
      <alignment horizontal="center" vertical="center" wrapText="1"/>
    </xf>
    <xf numFmtId="0" fontId="37" fillId="7" borderId="5" xfId="0" applyFont="1" applyFill="1" applyBorder="1" applyAlignment="1">
      <alignment horizontal="left" vertical="center" wrapText="1"/>
    </xf>
    <xf numFmtId="165" fontId="2" fillId="7" borderId="2" xfId="0" applyNumberFormat="1" applyFont="1" applyFill="1" applyBorder="1" applyAlignment="1">
      <alignment horizontal="center"/>
    </xf>
    <xf numFmtId="165" fontId="38" fillId="7" borderId="2" xfId="0" applyNumberFormat="1" applyFont="1" applyFill="1" applyBorder="1" applyAlignment="1">
      <alignment horizontal="center" vertical="center"/>
    </xf>
    <xf numFmtId="0" fontId="41" fillId="25" borderId="5" xfId="0" applyFont="1" applyFill="1" applyBorder="1" applyAlignment="1">
      <alignment horizontal="center" vertical="center"/>
    </xf>
    <xf numFmtId="0" fontId="41" fillId="25" borderId="5" xfId="0" applyFont="1" applyFill="1" applyBorder="1" applyAlignment="1">
      <alignment horizontal="center" vertical="center" wrapText="1"/>
    </xf>
    <xf numFmtId="0" fontId="41" fillId="25" borderId="40" xfId="0" applyFont="1" applyFill="1" applyBorder="1" applyAlignment="1">
      <alignment horizontal="center" vertical="center"/>
    </xf>
    <xf numFmtId="165" fontId="2" fillId="0" borderId="40" xfId="0" applyNumberFormat="1" applyFont="1" applyBorder="1" applyAlignment="1">
      <alignment horizontal="left" vertical="top" wrapText="1"/>
    </xf>
    <xf numFmtId="0" fontId="3" fillId="0" borderId="47" xfId="0" applyFont="1" applyBorder="1"/>
    <xf numFmtId="0" fontId="0" fillId="0" borderId="0" xfId="0"/>
    <xf numFmtId="0" fontId="3" fillId="0" borderId="48" xfId="0" applyFont="1" applyBorder="1"/>
    <xf numFmtId="0" fontId="1" fillId="18" borderId="5" xfId="0" applyFont="1" applyFill="1" applyBorder="1" applyAlignment="1">
      <alignment horizontal="center" vertical="center"/>
    </xf>
    <xf numFmtId="0" fontId="1" fillId="18" borderId="5" xfId="0" applyFont="1" applyFill="1" applyBorder="1" applyAlignment="1">
      <alignment horizontal="center" vertical="center" wrapText="1"/>
    </xf>
    <xf numFmtId="0" fontId="2" fillId="0" borderId="40" xfId="0" applyFont="1" applyBorder="1" applyAlignment="1">
      <alignment horizontal="left" vertical="top" wrapText="1"/>
    </xf>
    <xf numFmtId="165" fontId="41" fillId="24" borderId="2" xfId="0" applyNumberFormat="1" applyFont="1" applyFill="1" applyBorder="1" applyAlignment="1">
      <alignment horizontal="center" vertical="center"/>
    </xf>
    <xf numFmtId="165" fontId="41" fillId="25" borderId="2" xfId="0" applyNumberFormat="1" applyFont="1" applyFill="1" applyBorder="1" applyAlignment="1">
      <alignment horizontal="center" vertical="center"/>
    </xf>
    <xf numFmtId="0" fontId="33" fillId="18" borderId="2" xfId="0" applyFont="1" applyFill="1" applyBorder="1" applyAlignment="1">
      <alignment horizontal="center" vertical="center"/>
    </xf>
    <xf numFmtId="0" fontId="34" fillId="18" borderId="2" xfId="0" applyFont="1" applyFill="1" applyBorder="1" applyAlignment="1">
      <alignment horizontal="center" vertical="center"/>
    </xf>
    <xf numFmtId="0" fontId="35" fillId="18" borderId="39" xfId="0" applyFont="1" applyFill="1" applyBorder="1" applyAlignment="1">
      <alignment horizontal="center" vertical="center"/>
    </xf>
    <xf numFmtId="0" fontId="3" fillId="0" borderId="43" xfId="0" applyFont="1" applyBorder="1"/>
    <xf numFmtId="0" fontId="35" fillId="18" borderId="5" xfId="0" applyFont="1" applyFill="1" applyBorder="1" applyAlignment="1">
      <alignment horizontal="center" vertical="center"/>
    </xf>
    <xf numFmtId="0" fontId="35" fillId="18" borderId="5" xfId="0" applyFont="1" applyFill="1" applyBorder="1" applyAlignment="1">
      <alignment horizontal="center" vertical="center" wrapText="1"/>
    </xf>
    <xf numFmtId="0" fontId="35" fillId="18" borderId="40" xfId="0" applyFont="1" applyFill="1" applyBorder="1" applyAlignment="1">
      <alignment horizontal="center" vertical="center"/>
    </xf>
    <xf numFmtId="0" fontId="1" fillId="18" borderId="5" xfId="0" applyFont="1" applyFill="1" applyBorder="1" applyAlignment="1">
      <alignment horizontal="center" wrapText="1"/>
    </xf>
    <xf numFmtId="0" fontId="35" fillId="18" borderId="40" xfId="0" applyFont="1" applyFill="1" applyBorder="1" applyAlignment="1">
      <alignment horizontal="center" vertical="center" wrapText="1"/>
    </xf>
    <xf numFmtId="165" fontId="2" fillId="14" borderId="2" xfId="0" applyNumberFormat="1" applyFont="1" applyFill="1" applyBorder="1" applyAlignment="1">
      <alignment horizontal="center"/>
    </xf>
    <xf numFmtId="10" fontId="2" fillId="0" borderId="2" xfId="0" applyNumberFormat="1" applyFont="1" applyBorder="1" applyAlignment="1">
      <alignment horizontal="center"/>
    </xf>
    <xf numFmtId="10" fontId="37" fillId="0" borderId="5" xfId="0" applyNumberFormat="1" applyFont="1" applyBorder="1" applyAlignment="1">
      <alignment horizontal="left" vertical="center" wrapText="1"/>
    </xf>
    <xf numFmtId="170" fontId="37" fillId="0" borderId="5" xfId="0" applyNumberFormat="1" applyFont="1" applyBorder="1" applyAlignment="1">
      <alignment horizontal="right" vertical="center" wrapText="1"/>
    </xf>
    <xf numFmtId="0" fontId="37" fillId="0" borderId="5" xfId="0" applyFont="1" applyBorder="1" applyAlignment="1">
      <alignment horizontal="left" vertical="center" wrapText="1"/>
    </xf>
    <xf numFmtId="10" fontId="1" fillId="18" borderId="2" xfId="0" applyNumberFormat="1" applyFont="1" applyFill="1" applyBorder="1" applyAlignment="1">
      <alignment horizontal="center"/>
    </xf>
    <xf numFmtId="0" fontId="40" fillId="20" borderId="2" xfId="0" applyFont="1" applyFill="1" applyBorder="1" applyAlignment="1">
      <alignment horizontal="center" vertical="center"/>
    </xf>
    <xf numFmtId="0" fontId="41" fillId="20" borderId="5" xfId="0" applyFont="1" applyFill="1" applyBorder="1" applyAlignment="1">
      <alignment horizontal="center" vertical="center"/>
    </xf>
    <xf numFmtId="0" fontId="41" fillId="20" borderId="5" xfId="0" applyFont="1" applyFill="1" applyBorder="1" applyAlignment="1">
      <alignment horizontal="center" vertical="center" wrapText="1"/>
    </xf>
    <xf numFmtId="0" fontId="41" fillId="20" borderId="40" xfId="0" applyFont="1" applyFill="1" applyBorder="1" applyAlignment="1">
      <alignment horizontal="center" vertical="center"/>
    </xf>
    <xf numFmtId="165" fontId="41" fillId="20" borderId="2" xfId="0" applyNumberFormat="1" applyFont="1" applyFill="1" applyBorder="1" applyAlignment="1">
      <alignment horizontal="center" vertical="center"/>
    </xf>
    <xf numFmtId="0" fontId="35" fillId="18" borderId="2" xfId="0" applyFont="1" applyFill="1" applyBorder="1" applyAlignment="1">
      <alignment horizontal="center"/>
    </xf>
    <xf numFmtId="10" fontId="35" fillId="18" borderId="2" xfId="0" applyNumberFormat="1" applyFont="1" applyFill="1" applyBorder="1" applyAlignment="1">
      <alignment horizontal="center"/>
    </xf>
    <xf numFmtId="165" fontId="38" fillId="19" borderId="2" xfId="0" applyNumberFormat="1" applyFont="1" applyFill="1" applyBorder="1" applyAlignment="1">
      <alignment horizontal="center"/>
    </xf>
    <xf numFmtId="165" fontId="2" fillId="19" borderId="2" xfId="0" applyNumberFormat="1" applyFont="1" applyFill="1" applyBorder="1" applyAlignment="1">
      <alignment horizontal="center"/>
    </xf>
    <xf numFmtId="0" fontId="41" fillId="22" borderId="5" xfId="0" applyFont="1" applyFill="1" applyBorder="1" applyAlignment="1">
      <alignment horizontal="center" vertical="center"/>
    </xf>
    <xf numFmtId="0" fontId="41" fillId="22" borderId="5" xfId="0" applyFont="1" applyFill="1" applyBorder="1" applyAlignment="1">
      <alignment horizontal="center" vertical="center" wrapText="1"/>
    </xf>
    <xf numFmtId="0" fontId="41" fillId="22" borderId="40" xfId="0" applyFont="1" applyFill="1" applyBorder="1" applyAlignment="1">
      <alignment horizontal="center" vertical="center"/>
    </xf>
    <xf numFmtId="165" fontId="41" fillId="22" borderId="2" xfId="0" applyNumberFormat="1" applyFont="1" applyFill="1" applyBorder="1" applyAlignment="1">
      <alignment horizontal="center" vertical="center"/>
    </xf>
    <xf numFmtId="0" fontId="43" fillId="25" borderId="2" xfId="0" applyFont="1" applyFill="1" applyBorder="1" applyAlignment="1">
      <alignment horizontal="center"/>
    </xf>
    <xf numFmtId="0" fontId="41" fillId="25" borderId="2" xfId="0" applyFont="1" applyFill="1" applyBorder="1" applyAlignment="1">
      <alignment horizontal="center"/>
    </xf>
    <xf numFmtId="10" fontId="37" fillId="26" borderId="5" xfId="0" applyNumberFormat="1" applyFont="1" applyFill="1" applyBorder="1" applyAlignment="1">
      <alignment horizontal="left" vertical="center" wrapText="1"/>
    </xf>
    <xf numFmtId="170" fontId="37" fillId="26" borderId="5" xfId="0" applyNumberFormat="1" applyFont="1" applyFill="1" applyBorder="1" applyAlignment="1">
      <alignment horizontal="center" vertical="center" wrapText="1"/>
    </xf>
    <xf numFmtId="0" fontId="37" fillId="26" borderId="5" xfId="0" applyFont="1" applyFill="1" applyBorder="1" applyAlignment="1">
      <alignment horizontal="left" vertical="center" wrapText="1"/>
    </xf>
    <xf numFmtId="165" fontId="38" fillId="26" borderId="2" xfId="0" applyNumberFormat="1" applyFont="1" applyFill="1" applyBorder="1" applyAlignment="1">
      <alignment horizontal="center"/>
    </xf>
    <xf numFmtId="0" fontId="43" fillId="27" borderId="2" xfId="0" applyFont="1" applyFill="1" applyBorder="1" applyAlignment="1">
      <alignment horizontal="center"/>
    </xf>
    <xf numFmtId="0" fontId="41" fillId="27" borderId="2" xfId="0" applyFont="1" applyFill="1" applyBorder="1" applyAlignment="1">
      <alignment horizontal="center"/>
    </xf>
    <xf numFmtId="10" fontId="37" fillId="17" borderId="5" xfId="0" applyNumberFormat="1" applyFont="1" applyFill="1" applyBorder="1" applyAlignment="1">
      <alignment horizontal="left" vertical="center" wrapText="1"/>
    </xf>
    <xf numFmtId="170" fontId="37" fillId="17" borderId="5" xfId="0" applyNumberFormat="1" applyFont="1" applyFill="1" applyBorder="1" applyAlignment="1">
      <alignment horizontal="center" vertical="center" wrapText="1"/>
    </xf>
    <xf numFmtId="0" fontId="37" fillId="17" borderId="5" xfId="0" applyFont="1" applyFill="1" applyBorder="1" applyAlignment="1">
      <alignment horizontal="left" vertical="center" wrapText="1"/>
    </xf>
    <xf numFmtId="165" fontId="2" fillId="17" borderId="2" xfId="0" applyNumberFormat="1" applyFont="1" applyFill="1" applyBorder="1" applyAlignment="1">
      <alignment horizontal="center"/>
    </xf>
    <xf numFmtId="0" fontId="41" fillId="27" borderId="5" xfId="0" applyFont="1" applyFill="1" applyBorder="1" applyAlignment="1">
      <alignment horizontal="center" vertical="center"/>
    </xf>
    <xf numFmtId="0" fontId="41" fillId="27" borderId="5" xfId="0" applyFont="1" applyFill="1" applyBorder="1" applyAlignment="1">
      <alignment horizontal="center" vertical="center" wrapText="1"/>
    </xf>
    <xf numFmtId="0" fontId="41" fillId="27" borderId="40" xfId="0" applyFont="1" applyFill="1" applyBorder="1" applyAlignment="1">
      <alignment horizontal="center" vertical="center"/>
    </xf>
    <xf numFmtId="165" fontId="41" fillId="27" borderId="2" xfId="0" applyNumberFormat="1" applyFont="1" applyFill="1" applyBorder="1" applyAlignment="1">
      <alignment horizontal="center" vertical="center"/>
    </xf>
    <xf numFmtId="173" fontId="2" fillId="7" borderId="5" xfId="0" applyNumberFormat="1" applyFont="1" applyFill="1" applyBorder="1" applyAlignment="1">
      <alignment horizontal="center" vertical="center"/>
    </xf>
    <xf numFmtId="0" fontId="2" fillId="0" borderId="40" xfId="0" applyFont="1" applyBorder="1" applyAlignment="1">
      <alignment horizontal="center" wrapText="1"/>
    </xf>
    <xf numFmtId="0" fontId="45" fillId="24" borderId="2" xfId="0" applyFont="1" applyFill="1" applyBorder="1" applyAlignment="1">
      <alignment horizontal="center" vertical="center"/>
    </xf>
    <xf numFmtId="0" fontId="2" fillId="7" borderId="5" xfId="0" applyFont="1" applyFill="1" applyBorder="1" applyAlignment="1">
      <alignment horizontal="center" vertical="center" wrapText="1"/>
    </xf>
    <xf numFmtId="0" fontId="2" fillId="19" borderId="5" xfId="0" applyFont="1" applyFill="1" applyBorder="1" applyAlignment="1">
      <alignment horizontal="center" vertical="center" wrapText="1"/>
    </xf>
    <xf numFmtId="0" fontId="2" fillId="6" borderId="5" xfId="0" applyFont="1" applyFill="1" applyBorder="1" applyAlignment="1">
      <alignment horizontal="center" vertical="center" wrapText="1"/>
    </xf>
    <xf numFmtId="0" fontId="41" fillId="24" borderId="2" xfId="0" applyFont="1" applyFill="1" applyBorder="1" applyAlignment="1">
      <alignment horizontal="center" vertical="center"/>
    </xf>
    <xf numFmtId="0" fontId="2" fillId="2" borderId="5" xfId="0" applyFont="1" applyFill="1" applyBorder="1" applyAlignment="1">
      <alignment horizontal="center" vertical="center" wrapText="1"/>
    </xf>
    <xf numFmtId="0" fontId="2" fillId="0" borderId="5" xfId="0" applyFont="1" applyBorder="1" applyAlignment="1">
      <alignment horizontal="center" vertical="center"/>
    </xf>
    <xf numFmtId="0" fontId="41" fillId="24" borderId="12" xfId="0" applyFont="1" applyFill="1" applyBorder="1" applyAlignment="1">
      <alignment horizontal="center" vertical="center" wrapText="1"/>
    </xf>
    <xf numFmtId="0" fontId="2" fillId="0" borderId="13" xfId="0" applyFont="1" applyBorder="1" applyAlignment="1">
      <alignment horizontal="center" vertical="center" wrapText="1"/>
    </xf>
    <xf numFmtId="0" fontId="18" fillId="0" borderId="13" xfId="0" applyFont="1" applyBorder="1" applyAlignment="1">
      <alignment horizontal="center" vertical="center" wrapText="1"/>
    </xf>
    <xf numFmtId="0" fontId="41" fillId="24" borderId="65" xfId="0" applyFont="1" applyFill="1" applyBorder="1" applyAlignment="1">
      <alignment horizontal="center" vertical="center" wrapText="1"/>
    </xf>
    <xf numFmtId="0" fontId="2" fillId="0" borderId="18" xfId="0" applyFont="1" applyBorder="1" applyAlignment="1">
      <alignment horizontal="center" vertical="center" wrapText="1"/>
    </xf>
    <xf numFmtId="0" fontId="38" fillId="0" borderId="13" xfId="0" quotePrefix="1" applyFont="1" applyBorder="1" applyAlignment="1">
      <alignment horizontal="left" vertical="top" wrapText="1"/>
    </xf>
    <xf numFmtId="0" fontId="38" fillId="0" borderId="18" xfId="0" quotePrefix="1" applyFont="1" applyBorder="1" applyAlignment="1">
      <alignment horizontal="left" vertical="top" wrapText="1"/>
    </xf>
    <xf numFmtId="0" fontId="38" fillId="0" borderId="2" xfId="0" applyFont="1" applyBorder="1" applyAlignment="1">
      <alignment horizontal="center"/>
    </xf>
    <xf numFmtId="0" fontId="46" fillId="0" borderId="40" xfId="0" applyFont="1" applyBorder="1" applyAlignment="1">
      <alignment horizontal="center" vertical="center" wrapText="1"/>
    </xf>
    <xf numFmtId="0" fontId="41" fillId="24" borderId="52" xfId="0" applyFont="1" applyFill="1" applyBorder="1" applyAlignment="1">
      <alignment horizontal="center" vertical="center" wrapText="1"/>
    </xf>
    <xf numFmtId="0" fontId="3" fillId="0" borderId="53" xfId="0" applyFont="1" applyBorder="1"/>
    <xf numFmtId="0" fontId="18" fillId="0" borderId="13" xfId="0" quotePrefix="1" applyFont="1" applyBorder="1" applyAlignment="1">
      <alignment horizontal="left" vertical="top" wrapText="1"/>
    </xf>
    <xf numFmtId="0" fontId="38" fillId="0" borderId="59" xfId="0" quotePrefix="1" applyFont="1" applyBorder="1" applyAlignment="1">
      <alignment horizontal="left" vertical="top" wrapText="1"/>
    </xf>
    <xf numFmtId="0" fontId="3" fillId="0" borderId="62" xfId="0" applyFont="1" applyBorder="1"/>
    <xf numFmtId="0" fontId="38" fillId="0" borderId="47" xfId="0" quotePrefix="1" applyFont="1" applyBorder="1" applyAlignment="1">
      <alignment horizontal="left" vertical="top" wrapText="1"/>
    </xf>
    <xf numFmtId="173" fontId="2" fillId="21" borderId="5" xfId="0" applyNumberFormat="1" applyFont="1" applyFill="1" applyBorder="1" applyAlignment="1">
      <alignment horizontal="center" vertical="center"/>
    </xf>
    <xf numFmtId="0" fontId="55" fillId="20" borderId="2" xfId="0" applyFont="1" applyFill="1" applyBorder="1" applyAlignment="1">
      <alignment horizontal="center" vertical="center"/>
    </xf>
    <xf numFmtId="0" fontId="2" fillId="21" borderId="5" xfId="0" applyFont="1" applyFill="1" applyBorder="1" applyAlignment="1">
      <alignment horizontal="center" vertical="center" wrapText="1"/>
    </xf>
    <xf numFmtId="0" fontId="41" fillId="20" borderId="2" xfId="0" applyFont="1" applyFill="1" applyBorder="1" applyAlignment="1">
      <alignment horizontal="center" vertical="center"/>
    </xf>
    <xf numFmtId="0" fontId="41" fillId="20" borderId="12" xfId="0" applyFont="1" applyFill="1" applyBorder="1" applyAlignment="1">
      <alignment horizontal="center" vertical="center" wrapText="1"/>
    </xf>
    <xf numFmtId="0" fontId="41" fillId="20" borderId="65" xfId="0" applyFont="1" applyFill="1" applyBorder="1" applyAlignment="1">
      <alignment horizontal="center" vertical="center" wrapText="1"/>
    </xf>
    <xf numFmtId="0" fontId="41" fillId="20" borderId="52" xfId="0" applyFont="1" applyFill="1" applyBorder="1" applyAlignment="1">
      <alignment horizontal="center" vertical="center" wrapText="1"/>
    </xf>
    <xf numFmtId="0" fontId="2" fillId="0" borderId="0" xfId="0" applyFont="1" applyAlignment="1">
      <alignment horizontal="center"/>
    </xf>
    <xf numFmtId="173" fontId="2" fillId="23" borderId="5" xfId="0" applyNumberFormat="1" applyFont="1" applyFill="1" applyBorder="1" applyAlignment="1">
      <alignment horizontal="center" vertical="center"/>
    </xf>
    <xf numFmtId="0" fontId="55" fillId="22" borderId="2" xfId="0" applyFont="1" applyFill="1" applyBorder="1" applyAlignment="1">
      <alignment horizontal="center" vertical="center"/>
    </xf>
    <xf numFmtId="0" fontId="2" fillId="23" borderId="5" xfId="0" applyFont="1" applyFill="1" applyBorder="1" applyAlignment="1">
      <alignment horizontal="center" vertical="center" wrapText="1"/>
    </xf>
    <xf numFmtId="0" fontId="41" fillId="22" borderId="2" xfId="0" applyFont="1" applyFill="1" applyBorder="1" applyAlignment="1">
      <alignment horizontal="center" vertical="center"/>
    </xf>
    <xf numFmtId="0" fontId="41" fillId="22" borderId="12" xfId="0" applyFont="1" applyFill="1" applyBorder="1" applyAlignment="1">
      <alignment horizontal="center" vertical="center" wrapText="1"/>
    </xf>
    <xf numFmtId="0" fontId="41" fillId="22" borderId="65" xfId="0" applyFont="1" applyFill="1" applyBorder="1" applyAlignment="1">
      <alignment horizontal="center" vertical="center" wrapText="1"/>
    </xf>
    <xf numFmtId="0" fontId="41" fillId="22" borderId="52" xfId="0" applyFont="1" applyFill="1" applyBorder="1" applyAlignment="1">
      <alignment horizontal="center" vertical="center" wrapText="1"/>
    </xf>
    <xf numFmtId="173" fontId="2" fillId="26" borderId="5" xfId="0" applyNumberFormat="1" applyFont="1" applyFill="1" applyBorder="1" applyAlignment="1">
      <alignment horizontal="center" vertical="center"/>
    </xf>
    <xf numFmtId="0" fontId="45" fillId="25" borderId="2" xfId="0" applyFont="1" applyFill="1" applyBorder="1" applyAlignment="1">
      <alignment horizontal="center" vertical="center"/>
    </xf>
    <xf numFmtId="0" fontId="2" fillId="26" borderId="5" xfId="0" applyFont="1" applyFill="1" applyBorder="1" applyAlignment="1">
      <alignment horizontal="center" vertical="center" wrapText="1"/>
    </xf>
    <xf numFmtId="0" fontId="41" fillId="25" borderId="2" xfId="0" applyFont="1" applyFill="1" applyBorder="1" applyAlignment="1">
      <alignment horizontal="center" vertical="center"/>
    </xf>
    <xf numFmtId="0" fontId="41" fillId="25" borderId="12" xfId="0" applyFont="1" applyFill="1" applyBorder="1" applyAlignment="1">
      <alignment horizontal="center" vertical="center" wrapText="1"/>
    </xf>
    <xf numFmtId="0" fontId="41" fillId="25" borderId="65" xfId="0" applyFont="1" applyFill="1" applyBorder="1" applyAlignment="1">
      <alignment horizontal="center" vertical="center" wrapText="1"/>
    </xf>
    <xf numFmtId="0" fontId="41" fillId="25" borderId="52" xfId="0" applyFont="1" applyFill="1" applyBorder="1" applyAlignment="1">
      <alignment horizontal="center" vertical="center" wrapText="1"/>
    </xf>
    <xf numFmtId="173" fontId="2" fillId="17" borderId="5" xfId="0" applyNumberFormat="1" applyFont="1" applyFill="1" applyBorder="1" applyAlignment="1">
      <alignment horizontal="center" vertical="center"/>
    </xf>
    <xf numFmtId="0" fontId="45" fillId="27" borderId="2" xfId="0" applyFont="1" applyFill="1" applyBorder="1" applyAlignment="1">
      <alignment horizontal="center" vertical="center"/>
    </xf>
    <xf numFmtId="0" fontId="2" fillId="17" borderId="5" xfId="0" applyFont="1" applyFill="1" applyBorder="1" applyAlignment="1">
      <alignment horizontal="center" vertical="center" wrapText="1"/>
    </xf>
    <xf numFmtId="0" fontId="41" fillId="27" borderId="2" xfId="0" applyFont="1" applyFill="1" applyBorder="1" applyAlignment="1">
      <alignment horizontal="center" vertical="center"/>
    </xf>
    <xf numFmtId="0" fontId="41" fillId="27" borderId="79" xfId="0" applyFont="1" applyFill="1" applyBorder="1" applyAlignment="1">
      <alignment horizontal="center" vertical="center" wrapText="1"/>
    </xf>
    <xf numFmtId="0" fontId="3" fillId="0" borderId="83" xfId="0" applyFont="1" applyBorder="1"/>
    <xf numFmtId="0" fontId="3" fillId="0" borderId="85" xfId="0" applyFont="1" applyBorder="1"/>
    <xf numFmtId="0" fontId="2" fillId="0" borderId="80" xfId="0" applyFont="1" applyBorder="1" applyAlignment="1">
      <alignment horizontal="center" vertical="center" wrapText="1"/>
    </xf>
    <xf numFmtId="0" fontId="3" fillId="0" borderId="86" xfId="0" applyFont="1" applyBorder="1"/>
    <xf numFmtId="0" fontId="18" fillId="0" borderId="80" xfId="0" applyFont="1" applyBorder="1" applyAlignment="1">
      <alignment horizontal="center" vertical="center" wrapText="1"/>
    </xf>
    <xf numFmtId="0" fontId="38" fillId="0" borderId="80" xfId="0" quotePrefix="1" applyFont="1" applyBorder="1" applyAlignment="1">
      <alignment horizontal="left" vertical="top" wrapText="1"/>
    </xf>
    <xf numFmtId="0" fontId="41" fillId="27" borderId="40" xfId="0" applyFont="1" applyFill="1" applyBorder="1" applyAlignment="1">
      <alignment horizontal="center" vertical="center" wrapText="1"/>
    </xf>
    <xf numFmtId="0" fontId="18" fillId="0" borderId="80" xfId="0" quotePrefix="1" applyFont="1" applyBorder="1" applyAlignment="1">
      <alignment horizontal="left" vertical="top" wrapText="1"/>
    </xf>
    <xf numFmtId="0" fontId="38" fillId="0" borderId="91" xfId="0" quotePrefix="1" applyFont="1" applyBorder="1" applyAlignment="1">
      <alignment horizontal="left" vertical="top" wrapText="1"/>
    </xf>
    <xf numFmtId="0" fontId="3" fillId="0" borderId="95"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comments4.xml.rels><?xml version="1.0" encoding="UTF-8" standalone="yes"?>
<Relationships xmlns="http://schemas.openxmlformats.org/package/2006/relationships"><Relationship Id="rId1" Type="http://customschemas.google.com/relationships/workbookmetadata" Target="commentsmeta3"/></Relationships>
</file>

<file path=xl/_rels/comments5.xml.rels><?xml version="1.0" encoding="UTF-8" standalone="yes"?>
<Relationships xmlns="http://schemas.openxmlformats.org/package/2006/relationships"><Relationship Id="rId1" Type="http://customschemas.google.com/relationships/workbookmetadata" Target="commentsmeta4"/></Relationships>
</file>

<file path=xl/_rels/comments6.xml.rels><?xml version="1.0" encoding="UTF-8" standalone="yes"?>
<Relationships xmlns="http://schemas.openxmlformats.org/package/2006/relationships"><Relationship Id="rId1" Type="http://customschemas.google.com/relationships/workbookmetadata" Target="commentsmeta5"/></Relationships>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customschemas.google.com/relationships/workbookmetadata" Target="metadata"/><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sz="1400" b="0" i="0">
                <a:solidFill>
                  <a:srgbClr val="757575"/>
                </a:solidFill>
                <a:latin typeface="+mn-lt"/>
              </a:rPr>
              <a:t>EIA Florida Total Data</a:t>
            </a:r>
          </a:p>
        </c:rich>
      </c:tx>
      <c:overlay val="0"/>
    </c:title>
    <c:autoTitleDeleted val="0"/>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0C5E-B640-93D2-C21B419E964D}"/>
              </c:ext>
            </c:extLst>
          </c:dPt>
          <c:cat>
            <c:strRef>
              <c:f>'Res - Baseline End-use'!$C$52:$G$52</c:f>
              <c:strCache>
                <c:ptCount val="4"/>
                <c:pt idx="0">
                  <c:v>Space heating</c:v>
                </c:pt>
                <c:pt idx="1">
                  <c:v>Water Heating</c:v>
                </c:pt>
                <c:pt idx="2">
                  <c:v>Cooling</c:v>
                </c:pt>
                <c:pt idx="3">
                  <c:v>Apliances, Electronics and Other</c:v>
                </c:pt>
              </c:strCache>
            </c:strRef>
          </c:cat>
          <c:val>
            <c:numRef>
              <c:f>'Res - Baseline End-use'!$C$53:$G$53</c:f>
              <c:numCache>
                <c:formatCode>0.00%</c:formatCode>
                <c:ptCount val="5"/>
                <c:pt idx="0" formatCode="0%">
                  <c:v>0.09</c:v>
                </c:pt>
                <c:pt idx="1">
                  <c:v>0.14000000000000001</c:v>
                </c:pt>
                <c:pt idx="2" formatCode="0%">
                  <c:v>0.27</c:v>
                </c:pt>
                <c:pt idx="3">
                  <c:v>0.5</c:v>
                </c:pt>
              </c:numCache>
            </c:numRef>
          </c:val>
          <c:extLst>
            <c:ext xmlns:c16="http://schemas.microsoft.com/office/drawing/2014/chart" uri="{C3380CC4-5D6E-409C-BE32-E72D297353CC}">
              <c16:uniqueId val="{00000002-0C5E-B640-93D2-C21B419E964D}"/>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title>
      <c:tx>
        <c:rich>
          <a:bodyPr/>
          <a:lstStyle/>
          <a:p>
            <a:pPr lvl="0">
              <a:defRPr sz="1400" b="0" i="0">
                <a:solidFill>
                  <a:srgbClr val="757575"/>
                </a:solidFill>
                <a:latin typeface="+mn-lt"/>
              </a:defRPr>
            </a:pPr>
            <a:r>
              <a:rPr sz="1400" b="0" i="0">
                <a:solidFill>
                  <a:srgbClr val="757575"/>
                </a:solidFill>
                <a:latin typeface="+mn-lt"/>
              </a:rPr>
              <a:t>EIA Florida 1A Data- Raw</a:t>
            </a:r>
          </a:p>
        </c:rich>
      </c:tx>
      <c:layout>
        <c:manualLayout>
          <c:xMode val="edge"/>
          <c:yMode val="edge"/>
          <c:x val="0.33561796780750613"/>
          <c:y val="2.4999830457899306E-2"/>
        </c:manualLayout>
      </c:layout>
      <c:overlay val="0"/>
    </c:title>
    <c:autoTitleDeleted val="0"/>
    <c:plotArea>
      <c:layout/>
      <c:pieChart>
        <c:varyColors val="1"/>
        <c:ser>
          <c:idx val="0"/>
          <c:order val="0"/>
          <c:tx>
            <c:strRef>
              <c:f>'Res - Baseline End-use'!$A$3:$B$3</c:f>
              <c:strCache>
                <c:ptCount val="2"/>
                <c:pt idx="0">
                  <c:v>EIA Florida 1A Data RAW</c:v>
                </c:pt>
              </c:strCache>
            </c:strRef>
          </c:tx>
          <c:dPt>
            <c:idx val="0"/>
            <c:bubble3D val="0"/>
            <c:spPr>
              <a:solidFill>
                <a:schemeClr val="accent1"/>
              </a:solidFill>
            </c:spPr>
            <c:extLst>
              <c:ext xmlns:c16="http://schemas.microsoft.com/office/drawing/2014/chart" uri="{C3380CC4-5D6E-409C-BE32-E72D297353CC}">
                <c16:uniqueId val="{00000001-652A-214E-A4A2-02E891F63BC9}"/>
              </c:ext>
            </c:extLst>
          </c:dPt>
          <c:cat>
            <c:strRef>
              <c:f>'Res - Baseline End-use'!$C$2:$H$2</c:f>
              <c:strCache>
                <c:ptCount val="6"/>
                <c:pt idx="0">
                  <c:v>Space Heating</c:v>
                </c:pt>
                <c:pt idx="1">
                  <c:v>Water Heating</c:v>
                </c:pt>
                <c:pt idx="2">
                  <c:v>Cooling</c:v>
                </c:pt>
                <c:pt idx="3">
                  <c:v>Appliances</c:v>
                </c:pt>
                <c:pt idx="4">
                  <c:v>Lighting</c:v>
                </c:pt>
                <c:pt idx="5">
                  <c:v>Other</c:v>
                </c:pt>
              </c:strCache>
            </c:strRef>
          </c:cat>
          <c:val>
            <c:numRef>
              <c:f>'Res - Baseline End-use'!$C$3:$H$3</c:f>
              <c:numCache>
                <c:formatCode>0.00%</c:formatCode>
                <c:ptCount val="6"/>
                <c:pt idx="0">
                  <c:v>7.1999999999999995E-2</c:v>
                </c:pt>
                <c:pt idx="1">
                  <c:v>9.6000000000000002E-2</c:v>
                </c:pt>
                <c:pt idx="2">
                  <c:v>0.32400000000000001</c:v>
                </c:pt>
                <c:pt idx="3">
                  <c:v>0.13300000000000001</c:v>
                </c:pt>
                <c:pt idx="4">
                  <c:v>0.03</c:v>
                </c:pt>
                <c:pt idx="5">
                  <c:v>0.34499999999999997</c:v>
                </c:pt>
              </c:numCache>
            </c:numRef>
          </c:val>
          <c:extLst>
            <c:ext xmlns:c16="http://schemas.microsoft.com/office/drawing/2014/chart" uri="{C3380CC4-5D6E-409C-BE32-E72D297353CC}">
              <c16:uniqueId val="{00000002-652A-214E-A4A2-02E891F63BC9}"/>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pieChart>
        <c:varyColors val="1"/>
        <c:ser>
          <c:idx val="0"/>
          <c:order val="0"/>
          <c:tx>
            <c:strRef>
              <c:f>'Res - Baseline End-use'!$A$5:$B$5</c:f>
              <c:strCache>
                <c:ptCount val="2"/>
                <c:pt idx="0">
                  <c:v>EIA Florida Overall</c:v>
                </c:pt>
              </c:strCache>
            </c:strRef>
          </c:tx>
          <c:dPt>
            <c:idx val="0"/>
            <c:bubble3D val="0"/>
            <c:spPr>
              <a:solidFill>
                <a:schemeClr val="accent1"/>
              </a:solidFill>
            </c:spPr>
            <c:extLst>
              <c:ext xmlns:c16="http://schemas.microsoft.com/office/drawing/2014/chart" uri="{C3380CC4-5D6E-409C-BE32-E72D297353CC}">
                <c16:uniqueId val="{00000001-1633-BE4B-BC10-ED96C0716247}"/>
              </c:ext>
            </c:extLst>
          </c:dPt>
          <c:cat>
            <c:strRef>
              <c:f>'Res - Baseline End-use'!$C$2:$H$2</c:f>
              <c:strCache>
                <c:ptCount val="6"/>
                <c:pt idx="0">
                  <c:v>Space Heating</c:v>
                </c:pt>
                <c:pt idx="1">
                  <c:v>Water Heating</c:v>
                </c:pt>
                <c:pt idx="2">
                  <c:v>Cooling</c:v>
                </c:pt>
                <c:pt idx="3">
                  <c:v>Appliances</c:v>
                </c:pt>
                <c:pt idx="4">
                  <c:v>Lighting</c:v>
                </c:pt>
                <c:pt idx="5">
                  <c:v>Other</c:v>
                </c:pt>
              </c:strCache>
            </c:strRef>
          </c:cat>
          <c:val>
            <c:numRef>
              <c:f>'Res - Baseline End-use'!$C$5:$H$5</c:f>
              <c:numCache>
                <c:formatCode>0.00%</c:formatCode>
                <c:ptCount val="6"/>
                <c:pt idx="0">
                  <c:v>0.09</c:v>
                </c:pt>
                <c:pt idx="1">
                  <c:v>0.13200000000000001</c:v>
                </c:pt>
                <c:pt idx="2">
                  <c:v>0.27</c:v>
                </c:pt>
                <c:pt idx="3">
                  <c:v>0.13300000000000001</c:v>
                </c:pt>
                <c:pt idx="4">
                  <c:v>7.5821845174973493E-2</c:v>
                </c:pt>
                <c:pt idx="5">
                  <c:v>0.29917815482502647</c:v>
                </c:pt>
              </c:numCache>
            </c:numRef>
          </c:val>
          <c:extLst>
            <c:ext xmlns:c16="http://schemas.microsoft.com/office/drawing/2014/chart" uri="{C3380CC4-5D6E-409C-BE32-E72D297353CC}">
              <c16:uniqueId val="{00000002-1633-BE4B-BC10-ED96C0716247}"/>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1"/>
  <c:style val="2"/>
  <c:chart>
    <c:autoTitleDeleted val="1"/>
    <c:plotArea>
      <c:layout/>
      <c:pieChart>
        <c:varyColors val="1"/>
        <c:ser>
          <c:idx val="0"/>
          <c:order val="0"/>
          <c:dPt>
            <c:idx val="0"/>
            <c:bubble3D val="0"/>
            <c:spPr>
              <a:solidFill>
                <a:schemeClr val="accent1"/>
              </a:solidFill>
            </c:spPr>
            <c:extLst>
              <c:ext xmlns:c16="http://schemas.microsoft.com/office/drawing/2014/chart" uri="{C3380CC4-5D6E-409C-BE32-E72D297353CC}">
                <c16:uniqueId val="{00000001-1BA2-E34E-B3C9-5F6D85459C4F}"/>
              </c:ext>
            </c:extLst>
          </c:dPt>
          <c:cat>
            <c:strRef>
              <c:f>'EIA RECS Summary'!$B$9:$G$9</c:f>
              <c:strCache>
                <c:ptCount val="6"/>
                <c:pt idx="0">
                  <c:v>Space Heating</c:v>
                </c:pt>
                <c:pt idx="1">
                  <c:v>Cooling</c:v>
                </c:pt>
                <c:pt idx="2">
                  <c:v>Water Heating</c:v>
                </c:pt>
                <c:pt idx="3">
                  <c:v>Appliances</c:v>
                </c:pt>
                <c:pt idx="4">
                  <c:v>Lighting</c:v>
                </c:pt>
                <c:pt idx="5">
                  <c:v>Other</c:v>
                </c:pt>
              </c:strCache>
            </c:strRef>
          </c:cat>
          <c:val>
            <c:numRef>
              <c:f>'EIA RECS Summary'!$B$10:$G$10</c:f>
              <c:numCache>
                <c:formatCode>0.0%</c:formatCode>
                <c:ptCount val="6"/>
                <c:pt idx="0">
                  <c:v>7.1970724907999939E-2</c:v>
                </c:pt>
                <c:pt idx="1">
                  <c:v>0.32446966272302419</c:v>
                </c:pt>
                <c:pt idx="2">
                  <c:v>9.5553473618367538E-2</c:v>
                </c:pt>
                <c:pt idx="3">
                  <c:v>0.13290460171040988</c:v>
                </c:pt>
                <c:pt idx="4">
                  <c:v>2.9630577625386442E-2</c:v>
                </c:pt>
                <c:pt idx="5">
                  <c:v>0.3454709594148121</c:v>
                </c:pt>
              </c:numCache>
            </c:numRef>
          </c:val>
          <c:extLst>
            <c:ext xmlns:c16="http://schemas.microsoft.com/office/drawing/2014/chart" uri="{C3380CC4-5D6E-409C-BE32-E72D297353CC}">
              <c16:uniqueId val="{00000002-1BA2-E34E-B3C9-5F6D85459C4F}"/>
            </c:ext>
          </c:extLst>
        </c:ser>
        <c:dLbls>
          <c:showLegendKey val="0"/>
          <c:showVal val="0"/>
          <c:showCatName val="0"/>
          <c:showSerName val="0"/>
          <c:showPercent val="0"/>
          <c:showBubbleSize val="0"/>
          <c:showLeaderLines val="1"/>
        </c:dLbls>
        <c:firstSliceAng val="0"/>
      </c:pieChart>
    </c:plotArea>
    <c:legend>
      <c:legendPos val="b"/>
      <c:overlay val="0"/>
      <c:txPr>
        <a:bodyPr/>
        <a:lstStyle/>
        <a:p>
          <a:pPr lvl="0">
            <a:defRPr sz="900" b="0" i="0">
              <a:solidFill>
                <a:srgbClr val="1A1A1A"/>
              </a:solidFill>
              <a:latin typeface="+mn-lt"/>
            </a:defRPr>
          </a:pPr>
          <a:endParaRPr lang="en-US"/>
        </a:p>
      </c:txPr>
    </c:legend>
    <c:plotVisOnly val="1"/>
    <c:dispBlanksAs val="zero"/>
    <c:showDLblsOverMax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oneCellAnchor>
    <xdr:from>
      <xdr:col>0</xdr:col>
      <xdr:colOff>28575</xdr:colOff>
      <xdr:row>156</xdr:row>
      <xdr:rowOff>123825</xdr:rowOff>
    </xdr:from>
    <xdr:ext cx="3571875" cy="3648075"/>
    <xdr:pic>
      <xdr:nvPicPr>
        <xdr:cNvPr id="2" name="image1.png">
          <a:extLst>
            <a:ext uri="{FF2B5EF4-FFF2-40B4-BE49-F238E27FC236}">
              <a16:creationId xmlns:a16="http://schemas.microsoft.com/office/drawing/2014/main" id="{00000000-0008-0000-01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dr:oneCellAnchor>
    <xdr:from>
      <xdr:col>7</xdr:col>
      <xdr:colOff>123825</xdr:colOff>
      <xdr:row>38</xdr:row>
      <xdr:rowOff>114300</xdr:rowOff>
    </xdr:from>
    <xdr:ext cx="4810125" cy="1019175"/>
    <xdr:graphicFrame macro="">
      <xdr:nvGraphicFramePr>
        <xdr:cNvPr id="528516396" name="Chart 1">
          <a:extLst>
            <a:ext uri="{FF2B5EF4-FFF2-40B4-BE49-F238E27FC236}">
              <a16:creationId xmlns:a16="http://schemas.microsoft.com/office/drawing/2014/main" id="{00000000-0008-0000-0500-00002C85801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oneCellAnchor>
    <xdr:from>
      <xdr:col>12</xdr:col>
      <xdr:colOff>333375</xdr:colOff>
      <xdr:row>42</xdr:row>
      <xdr:rowOff>38100</xdr:rowOff>
    </xdr:from>
    <xdr:ext cx="4667250" cy="1200150"/>
    <xdr:graphicFrame macro="">
      <xdr:nvGraphicFramePr>
        <xdr:cNvPr id="1277552957" name="Chart 2">
          <a:extLst>
            <a:ext uri="{FF2B5EF4-FFF2-40B4-BE49-F238E27FC236}">
              <a16:creationId xmlns:a16="http://schemas.microsoft.com/office/drawing/2014/main" id="{00000000-0008-0000-0500-00003DE9254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fLocksWithSheet="0"/>
  </xdr:oneCellAnchor>
  <xdr:oneCellAnchor>
    <xdr:from>
      <xdr:col>0</xdr:col>
      <xdr:colOff>838200</xdr:colOff>
      <xdr:row>6</xdr:row>
      <xdr:rowOff>104775</xdr:rowOff>
    </xdr:from>
    <xdr:ext cx="5553075" cy="3619500"/>
    <xdr:graphicFrame macro="">
      <xdr:nvGraphicFramePr>
        <xdr:cNvPr id="761979586" name="Chart 3">
          <a:extLst>
            <a:ext uri="{FF2B5EF4-FFF2-40B4-BE49-F238E27FC236}">
              <a16:creationId xmlns:a16="http://schemas.microsoft.com/office/drawing/2014/main" id="{00000000-0008-0000-0500-0000C2E26A2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fLocksWithSheet="0"/>
  </xdr:oneCellAnchor>
  <xdr:oneCellAnchor>
    <xdr:from>
      <xdr:col>6</xdr:col>
      <xdr:colOff>476250</xdr:colOff>
      <xdr:row>50</xdr:row>
      <xdr:rowOff>57150</xdr:rowOff>
    </xdr:from>
    <xdr:ext cx="4572000" cy="1295400"/>
    <xdr:pic>
      <xdr:nvPicPr>
        <xdr:cNvPr id="2" name="image2.png">
          <a:extLst>
            <a:ext uri="{FF2B5EF4-FFF2-40B4-BE49-F238E27FC236}">
              <a16:creationId xmlns:a16="http://schemas.microsoft.com/office/drawing/2014/main" id="{00000000-0008-0000-0500-000002000000}"/>
            </a:ext>
          </a:extLst>
        </xdr:cNvPr>
        <xdr:cNvPicPr preferRelativeResize="0"/>
      </xdr:nvPicPr>
      <xdr:blipFill>
        <a:blip xmlns:r="http://schemas.openxmlformats.org/officeDocument/2006/relationships" r:embed="rId4" cstate="print"/>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dr:oneCellAnchor>
    <xdr:from>
      <xdr:col>0</xdr:col>
      <xdr:colOff>400050</xdr:colOff>
      <xdr:row>11</xdr:row>
      <xdr:rowOff>171450</xdr:rowOff>
    </xdr:from>
    <xdr:ext cx="4343400" cy="3000375"/>
    <xdr:graphicFrame macro="">
      <xdr:nvGraphicFramePr>
        <xdr:cNvPr id="486230128" name="Chart 4">
          <a:extLst>
            <a:ext uri="{FF2B5EF4-FFF2-40B4-BE49-F238E27FC236}">
              <a16:creationId xmlns:a16="http://schemas.microsoft.com/office/drawing/2014/main" id="{00000000-0008-0000-0700-00007048FB1C}"/>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discover.pbcgov.org/resilience/Pages/Regional-Climate-Action-Plan.aspx" TargetMode="External"/><Relationship Id="rId18" Type="http://schemas.openxmlformats.org/officeDocument/2006/relationships/hyperlink" Target="https://southeastfloridaclimatecompact.org/wp-content/uploads/2023/10/SEFL_RCAP3_Final.1.pdf" TargetMode="External"/><Relationship Id="rId26" Type="http://schemas.openxmlformats.org/officeDocument/2006/relationships/hyperlink" Target="https://www.energystar.gov/products/building_products/residential_windows_doors_and_skylights/benefits" TargetMode="External"/><Relationship Id="rId3" Type="http://schemas.openxmlformats.org/officeDocument/2006/relationships/hyperlink" Target="https://www.energy.gov/energysaver/lighting-choices-save-you-money" TargetMode="External"/><Relationship Id="rId21" Type="http://schemas.openxmlformats.org/officeDocument/2006/relationships/hyperlink" Target="https://www.energy.gov/energysaver/heat-pump-systems" TargetMode="External"/><Relationship Id="rId7" Type="http://schemas.openxmlformats.org/officeDocument/2006/relationships/hyperlink" Target="https://www.airquality.org/ClimateChange/Documents/Handbook%20Public%20Draft_2021-Aug.pdf" TargetMode="External"/><Relationship Id="rId12" Type="http://schemas.openxmlformats.org/officeDocument/2006/relationships/hyperlink" Target="https://www.broward.org/Climate/Documents/CCAP_2020_ADA.pdf" TargetMode="External"/><Relationship Id="rId17" Type="http://schemas.openxmlformats.org/officeDocument/2006/relationships/hyperlink" Target="https://southeastfloridaclimatecompact.org/initiative/regional-climate-action-plan/" TargetMode="External"/><Relationship Id="rId25" Type="http://schemas.openxmlformats.org/officeDocument/2006/relationships/hyperlink" Target="https://www.energy.gov/sites/prod/files/guide_to_home_insulation.pdf" TargetMode="External"/><Relationship Id="rId33" Type="http://schemas.openxmlformats.org/officeDocument/2006/relationships/comments" Target="../comments1.xml"/><Relationship Id="rId2" Type="http://schemas.openxmlformats.org/officeDocument/2006/relationships/hyperlink" Target="https://www.eia.gov/consumption/residential/reports/2009/state_briefs/pdf/fl.pdf" TargetMode="External"/><Relationship Id="rId16" Type="http://schemas.openxmlformats.org/officeDocument/2006/relationships/hyperlink" Target="https://www.fpl.com/content/dam/fplgp/us/en/business/save/programs/pdf/building-envelope-brief.pdf" TargetMode="External"/><Relationship Id="rId20" Type="http://schemas.openxmlformats.org/officeDocument/2006/relationships/hyperlink" Target="https://betterbuildingssolutioncenter.energy.gov/sites/default/files/DLC_Advanced-Lighting-Controls_Final-Report_PNNL%20%281%29.pdf" TargetMode="External"/><Relationship Id="rId29" Type="http://schemas.openxmlformats.org/officeDocument/2006/relationships/hyperlink" Target="https://www.energystar.gov/products/water_heater_solar/benefits_savings" TargetMode="External"/><Relationship Id="rId1" Type="http://schemas.openxmlformats.org/officeDocument/2006/relationships/hyperlink" Target="https://www.energy.gov/energysaver/heat-pump-systems" TargetMode="External"/><Relationship Id="rId6" Type="http://schemas.openxmlformats.org/officeDocument/2006/relationships/hyperlink" Target="https://www.energystar.gov/products/building_products/residential_windows_doors_and_skylights/benefits" TargetMode="External"/><Relationship Id="rId11" Type="http://schemas.openxmlformats.org/officeDocument/2006/relationships/hyperlink" Target="https://www.monroecounty-fl.gov/803/Sustainability" TargetMode="External"/><Relationship Id="rId24" Type="http://schemas.openxmlformats.org/officeDocument/2006/relationships/hyperlink" Target="https://www.energy.gov/energysaver/update-or-replace-windows" TargetMode="External"/><Relationship Id="rId32" Type="http://schemas.openxmlformats.org/officeDocument/2006/relationships/vmlDrawing" Target="../drawings/vmlDrawing1.vml"/><Relationship Id="rId5" Type="http://schemas.openxmlformats.org/officeDocument/2006/relationships/hyperlink" Target="https://www.energy.gov/sites/prod/files/guide_to_home_insulation.pdf" TargetMode="External"/><Relationship Id="rId15" Type="http://schemas.openxmlformats.org/officeDocument/2006/relationships/hyperlink" Target="https://www.fpl.com/business/save/programs/lighting.html" TargetMode="External"/><Relationship Id="rId23" Type="http://schemas.openxmlformats.org/officeDocument/2006/relationships/hyperlink" Target="https://www.energy.gov/energysaver/lighting-choices-save-you-money" TargetMode="External"/><Relationship Id="rId28" Type="http://schemas.openxmlformats.org/officeDocument/2006/relationships/hyperlink" Target="https://www.energystar.gov/sites/default/files/tools/ENERGY%20STAR%20Appliances%20Brochure_508.pdf" TargetMode="External"/><Relationship Id="rId10" Type="http://schemas.openxmlformats.org/officeDocument/2006/relationships/hyperlink" Target="https://www.energystar.gov/products/water_heater_solar/benefits_savings" TargetMode="External"/><Relationship Id="rId19" Type="http://schemas.openxmlformats.org/officeDocument/2006/relationships/hyperlink" Target="http://../:b:/r/sites/US-MDCPRG/Shared%20Documents/General/3.0%20Data/FPL/Commercial/Building%20Controls%20FPL%20Technical%20Brief.pdf?csf=1&amp;web=1&amp;e=iKB2vB" TargetMode="External"/><Relationship Id="rId31" Type="http://schemas.openxmlformats.org/officeDocument/2006/relationships/hyperlink" Target="https://experience.arcgis.com/experience/cbf6875974554a74823232f84f563253?src=%E2%80%B9%20Consumption%20%20%20%20%20%20Residential%20Energy%20Consumption%20Survey%20(RECS)-b1" TargetMode="External"/><Relationship Id="rId4" Type="http://schemas.openxmlformats.org/officeDocument/2006/relationships/hyperlink" Target="https://www.energy.gov/energysaver/update-or-replace-windows" TargetMode="External"/><Relationship Id="rId9" Type="http://schemas.openxmlformats.org/officeDocument/2006/relationships/hyperlink" Target="https://www.energystar.gov/products/water_heater_solar/benefits_savings" TargetMode="External"/><Relationship Id="rId14" Type="http://schemas.openxmlformats.org/officeDocument/2006/relationships/hyperlink" Target="https://www.fpl.com/content/dam/fplgp/us/en/business/save/programs/pdf/SMB-HVAC-Forms.pdf" TargetMode="External"/><Relationship Id="rId22" Type="http://schemas.openxmlformats.org/officeDocument/2006/relationships/hyperlink" Target="https://www.eia.gov/consumption/residential/reports/2009/state_briefs/pdf/fl.pdf" TargetMode="External"/><Relationship Id="rId27" Type="http://schemas.openxmlformats.org/officeDocument/2006/relationships/hyperlink" Target="https://www.airquality.org/ClimateChange/Documents/Handbook%20Public%20Draft_2021-Aug.pdf" TargetMode="External"/><Relationship Id="rId30" Type="http://schemas.openxmlformats.org/officeDocument/2006/relationships/hyperlink" Target="https://www.energystar.gov/products/water_heater_solar/benefits_savings" TargetMode="External"/><Relationship Id="rId8" Type="http://schemas.openxmlformats.org/officeDocument/2006/relationships/hyperlink" Target="https://www.energystar.gov/sites/default/files/tools/ENERGY%20STAR%20Appliances%20Brochure_508.pdf" TargetMode="External"/></Relationships>
</file>

<file path=xl/worksheets/_rels/sheet10.xml.rels><?xml version="1.0" encoding="UTF-8" standalone="yes"?>
<Relationships xmlns="http://schemas.openxmlformats.org/package/2006/relationships"><Relationship Id="rId8" Type="http://schemas.openxmlformats.org/officeDocument/2006/relationships/hyperlink" Target="https://www.energy.gov/energysaver/lighting-choices-save-you-money" TargetMode="External"/><Relationship Id="rId13" Type="http://schemas.openxmlformats.org/officeDocument/2006/relationships/hyperlink" Target="https://fpl.bizenergyadvisor.com/article/insulation" TargetMode="External"/><Relationship Id="rId18" Type="http://schemas.openxmlformats.org/officeDocument/2006/relationships/hyperlink" Target="https://www.nrel.gov/docs/fy22osti/82117.pdf" TargetMode="External"/><Relationship Id="rId3" Type="http://schemas.openxmlformats.org/officeDocument/2006/relationships/hyperlink" Target="https://www.myfloridahomeenergy.com/help/library/hvac/air-conditioning/" TargetMode="External"/><Relationship Id="rId7" Type="http://schemas.openxmlformats.org/officeDocument/2006/relationships/hyperlink" Target="https://www.fpl.com/content/dam/fplgp/us/en/business/save/programs/pdf/lighting-brochure.pdf" TargetMode="External"/><Relationship Id="rId12" Type="http://schemas.openxmlformats.org/officeDocument/2006/relationships/hyperlink" Target="https://fpl.bizenergyadvisor.com/article/cool-roofs" TargetMode="External"/><Relationship Id="rId17" Type="http://schemas.openxmlformats.org/officeDocument/2006/relationships/hyperlink" Target="https://www.jea.com/my_account/rates/https:/www.fpl.com/content/dam/fplgp/us/en/rates/pdf/bus-eff-feb-2024.pdf" TargetMode="External"/><Relationship Id="rId2" Type="http://schemas.openxmlformats.org/officeDocument/2006/relationships/hyperlink" Target="https://www.jea.com/my_account/rates/https:/www.fpl.com/content/dam/fplgp/us/en/rates/pdf/bus-eff-feb-2024.pdf" TargetMode="External"/><Relationship Id="rId16" Type="http://schemas.openxmlformats.org/officeDocument/2006/relationships/hyperlink" Target="https://www.fpl.com/energy-my-way/smart-home-technology.html" TargetMode="External"/><Relationship Id="rId20" Type="http://schemas.openxmlformats.org/officeDocument/2006/relationships/comments" Target="../comments5.xml"/><Relationship Id="rId1" Type="http://schemas.openxmlformats.org/officeDocument/2006/relationships/hyperlink" Target="https://palmetto.com/learning-center/blog/how-much-roof-space-is-needed-for-solar-panels" TargetMode="External"/><Relationship Id="rId6" Type="http://schemas.openxmlformats.org/officeDocument/2006/relationships/hyperlink" Target="https://gopaschal.com/deciding-between-14-seer-and-16-seer/" TargetMode="External"/><Relationship Id="rId11" Type="http://schemas.openxmlformats.org/officeDocument/2006/relationships/hyperlink" Target="https://www.fpl.com/content/dam/fplgp/us/en/business/save/programs/pdf/building-envelope-brief.pdf" TargetMode="External"/><Relationship Id="rId5" Type="http://schemas.openxmlformats.org/officeDocument/2006/relationships/hyperlink" Target="https://www.jea.com/my_account/rates/https:/www.fpl.com/content/dam/fplgp/us/en/rates/pdf/bus-eff-feb-2024.pdf" TargetMode="External"/><Relationship Id="rId15" Type="http://schemas.openxmlformats.org/officeDocument/2006/relationships/hyperlink" Target="https://www.fpl.com/content/dam/fplgp/us/en/northwest/pdf/business/BuildingControls-TechnicalBrief.pdf" TargetMode="External"/><Relationship Id="rId10" Type="http://schemas.openxmlformats.org/officeDocument/2006/relationships/hyperlink" Target="https://www.gsa.gov/system/files/GSA_GPG_Linear_LED_Retrofit_Assessment-508.pdf" TargetMode="External"/><Relationship Id="rId19" Type="http://schemas.openxmlformats.org/officeDocument/2006/relationships/vmlDrawing" Target="../drawings/vmlDrawing5.vml"/><Relationship Id="rId4" Type="http://schemas.openxmlformats.org/officeDocument/2006/relationships/hyperlink" Target="https://www.rsmeans.com/" TargetMode="External"/><Relationship Id="rId9" Type="http://schemas.openxmlformats.org/officeDocument/2006/relationships/hyperlink" Target="https://www.jea.com/my_account/rates/https:/www.fpl.com/content/dam/fplgp/us/en/rates/pdf/bus-eff-feb-2024.pdf" TargetMode="External"/><Relationship Id="rId14" Type="http://schemas.openxmlformats.org/officeDocument/2006/relationships/hyperlink" Target="https://www.energy.gov/sites/prod/files/guide_to_home_insulation.pdf"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s://www.energy.gov/energysaver/lighting-choices-save-you-money" TargetMode="External"/><Relationship Id="rId13" Type="http://schemas.openxmlformats.org/officeDocument/2006/relationships/hyperlink" Target="https://fpl.bizenergyadvisor.com/article/insulation" TargetMode="External"/><Relationship Id="rId18" Type="http://schemas.openxmlformats.org/officeDocument/2006/relationships/hyperlink" Target="https://www.nrel.gov/docs/fy22osti/82117.pdf" TargetMode="External"/><Relationship Id="rId3" Type="http://schemas.openxmlformats.org/officeDocument/2006/relationships/hyperlink" Target="https://www.myfloridahomeenergy.com/help/library/hvac/air-conditioning/" TargetMode="External"/><Relationship Id="rId7" Type="http://schemas.openxmlformats.org/officeDocument/2006/relationships/hyperlink" Target="https://www.fpl.com/content/dam/fplgp/us/en/business/save/programs/pdf/lighting-brochure.pdf" TargetMode="External"/><Relationship Id="rId12" Type="http://schemas.openxmlformats.org/officeDocument/2006/relationships/hyperlink" Target="https://fpl.bizenergyadvisor.com/article/cool-roofs" TargetMode="External"/><Relationship Id="rId17" Type="http://schemas.openxmlformats.org/officeDocument/2006/relationships/hyperlink" Target="https://www.jea.com/my_account/rates/https:/www.fpl.com/content/dam/fplgp/us/en/rates/pdf/bus-eff-feb-2024.pdf" TargetMode="External"/><Relationship Id="rId2" Type="http://schemas.openxmlformats.org/officeDocument/2006/relationships/hyperlink" Target="https://www.jea.com/my_account/rates/https:/www.fpl.com/content/dam/fplgp/us/en/rates/pdf/bus-eff-feb-2024.pdf" TargetMode="External"/><Relationship Id="rId16" Type="http://schemas.openxmlformats.org/officeDocument/2006/relationships/hyperlink" Target="https://www.fpl.com/energy-my-way/smart-home-technology.html" TargetMode="External"/><Relationship Id="rId20" Type="http://schemas.openxmlformats.org/officeDocument/2006/relationships/comments" Target="../comments6.xml"/><Relationship Id="rId1" Type="http://schemas.openxmlformats.org/officeDocument/2006/relationships/hyperlink" Target="https://palmetto.com/learning-center/blog/how-much-roof-space-is-needed-for-solar-panels" TargetMode="External"/><Relationship Id="rId6" Type="http://schemas.openxmlformats.org/officeDocument/2006/relationships/hyperlink" Target="https://gopaschal.com/deciding-between-14-seer-and-16-seer/" TargetMode="External"/><Relationship Id="rId11" Type="http://schemas.openxmlformats.org/officeDocument/2006/relationships/hyperlink" Target="https://www.fpl.com/content/dam/fplgp/us/en/business/save/programs/pdf/building-envelope-brief.pdf" TargetMode="External"/><Relationship Id="rId5" Type="http://schemas.openxmlformats.org/officeDocument/2006/relationships/hyperlink" Target="https://www.jea.com/my_account/rates/https:/www.fpl.com/content/dam/fplgp/us/en/rates/pdf/bus-eff-feb-2024.pdf" TargetMode="External"/><Relationship Id="rId15" Type="http://schemas.openxmlformats.org/officeDocument/2006/relationships/hyperlink" Target="https://www.fpl.com/content/dam/fplgp/us/en/northwest/pdf/business/BuildingControls-TechnicalBrief.pdf" TargetMode="External"/><Relationship Id="rId10" Type="http://schemas.openxmlformats.org/officeDocument/2006/relationships/hyperlink" Target="https://www.gsa.gov/system/files/GSA_GPG_Linear_LED_Retrofit_Assessment-508.pdf" TargetMode="External"/><Relationship Id="rId19" Type="http://schemas.openxmlformats.org/officeDocument/2006/relationships/vmlDrawing" Target="../drawings/vmlDrawing6.vml"/><Relationship Id="rId4" Type="http://schemas.openxmlformats.org/officeDocument/2006/relationships/hyperlink" Target="https://www.rsmeans.com/" TargetMode="External"/><Relationship Id="rId9" Type="http://schemas.openxmlformats.org/officeDocument/2006/relationships/hyperlink" Target="https://www.jea.com/my_account/rates/https:/www.fpl.com/content/dam/fplgp/us/en/rates/pdf/bus-eff-feb-2024.pdf" TargetMode="External"/><Relationship Id="rId14" Type="http://schemas.openxmlformats.org/officeDocument/2006/relationships/hyperlink" Target="https://www.energy.gov/sites/prod/files/guide_to_home_insulation.pdf"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8" Type="http://schemas.openxmlformats.org/officeDocument/2006/relationships/hyperlink" Target="https://www.fpl.com/content/dam/fplgp/us/en/business/save/programs/pdf/lighting-brochure.pdf" TargetMode="External"/><Relationship Id="rId13" Type="http://schemas.openxmlformats.org/officeDocument/2006/relationships/hyperlink" Target="https://fpl.bizenergyadvisor.com/article/cool-roofs" TargetMode="External"/><Relationship Id="rId18" Type="http://schemas.openxmlformats.org/officeDocument/2006/relationships/hyperlink" Target="https://www.jea.com/my_account/rates/https:/www.fpl.com/content/dam/fplgp/us/en/rates/pdf/bus-eff-feb-2024.pdf" TargetMode="External"/><Relationship Id="rId3" Type="http://schemas.openxmlformats.org/officeDocument/2006/relationships/hyperlink" Target="https://pvwatts.nrel.gov/index.php" TargetMode="External"/><Relationship Id="rId7" Type="http://schemas.openxmlformats.org/officeDocument/2006/relationships/hyperlink" Target="https://gopaschal.com/deciding-between-14-seer-and-16-seer/" TargetMode="External"/><Relationship Id="rId12" Type="http://schemas.openxmlformats.org/officeDocument/2006/relationships/hyperlink" Target="https://www.fpl.com/content/dam/fplgp/us/en/business/save/programs/pdf/building-envelope-brief.pdf" TargetMode="External"/><Relationship Id="rId17" Type="http://schemas.openxmlformats.org/officeDocument/2006/relationships/hyperlink" Target="https://www.fpl.com/energy-my-way/smart-home-technology.html" TargetMode="External"/><Relationship Id="rId2" Type="http://schemas.openxmlformats.org/officeDocument/2006/relationships/hyperlink" Target="https://www.jea.com/my_account/rates/https:/www.fpl.com/content/dam/fplgp/us/en/rates/pdf/bus-eff-feb-2024.pdf" TargetMode="External"/><Relationship Id="rId16" Type="http://schemas.openxmlformats.org/officeDocument/2006/relationships/hyperlink" Target="https://www.fpl.com/content/dam/fplgp/us/en/northwest/pdf/business/BuildingControls-TechnicalBrief.pdf" TargetMode="External"/><Relationship Id="rId1" Type="http://schemas.openxmlformats.org/officeDocument/2006/relationships/hyperlink" Target="https://palmetto.com/learning-center/blog/how-much-roof-space-is-needed-for-solar-panels" TargetMode="External"/><Relationship Id="rId6" Type="http://schemas.openxmlformats.org/officeDocument/2006/relationships/hyperlink" Target="https://www.jea.com/my_account/rates/https:/www.fpl.com/content/dam/fplgp/us/en/rates/pdf/bus-eff-feb-2024.pdf" TargetMode="External"/><Relationship Id="rId11" Type="http://schemas.openxmlformats.org/officeDocument/2006/relationships/hyperlink" Target="https://www.gsa.gov/system/files/GSA_GPG_Linear_LED_Retrofit_Assessment-508.pdf" TargetMode="External"/><Relationship Id="rId5" Type="http://schemas.openxmlformats.org/officeDocument/2006/relationships/hyperlink" Target="https://www.rsmeans.com/" TargetMode="External"/><Relationship Id="rId15" Type="http://schemas.openxmlformats.org/officeDocument/2006/relationships/hyperlink" Target="https://www.energy.gov/sites/prod/files/guide_to_home_insulation.pdf" TargetMode="External"/><Relationship Id="rId10" Type="http://schemas.openxmlformats.org/officeDocument/2006/relationships/hyperlink" Target="https://www.jea.com/my_account/rates/https:/www.fpl.com/content/dam/fplgp/us/en/rates/pdf/bus-eff-feb-2024.pdf" TargetMode="External"/><Relationship Id="rId19" Type="http://schemas.openxmlformats.org/officeDocument/2006/relationships/hyperlink" Target="https://www.nrel.gov/docs/fy22osti/82117.pdf" TargetMode="External"/><Relationship Id="rId4" Type="http://schemas.openxmlformats.org/officeDocument/2006/relationships/hyperlink" Target="https://www.myfloridahomeenergy.com/help/library/hvac/air-conditioning/" TargetMode="External"/><Relationship Id="rId9" Type="http://schemas.openxmlformats.org/officeDocument/2006/relationships/hyperlink" Target="https://www.energy.gov/energysaver/lighting-choices-save-you-money" TargetMode="External"/><Relationship Id="rId14" Type="http://schemas.openxmlformats.org/officeDocument/2006/relationships/hyperlink" Target="https://fpl.bizenergyadvisor.com/article/insulation" TargetMode="External"/></Relationships>
</file>

<file path=xl/worksheets/_rels/sheet4.xml.rels><?xml version="1.0" encoding="UTF-8" standalone="yes"?>
<Relationships xmlns="http://schemas.openxmlformats.org/package/2006/relationships"><Relationship Id="rId8" Type="http://schemas.openxmlformats.org/officeDocument/2006/relationships/hyperlink" Target="https://www.rsmeans.com/?utm_source=google&amp;utm_medium=cpc&amp;utm_campaign=Brand_Exact&amp;utm_content=rs_means_online&amp;utm_term=rsmeans%20online&amp;gad_source=1&amp;gclid=CjwKCAiAxaCvBhBaEiwAvsLmWHsnCYYpP5TMLe6zWjzcr8YD3Sk99erkjSys43yYBWr3qxS1ya2rzxoCS3wQAvD_BwE" TargetMode="External"/><Relationship Id="rId13" Type="http://schemas.openxmlformats.org/officeDocument/2006/relationships/hyperlink" Target="https://www.fpl.com/content/dam/fplgp/us/en/business/save/programs/pdf/building-envelope-brief.pdf" TargetMode="External"/><Relationship Id="rId18" Type="http://schemas.openxmlformats.org/officeDocument/2006/relationships/hyperlink" Target="https://www.jea.com/Residential_Customers/Ways_to_Save/Thermostats/" TargetMode="External"/><Relationship Id="rId3" Type="http://schemas.openxmlformats.org/officeDocument/2006/relationships/hyperlink" Target="https://www.jea.com/my_account/rates/" TargetMode="External"/><Relationship Id="rId21" Type="http://schemas.openxmlformats.org/officeDocument/2006/relationships/vmlDrawing" Target="../drawings/vmlDrawing3.vml"/><Relationship Id="rId7" Type="http://schemas.openxmlformats.org/officeDocument/2006/relationships/hyperlink" Target="https://gopaschal.com/deciding-between-14-seer-and-16-seer/" TargetMode="External"/><Relationship Id="rId12" Type="http://schemas.openxmlformats.org/officeDocument/2006/relationships/hyperlink" Target="https://www.gsa.gov/system/files/GSA_GPG_Linear_LED_Retrofit_Assessment-508.pdf" TargetMode="External"/><Relationship Id="rId17" Type="http://schemas.openxmlformats.org/officeDocument/2006/relationships/hyperlink" Target="https://www.fpl.com/content/dam/fplgp/us/en/northwest/pdf/business/BuildingControls-TechnicalBrief.pdf" TargetMode="External"/><Relationship Id="rId2" Type="http://schemas.openxmlformats.org/officeDocument/2006/relationships/hyperlink" Target="https://pvwatts.nrel.gov/" TargetMode="External"/><Relationship Id="rId16" Type="http://schemas.openxmlformats.org/officeDocument/2006/relationships/hyperlink" Target="https://www.energy.gov/sites/prod/files/guide_to_home_insulation.pdf" TargetMode="External"/><Relationship Id="rId20" Type="http://schemas.openxmlformats.org/officeDocument/2006/relationships/hyperlink" Target="https://www.nrel.gov/docs/fy22osti/82117.pdf" TargetMode="External"/><Relationship Id="rId1" Type="http://schemas.openxmlformats.org/officeDocument/2006/relationships/hyperlink" Target="https://palmetto.com/learning-center/blog/how-much-roof-space-is-needed-for-solar-panels" TargetMode="External"/><Relationship Id="rId6" Type="http://schemas.openxmlformats.org/officeDocument/2006/relationships/hyperlink" Target="https://www.rsmeans.com/" TargetMode="External"/><Relationship Id="rId11" Type="http://schemas.openxmlformats.org/officeDocument/2006/relationships/hyperlink" Target="https://www.jea.com/my_account/rates/" TargetMode="External"/><Relationship Id="rId5" Type="http://schemas.openxmlformats.org/officeDocument/2006/relationships/hyperlink" Target="https://www.rsmeans.com/?utm_source=google&amp;utm_medium=cpc&amp;utm_campaign=Brand_Exact&amp;utm_content=rs_means_online&amp;utm_term=rsmeans%20online&amp;gad_source=1&amp;gclid=CjwKCAiAxaCvBhBaEiwAvsLmWHsnCYYpP5TMLe6zWjzcr8YD3Sk99erkjSys43yYBWr3qxS1ya2rzxoCS3wQAvD_BwE" TargetMode="External"/><Relationship Id="rId15" Type="http://schemas.openxmlformats.org/officeDocument/2006/relationships/hyperlink" Target="https://fpl.bizenergyadvisor.com/article/insulation" TargetMode="External"/><Relationship Id="rId10" Type="http://schemas.openxmlformats.org/officeDocument/2006/relationships/hyperlink" Target="https://www.energy.gov/energysaver/lighting-choices-save-you-money" TargetMode="External"/><Relationship Id="rId19" Type="http://schemas.openxmlformats.org/officeDocument/2006/relationships/hyperlink" Target="https://www.jea.com/my_account/rates/" TargetMode="External"/><Relationship Id="rId4" Type="http://schemas.openxmlformats.org/officeDocument/2006/relationships/hyperlink" Target="https://www.nrel.gov/docs/fy22osti/80695.pdf" TargetMode="External"/><Relationship Id="rId9" Type="http://schemas.openxmlformats.org/officeDocument/2006/relationships/hyperlink" Target="https://www.jea.com/business_resources/rebates_for_businesses/office_lighting_upgrades/" TargetMode="External"/><Relationship Id="rId14" Type="http://schemas.openxmlformats.org/officeDocument/2006/relationships/hyperlink" Target="https://fpl.bizenergyadvisor.com/article/cool-roofs" TargetMode="External"/><Relationship Id="rId22" Type="http://schemas.openxmlformats.org/officeDocument/2006/relationships/comments" Target="../comments3.xml"/></Relationships>
</file>

<file path=xl/worksheets/_rels/sheet5.xml.rels><?xml version="1.0" encoding="UTF-8" standalone="yes"?>
<Relationships xmlns="http://schemas.openxmlformats.org/package/2006/relationships"><Relationship Id="rId2" Type="http://schemas.openxmlformats.org/officeDocument/2006/relationships/hyperlink" Target="https://www.census.gov/quickfacts/fact/table/manateecountyflorida/PST045222" TargetMode="External"/><Relationship Id="rId1" Type="http://schemas.openxmlformats.org/officeDocument/2006/relationships/hyperlink" Target="https://www.census.gov/quickfacts/fact/table/sarasotacityflorida,sarasotacountyflorida/PST045222"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www.eia.gov/consumption/residential/reports/2009/state_briefs/pdf/fl.pdf" TargetMode="External"/><Relationship Id="rId2" Type="http://schemas.openxmlformats.org/officeDocument/2006/relationships/hyperlink" Target="https://www.eia.gov/consumption/residential/data/2020/c&amp;e/pdf/ce3.4.pdf" TargetMode="External"/><Relationship Id="rId1" Type="http://schemas.openxmlformats.org/officeDocument/2006/relationships/hyperlink" Target="https://www.eia.gov/consumption/residential/data/2020/c&amp;e/pdf/ce3.4.pdf" TargetMode="External"/><Relationship Id="rId4" Type="http://schemas.openxmlformats.org/officeDocument/2006/relationships/drawing" Target="../drawings/drawing2.xml"/></Relationships>
</file>

<file path=xl/worksheets/_rels/sheet7.xml.rels><?xml version="1.0" encoding="UTF-8" standalone="yes"?>
<Relationships xmlns="http://schemas.openxmlformats.org/package/2006/relationships"><Relationship Id="rId1" Type="http://schemas.openxmlformats.org/officeDocument/2006/relationships/hyperlink" Target="https://www.eia.gov/consumption/residential/data/2020/index.php?view=microdata"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8" Type="http://schemas.openxmlformats.org/officeDocument/2006/relationships/hyperlink" Target="https://www.energy.gov/energysaver/lighting-choices-save-you-money" TargetMode="External"/><Relationship Id="rId13" Type="http://schemas.openxmlformats.org/officeDocument/2006/relationships/hyperlink" Target="https://fpl.bizenergyadvisor.com/article/insulation" TargetMode="External"/><Relationship Id="rId18" Type="http://schemas.openxmlformats.org/officeDocument/2006/relationships/hyperlink" Target="https://www.nrel.gov/docs/fy22osti/82117.pdf" TargetMode="External"/><Relationship Id="rId3" Type="http://schemas.openxmlformats.org/officeDocument/2006/relationships/hyperlink" Target="https://www.myfloridahomeenergy.com/help/library/hvac/air-conditioning/" TargetMode="External"/><Relationship Id="rId7" Type="http://schemas.openxmlformats.org/officeDocument/2006/relationships/hyperlink" Target="https://www.fpl.com/content/dam/fplgp/us/en/business/save/programs/pdf/lighting-brochure.pdf" TargetMode="External"/><Relationship Id="rId12" Type="http://schemas.openxmlformats.org/officeDocument/2006/relationships/hyperlink" Target="https://fpl.bizenergyadvisor.com/article/cool-roofs" TargetMode="External"/><Relationship Id="rId17" Type="http://schemas.openxmlformats.org/officeDocument/2006/relationships/hyperlink" Target="https://www.jea.com/my_account/rates/https:/www.fpl.com/content/dam/fplgp/us/en/rates/pdf/bus-eff-feb-2024.pdf" TargetMode="External"/><Relationship Id="rId2" Type="http://schemas.openxmlformats.org/officeDocument/2006/relationships/hyperlink" Target="https://www.jea.com/my_account/rates/https:/www.fpl.com/content/dam/fplgp/us/en/rates/pdf/bus-eff-feb-2024.pdf" TargetMode="External"/><Relationship Id="rId16" Type="http://schemas.openxmlformats.org/officeDocument/2006/relationships/hyperlink" Target="https://www.fpl.com/energy-my-way/smart-home-technology.html" TargetMode="External"/><Relationship Id="rId20" Type="http://schemas.openxmlformats.org/officeDocument/2006/relationships/comments" Target="../comments4.xml"/><Relationship Id="rId1" Type="http://schemas.openxmlformats.org/officeDocument/2006/relationships/hyperlink" Target="https://palmetto.com/learning-center/blog/how-much-roof-space-is-needed-for-solar-panels" TargetMode="External"/><Relationship Id="rId6" Type="http://schemas.openxmlformats.org/officeDocument/2006/relationships/hyperlink" Target="https://gopaschal.com/deciding-between-14-seer-and-16-seer/" TargetMode="External"/><Relationship Id="rId11" Type="http://schemas.openxmlformats.org/officeDocument/2006/relationships/hyperlink" Target="https://www.fpl.com/content/dam/fplgp/us/en/business/save/programs/pdf/building-envelope-brief.pdf" TargetMode="External"/><Relationship Id="rId5" Type="http://schemas.openxmlformats.org/officeDocument/2006/relationships/hyperlink" Target="https://www.jea.com/my_account/rates/https:/www.fpl.com/content/dam/fplgp/us/en/rates/pdf/bus-eff-feb-2024.pdf" TargetMode="External"/><Relationship Id="rId15" Type="http://schemas.openxmlformats.org/officeDocument/2006/relationships/hyperlink" Target="https://www.fpl.com/content/dam/fplgp/us/en/northwest/pdf/business/BuildingControls-TechnicalBrief.pdf" TargetMode="External"/><Relationship Id="rId10" Type="http://schemas.openxmlformats.org/officeDocument/2006/relationships/hyperlink" Target="https://www.gsa.gov/system/files/GSA_GPG_Linear_LED_Retrofit_Assessment-508.pdf" TargetMode="External"/><Relationship Id="rId19" Type="http://schemas.openxmlformats.org/officeDocument/2006/relationships/vmlDrawing" Target="../drawings/vmlDrawing4.vml"/><Relationship Id="rId4" Type="http://schemas.openxmlformats.org/officeDocument/2006/relationships/hyperlink" Target="https://www.rsmeans.com/" TargetMode="External"/><Relationship Id="rId9" Type="http://schemas.openxmlformats.org/officeDocument/2006/relationships/hyperlink" Target="https://www.jea.com/my_account/rates/https:/www.fpl.com/content/dam/fplgp/us/en/rates/pdf/bus-eff-feb-2024.pdf" TargetMode="External"/><Relationship Id="rId14" Type="http://schemas.openxmlformats.org/officeDocument/2006/relationships/hyperlink" Target="https://www.energy.gov/sites/prod/files/guide_to_home_insulation.pdf"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A5A5A5"/>
  </sheetPr>
  <dimension ref="A1:AC1000"/>
  <sheetViews>
    <sheetView tabSelected="1" workbookViewId="0">
      <pane ySplit="5" topLeftCell="A6" activePane="bottomLeft" state="frozen"/>
      <selection pane="bottomLeft" activeCell="B6" sqref="B6:B8"/>
    </sheetView>
  </sheetViews>
  <sheetFormatPr baseColWidth="10" defaultColWidth="14.5" defaultRowHeight="15" customHeight="1" x14ac:dyDescent="0.2"/>
  <cols>
    <col min="1" max="1" width="20.83203125" customWidth="1"/>
    <col min="2" max="2" width="27.6640625" customWidth="1"/>
    <col min="3" max="3" width="22.33203125" customWidth="1"/>
    <col min="4" max="6" width="14.1640625" customWidth="1"/>
    <col min="7" max="7" width="11.6640625" customWidth="1"/>
    <col min="8" max="8" width="12.1640625" customWidth="1"/>
    <col min="9" max="9" width="13.5" customWidth="1"/>
    <col min="10" max="10" width="13.1640625" customWidth="1"/>
    <col min="11" max="11" width="12.1640625" customWidth="1"/>
    <col min="12" max="12" width="16.5" customWidth="1"/>
    <col min="13" max="13" width="18.5" customWidth="1"/>
    <col min="14" max="14" width="14.1640625" customWidth="1"/>
    <col min="15" max="15" width="50.5" customWidth="1"/>
    <col min="16" max="16" width="11.1640625" hidden="1" customWidth="1"/>
    <col min="17" max="17" width="11.6640625" hidden="1" customWidth="1"/>
    <col min="18" max="18" width="12.33203125" hidden="1" customWidth="1"/>
    <col min="19" max="19" width="11" hidden="1" customWidth="1"/>
    <col min="20" max="20" width="11.6640625" hidden="1" customWidth="1"/>
    <col min="21" max="21" width="12" hidden="1" customWidth="1"/>
    <col min="22" max="22" width="11.1640625" hidden="1" customWidth="1"/>
    <col min="23" max="23" width="12" hidden="1" customWidth="1"/>
    <col min="24" max="24" width="11.6640625" hidden="1" customWidth="1"/>
    <col min="25" max="25" width="11.1640625" hidden="1" customWidth="1"/>
    <col min="26" max="26" width="20.5" hidden="1" customWidth="1"/>
    <col min="27" max="27" width="9.1640625" hidden="1" customWidth="1"/>
    <col min="28" max="28" width="12.33203125" customWidth="1"/>
    <col min="29" max="29" width="17" hidden="1" customWidth="1"/>
    <col min="30" max="31" width="9.6640625" customWidth="1"/>
  </cols>
  <sheetData>
    <row r="1" spans="1:29" ht="32.25" customHeight="1" x14ac:dyDescent="0.2">
      <c r="K1" s="1" t="s">
        <v>0</v>
      </c>
      <c r="L1" s="2" t="s">
        <v>1</v>
      </c>
    </row>
    <row r="2" spans="1:29" hidden="1" x14ac:dyDescent="0.2">
      <c r="I2" s="779" t="s">
        <v>2</v>
      </c>
      <c r="J2" s="780"/>
      <c r="K2" s="3" t="e">
        <f>'Municipal Bldg GHG Inventory'!#REF!</f>
        <v>#REF!</v>
      </c>
      <c r="L2" s="4" t="e">
        <f>SUM('Municipal Bldg GHG Inventory'!#REF!)</f>
        <v>#REF!</v>
      </c>
    </row>
    <row r="3" spans="1:29" x14ac:dyDescent="0.2">
      <c r="I3" s="781" t="s">
        <v>3</v>
      </c>
      <c r="J3" s="780"/>
      <c r="K3" s="5">
        <f>'Municipal Bldg GHG Inventory'!E7</f>
        <v>0.98699489945050034</v>
      </c>
      <c r="L3" s="6">
        <f>SUM('Municipal Bldg GHG Inventory'!E8:E11)</f>
        <v>1.3005100549499621E-2</v>
      </c>
      <c r="M3" s="7" t="s">
        <v>4</v>
      </c>
    </row>
    <row r="5" spans="1:29" ht="59.25" customHeight="1" x14ac:dyDescent="0.2">
      <c r="A5" s="8"/>
      <c r="B5" s="9" t="s">
        <v>5</v>
      </c>
      <c r="C5" s="9" t="s">
        <v>6</v>
      </c>
      <c r="D5" s="9" t="s">
        <v>7</v>
      </c>
      <c r="E5" s="9" t="s">
        <v>8</v>
      </c>
      <c r="F5" s="9" t="s">
        <v>9</v>
      </c>
      <c r="G5" s="10" t="s">
        <v>10</v>
      </c>
      <c r="H5" s="10" t="s">
        <v>11</v>
      </c>
      <c r="I5" s="11" t="s">
        <v>12</v>
      </c>
      <c r="J5" s="11" t="s">
        <v>13</v>
      </c>
      <c r="K5" s="11" t="s">
        <v>14</v>
      </c>
      <c r="L5" s="11" t="s">
        <v>15</v>
      </c>
      <c r="M5" s="12" t="s">
        <v>16</v>
      </c>
      <c r="N5" s="12" t="s">
        <v>17</v>
      </c>
      <c r="O5" s="13" t="s">
        <v>18</v>
      </c>
      <c r="P5" s="14" t="s">
        <v>19</v>
      </c>
      <c r="Q5" s="15" t="s">
        <v>20</v>
      </c>
      <c r="R5" s="16" t="s">
        <v>21</v>
      </c>
      <c r="S5" s="17" t="s">
        <v>19</v>
      </c>
      <c r="T5" s="15" t="s">
        <v>20</v>
      </c>
      <c r="U5" s="16" t="s">
        <v>21</v>
      </c>
      <c r="V5" s="17" t="s">
        <v>19</v>
      </c>
      <c r="W5" s="15" t="s">
        <v>20</v>
      </c>
      <c r="X5" s="18" t="s">
        <v>21</v>
      </c>
      <c r="Y5" s="17" t="s">
        <v>19</v>
      </c>
      <c r="Z5" s="15" t="s">
        <v>20</v>
      </c>
      <c r="AA5" s="18" t="s">
        <v>21</v>
      </c>
    </row>
    <row r="6" spans="1:29" ht="29.25" hidden="1" customHeight="1" x14ac:dyDescent="0.2">
      <c r="A6" s="782" t="s">
        <v>22</v>
      </c>
      <c r="B6" s="785" t="s">
        <v>23</v>
      </c>
      <c r="C6" s="787" t="s">
        <v>24</v>
      </c>
      <c r="D6" s="19">
        <v>0.1</v>
      </c>
      <c r="E6" s="20">
        <f>D6*'County Units and Area Data'!$E$9</f>
        <v>29659.493041678379</v>
      </c>
      <c r="F6" s="21" t="s">
        <v>25</v>
      </c>
      <c r="G6" s="22"/>
      <c r="H6" s="23"/>
      <c r="I6" s="24">
        <f t="shared" ref="I6:I8" si="0">N6*1450</f>
        <v>430062.64910433645</v>
      </c>
      <c r="J6" s="24">
        <f>I6*'Municipal Bldg GHG Inventory'!$J$6</f>
        <v>162502.45949550348</v>
      </c>
      <c r="K6" s="24"/>
      <c r="L6" s="24"/>
      <c r="M6" s="24">
        <f t="shared" ref="M6:M35" si="1">SUM(J6,L6)</f>
        <v>162502.45949550348</v>
      </c>
      <c r="N6" s="24">
        <f>10*'County Units and Area Data'!$E$9*'Blended Emissions Calculations'!D6/1000</f>
        <v>296.59493041678377</v>
      </c>
      <c r="O6" s="25" t="s">
        <v>26</v>
      </c>
      <c r="P6" s="26">
        <v>20</v>
      </c>
      <c r="Q6" s="27" t="s">
        <v>27</v>
      </c>
      <c r="R6" s="28" t="e">
        <f>P6*#REF!*(#REF!-#REF!)/1000000</f>
        <v>#REF!</v>
      </c>
      <c r="S6" s="29">
        <v>1</v>
      </c>
      <c r="T6" s="27" t="s">
        <v>27</v>
      </c>
      <c r="U6" s="28" t="e">
        <f>S6*#REF!*(#REF!-#REF!)/1000000</f>
        <v>#REF!</v>
      </c>
      <c r="V6" s="29">
        <v>1</v>
      </c>
      <c r="W6" s="27" t="s">
        <v>27</v>
      </c>
      <c r="X6" s="28" t="e">
        <f>V6*#REF!*(#REF!-#REF!)/1000000</f>
        <v>#REF!</v>
      </c>
      <c r="Y6" s="29">
        <v>1</v>
      </c>
      <c r="Z6" s="27" t="s">
        <v>27</v>
      </c>
      <c r="AA6" s="28" t="e">
        <f>Y6*#REF!*(#REF!-#REF!)/1000000</f>
        <v>#REF!</v>
      </c>
    </row>
    <row r="7" spans="1:29" ht="29.25" hidden="1" customHeight="1" x14ac:dyDescent="0.2">
      <c r="A7" s="783"/>
      <c r="B7" s="786"/>
      <c r="C7" s="786"/>
      <c r="D7" s="30">
        <v>0.2</v>
      </c>
      <c r="E7" s="31">
        <f>D7*'County Units and Area Data'!$E$9</f>
        <v>59318.986083356758</v>
      </c>
      <c r="F7" s="32" t="s">
        <v>25</v>
      </c>
      <c r="G7" s="33"/>
      <c r="H7" s="34"/>
      <c r="I7" s="35">
        <f t="shared" si="0"/>
        <v>860125.2982086729</v>
      </c>
      <c r="J7" s="35">
        <f>I7*'Municipal Bldg GHG Inventory'!$J$6</f>
        <v>325004.91899100697</v>
      </c>
      <c r="K7" s="35"/>
      <c r="L7" s="35"/>
      <c r="M7" s="35">
        <f t="shared" si="1"/>
        <v>325004.91899100697</v>
      </c>
      <c r="N7" s="35">
        <f>10*'County Units and Area Data'!$E$9*'Blended Emissions Calculations'!D7/1000</f>
        <v>593.18986083356754</v>
      </c>
      <c r="O7" s="36" t="s">
        <v>28</v>
      </c>
      <c r="P7" s="26"/>
      <c r="Q7" s="27"/>
      <c r="R7" s="28"/>
      <c r="S7" s="29"/>
      <c r="T7" s="27"/>
      <c r="U7" s="28"/>
      <c r="V7" s="29"/>
      <c r="W7" s="27"/>
      <c r="X7" s="28"/>
      <c r="Y7" s="29"/>
      <c r="Z7" s="27"/>
      <c r="AA7" s="28"/>
    </row>
    <row r="8" spans="1:29" ht="29.25" hidden="1" customHeight="1" x14ac:dyDescent="0.2">
      <c r="A8" s="784"/>
      <c r="B8" s="786"/>
      <c r="C8" s="788"/>
      <c r="D8" s="37">
        <v>0.3</v>
      </c>
      <c r="E8" s="38">
        <f>D8*'County Units and Area Data'!$E$9</f>
        <v>88978.479125035126</v>
      </c>
      <c r="F8" s="39" t="s">
        <v>25</v>
      </c>
      <c r="G8" s="40"/>
      <c r="H8" s="41"/>
      <c r="I8" s="42">
        <f t="shared" si="0"/>
        <v>1290187.9473130093</v>
      </c>
      <c r="J8" s="42">
        <f>I8*'Municipal Bldg GHG Inventory'!$J$6</f>
        <v>487507.37848651042</v>
      </c>
      <c r="K8" s="42"/>
      <c r="L8" s="42"/>
      <c r="M8" s="42">
        <f t="shared" si="1"/>
        <v>487507.37848651042</v>
      </c>
      <c r="N8" s="42">
        <f>10*'County Units and Area Data'!$E$9*'Blended Emissions Calculations'!D8/1000</f>
        <v>889.7847912503513</v>
      </c>
      <c r="O8" s="43"/>
      <c r="P8" s="26"/>
      <c r="Q8" s="27"/>
      <c r="R8" s="28"/>
      <c r="S8" s="29"/>
      <c r="T8" s="27"/>
      <c r="U8" s="28"/>
      <c r="V8" s="29"/>
      <c r="W8" s="27"/>
      <c r="X8" s="28"/>
      <c r="Y8" s="29"/>
      <c r="Z8" s="27"/>
      <c r="AA8" s="28"/>
    </row>
    <row r="9" spans="1:29" ht="27" hidden="1" customHeight="1" x14ac:dyDescent="0.2">
      <c r="A9" s="782" t="s">
        <v>29</v>
      </c>
      <c r="B9" s="785" t="s">
        <v>30</v>
      </c>
      <c r="C9" s="787" t="s">
        <v>31</v>
      </c>
      <c r="D9" s="44">
        <v>0.1</v>
      </c>
      <c r="E9" s="45">
        <f>D9*'County Units and Area Data'!$D$9</f>
        <v>48679.700000000004</v>
      </c>
      <c r="F9" s="46" t="s">
        <v>32</v>
      </c>
      <c r="G9" s="47">
        <f>(1-(1/3))*'Res - Baseline End-use'!$C$5+(1-(12/15))*'Res - Baseline End-use'!$E$5</f>
        <v>0.11399999999999999</v>
      </c>
      <c r="H9" s="48">
        <f t="shared" ref="H9:H35" si="2">G9*D9</f>
        <v>1.14E-2</v>
      </c>
      <c r="I9" s="49" t="e">
        <f>(H9*'Municipal Bldg GHG Inventory'!#REF!*$K$2)-(K9*(1/3))</f>
        <v>#REF!</v>
      </c>
      <c r="J9" s="49" t="e">
        <f>I9*'Municipal Bldg GHG Inventory'!$J$6</f>
        <v>#REF!</v>
      </c>
      <c r="K9" s="49" t="e">
        <f>H9*'Municipal Bldg GHG Inventory'!#REF!*$L$2</f>
        <v>#REF!</v>
      </c>
      <c r="L9" s="49" t="e">
        <f>K9*'Municipal Bldg GHG Inventory'!#REF!</f>
        <v>#REF!</v>
      </c>
      <c r="M9" s="50" t="e">
        <f t="shared" si="1"/>
        <v>#REF!</v>
      </c>
      <c r="N9" s="50"/>
      <c r="O9" s="51" t="s">
        <v>33</v>
      </c>
      <c r="P9" s="52">
        <f>(166+143+192+243+197)</f>
        <v>941</v>
      </c>
      <c r="Q9" s="53" t="s">
        <v>34</v>
      </c>
      <c r="R9" s="54" t="e">
        <f>P9*#REF!*(#REF!-#REF!)/1000000</f>
        <v>#REF!</v>
      </c>
      <c r="S9" s="55">
        <v>1</v>
      </c>
      <c r="T9" s="53" t="s">
        <v>34</v>
      </c>
      <c r="U9" s="54" t="e">
        <f>S9*#REF!*(#REF!-#REF!)/1000000</f>
        <v>#REF!</v>
      </c>
      <c r="V9" s="55">
        <v>1</v>
      </c>
      <c r="W9" s="53" t="s">
        <v>34</v>
      </c>
      <c r="X9" s="54" t="e">
        <f>V9*#REF!*(#REF!-#REF!)/1000000</f>
        <v>#REF!</v>
      </c>
      <c r="Y9" s="55">
        <v>1</v>
      </c>
      <c r="Z9" s="53" t="s">
        <v>34</v>
      </c>
      <c r="AA9" s="54" t="e">
        <f>Y9*#REF!*(#REF!-#REF!)/1000000</f>
        <v>#REF!</v>
      </c>
    </row>
    <row r="10" spans="1:29" ht="27" hidden="1" customHeight="1" x14ac:dyDescent="0.2">
      <c r="A10" s="783"/>
      <c r="B10" s="786"/>
      <c r="C10" s="786"/>
      <c r="D10" s="56">
        <v>0.2</v>
      </c>
      <c r="E10" s="57">
        <f>D10*'County Units and Area Data'!$D$9</f>
        <v>97359.400000000009</v>
      </c>
      <c r="F10" s="58" t="s">
        <v>32</v>
      </c>
      <c r="G10" s="59">
        <f>G9</f>
        <v>0.11399999999999999</v>
      </c>
      <c r="H10" s="60">
        <f t="shared" si="2"/>
        <v>2.2800000000000001E-2</v>
      </c>
      <c r="I10" s="61" t="e">
        <f>(H10*'Municipal Bldg GHG Inventory'!#REF!*$K$2)-(K10*(1/3))</f>
        <v>#REF!</v>
      </c>
      <c r="J10" s="61" t="e">
        <f>I10*'Municipal Bldg GHG Inventory'!$J$6</f>
        <v>#REF!</v>
      </c>
      <c r="K10" s="61" t="e">
        <f>H10*'Municipal Bldg GHG Inventory'!#REF!*$L$2</f>
        <v>#REF!</v>
      </c>
      <c r="L10" s="61" t="e">
        <f>K10*'Municipal Bldg GHG Inventory'!#REF!</f>
        <v>#REF!</v>
      </c>
      <c r="M10" s="62" t="e">
        <f t="shared" si="1"/>
        <v>#REF!</v>
      </c>
      <c r="N10" s="62"/>
      <c r="O10" s="63" t="s">
        <v>35</v>
      </c>
      <c r="P10" s="52"/>
      <c r="Q10" s="53"/>
      <c r="R10" s="54"/>
      <c r="S10" s="55"/>
      <c r="T10" s="53"/>
      <c r="U10" s="54"/>
      <c r="V10" s="55"/>
      <c r="W10" s="53"/>
      <c r="X10" s="54"/>
      <c r="Y10" s="55"/>
      <c r="Z10" s="53"/>
      <c r="AA10" s="54"/>
    </row>
    <row r="11" spans="1:29" ht="27" hidden="1" customHeight="1" x14ac:dyDescent="0.2">
      <c r="A11" s="784"/>
      <c r="B11" s="786"/>
      <c r="C11" s="788"/>
      <c r="D11" s="64">
        <v>0.3</v>
      </c>
      <c r="E11" s="65">
        <f>D11*'County Units and Area Data'!$D$9</f>
        <v>146039.1</v>
      </c>
      <c r="F11" s="66" t="s">
        <v>32</v>
      </c>
      <c r="G11" s="67">
        <f>G9</f>
        <v>0.11399999999999999</v>
      </c>
      <c r="H11" s="68">
        <f t="shared" si="2"/>
        <v>3.4199999999999994E-2</v>
      </c>
      <c r="I11" s="69" t="e">
        <f>(H11*'Municipal Bldg GHG Inventory'!#REF!*$K$2)-(K11*(1/3))</f>
        <v>#REF!</v>
      </c>
      <c r="J11" s="69" t="e">
        <f>I11*'Municipal Bldg GHG Inventory'!$J$6</f>
        <v>#REF!</v>
      </c>
      <c r="K11" s="69" t="e">
        <f>H11*'Municipal Bldg GHG Inventory'!#REF!*$L$2</f>
        <v>#REF!</v>
      </c>
      <c r="L11" s="69" t="e">
        <f>K11*'Municipal Bldg GHG Inventory'!#REF!</f>
        <v>#REF!</v>
      </c>
      <c r="M11" s="70" t="e">
        <f t="shared" si="1"/>
        <v>#REF!</v>
      </c>
      <c r="N11" s="70"/>
      <c r="O11" s="71" t="s">
        <v>36</v>
      </c>
      <c r="P11" s="52"/>
      <c r="Q11" s="53"/>
      <c r="R11" s="54"/>
      <c r="S11" s="55"/>
      <c r="T11" s="53"/>
      <c r="U11" s="54"/>
      <c r="V11" s="55"/>
      <c r="W11" s="53"/>
      <c r="X11" s="54"/>
      <c r="Y11" s="55"/>
      <c r="Z11" s="53"/>
      <c r="AA11" s="54"/>
    </row>
    <row r="12" spans="1:29" ht="22.5" hidden="1" customHeight="1" x14ac:dyDescent="0.2">
      <c r="A12" s="782" t="s">
        <v>37</v>
      </c>
      <c r="B12" s="785" t="s">
        <v>38</v>
      </c>
      <c r="C12" s="787" t="s">
        <v>39</v>
      </c>
      <c r="D12" s="44">
        <v>0.1</v>
      </c>
      <c r="E12" s="45">
        <f>D12*'County Units and Area Data'!$D$9</f>
        <v>48679.700000000004</v>
      </c>
      <c r="F12" s="46" t="s">
        <v>25</v>
      </c>
      <c r="G12" s="72">
        <f>'Res - Baseline End-use'!$G$5*0.6</f>
        <v>4.5493107104984096E-2</v>
      </c>
      <c r="H12" s="48">
        <f t="shared" si="2"/>
        <v>4.5493107104984101E-3</v>
      </c>
      <c r="I12" s="49" t="e">
        <f>H12*'Municipal Bldg GHG Inventory'!#REF!</f>
        <v>#REF!</v>
      </c>
      <c r="J12" s="49" t="e">
        <f>I12*'Municipal Bldg GHG Inventory'!$J$6</f>
        <v>#REF!</v>
      </c>
      <c r="K12" s="49"/>
      <c r="L12" s="49"/>
      <c r="M12" s="50" t="e">
        <f t="shared" si="1"/>
        <v>#REF!</v>
      </c>
      <c r="N12" s="50"/>
      <c r="O12" s="73" t="s">
        <v>33</v>
      </c>
      <c r="P12" s="74">
        <v>325</v>
      </c>
      <c r="Q12" s="75" t="s">
        <v>40</v>
      </c>
      <c r="R12" s="28" t="e">
        <f>#REF!*(#REF!-#REF!)/1000000</f>
        <v>#REF!</v>
      </c>
      <c r="S12" s="29">
        <v>1</v>
      </c>
      <c r="T12" s="27" t="s">
        <v>40</v>
      </c>
      <c r="U12" s="28" t="e">
        <f>S12*#REF!*(#REF!-#REF!)/1000000</f>
        <v>#REF!</v>
      </c>
      <c r="V12" s="29">
        <v>1</v>
      </c>
      <c r="W12" s="27" t="s">
        <v>40</v>
      </c>
      <c r="X12" s="28" t="e">
        <f>V12*#REF!*(#REF!-#REF!)/1000000</f>
        <v>#REF!</v>
      </c>
      <c r="Y12" s="29">
        <v>1</v>
      </c>
      <c r="Z12" s="27" t="s">
        <v>40</v>
      </c>
      <c r="AA12" s="28" t="e">
        <f>Y12*#REF!*(#REF!-#REF!)/1000000</f>
        <v>#REF!</v>
      </c>
    </row>
    <row r="13" spans="1:29" ht="22.5" hidden="1" customHeight="1" x14ac:dyDescent="0.2">
      <c r="A13" s="783"/>
      <c r="B13" s="786"/>
      <c r="C13" s="786"/>
      <c r="D13" s="56">
        <v>0.2</v>
      </c>
      <c r="E13" s="57">
        <f>D13*'County Units and Area Data'!$D$9</f>
        <v>97359.400000000009</v>
      </c>
      <c r="F13" s="58" t="s">
        <v>25</v>
      </c>
      <c r="G13" s="76">
        <f>G12</f>
        <v>4.5493107104984096E-2</v>
      </c>
      <c r="H13" s="60">
        <f t="shared" si="2"/>
        <v>9.0986214209968202E-3</v>
      </c>
      <c r="I13" s="61" t="e">
        <f>H13*'Municipal Bldg GHG Inventory'!#REF!</f>
        <v>#REF!</v>
      </c>
      <c r="J13" s="61" t="e">
        <f>I13*'Municipal Bldg GHG Inventory'!$J$6</f>
        <v>#REF!</v>
      </c>
      <c r="K13" s="61"/>
      <c r="L13" s="61"/>
      <c r="M13" s="62" t="e">
        <f t="shared" si="1"/>
        <v>#REF!</v>
      </c>
      <c r="N13" s="62"/>
      <c r="O13" s="63" t="s">
        <v>41</v>
      </c>
      <c r="P13" s="74"/>
      <c r="Q13" s="75"/>
      <c r="R13" s="28"/>
      <c r="S13" s="29"/>
      <c r="T13" s="27"/>
      <c r="U13" s="28"/>
      <c r="V13" s="29"/>
      <c r="W13" s="27"/>
      <c r="X13" s="28"/>
      <c r="Y13" s="29"/>
      <c r="Z13" s="27"/>
      <c r="AA13" s="28"/>
    </row>
    <row r="14" spans="1:29" ht="22.5" hidden="1" customHeight="1" x14ac:dyDescent="0.2">
      <c r="A14" s="784"/>
      <c r="B14" s="786"/>
      <c r="C14" s="788"/>
      <c r="D14" s="64">
        <v>0.3</v>
      </c>
      <c r="E14" s="65">
        <f>D14*'County Units and Area Data'!$D$9</f>
        <v>146039.1</v>
      </c>
      <c r="F14" s="66" t="s">
        <v>25</v>
      </c>
      <c r="G14" s="77">
        <f>G12</f>
        <v>4.5493107104984096E-2</v>
      </c>
      <c r="H14" s="68">
        <f t="shared" si="2"/>
        <v>1.3647932131495228E-2</v>
      </c>
      <c r="I14" s="69" t="e">
        <f>H14*'Municipal Bldg GHG Inventory'!#REF!</f>
        <v>#REF!</v>
      </c>
      <c r="J14" s="69" t="e">
        <f>I14*'Municipal Bldg GHG Inventory'!$J$6</f>
        <v>#REF!</v>
      </c>
      <c r="K14" s="69"/>
      <c r="L14" s="69"/>
      <c r="M14" s="70" t="e">
        <f t="shared" si="1"/>
        <v>#REF!</v>
      </c>
      <c r="N14" s="70"/>
      <c r="O14" s="78" t="s">
        <v>42</v>
      </c>
      <c r="P14" s="74"/>
      <c r="Q14" s="75"/>
      <c r="R14" s="28"/>
      <c r="S14" s="29"/>
      <c r="T14" s="27"/>
      <c r="U14" s="28"/>
      <c r="V14" s="29"/>
      <c r="W14" s="27"/>
      <c r="X14" s="28"/>
      <c r="Y14" s="29"/>
      <c r="Z14" s="27"/>
      <c r="AA14" s="28"/>
    </row>
    <row r="15" spans="1:29" ht="20.25" hidden="1" customHeight="1" x14ac:dyDescent="0.2">
      <c r="A15" s="782" t="s">
        <v>43</v>
      </c>
      <c r="B15" s="785" t="s">
        <v>44</v>
      </c>
      <c r="C15" s="787" t="s">
        <v>45</v>
      </c>
      <c r="D15" s="19">
        <v>0.1</v>
      </c>
      <c r="E15" s="20">
        <f>D15*'County Units and Area Data'!$D$9</f>
        <v>48679.700000000004</v>
      </c>
      <c r="F15" s="21" t="s">
        <v>32</v>
      </c>
      <c r="G15" s="72">
        <f>0.25*('Res - Baseline End-use'!$C$5+'Res - Baseline End-use'!$E$5)</f>
        <v>0.09</v>
      </c>
      <c r="H15" s="79">
        <f t="shared" si="2"/>
        <v>8.9999999999999993E-3</v>
      </c>
      <c r="I15" s="80" t="e">
        <f>(H15*'Municipal Bldg GHG Inventory'!#REF!*$K$2)</f>
        <v>#REF!</v>
      </c>
      <c r="J15" s="81" t="e">
        <f>I15*'Municipal Bldg GHG Inventory'!$J$6</f>
        <v>#REF!</v>
      </c>
      <c r="K15" s="81" t="e">
        <f>H15*'Municipal Bldg GHG Inventory'!#REF!*$L$2</f>
        <v>#REF!</v>
      </c>
      <c r="L15" s="81" t="e">
        <f>K15*'Municipal Bldg GHG Inventory'!#REF!</f>
        <v>#REF!</v>
      </c>
      <c r="M15" s="82" t="e">
        <f t="shared" si="1"/>
        <v>#REF!</v>
      </c>
      <c r="N15" s="83"/>
      <c r="O15" s="84" t="s">
        <v>33</v>
      </c>
      <c r="P15" s="26">
        <v>390</v>
      </c>
      <c r="Q15" s="27" t="s">
        <v>46</v>
      </c>
      <c r="R15" s="28" t="e">
        <f>P15*#REF!*#REF!*$C$1</f>
        <v>#REF!</v>
      </c>
      <c r="S15" s="85" t="e">
        <f>VLOOKUP($D$15,#REF!,2,FALSE)</f>
        <v>#REF!</v>
      </c>
      <c r="T15" s="27" t="s">
        <v>47</v>
      </c>
      <c r="U15" s="28" t="e">
        <f>S15*#REF!*#REF!*$C$1</f>
        <v>#REF!</v>
      </c>
      <c r="V15" s="85" t="e">
        <f>VLOOKUP($D$15,#REF!,2,FALSE)</f>
        <v>#REF!</v>
      </c>
      <c r="W15" s="27" t="s">
        <v>47</v>
      </c>
      <c r="X15" s="28" t="e">
        <f>V15*#REF!*#REF!*$C$1</f>
        <v>#REF!</v>
      </c>
      <c r="Y15" s="85" t="e">
        <f>VLOOKUP($D$15,#REF!,2,FALSE)</f>
        <v>#REF!</v>
      </c>
      <c r="Z15" s="27" t="s">
        <v>47</v>
      </c>
      <c r="AA15" s="28" t="e">
        <f>Y15*#REF!*#REF!*$C$1</f>
        <v>#REF!</v>
      </c>
      <c r="AC15" s="86" t="e">
        <f>SUM(I15,I18)</f>
        <v>#REF!</v>
      </c>
    </row>
    <row r="16" spans="1:29" ht="20.25" hidden="1" customHeight="1" x14ac:dyDescent="0.2">
      <c r="A16" s="783"/>
      <c r="B16" s="786"/>
      <c r="C16" s="786"/>
      <c r="D16" s="30">
        <v>0.2</v>
      </c>
      <c r="E16" s="31">
        <f>D16*'County Units and Area Data'!$D$9</f>
        <v>97359.400000000009</v>
      </c>
      <c r="F16" s="32" t="s">
        <v>32</v>
      </c>
      <c r="G16" s="59">
        <f t="shared" ref="G16:G17" si="3">G15</f>
        <v>0.09</v>
      </c>
      <c r="H16" s="87">
        <f t="shared" si="2"/>
        <v>1.7999999999999999E-2</v>
      </c>
      <c r="I16" s="88" t="e">
        <f>(H16*'Municipal Bldg GHG Inventory'!#REF!*$K$2)</f>
        <v>#REF!</v>
      </c>
      <c r="J16" s="88" t="e">
        <f>I16*'Municipal Bldg GHG Inventory'!$J$6</f>
        <v>#REF!</v>
      </c>
      <c r="K16" s="88" t="e">
        <f>H16*'Municipal Bldg GHG Inventory'!#REF!*$L$2</f>
        <v>#REF!</v>
      </c>
      <c r="L16" s="88" t="e">
        <f>K16*'Municipal Bldg GHG Inventory'!#REF!</f>
        <v>#REF!</v>
      </c>
      <c r="M16" s="89" t="e">
        <f t="shared" si="1"/>
        <v>#REF!</v>
      </c>
      <c r="N16" s="90"/>
      <c r="O16" s="91" t="s">
        <v>48</v>
      </c>
      <c r="P16" s="52"/>
      <c r="Q16" s="53"/>
      <c r="R16" s="54"/>
      <c r="S16" s="92"/>
      <c r="T16" s="53"/>
      <c r="U16" s="54"/>
      <c r="V16" s="92"/>
      <c r="W16" s="53"/>
      <c r="X16" s="54"/>
      <c r="Y16" s="92"/>
      <c r="Z16" s="53"/>
      <c r="AA16" s="54"/>
      <c r="AC16" s="86" t="e">
        <f>SUM(K15,K18)</f>
        <v>#REF!</v>
      </c>
    </row>
    <row r="17" spans="1:29" ht="20.25" hidden="1" customHeight="1" x14ac:dyDescent="0.2">
      <c r="A17" s="783"/>
      <c r="B17" s="788"/>
      <c r="C17" s="788"/>
      <c r="D17" s="30">
        <v>0.3</v>
      </c>
      <c r="E17" s="31">
        <f>D17*'County Units and Area Data'!$D$9</f>
        <v>146039.1</v>
      </c>
      <c r="F17" s="32" t="s">
        <v>32</v>
      </c>
      <c r="G17" s="59">
        <f t="shared" si="3"/>
        <v>0.09</v>
      </c>
      <c r="H17" s="87">
        <f t="shared" si="2"/>
        <v>2.7E-2</v>
      </c>
      <c r="I17" s="93" t="e">
        <f>(H17*'Municipal Bldg GHG Inventory'!#REF!*$K$2)</f>
        <v>#REF!</v>
      </c>
      <c r="J17" s="88" t="e">
        <f>I17*'Municipal Bldg GHG Inventory'!$J$6</f>
        <v>#REF!</v>
      </c>
      <c r="K17" s="88" t="e">
        <f>H17*'Municipal Bldg GHG Inventory'!#REF!*$L$2</f>
        <v>#REF!</v>
      </c>
      <c r="L17" s="88" t="e">
        <f>K17*'Municipal Bldg GHG Inventory'!#REF!</f>
        <v>#REF!</v>
      </c>
      <c r="M17" s="89" t="e">
        <f t="shared" si="1"/>
        <v>#REF!</v>
      </c>
      <c r="N17" s="90"/>
      <c r="O17" s="94"/>
      <c r="P17" s="52"/>
      <c r="Q17" s="53"/>
      <c r="R17" s="54"/>
      <c r="S17" s="92"/>
      <c r="T17" s="53"/>
      <c r="U17" s="54"/>
      <c r="V17" s="92"/>
      <c r="W17" s="53"/>
      <c r="X17" s="54"/>
      <c r="Y17" s="92"/>
      <c r="Z17" s="53"/>
      <c r="AA17" s="54"/>
      <c r="AC17" s="86" t="e">
        <f>SUM(M15,M18)</f>
        <v>#REF!</v>
      </c>
    </row>
    <row r="18" spans="1:29" ht="13.5" hidden="1" customHeight="1" x14ac:dyDescent="0.2">
      <c r="A18" s="783"/>
      <c r="B18" s="789" t="s">
        <v>49</v>
      </c>
      <c r="C18" s="790" t="s">
        <v>50</v>
      </c>
      <c r="D18" s="56">
        <v>0.1</v>
      </c>
      <c r="E18" s="57">
        <f>D18*'County Units and Area Data'!$D$9</f>
        <v>48679.700000000004</v>
      </c>
      <c r="F18" s="58" t="s">
        <v>32</v>
      </c>
      <c r="G18" s="59">
        <f>0.1*('Res - Baseline End-use'!$C$5+'Res - Baseline End-use'!$E$5)</f>
        <v>3.5999999999999997E-2</v>
      </c>
      <c r="H18" s="60">
        <f t="shared" si="2"/>
        <v>3.5999999999999999E-3</v>
      </c>
      <c r="I18" s="61" t="e">
        <f>(H18*'Municipal Bldg GHG Inventory'!#REF!*$K$2)</f>
        <v>#REF!</v>
      </c>
      <c r="J18" s="61" t="e">
        <f>I18*'Municipal Bldg GHG Inventory'!$J$6</f>
        <v>#REF!</v>
      </c>
      <c r="K18" s="61" t="e">
        <f>H18*'Municipal Bldg GHG Inventory'!#REF!*$L$2</f>
        <v>#REF!</v>
      </c>
      <c r="L18" s="61" t="e">
        <f>K18*'Municipal Bldg GHG Inventory'!#REF!</f>
        <v>#REF!</v>
      </c>
      <c r="M18" s="95" t="e">
        <f t="shared" si="1"/>
        <v>#REF!</v>
      </c>
      <c r="N18" s="62"/>
      <c r="O18" s="96" t="s">
        <v>51</v>
      </c>
      <c r="P18" s="97">
        <v>100</v>
      </c>
      <c r="Q18" s="98" t="s">
        <v>46</v>
      </c>
      <c r="R18" s="99" t="e">
        <f>P18*#REF!*#REF!*$C$1</f>
        <v>#REF!</v>
      </c>
      <c r="S18" s="100" t="e">
        <f>VLOOKUP($D$18,#REF!,2,FALSE)</f>
        <v>#REF!</v>
      </c>
      <c r="T18" s="98" t="s">
        <v>47</v>
      </c>
      <c r="U18" s="99" t="e">
        <f>S18*#REF!*#REF!*$C$1</f>
        <v>#REF!</v>
      </c>
      <c r="V18" s="100" t="e">
        <f>VLOOKUP($D$18,#REF!,2,FALSE)</f>
        <v>#REF!</v>
      </c>
      <c r="W18" s="98" t="s">
        <v>47</v>
      </c>
      <c r="X18" s="99" t="e">
        <f>V18*#REF!*#REF!*$C$1</f>
        <v>#REF!</v>
      </c>
      <c r="Y18" s="100" t="e">
        <f>VLOOKUP($D$18,#REF!,2,FALSE)</f>
        <v>#REF!</v>
      </c>
      <c r="Z18" s="98" t="s">
        <v>47</v>
      </c>
      <c r="AA18" s="99" t="e">
        <f>Y18*#REF!*#REF!*$C$1</f>
        <v>#REF!</v>
      </c>
    </row>
    <row r="19" spans="1:29" ht="13.5" hidden="1" customHeight="1" x14ac:dyDescent="0.2">
      <c r="A19" s="783"/>
      <c r="B19" s="786"/>
      <c r="C19" s="786"/>
      <c r="D19" s="56">
        <v>0.2</v>
      </c>
      <c r="E19" s="57">
        <f>D19*'County Units and Area Data'!$D$9</f>
        <v>97359.400000000009</v>
      </c>
      <c r="F19" s="58" t="s">
        <v>32</v>
      </c>
      <c r="G19" s="59">
        <f>G18</f>
        <v>3.5999999999999997E-2</v>
      </c>
      <c r="H19" s="60">
        <f t="shared" si="2"/>
        <v>7.1999999999999998E-3</v>
      </c>
      <c r="I19" s="61" t="e">
        <f>(H19*'Municipal Bldg GHG Inventory'!#REF!*$K$2)</f>
        <v>#REF!</v>
      </c>
      <c r="J19" s="61" t="e">
        <f>I19*'Municipal Bldg GHG Inventory'!$J$6</f>
        <v>#REF!</v>
      </c>
      <c r="K19" s="61" t="e">
        <f>H19*'Municipal Bldg GHG Inventory'!#REF!*$L$2</f>
        <v>#REF!</v>
      </c>
      <c r="L19" s="61" t="e">
        <f>K19*'Municipal Bldg GHG Inventory'!#REF!</f>
        <v>#REF!</v>
      </c>
      <c r="M19" s="95" t="e">
        <f t="shared" si="1"/>
        <v>#REF!</v>
      </c>
      <c r="N19" s="62"/>
      <c r="O19" s="791" t="s">
        <v>52</v>
      </c>
      <c r="P19" s="97"/>
      <c r="Q19" s="98"/>
      <c r="R19" s="99"/>
      <c r="S19" s="100"/>
      <c r="T19" s="98"/>
      <c r="U19" s="99"/>
      <c r="V19" s="100"/>
      <c r="W19" s="98"/>
      <c r="X19" s="99"/>
      <c r="Y19" s="100"/>
      <c r="Z19" s="98"/>
      <c r="AA19" s="99"/>
    </row>
    <row r="20" spans="1:29" ht="13.5" hidden="1" customHeight="1" x14ac:dyDescent="0.2">
      <c r="A20" s="784"/>
      <c r="B20" s="786"/>
      <c r="C20" s="788"/>
      <c r="D20" s="64">
        <v>0.3</v>
      </c>
      <c r="E20" s="65">
        <f>D20*'County Units and Area Data'!$D$9</f>
        <v>146039.1</v>
      </c>
      <c r="F20" s="66" t="s">
        <v>32</v>
      </c>
      <c r="G20" s="67">
        <f>G18</f>
        <v>3.5999999999999997E-2</v>
      </c>
      <c r="H20" s="68">
        <f t="shared" si="2"/>
        <v>1.0799999999999999E-2</v>
      </c>
      <c r="I20" s="69" t="e">
        <f>(H20*'Municipal Bldg GHG Inventory'!#REF!*$K$2)</f>
        <v>#REF!</v>
      </c>
      <c r="J20" s="69" t="e">
        <f>I20*'Municipal Bldg GHG Inventory'!$J$6</f>
        <v>#REF!</v>
      </c>
      <c r="K20" s="69" t="e">
        <f>H20*'Municipal Bldg GHG Inventory'!#REF!*$L$2</f>
        <v>#REF!</v>
      </c>
      <c r="L20" s="69" t="e">
        <f>K20*'Municipal Bldg GHG Inventory'!#REF!</f>
        <v>#REF!</v>
      </c>
      <c r="M20" s="101" t="e">
        <f t="shared" si="1"/>
        <v>#REF!</v>
      </c>
      <c r="N20" s="70"/>
      <c r="O20" s="792"/>
      <c r="P20" s="97"/>
      <c r="Q20" s="98"/>
      <c r="R20" s="99"/>
      <c r="S20" s="100"/>
      <c r="T20" s="98"/>
      <c r="U20" s="99"/>
      <c r="V20" s="100"/>
      <c r="W20" s="98"/>
      <c r="X20" s="99"/>
      <c r="Y20" s="100"/>
      <c r="Z20" s="98"/>
      <c r="AA20" s="99"/>
    </row>
    <row r="21" spans="1:29" ht="21" hidden="1" customHeight="1" x14ac:dyDescent="0.2">
      <c r="A21" s="782" t="s">
        <v>53</v>
      </c>
      <c r="B21" s="785" t="s">
        <v>54</v>
      </c>
      <c r="C21" s="787" t="s">
        <v>55</v>
      </c>
      <c r="D21" s="19">
        <v>0.1</v>
      </c>
      <c r="E21" s="20">
        <f>D21*'County Units and Area Data'!$D$9</f>
        <v>48679.700000000004</v>
      </c>
      <c r="F21" s="21" t="s">
        <v>32</v>
      </c>
      <c r="G21" s="72">
        <v>0.12</v>
      </c>
      <c r="H21" s="79">
        <f t="shared" si="2"/>
        <v>1.2E-2</v>
      </c>
      <c r="I21" s="80" t="e">
        <f>(H21*'Municipal Bldg GHG Inventory'!#REF!*$K$2)</f>
        <v>#REF!</v>
      </c>
      <c r="J21" s="81" t="e">
        <f>I21*'Municipal Bldg GHG Inventory'!$J$6</f>
        <v>#REF!</v>
      </c>
      <c r="K21" s="81" t="e">
        <f>H21*'Municipal Bldg GHG Inventory'!#REF!*$L$2</f>
        <v>#REF!</v>
      </c>
      <c r="L21" s="81" t="e">
        <f>K21*'Municipal Bldg GHG Inventory'!#REF!</f>
        <v>#REF!</v>
      </c>
      <c r="M21" s="82" t="e">
        <f t="shared" si="1"/>
        <v>#REF!</v>
      </c>
      <c r="N21" s="80"/>
      <c r="O21" s="102" t="s">
        <v>48</v>
      </c>
      <c r="P21" s="26">
        <v>390</v>
      </c>
      <c r="Q21" s="27" t="s">
        <v>46</v>
      </c>
      <c r="R21" s="28" t="e">
        <f>P21*#REF!*#REF!*$C$1</f>
        <v>#REF!</v>
      </c>
      <c r="S21" s="85" t="e">
        <f>VLOOKUP($D$15,#REF!,2,FALSE)</f>
        <v>#REF!</v>
      </c>
      <c r="T21" s="27" t="s">
        <v>47</v>
      </c>
      <c r="U21" s="28" t="e">
        <f>S21*#REF!*#REF!*$C$1</f>
        <v>#REF!</v>
      </c>
      <c r="V21" s="85" t="e">
        <f>VLOOKUP($D$15,#REF!,2,FALSE)</f>
        <v>#REF!</v>
      </c>
      <c r="W21" s="27" t="s">
        <v>47</v>
      </c>
      <c r="X21" s="28" t="e">
        <f>V21*#REF!*#REF!*$C$1</f>
        <v>#REF!</v>
      </c>
      <c r="Y21" s="85" t="e">
        <f>VLOOKUP($D$15,#REF!,2,FALSE)</f>
        <v>#REF!</v>
      </c>
      <c r="Z21" s="27" t="s">
        <v>47</v>
      </c>
      <c r="AA21" s="28" t="e">
        <f>Y21*#REF!*#REF!*$C$1</f>
        <v>#REF!</v>
      </c>
    </row>
    <row r="22" spans="1:29" ht="21" hidden="1" customHeight="1" x14ac:dyDescent="0.2">
      <c r="A22" s="783"/>
      <c r="B22" s="786"/>
      <c r="C22" s="786"/>
      <c r="D22" s="30">
        <v>0.2</v>
      </c>
      <c r="E22" s="31">
        <f>D22*'County Units and Area Data'!$D$9</f>
        <v>97359.400000000009</v>
      </c>
      <c r="F22" s="32" t="s">
        <v>32</v>
      </c>
      <c r="G22" s="59">
        <f t="shared" ref="G22:G23" si="4">G21</f>
        <v>0.12</v>
      </c>
      <c r="H22" s="87">
        <f t="shared" si="2"/>
        <v>2.4E-2</v>
      </c>
      <c r="I22" s="88" t="e">
        <f>(H22*'Municipal Bldg GHG Inventory'!#REF!*$K$2)</f>
        <v>#REF!</v>
      </c>
      <c r="J22" s="88" t="e">
        <f>I22*'Municipal Bldg GHG Inventory'!$J$6</f>
        <v>#REF!</v>
      </c>
      <c r="K22" s="88" t="e">
        <f>H22*'Municipal Bldg GHG Inventory'!#REF!*$L$2</f>
        <v>#REF!</v>
      </c>
      <c r="L22" s="88" t="e">
        <f>K22*'Municipal Bldg GHG Inventory'!#REF!</f>
        <v>#REF!</v>
      </c>
      <c r="M22" s="89" t="e">
        <f t="shared" si="1"/>
        <v>#REF!</v>
      </c>
      <c r="N22" s="103"/>
      <c r="O22" s="793" t="s">
        <v>56</v>
      </c>
      <c r="P22" s="52"/>
      <c r="Q22" s="53"/>
      <c r="R22" s="54"/>
      <c r="S22" s="92"/>
      <c r="T22" s="53"/>
      <c r="U22" s="54"/>
      <c r="V22" s="92"/>
      <c r="W22" s="53"/>
      <c r="X22" s="54"/>
      <c r="Y22" s="92"/>
      <c r="Z22" s="53"/>
      <c r="AA22" s="54"/>
    </row>
    <row r="23" spans="1:29" ht="21" hidden="1" customHeight="1" x14ac:dyDescent="0.2">
      <c r="A23" s="784"/>
      <c r="B23" s="786"/>
      <c r="C23" s="788"/>
      <c r="D23" s="37">
        <v>0.3</v>
      </c>
      <c r="E23" s="38">
        <f>D23*'County Units and Area Data'!$D$9</f>
        <v>146039.1</v>
      </c>
      <c r="F23" s="39" t="s">
        <v>32</v>
      </c>
      <c r="G23" s="67">
        <f t="shared" si="4"/>
        <v>0.12</v>
      </c>
      <c r="H23" s="104">
        <f t="shared" si="2"/>
        <v>3.5999999999999997E-2</v>
      </c>
      <c r="I23" s="105" t="e">
        <f>(H23*'Municipal Bldg GHG Inventory'!#REF!*$K$2)</f>
        <v>#REF!</v>
      </c>
      <c r="J23" s="105" t="e">
        <f>I23*'Municipal Bldg GHG Inventory'!$J$6</f>
        <v>#REF!</v>
      </c>
      <c r="K23" s="105" t="e">
        <f>H23*'Municipal Bldg GHG Inventory'!#REF!*$L$2</f>
        <v>#REF!</v>
      </c>
      <c r="L23" s="105" t="e">
        <f>K23*'Municipal Bldg GHG Inventory'!#REF!</f>
        <v>#REF!</v>
      </c>
      <c r="M23" s="106" t="e">
        <f t="shared" si="1"/>
        <v>#REF!</v>
      </c>
      <c r="N23" s="107"/>
      <c r="O23" s="794"/>
      <c r="P23" s="52"/>
      <c r="Q23" s="53"/>
      <c r="R23" s="54"/>
      <c r="S23" s="92"/>
      <c r="T23" s="53"/>
      <c r="U23" s="54"/>
      <c r="V23" s="92"/>
      <c r="W23" s="53"/>
      <c r="X23" s="54"/>
      <c r="Y23" s="92"/>
      <c r="Z23" s="53"/>
      <c r="AA23" s="54"/>
    </row>
    <row r="24" spans="1:29" ht="13.5" hidden="1" customHeight="1" x14ac:dyDescent="0.2">
      <c r="A24" s="782" t="s">
        <v>57</v>
      </c>
      <c r="B24" s="785" t="s">
        <v>58</v>
      </c>
      <c r="C24" s="787" t="s">
        <v>59</v>
      </c>
      <c r="D24" s="44">
        <v>0.1</v>
      </c>
      <c r="E24" s="45">
        <f>D24*'County Units and Area Data'!$D$9</f>
        <v>48679.700000000004</v>
      </c>
      <c r="F24" s="46" t="s">
        <v>25</v>
      </c>
      <c r="G24" s="47">
        <f>'Res - Baseline End-use'!$F$5*0.15</f>
        <v>1.9949999999999999E-2</v>
      </c>
      <c r="H24" s="48">
        <f t="shared" si="2"/>
        <v>1.9949999999999998E-3</v>
      </c>
      <c r="I24" s="49" t="e">
        <f>H24*'Municipal Bldg GHG Inventory'!#REF!</f>
        <v>#REF!</v>
      </c>
      <c r="J24" s="49" t="e">
        <f>I24*'Municipal Bldg GHG Inventory'!$J$6</f>
        <v>#REF!</v>
      </c>
      <c r="K24" s="49"/>
      <c r="L24" s="49"/>
      <c r="M24" s="50" t="e">
        <f t="shared" si="1"/>
        <v>#REF!</v>
      </c>
      <c r="N24" s="50"/>
      <c r="O24" s="108" t="s">
        <v>60</v>
      </c>
      <c r="P24" s="26">
        <v>20</v>
      </c>
      <c r="Q24" s="27" t="s">
        <v>27</v>
      </c>
      <c r="R24" s="28" t="e">
        <f>P24*#REF!*(#REF!-#REF!)/1000000</f>
        <v>#REF!</v>
      </c>
      <c r="S24" s="29">
        <v>1</v>
      </c>
      <c r="T24" s="27" t="s">
        <v>27</v>
      </c>
      <c r="U24" s="28" t="e">
        <f>S24*#REF!*(#REF!-#REF!)/1000000</f>
        <v>#REF!</v>
      </c>
      <c r="V24" s="29">
        <v>1</v>
      </c>
      <c r="W24" s="27" t="s">
        <v>27</v>
      </c>
      <c r="X24" s="28" t="e">
        <f>V24*#REF!*(#REF!-#REF!)/1000000</f>
        <v>#REF!</v>
      </c>
      <c r="Y24" s="29">
        <v>1</v>
      </c>
      <c r="Z24" s="27" t="s">
        <v>27</v>
      </c>
      <c r="AA24" s="28" t="e">
        <f>Y24*#REF!*(#REF!-#REF!)/1000000</f>
        <v>#REF!</v>
      </c>
    </row>
    <row r="25" spans="1:29" ht="13.5" hidden="1" customHeight="1" x14ac:dyDescent="0.2">
      <c r="A25" s="783"/>
      <c r="B25" s="786"/>
      <c r="C25" s="786"/>
      <c r="D25" s="56">
        <v>0.2</v>
      </c>
      <c r="E25" s="57">
        <f>D25*'County Units and Area Data'!$D$9</f>
        <v>97359.400000000009</v>
      </c>
      <c r="F25" s="58" t="s">
        <v>25</v>
      </c>
      <c r="G25" s="59">
        <f>G24</f>
        <v>1.9949999999999999E-2</v>
      </c>
      <c r="H25" s="60">
        <f t="shared" si="2"/>
        <v>3.9899999999999996E-3</v>
      </c>
      <c r="I25" s="61" t="e">
        <f>H25*'Municipal Bldg GHG Inventory'!#REF!</f>
        <v>#REF!</v>
      </c>
      <c r="J25" s="61" t="e">
        <f>I25*'Municipal Bldg GHG Inventory'!$J$6</f>
        <v>#REF!</v>
      </c>
      <c r="K25" s="61"/>
      <c r="L25" s="61"/>
      <c r="M25" s="62" t="e">
        <f t="shared" si="1"/>
        <v>#REF!</v>
      </c>
      <c r="N25" s="62"/>
      <c r="O25" s="109" t="s">
        <v>33</v>
      </c>
      <c r="P25" s="26"/>
      <c r="Q25" s="27"/>
      <c r="R25" s="28"/>
      <c r="S25" s="29"/>
      <c r="T25" s="27"/>
      <c r="U25" s="28"/>
      <c r="V25" s="29"/>
      <c r="W25" s="27"/>
      <c r="X25" s="28"/>
      <c r="Y25" s="29"/>
      <c r="Z25" s="27"/>
      <c r="AA25" s="28"/>
    </row>
    <row r="26" spans="1:29" ht="27" hidden="1" customHeight="1" x14ac:dyDescent="0.2">
      <c r="A26" s="784"/>
      <c r="B26" s="786"/>
      <c r="C26" s="788"/>
      <c r="D26" s="64">
        <v>0.3</v>
      </c>
      <c r="E26" s="65">
        <f>D26*'County Units and Area Data'!$D$9</f>
        <v>146039.1</v>
      </c>
      <c r="F26" s="66" t="s">
        <v>25</v>
      </c>
      <c r="G26" s="67">
        <f>G24</f>
        <v>1.9949999999999999E-2</v>
      </c>
      <c r="H26" s="68">
        <f t="shared" si="2"/>
        <v>5.9849999999999999E-3</v>
      </c>
      <c r="I26" s="69" t="e">
        <f>H26*'Municipal Bldg GHG Inventory'!#REF!</f>
        <v>#REF!</v>
      </c>
      <c r="J26" s="69" t="e">
        <f>I26*'Municipal Bldg GHG Inventory'!$J$6</f>
        <v>#REF!</v>
      </c>
      <c r="K26" s="69"/>
      <c r="L26" s="69"/>
      <c r="M26" s="70" t="e">
        <f t="shared" si="1"/>
        <v>#REF!</v>
      </c>
      <c r="N26" s="70"/>
      <c r="O26" s="110" t="s">
        <v>61</v>
      </c>
      <c r="P26" s="26"/>
      <c r="Q26" s="27"/>
      <c r="R26" s="28"/>
      <c r="S26" s="29"/>
      <c r="T26" s="27"/>
      <c r="U26" s="28"/>
      <c r="V26" s="29"/>
      <c r="W26" s="27"/>
      <c r="X26" s="28"/>
      <c r="Y26" s="29"/>
      <c r="Z26" s="27"/>
      <c r="AA26" s="28"/>
    </row>
    <row r="27" spans="1:29" ht="13.5" hidden="1" customHeight="1" x14ac:dyDescent="0.2">
      <c r="A27" s="782" t="s">
        <v>62</v>
      </c>
      <c r="B27" s="785" t="s">
        <v>63</v>
      </c>
      <c r="C27" s="787" t="s">
        <v>64</v>
      </c>
      <c r="D27" s="19">
        <v>0.1</v>
      </c>
      <c r="E27" s="20">
        <f>D27*'County Units and Area Data'!$D$9</f>
        <v>48679.700000000004</v>
      </c>
      <c r="F27" s="21" t="s">
        <v>32</v>
      </c>
      <c r="G27" s="47">
        <f>'Res - Baseline End-use'!$D$5*(1-(1/3.5))</f>
        <v>9.4285714285714292E-2</v>
      </c>
      <c r="H27" s="111">
        <f t="shared" si="2"/>
        <v>9.4285714285714303E-3</v>
      </c>
      <c r="I27" s="24" t="e">
        <f>(H27*'Municipal Bldg GHG Inventory'!#REF!*$K$2)-(K27*(1/3))</f>
        <v>#REF!</v>
      </c>
      <c r="J27" s="24" t="e">
        <f>I27*'Municipal Bldg GHG Inventory'!$J$6</f>
        <v>#REF!</v>
      </c>
      <c r="K27" s="24" t="e">
        <f>H27*'Municipal Bldg GHG Inventory'!#REF!*$L$2</f>
        <v>#REF!</v>
      </c>
      <c r="L27" s="24" t="e">
        <f>K27*'Municipal Bldg GHG Inventory'!#REF!</f>
        <v>#REF!</v>
      </c>
      <c r="M27" s="80" t="e">
        <f t="shared" si="1"/>
        <v>#REF!</v>
      </c>
      <c r="N27" s="80"/>
      <c r="O27" s="102" t="s">
        <v>48</v>
      </c>
      <c r="P27" s="26">
        <v>15</v>
      </c>
      <c r="Q27" s="27" t="s">
        <v>34</v>
      </c>
      <c r="R27" s="28" t="e">
        <f>P27*#REF!*(#REF!-#REF!)/1000000</f>
        <v>#REF!</v>
      </c>
      <c r="S27" s="29">
        <v>1</v>
      </c>
      <c r="T27" s="27" t="s">
        <v>34</v>
      </c>
      <c r="U27" s="28" t="e">
        <f>S27*#REF!*(#REF!-#REF!)/1000000</f>
        <v>#REF!</v>
      </c>
      <c r="V27" s="29">
        <v>1</v>
      </c>
      <c r="W27" s="27" t="s">
        <v>34</v>
      </c>
      <c r="X27" s="28" t="e">
        <f>V27*#REF!*(#REF!-#REF!)/1000000</f>
        <v>#REF!</v>
      </c>
      <c r="Y27" s="29">
        <v>1</v>
      </c>
      <c r="Z27" s="27" t="s">
        <v>34</v>
      </c>
      <c r="AA27" s="28" t="e">
        <f>Y27*#REF!*(#REF!-#REF!)/1000000</f>
        <v>#REF!</v>
      </c>
    </row>
    <row r="28" spans="1:29" ht="13.5" hidden="1" customHeight="1" x14ac:dyDescent="0.2">
      <c r="A28" s="783"/>
      <c r="B28" s="786"/>
      <c r="C28" s="786"/>
      <c r="D28" s="30">
        <v>0.2</v>
      </c>
      <c r="E28" s="31">
        <f>D28*'County Units and Area Data'!$D$9</f>
        <v>97359.400000000009</v>
      </c>
      <c r="F28" s="32" t="s">
        <v>32</v>
      </c>
      <c r="G28" s="59">
        <f>G27</f>
        <v>9.4285714285714292E-2</v>
      </c>
      <c r="H28" s="112">
        <f t="shared" si="2"/>
        <v>1.8857142857142861E-2</v>
      </c>
      <c r="I28" s="35" t="e">
        <f>(H28*'Municipal Bldg GHG Inventory'!#REF!*$K$2)-(K28*(1/3))</f>
        <v>#REF!</v>
      </c>
      <c r="J28" s="35" t="e">
        <f>I28*'Municipal Bldg GHG Inventory'!$J$6</f>
        <v>#REF!</v>
      </c>
      <c r="K28" s="35" t="e">
        <f>H28*'Municipal Bldg GHG Inventory'!#REF!*$L$2</f>
        <v>#REF!</v>
      </c>
      <c r="L28" s="35" t="e">
        <f>K28*'Municipal Bldg GHG Inventory'!#REF!</f>
        <v>#REF!</v>
      </c>
      <c r="M28" s="103" t="e">
        <f t="shared" si="1"/>
        <v>#REF!</v>
      </c>
      <c r="N28" s="103"/>
      <c r="O28" s="36" t="s">
        <v>65</v>
      </c>
      <c r="P28" s="26"/>
      <c r="Q28" s="27"/>
      <c r="R28" s="28"/>
      <c r="S28" s="29"/>
      <c r="T28" s="27"/>
      <c r="U28" s="28"/>
      <c r="V28" s="29"/>
      <c r="W28" s="27"/>
      <c r="X28" s="28"/>
      <c r="Y28" s="29"/>
      <c r="Z28" s="27"/>
      <c r="AA28" s="28"/>
    </row>
    <row r="29" spans="1:29" ht="13.5" hidden="1" customHeight="1" x14ac:dyDescent="0.2">
      <c r="A29" s="784"/>
      <c r="B29" s="786"/>
      <c r="C29" s="788"/>
      <c r="D29" s="37">
        <v>0.3</v>
      </c>
      <c r="E29" s="38">
        <f>D29*'County Units and Area Data'!$D$9</f>
        <v>146039.1</v>
      </c>
      <c r="F29" s="39" t="s">
        <v>32</v>
      </c>
      <c r="G29" s="67">
        <f>G27</f>
        <v>9.4285714285714292E-2</v>
      </c>
      <c r="H29" s="113">
        <f t="shared" si="2"/>
        <v>2.8285714285714286E-2</v>
      </c>
      <c r="I29" s="42" t="e">
        <f>(H29*'Municipal Bldg GHG Inventory'!#REF!*$K$2)-(K29*(1/3))</f>
        <v>#REF!</v>
      </c>
      <c r="J29" s="42" t="e">
        <f>I29*'Municipal Bldg GHG Inventory'!$J$6</f>
        <v>#REF!</v>
      </c>
      <c r="K29" s="42" t="e">
        <f>H29*'Municipal Bldg GHG Inventory'!#REF!*$L$2</f>
        <v>#REF!</v>
      </c>
      <c r="L29" s="42" t="e">
        <f>K29*'Municipal Bldg GHG Inventory'!#REF!</f>
        <v>#REF!</v>
      </c>
      <c r="M29" s="107" t="e">
        <f t="shared" si="1"/>
        <v>#REF!</v>
      </c>
      <c r="N29" s="107"/>
      <c r="O29" s="43" t="s">
        <v>36</v>
      </c>
      <c r="P29" s="26"/>
      <c r="Q29" s="27"/>
      <c r="R29" s="28"/>
      <c r="S29" s="29"/>
      <c r="T29" s="27"/>
      <c r="U29" s="28"/>
      <c r="V29" s="29"/>
      <c r="W29" s="27"/>
      <c r="X29" s="28"/>
      <c r="Y29" s="29"/>
      <c r="Z29" s="27"/>
      <c r="AA29" s="28"/>
    </row>
    <row r="30" spans="1:29" ht="18" hidden="1" customHeight="1" x14ac:dyDescent="0.2">
      <c r="A30" s="782" t="s">
        <v>66</v>
      </c>
      <c r="B30" s="785" t="s">
        <v>67</v>
      </c>
      <c r="C30" s="787" t="s">
        <v>68</v>
      </c>
      <c r="D30" s="44">
        <v>0.1</v>
      </c>
      <c r="E30" s="45">
        <f>D30*'County Units and Area Data'!$D$9</f>
        <v>48679.700000000004</v>
      </c>
      <c r="F30" s="46" t="s">
        <v>32</v>
      </c>
      <c r="G30" s="22">
        <f>0.5*'Res - Baseline End-use'!$D$53</f>
        <v>7.0000000000000007E-2</v>
      </c>
      <c r="H30" s="114">
        <f t="shared" si="2"/>
        <v>7.000000000000001E-3</v>
      </c>
      <c r="I30" s="49" t="e">
        <f>(H30*'Municipal Bldg GHG Inventory'!#REF!*$K$2)-(K30*(1/3))</f>
        <v>#REF!</v>
      </c>
      <c r="J30" s="49" t="e">
        <f>I30*'Municipal Bldg GHG Inventory'!$J$6</f>
        <v>#REF!</v>
      </c>
      <c r="K30" s="49" t="e">
        <f>H30*'Municipal Bldg GHG Inventory'!#REF!*$L$2</f>
        <v>#REF!</v>
      </c>
      <c r="L30" s="49" t="e">
        <f>K30*'Municipal Bldg GHG Inventory'!#REF!</f>
        <v>#REF!</v>
      </c>
      <c r="M30" s="50" t="e">
        <f t="shared" si="1"/>
        <v>#REF!</v>
      </c>
      <c r="N30" s="795"/>
      <c r="O30" s="115" t="s">
        <v>48</v>
      </c>
      <c r="P30" s="26">
        <v>20</v>
      </c>
      <c r="Q30" s="27" t="s">
        <v>27</v>
      </c>
      <c r="R30" s="28" t="e">
        <f>P30*#REF!*(#REF!-#REF!)/1000000</f>
        <v>#REF!</v>
      </c>
      <c r="S30" s="29">
        <v>1</v>
      </c>
      <c r="T30" s="27" t="s">
        <v>27</v>
      </c>
      <c r="U30" s="28" t="e">
        <f>S30*#REF!*(#REF!-#REF!)/1000000</f>
        <v>#REF!</v>
      </c>
      <c r="V30" s="29">
        <v>1</v>
      </c>
      <c r="W30" s="27" t="s">
        <v>27</v>
      </c>
      <c r="X30" s="28" t="e">
        <f>V30*#REF!*(#REF!-#REF!)/1000000</f>
        <v>#REF!</v>
      </c>
      <c r="Y30" s="29">
        <v>1</v>
      </c>
      <c r="Z30" s="27" t="s">
        <v>27</v>
      </c>
      <c r="AA30" s="28" t="e">
        <f>Y30*#REF!*(#REF!-#REF!)/1000000</f>
        <v>#REF!</v>
      </c>
    </row>
    <row r="31" spans="1:29" ht="30.75" hidden="1" customHeight="1" x14ac:dyDescent="0.2">
      <c r="A31" s="783"/>
      <c r="B31" s="786"/>
      <c r="C31" s="786"/>
      <c r="D31" s="56">
        <v>0.2</v>
      </c>
      <c r="E31" s="57">
        <f>D31*'County Units and Area Data'!$D$9</f>
        <v>97359.400000000009</v>
      </c>
      <c r="F31" s="58" t="s">
        <v>32</v>
      </c>
      <c r="G31" s="33">
        <f>0.5*'Res - Baseline End-use'!$D$53</f>
        <v>7.0000000000000007E-2</v>
      </c>
      <c r="H31" s="116">
        <f t="shared" si="2"/>
        <v>1.4000000000000002E-2</v>
      </c>
      <c r="I31" s="61" t="e">
        <f>(H31*'Municipal Bldg GHG Inventory'!#REF!*$K$2)-(K31*(1/3))</f>
        <v>#REF!</v>
      </c>
      <c r="J31" s="61" t="e">
        <f>I31*'Municipal Bldg GHG Inventory'!$J$6</f>
        <v>#REF!</v>
      </c>
      <c r="K31" s="61" t="e">
        <f>H31*'Municipal Bldg GHG Inventory'!#REF!*$L$2</f>
        <v>#REF!</v>
      </c>
      <c r="L31" s="61" t="e">
        <f>K31*'Municipal Bldg GHG Inventory'!#REF!</f>
        <v>#REF!</v>
      </c>
      <c r="M31" s="62" t="e">
        <f t="shared" si="1"/>
        <v>#REF!</v>
      </c>
      <c r="N31" s="786"/>
      <c r="O31" s="109" t="s">
        <v>69</v>
      </c>
      <c r="P31" s="26"/>
      <c r="Q31" s="27"/>
      <c r="R31" s="28"/>
      <c r="S31" s="29"/>
      <c r="T31" s="27"/>
      <c r="U31" s="28"/>
      <c r="V31" s="29"/>
      <c r="W31" s="27"/>
      <c r="X31" s="28"/>
      <c r="Y31" s="29"/>
      <c r="Z31" s="27"/>
      <c r="AA31" s="28"/>
    </row>
    <row r="32" spans="1:29" ht="18" hidden="1" customHeight="1" x14ac:dyDescent="0.2">
      <c r="A32" s="784"/>
      <c r="B32" s="786"/>
      <c r="C32" s="788"/>
      <c r="D32" s="64">
        <v>0.3</v>
      </c>
      <c r="E32" s="65">
        <f>D32*'County Units and Area Data'!$D$9</f>
        <v>146039.1</v>
      </c>
      <c r="F32" s="66" t="s">
        <v>32</v>
      </c>
      <c r="G32" s="40">
        <f>0.5*'Res - Baseline End-use'!$D$53</f>
        <v>7.0000000000000007E-2</v>
      </c>
      <c r="H32" s="117">
        <f t="shared" si="2"/>
        <v>2.1000000000000001E-2</v>
      </c>
      <c r="I32" s="69" t="e">
        <f>(H32*'Municipal Bldg GHG Inventory'!#REF!*$K$2)-(K32*(1/3))</f>
        <v>#REF!</v>
      </c>
      <c r="J32" s="69" t="e">
        <f>I32*'Municipal Bldg GHG Inventory'!$J$6</f>
        <v>#REF!</v>
      </c>
      <c r="K32" s="69" t="e">
        <f>H32*'Municipal Bldg GHG Inventory'!#REF!*$L$2</f>
        <v>#REF!</v>
      </c>
      <c r="L32" s="69" t="e">
        <f>K32*'Municipal Bldg GHG Inventory'!#REF!</f>
        <v>#REF!</v>
      </c>
      <c r="M32" s="70" t="e">
        <f t="shared" si="1"/>
        <v>#REF!</v>
      </c>
      <c r="N32" s="786"/>
      <c r="O32" s="118"/>
      <c r="P32" s="26"/>
      <c r="Q32" s="27"/>
      <c r="R32" s="28"/>
      <c r="S32" s="29"/>
      <c r="T32" s="27"/>
      <c r="U32" s="28"/>
      <c r="V32" s="29"/>
      <c r="W32" s="27"/>
      <c r="X32" s="28"/>
      <c r="Y32" s="29"/>
      <c r="Z32" s="27"/>
      <c r="AA32" s="28"/>
    </row>
    <row r="33" spans="1:29" ht="26.25" hidden="1" customHeight="1" x14ac:dyDescent="0.2">
      <c r="A33" s="782" t="s">
        <v>70</v>
      </c>
      <c r="B33" s="785" t="s">
        <v>71</v>
      </c>
      <c r="C33" s="787" t="s">
        <v>72</v>
      </c>
      <c r="D33" s="19">
        <v>0.1</v>
      </c>
      <c r="E33" s="20">
        <f>D33*'County Units and Area Data'!$D$9</f>
        <v>48679.700000000004</v>
      </c>
      <c r="F33" s="21" t="s">
        <v>32</v>
      </c>
      <c r="G33" s="47">
        <f>0.05*('Res - Baseline End-use'!$C$5+'Res - Baseline End-use'!$E$5)</f>
        <v>1.7999999999999999E-2</v>
      </c>
      <c r="H33" s="111">
        <f t="shared" si="2"/>
        <v>1.8E-3</v>
      </c>
      <c r="I33" s="24" t="e">
        <f>(H33*'Municipal Bldg GHG Inventory'!#REF!*$K$2)</f>
        <v>#REF!</v>
      </c>
      <c r="J33" s="24" t="e">
        <f>I33*'Municipal Bldg GHG Inventory'!$J$6</f>
        <v>#REF!</v>
      </c>
      <c r="K33" s="24" t="e">
        <f>H33*'Municipal Bldg GHG Inventory'!#REF!*$L$2</f>
        <v>#REF!</v>
      </c>
      <c r="L33" s="24" t="e">
        <f>K33*'Municipal Bldg GHG Inventory'!#REF!</f>
        <v>#REF!</v>
      </c>
      <c r="M33" s="80" t="e">
        <f t="shared" si="1"/>
        <v>#REF!</v>
      </c>
      <c r="N33" s="80"/>
      <c r="O33" s="798" t="s">
        <v>73</v>
      </c>
      <c r="P33" s="26">
        <v>20</v>
      </c>
      <c r="Q33" s="27" t="s">
        <v>27</v>
      </c>
      <c r="R33" s="28" t="e">
        <f>P33*#REF!*(#REF!-#REF!)/1000000</f>
        <v>#REF!</v>
      </c>
      <c r="S33" s="29">
        <v>1</v>
      </c>
      <c r="T33" s="27" t="s">
        <v>27</v>
      </c>
      <c r="U33" s="28" t="e">
        <f>S33*#REF!*(#REF!-#REF!)/1000000</f>
        <v>#REF!</v>
      </c>
      <c r="V33" s="29">
        <v>1</v>
      </c>
      <c r="W33" s="27" t="s">
        <v>27</v>
      </c>
      <c r="X33" s="28" t="e">
        <f>V33*#REF!*(#REF!-#REF!)/1000000</f>
        <v>#REF!</v>
      </c>
      <c r="Y33" s="29">
        <v>1</v>
      </c>
      <c r="Z33" s="27" t="s">
        <v>27</v>
      </c>
      <c r="AA33" s="28" t="e">
        <f>Y33*#REF!*(#REF!-#REF!)/1000000</f>
        <v>#REF!</v>
      </c>
    </row>
    <row r="34" spans="1:29" ht="26.25" hidden="1" customHeight="1" x14ac:dyDescent="0.2">
      <c r="A34" s="783"/>
      <c r="B34" s="786"/>
      <c r="C34" s="786"/>
      <c r="D34" s="30">
        <v>0.2</v>
      </c>
      <c r="E34" s="31">
        <f>D34*'County Units and Area Data'!$D$9</f>
        <v>97359.400000000009</v>
      </c>
      <c r="F34" s="32" t="s">
        <v>32</v>
      </c>
      <c r="G34" s="59">
        <f>G33</f>
        <v>1.7999999999999999E-2</v>
      </c>
      <c r="H34" s="112">
        <f t="shared" si="2"/>
        <v>3.5999999999999999E-3</v>
      </c>
      <c r="I34" s="35" t="e">
        <f>(H34*'Municipal Bldg GHG Inventory'!#REF!*$K$2)</f>
        <v>#REF!</v>
      </c>
      <c r="J34" s="35" t="e">
        <f>I34*'Municipal Bldg GHG Inventory'!$J$6</f>
        <v>#REF!</v>
      </c>
      <c r="K34" s="35" t="e">
        <f>H34*'Municipal Bldg GHG Inventory'!#REF!*$L$2</f>
        <v>#REF!</v>
      </c>
      <c r="L34" s="35" t="e">
        <f>K34*'Municipal Bldg GHG Inventory'!#REF!</f>
        <v>#REF!</v>
      </c>
      <c r="M34" s="103" t="e">
        <f t="shared" si="1"/>
        <v>#REF!</v>
      </c>
      <c r="N34" s="103"/>
      <c r="O34" s="792"/>
      <c r="P34" s="26"/>
      <c r="Q34" s="27"/>
      <c r="R34" s="28"/>
      <c r="S34" s="29"/>
      <c r="T34" s="27"/>
      <c r="U34" s="28"/>
      <c r="V34" s="29"/>
      <c r="W34" s="27"/>
      <c r="X34" s="28"/>
      <c r="Y34" s="29"/>
      <c r="Z34" s="27"/>
      <c r="AA34" s="28"/>
    </row>
    <row r="35" spans="1:29" ht="26.25" hidden="1" customHeight="1" x14ac:dyDescent="0.2">
      <c r="A35" s="796"/>
      <c r="B35" s="797"/>
      <c r="C35" s="797"/>
      <c r="D35" s="119">
        <v>0.3</v>
      </c>
      <c r="E35" s="120">
        <f>D35*'County Units and Area Data'!$D$9</f>
        <v>146039.1</v>
      </c>
      <c r="F35" s="121" t="s">
        <v>32</v>
      </c>
      <c r="G35" s="122">
        <f>G33</f>
        <v>1.7999999999999999E-2</v>
      </c>
      <c r="H35" s="123">
        <f t="shared" si="2"/>
        <v>5.3999999999999994E-3</v>
      </c>
      <c r="I35" s="124" t="e">
        <f>(H35*'Municipal Bldg GHG Inventory'!#REF!*$K$2)</f>
        <v>#REF!</v>
      </c>
      <c r="J35" s="124" t="e">
        <f>I35*'Municipal Bldg GHG Inventory'!$J$6</f>
        <v>#REF!</v>
      </c>
      <c r="K35" s="124" t="e">
        <f>H35*'Municipal Bldg GHG Inventory'!#REF!*$L$2</f>
        <v>#REF!</v>
      </c>
      <c r="L35" s="124" t="e">
        <f>K35*'Municipal Bldg GHG Inventory'!#REF!</f>
        <v>#REF!</v>
      </c>
      <c r="M35" s="125" t="e">
        <f t="shared" si="1"/>
        <v>#REF!</v>
      </c>
      <c r="N35" s="125"/>
      <c r="O35" s="799"/>
      <c r="P35" s="26"/>
      <c r="Q35" s="27"/>
      <c r="R35" s="28"/>
      <c r="S35" s="29"/>
      <c r="T35" s="27"/>
      <c r="U35" s="28"/>
      <c r="V35" s="29"/>
      <c r="W35" s="27"/>
      <c r="X35" s="28"/>
      <c r="Y35" s="29"/>
      <c r="Z35" s="27"/>
      <c r="AA35" s="28"/>
    </row>
    <row r="36" spans="1:29" ht="18" customHeight="1" x14ac:dyDescent="0.2">
      <c r="A36" s="800" t="s">
        <v>74</v>
      </c>
      <c r="B36" s="801"/>
      <c r="C36" s="801"/>
      <c r="D36" s="801"/>
      <c r="E36" s="801"/>
      <c r="F36" s="801"/>
      <c r="G36" s="801"/>
      <c r="H36" s="801"/>
      <c r="I36" s="801"/>
      <c r="J36" s="801"/>
      <c r="K36" s="801"/>
      <c r="L36" s="801"/>
      <c r="M36" s="801"/>
      <c r="N36" s="801"/>
      <c r="O36" s="802"/>
      <c r="P36" s="26">
        <v>20</v>
      </c>
      <c r="Q36" s="27" t="s">
        <v>27</v>
      </c>
      <c r="R36" s="28" t="e">
        <f>P36*#REF!*(#REF!-#REF!)/1000000</f>
        <v>#REF!</v>
      </c>
      <c r="S36" s="29">
        <v>1</v>
      </c>
      <c r="T36" s="27" t="s">
        <v>27</v>
      </c>
      <c r="U36" s="28" t="e">
        <f>S36*#REF!*(#REF!-#REF!)/1000000</f>
        <v>#REF!</v>
      </c>
      <c r="V36" s="29">
        <v>1</v>
      </c>
      <c r="W36" s="27" t="s">
        <v>27</v>
      </c>
      <c r="X36" s="28" t="e">
        <f>V36*#REF!*(#REF!-#REF!)/1000000</f>
        <v>#REF!</v>
      </c>
      <c r="Y36" s="29">
        <v>1</v>
      </c>
      <c r="Z36" s="27" t="s">
        <v>27</v>
      </c>
      <c r="AA36" s="28" t="e">
        <f>Y36*#REF!*(#REF!-#REF!)/1000000</f>
        <v>#REF!</v>
      </c>
    </row>
    <row r="37" spans="1:29" ht="24" customHeight="1" x14ac:dyDescent="0.2">
      <c r="A37" s="782" t="s">
        <v>75</v>
      </c>
      <c r="B37" s="803" t="s">
        <v>76</v>
      </c>
      <c r="C37" s="787" t="s">
        <v>77</v>
      </c>
      <c r="D37" s="126">
        <v>0.1</v>
      </c>
      <c r="E37" s="127">
        <f t="shared" ref="E37:E39" si="5">N37*1000/100</f>
        <v>29.995655931034484</v>
      </c>
      <c r="F37" s="21" t="s">
        <v>25</v>
      </c>
      <c r="G37" s="128">
        <v>0.25</v>
      </c>
      <c r="H37" s="79">
        <f t="shared" ref="H37:H54" si="6">G37*D37</f>
        <v>2.5000000000000001E-2</v>
      </c>
      <c r="I37" s="129">
        <f>H37*'Municipal Bldg GHG Inventory'!$C$6</f>
        <v>4349.3701100000008</v>
      </c>
      <c r="J37" s="130">
        <f>I37*'Municipal Bldg GHG Inventory'!$J$6</f>
        <v>1643.4427439890453</v>
      </c>
      <c r="K37" s="81"/>
      <c r="L37" s="81"/>
      <c r="M37" s="82">
        <f t="shared" ref="M37:M54" si="7">SUM(J37,L37)</f>
        <v>1643.4427439890453</v>
      </c>
      <c r="N37" s="80">
        <f t="shared" ref="N37:N39" si="8">I37/1450</f>
        <v>2.9995655931034486</v>
      </c>
      <c r="O37" s="804" t="s">
        <v>78</v>
      </c>
      <c r="P37" s="131" t="s">
        <v>79</v>
      </c>
      <c r="Q37" s="132"/>
      <c r="R37" s="132"/>
      <c r="T37" s="132"/>
      <c r="AB37" s="133"/>
    </row>
    <row r="38" spans="1:29" ht="24" customHeight="1" x14ac:dyDescent="0.2">
      <c r="A38" s="783"/>
      <c r="B38" s="786"/>
      <c r="C38" s="786"/>
      <c r="D38" s="134">
        <v>0.2</v>
      </c>
      <c r="E38" s="135">
        <f t="shared" si="5"/>
        <v>59.991311862068969</v>
      </c>
      <c r="F38" s="32" t="s">
        <v>25</v>
      </c>
      <c r="G38" s="136">
        <f t="shared" ref="G38:G39" si="9">G37</f>
        <v>0.25</v>
      </c>
      <c r="H38" s="137">
        <f t="shared" si="6"/>
        <v>0.05</v>
      </c>
      <c r="I38" s="138">
        <f>H38*'Municipal Bldg GHG Inventory'!$C$6</f>
        <v>8698.7402200000015</v>
      </c>
      <c r="J38" s="139">
        <f>I38*'Municipal Bldg GHG Inventory'!$J$6</f>
        <v>3286.8854879780906</v>
      </c>
      <c r="K38" s="88"/>
      <c r="L38" s="88"/>
      <c r="M38" s="89">
        <f t="shared" si="7"/>
        <v>3286.8854879780906</v>
      </c>
      <c r="N38" s="103">
        <f t="shared" si="8"/>
        <v>5.9991311862068972</v>
      </c>
      <c r="O38" s="792"/>
      <c r="P38" s="131" t="s">
        <v>80</v>
      </c>
      <c r="AB38" s="133"/>
    </row>
    <row r="39" spans="1:29" ht="24" customHeight="1" x14ac:dyDescent="0.2">
      <c r="A39" s="784"/>
      <c r="B39" s="786"/>
      <c r="C39" s="788"/>
      <c r="D39" s="140">
        <v>1</v>
      </c>
      <c r="E39" s="141">
        <f t="shared" si="5"/>
        <v>299.95655931034491</v>
      </c>
      <c r="F39" s="39" t="s">
        <v>25</v>
      </c>
      <c r="G39" s="142">
        <f t="shared" si="9"/>
        <v>0.25</v>
      </c>
      <c r="H39" s="143">
        <f t="shared" si="6"/>
        <v>0.25</v>
      </c>
      <c r="I39" s="144">
        <f>H39*'Municipal Bldg GHG Inventory'!$C$6</f>
        <v>43493.701100000006</v>
      </c>
      <c r="J39" s="145">
        <f>I39*'Municipal Bldg GHG Inventory'!$J$6</f>
        <v>16434.427439890453</v>
      </c>
      <c r="K39" s="105"/>
      <c r="L39" s="105"/>
      <c r="M39" s="106">
        <f t="shared" si="7"/>
        <v>16434.427439890453</v>
      </c>
      <c r="N39" s="107">
        <f t="shared" si="8"/>
        <v>29.995655931034488</v>
      </c>
      <c r="O39" s="794"/>
      <c r="P39" s="131" t="s">
        <v>81</v>
      </c>
    </row>
    <row r="40" spans="1:29" ht="30" customHeight="1" x14ac:dyDescent="0.2">
      <c r="A40" s="782" t="s">
        <v>82</v>
      </c>
      <c r="B40" s="805" t="s">
        <v>83</v>
      </c>
      <c r="C40" s="787" t="s">
        <v>84</v>
      </c>
      <c r="D40" s="146">
        <v>0.1</v>
      </c>
      <c r="E40" s="147"/>
      <c r="F40" s="148" t="s">
        <v>32</v>
      </c>
      <c r="G40" s="128">
        <v>0.15</v>
      </c>
      <c r="H40" s="149">
        <f t="shared" si="6"/>
        <v>1.4999999999999999E-2</v>
      </c>
      <c r="I40" s="150">
        <f>H40*'Municipal Bldg GHG Inventory'!$C$6*$K$3</f>
        <v>2575.6836686354773</v>
      </c>
      <c r="J40" s="150">
        <f>I40*'Municipal Bldg GHG Inventory'!$J$6</f>
        <v>973.24176351367328</v>
      </c>
      <c r="K40" s="151">
        <f>H40*'Municipal Bldg GHG Inventory'!$C$13*'Blended Emissions Calculations'!$L$3</f>
        <v>1.5258689398219663</v>
      </c>
      <c r="L40" s="151">
        <f>K40*'Municipal Bldg GHG Inventory'!$J$8</f>
        <v>8.1155728959042481E-2</v>
      </c>
      <c r="M40" s="152">
        <f t="shared" si="7"/>
        <v>973.32291924263234</v>
      </c>
      <c r="N40" s="80"/>
      <c r="O40" s="153" t="s">
        <v>85</v>
      </c>
    </row>
    <row r="41" spans="1:29" ht="30" customHeight="1" x14ac:dyDescent="0.2">
      <c r="A41" s="783"/>
      <c r="B41" s="786"/>
      <c r="C41" s="786"/>
      <c r="D41" s="154">
        <v>0.2</v>
      </c>
      <c r="E41" s="155"/>
      <c r="F41" s="156" t="s">
        <v>32</v>
      </c>
      <c r="G41" s="136">
        <f>G40</f>
        <v>0.15</v>
      </c>
      <c r="H41" s="157">
        <f t="shared" si="6"/>
        <v>0.03</v>
      </c>
      <c r="I41" s="158">
        <f>H41*'Municipal Bldg GHG Inventory'!$C$6*$K$3</f>
        <v>5151.3673372709545</v>
      </c>
      <c r="J41" s="158">
        <f>I41*'Municipal Bldg GHG Inventory'!$J$6</f>
        <v>1946.4835270273466</v>
      </c>
      <c r="K41" s="159">
        <f>H41*'Municipal Bldg GHG Inventory'!$C$13*'Blended Emissions Calculations'!$L$3</f>
        <v>3.0517378796439325</v>
      </c>
      <c r="L41" s="159">
        <f>K41*'Municipal Bldg GHG Inventory'!$J$8</f>
        <v>0.16231145791808496</v>
      </c>
      <c r="M41" s="160">
        <f t="shared" si="7"/>
        <v>1946.6458384852647</v>
      </c>
      <c r="N41" s="103"/>
      <c r="O41" s="161"/>
    </row>
    <row r="42" spans="1:29" ht="30" customHeight="1" x14ac:dyDescent="0.2">
      <c r="A42" s="796"/>
      <c r="B42" s="797"/>
      <c r="C42" s="797"/>
      <c r="D42" s="162">
        <v>0.3</v>
      </c>
      <c r="E42" s="163"/>
      <c r="F42" s="164" t="s">
        <v>32</v>
      </c>
      <c r="G42" s="165">
        <f>G40</f>
        <v>0.15</v>
      </c>
      <c r="H42" s="166">
        <f t="shared" si="6"/>
        <v>4.4999999999999998E-2</v>
      </c>
      <c r="I42" s="167">
        <f>H42*'Municipal Bldg GHG Inventory'!$C$6*$K$3</f>
        <v>7727.0510059064318</v>
      </c>
      <c r="J42" s="167">
        <f>I42*'Municipal Bldg GHG Inventory'!$J$6</f>
        <v>2919.7252905410196</v>
      </c>
      <c r="K42" s="168">
        <f>H42*'Municipal Bldg GHG Inventory'!$C$13*'Blended Emissions Calculations'!$L$3</f>
        <v>4.5776068194658981</v>
      </c>
      <c r="L42" s="168">
        <f>K42*'Municipal Bldg GHG Inventory'!$J$8</f>
        <v>0.2434671868771274</v>
      </c>
      <c r="M42" s="169">
        <f t="shared" si="7"/>
        <v>2919.9687577278969</v>
      </c>
      <c r="N42" s="125"/>
      <c r="O42" s="170"/>
    </row>
    <row r="43" spans="1:29" ht="21.75" customHeight="1" x14ac:dyDescent="0.2">
      <c r="A43" s="808" t="s">
        <v>86</v>
      </c>
      <c r="B43" s="809" t="s">
        <v>38</v>
      </c>
      <c r="C43" s="810" t="s">
        <v>87</v>
      </c>
      <c r="D43" s="171">
        <v>0.1</v>
      </c>
      <c r="E43" s="172"/>
      <c r="F43" s="173" t="s">
        <v>25</v>
      </c>
      <c r="G43" s="174">
        <v>0.09</v>
      </c>
      <c r="H43" s="175">
        <f t="shared" si="6"/>
        <v>8.9999999999999993E-3</v>
      </c>
      <c r="I43" s="176">
        <f>H43*'Municipal Bldg GHG Inventory'!$C$6</f>
        <v>1565.7732396000001</v>
      </c>
      <c r="J43" s="176">
        <f>I43*'Municipal Bldg GHG Inventory'!$J$6</f>
        <v>591.63938783605624</v>
      </c>
      <c r="K43" s="177"/>
      <c r="L43" s="177"/>
      <c r="M43" s="178">
        <f t="shared" si="7"/>
        <v>591.63938783605624</v>
      </c>
      <c r="N43" s="179"/>
      <c r="O43" s="180" t="s">
        <v>88</v>
      </c>
    </row>
    <row r="44" spans="1:29" ht="21.75" customHeight="1" x14ac:dyDescent="0.2">
      <c r="A44" s="783"/>
      <c r="B44" s="786"/>
      <c r="C44" s="786"/>
      <c r="D44" s="181">
        <v>0.2</v>
      </c>
      <c r="E44" s="155"/>
      <c r="F44" s="58" t="s">
        <v>25</v>
      </c>
      <c r="G44" s="136">
        <v>0.09</v>
      </c>
      <c r="H44" s="116">
        <f t="shared" si="6"/>
        <v>1.7999999999999999E-2</v>
      </c>
      <c r="I44" s="182">
        <f>H44*'Municipal Bldg GHG Inventory'!$C$6</f>
        <v>3131.5464792000002</v>
      </c>
      <c r="J44" s="182">
        <f>I44*'Municipal Bldg GHG Inventory'!$J$6</f>
        <v>1183.2787756721125</v>
      </c>
      <c r="K44" s="61"/>
      <c r="L44" s="61"/>
      <c r="M44" s="95">
        <f t="shared" si="7"/>
        <v>1183.2787756721125</v>
      </c>
      <c r="N44" s="103"/>
      <c r="O44" s="36"/>
    </row>
    <row r="45" spans="1:29" ht="21.75" customHeight="1" x14ac:dyDescent="0.2">
      <c r="A45" s="784"/>
      <c r="B45" s="786"/>
      <c r="C45" s="788"/>
      <c r="D45" s="183">
        <v>0.3</v>
      </c>
      <c r="E45" s="184"/>
      <c r="F45" s="66" t="s">
        <v>25</v>
      </c>
      <c r="G45" s="142">
        <v>0.09</v>
      </c>
      <c r="H45" s="117">
        <f t="shared" si="6"/>
        <v>2.7E-2</v>
      </c>
      <c r="I45" s="185">
        <f>H45*'Municipal Bldg GHG Inventory'!$C$6</f>
        <v>4697.3197188000004</v>
      </c>
      <c r="J45" s="185">
        <f>I45*'Municipal Bldg GHG Inventory'!$J$6</f>
        <v>1774.9181635081688</v>
      </c>
      <c r="K45" s="69"/>
      <c r="L45" s="69"/>
      <c r="M45" s="101">
        <f t="shared" si="7"/>
        <v>1774.9181635081688</v>
      </c>
      <c r="N45" s="107"/>
      <c r="O45" s="43"/>
    </row>
    <row r="46" spans="1:29" ht="15" customHeight="1" x14ac:dyDescent="0.2">
      <c r="A46" s="782" t="s">
        <v>89</v>
      </c>
      <c r="B46" s="803" t="s">
        <v>90</v>
      </c>
      <c r="C46" s="787" t="s">
        <v>91</v>
      </c>
      <c r="D46" s="126">
        <v>0.1</v>
      </c>
      <c r="E46" s="147"/>
      <c r="F46" s="21" t="s">
        <v>32</v>
      </c>
      <c r="G46" s="128">
        <v>0.05</v>
      </c>
      <c r="H46" s="23">
        <f t="shared" si="6"/>
        <v>5.000000000000001E-3</v>
      </c>
      <c r="I46" s="82">
        <f>H46*'Municipal Bldg GHG Inventory'!$C$6*$K$3</f>
        <v>858.56122287849257</v>
      </c>
      <c r="J46" s="82">
        <f>I46*'Municipal Bldg GHG Inventory'!$J$6</f>
        <v>324.4139211712245</v>
      </c>
      <c r="K46" s="82">
        <f>H46*'Municipal Bldg GHG Inventory'!$C$13*'Blended Emissions Calculations'!$L$3</f>
        <v>0.50862297994065553</v>
      </c>
      <c r="L46" s="82">
        <f>K46*'Municipal Bldg GHG Inventory'!$J$8</f>
        <v>2.7051909653014166E-2</v>
      </c>
      <c r="M46" s="82">
        <f t="shared" si="7"/>
        <v>324.44097308087754</v>
      </c>
      <c r="N46" s="80"/>
      <c r="O46" s="186" t="s">
        <v>92</v>
      </c>
      <c r="P46" s="187" t="s">
        <v>93</v>
      </c>
      <c r="Q46" s="188"/>
      <c r="R46" s="188"/>
      <c r="S46" s="188"/>
      <c r="T46" s="188"/>
      <c r="U46" s="188"/>
      <c r="V46" s="188"/>
      <c r="W46" s="188"/>
      <c r="X46" s="188"/>
      <c r="Y46" s="188"/>
      <c r="Z46" s="188"/>
      <c r="AA46" s="188"/>
      <c r="AB46" s="188"/>
    </row>
    <row r="47" spans="1:29" ht="15.75" customHeight="1" x14ac:dyDescent="0.2">
      <c r="A47" s="783"/>
      <c r="B47" s="786"/>
      <c r="C47" s="786"/>
      <c r="D47" s="134">
        <v>0.2</v>
      </c>
      <c r="E47" s="155"/>
      <c r="F47" s="32" t="s">
        <v>32</v>
      </c>
      <c r="G47" s="136">
        <v>0.05</v>
      </c>
      <c r="H47" s="34">
        <f t="shared" si="6"/>
        <v>1.0000000000000002E-2</v>
      </c>
      <c r="I47" s="189">
        <f>H47*'Municipal Bldg GHG Inventory'!$C$6*$K$3</f>
        <v>1717.1224457569851</v>
      </c>
      <c r="J47" s="189">
        <f>I47*'Municipal Bldg GHG Inventory'!$J$6</f>
        <v>648.827842342449</v>
      </c>
      <c r="K47" s="189">
        <f>H47*'Municipal Bldg GHG Inventory'!$C$13*'Blended Emissions Calculations'!$L$3</f>
        <v>1.0172459598813111</v>
      </c>
      <c r="L47" s="35">
        <f>K47*'Municipal Bldg GHG Inventory'!$J$8</f>
        <v>5.4103819306028332E-2</v>
      </c>
      <c r="M47" s="89">
        <f t="shared" si="7"/>
        <v>648.88194616175508</v>
      </c>
      <c r="N47" s="103"/>
      <c r="O47" s="190" t="s">
        <v>94</v>
      </c>
      <c r="P47" s="187" t="s">
        <v>95</v>
      </c>
      <c r="Q47" s="188"/>
      <c r="R47" s="188"/>
      <c r="S47" s="188"/>
      <c r="T47" s="188"/>
      <c r="U47" s="188"/>
      <c r="V47" s="188"/>
      <c r="W47" s="188"/>
      <c r="X47" s="188"/>
      <c r="Y47" s="188"/>
      <c r="Z47" s="188"/>
      <c r="AA47" s="188"/>
      <c r="AB47" s="188"/>
      <c r="AC47" s="188"/>
    </row>
    <row r="48" spans="1:29" ht="15.75" customHeight="1" x14ac:dyDescent="0.2">
      <c r="A48" s="784"/>
      <c r="B48" s="786"/>
      <c r="C48" s="788"/>
      <c r="D48" s="140">
        <v>0.3</v>
      </c>
      <c r="E48" s="184"/>
      <c r="F48" s="39" t="s">
        <v>32</v>
      </c>
      <c r="G48" s="142">
        <v>0.05</v>
      </c>
      <c r="H48" s="41">
        <f t="shared" si="6"/>
        <v>1.4999999999999999E-2</v>
      </c>
      <c r="I48" s="191">
        <f>H48*'Municipal Bldg GHG Inventory'!$C$6*$K$3</f>
        <v>2575.6836686354773</v>
      </c>
      <c r="J48" s="191">
        <f>I48*'Municipal Bldg GHG Inventory'!$J$6</f>
        <v>973.24176351367328</v>
      </c>
      <c r="K48" s="191">
        <f>H48*'Municipal Bldg GHG Inventory'!$C$13*'Blended Emissions Calculations'!$L$3</f>
        <v>1.5258689398219663</v>
      </c>
      <c r="L48" s="42">
        <f>K48*'Municipal Bldg GHG Inventory'!$J$8</f>
        <v>8.1155728959042481E-2</v>
      </c>
      <c r="M48" s="106">
        <f t="shared" si="7"/>
        <v>973.32291924263234</v>
      </c>
      <c r="N48" s="107"/>
      <c r="O48" s="192" t="s">
        <v>96</v>
      </c>
      <c r="P48" s="188"/>
      <c r="Q48" s="188"/>
      <c r="R48" s="188"/>
      <c r="S48" s="188"/>
      <c r="T48" s="188"/>
      <c r="U48" s="188"/>
      <c r="V48" s="188"/>
      <c r="W48" s="188"/>
      <c r="X48" s="188"/>
      <c r="Y48" s="188"/>
      <c r="Z48" s="188"/>
      <c r="AA48" s="188"/>
      <c r="AB48" s="188"/>
      <c r="AC48" s="188"/>
    </row>
    <row r="49" spans="1:27" ht="15.75" customHeight="1" x14ac:dyDescent="0.2">
      <c r="A49" s="782" t="s">
        <v>97</v>
      </c>
      <c r="B49" s="803" t="s">
        <v>71</v>
      </c>
      <c r="C49" s="787" t="s">
        <v>72</v>
      </c>
      <c r="D49" s="193">
        <v>0.1</v>
      </c>
      <c r="E49" s="147"/>
      <c r="F49" s="46" t="s">
        <v>32</v>
      </c>
      <c r="G49" s="128">
        <v>0.02</v>
      </c>
      <c r="H49" s="114">
        <f t="shared" si="6"/>
        <v>2E-3</v>
      </c>
      <c r="I49" s="194">
        <f>H49*'Municipal Bldg GHG Inventory'!$C$6*$K$3</f>
        <v>343.42448915139698</v>
      </c>
      <c r="J49" s="194">
        <f>I49*'Municipal Bldg GHG Inventory'!$J$6</f>
        <v>129.76556846848979</v>
      </c>
      <c r="K49" s="49">
        <f>H49*'Municipal Bldg GHG Inventory'!$C$13*'Blended Emissions Calculations'!$L$3</f>
        <v>0.20344919197626216</v>
      </c>
      <c r="L49" s="49">
        <f>K49*'Municipal Bldg GHG Inventory'!$J$8</f>
        <v>1.0820763861205665E-2</v>
      </c>
      <c r="M49" s="50">
        <f t="shared" si="7"/>
        <v>129.77638923235099</v>
      </c>
      <c r="N49" s="80"/>
      <c r="O49" s="195"/>
    </row>
    <row r="50" spans="1:27" ht="15.75" customHeight="1" x14ac:dyDescent="0.2">
      <c r="A50" s="783"/>
      <c r="B50" s="786"/>
      <c r="C50" s="786"/>
      <c r="D50" s="181">
        <v>0.2</v>
      </c>
      <c r="E50" s="155"/>
      <c r="F50" s="58" t="s">
        <v>32</v>
      </c>
      <c r="G50" s="136">
        <f>G49</f>
        <v>0.02</v>
      </c>
      <c r="H50" s="116">
        <f t="shared" si="6"/>
        <v>4.0000000000000001E-3</v>
      </c>
      <c r="I50" s="182">
        <f>H50*'Municipal Bldg GHG Inventory'!$C$6*$K$3</f>
        <v>686.84897830279397</v>
      </c>
      <c r="J50" s="182">
        <f>I50*'Municipal Bldg GHG Inventory'!$J$6</f>
        <v>259.53113693697958</v>
      </c>
      <c r="K50" s="61">
        <f>H50*'Municipal Bldg GHG Inventory'!$C$13*'Blended Emissions Calculations'!$L$3</f>
        <v>0.40689838395252431</v>
      </c>
      <c r="L50" s="61">
        <f>K50*'Municipal Bldg GHG Inventory'!$J$8</f>
        <v>2.1641527722411329E-2</v>
      </c>
      <c r="M50" s="62">
        <f t="shared" si="7"/>
        <v>259.55277846470199</v>
      </c>
      <c r="N50" s="103"/>
      <c r="O50" s="196" t="s">
        <v>98</v>
      </c>
    </row>
    <row r="51" spans="1:27" ht="15.75" customHeight="1" x14ac:dyDescent="0.2">
      <c r="A51" s="796"/>
      <c r="B51" s="797"/>
      <c r="C51" s="797"/>
      <c r="D51" s="197">
        <v>0.3</v>
      </c>
      <c r="E51" s="163"/>
      <c r="F51" s="198" t="s">
        <v>32</v>
      </c>
      <c r="G51" s="165">
        <f>G49</f>
        <v>0.02</v>
      </c>
      <c r="H51" s="199">
        <f t="shared" si="6"/>
        <v>6.0000000000000001E-3</v>
      </c>
      <c r="I51" s="200">
        <f>H51*'Municipal Bldg GHG Inventory'!$C$6*$K$3</f>
        <v>1030.2734674541909</v>
      </c>
      <c r="J51" s="200">
        <f>I51*'Municipal Bldg GHG Inventory'!$J$6</f>
        <v>389.29670540546931</v>
      </c>
      <c r="K51" s="201">
        <f>H51*'Municipal Bldg GHG Inventory'!$C$13*'Blended Emissions Calculations'!$L$3</f>
        <v>0.61034757592878652</v>
      </c>
      <c r="L51" s="201">
        <f>K51*'Municipal Bldg GHG Inventory'!$J$8</f>
        <v>3.2462291583616992E-2</v>
      </c>
      <c r="M51" s="202">
        <f t="shared" si="7"/>
        <v>389.32916769705292</v>
      </c>
      <c r="N51" s="125"/>
      <c r="O51" s="203"/>
    </row>
    <row r="52" spans="1:27" ht="41.25" hidden="1" customHeight="1" x14ac:dyDescent="0.2">
      <c r="A52" s="811" t="s">
        <v>99</v>
      </c>
      <c r="B52" s="812" t="s">
        <v>100</v>
      </c>
      <c r="C52" s="812"/>
      <c r="D52" s="154">
        <v>0.1</v>
      </c>
      <c r="E52" s="204" t="e">
        <f>D52*'County Units and Area Data'!#REF!</f>
        <v>#REF!</v>
      </c>
      <c r="F52" s="156" t="s">
        <v>25</v>
      </c>
      <c r="G52" s="205">
        <v>0.04</v>
      </c>
      <c r="H52" s="157">
        <f t="shared" si="6"/>
        <v>4.0000000000000001E-3</v>
      </c>
      <c r="I52" s="158">
        <f>H52*'Municipal Bldg GHG Inventory'!$C$6</f>
        <v>695.89921760000016</v>
      </c>
      <c r="J52" s="158" t="e">
        <f t="shared" ref="J52:J54" si="10">I52*#REF!</f>
        <v>#REF!</v>
      </c>
      <c r="K52" s="159"/>
      <c r="L52" s="159"/>
      <c r="M52" s="160" t="e">
        <f t="shared" si="7"/>
        <v>#REF!</v>
      </c>
      <c r="N52" s="103"/>
      <c r="O52" s="206" t="s">
        <v>101</v>
      </c>
    </row>
    <row r="53" spans="1:27" ht="15.75" hidden="1" customHeight="1" x14ac:dyDescent="0.2">
      <c r="A53" s="786"/>
      <c r="B53" s="786"/>
      <c r="C53" s="786"/>
      <c r="D53" s="154">
        <v>0.2</v>
      </c>
      <c r="E53" s="204" t="e">
        <f>D53*'County Units and Area Data'!#REF!</f>
        <v>#REF!</v>
      </c>
      <c r="F53" s="156" t="s">
        <v>25</v>
      </c>
      <c r="G53" s="205">
        <f>G52</f>
        <v>0.04</v>
      </c>
      <c r="H53" s="157">
        <f t="shared" si="6"/>
        <v>8.0000000000000002E-3</v>
      </c>
      <c r="I53" s="158">
        <f>H53*'Municipal Bldg GHG Inventory'!$C$6</f>
        <v>1391.7984352000003</v>
      </c>
      <c r="J53" s="158" t="e">
        <f t="shared" si="10"/>
        <v>#REF!</v>
      </c>
      <c r="K53" s="159"/>
      <c r="L53" s="159"/>
      <c r="M53" s="160" t="e">
        <f t="shared" si="7"/>
        <v>#REF!</v>
      </c>
      <c r="N53" s="103"/>
      <c r="O53" s="206"/>
    </row>
    <row r="54" spans="1:27" ht="15.75" hidden="1" customHeight="1" x14ac:dyDescent="0.2">
      <c r="A54" s="788"/>
      <c r="B54" s="786"/>
      <c r="C54" s="786"/>
      <c r="D54" s="207">
        <v>0.3</v>
      </c>
      <c r="E54" s="208" t="e">
        <f>D54*'County Units and Area Data'!#REF!</f>
        <v>#REF!</v>
      </c>
      <c r="F54" s="209" t="s">
        <v>25</v>
      </c>
      <c r="G54" s="210">
        <f>G52</f>
        <v>0.04</v>
      </c>
      <c r="H54" s="211">
        <f t="shared" si="6"/>
        <v>1.2E-2</v>
      </c>
      <c r="I54" s="212">
        <f>H54*'Municipal Bldg GHG Inventory'!$C$6</f>
        <v>2087.6976528000005</v>
      </c>
      <c r="J54" s="212" t="e">
        <f t="shared" si="10"/>
        <v>#REF!</v>
      </c>
      <c r="K54" s="213"/>
      <c r="L54" s="213"/>
      <c r="M54" s="214" t="e">
        <f t="shared" si="7"/>
        <v>#REF!</v>
      </c>
      <c r="N54" s="107"/>
      <c r="O54" s="215"/>
    </row>
    <row r="55" spans="1:27" ht="18.75" hidden="1" customHeight="1" x14ac:dyDescent="0.2">
      <c r="A55" s="800" t="s">
        <v>102</v>
      </c>
      <c r="B55" s="801"/>
      <c r="C55" s="801"/>
      <c r="D55" s="801"/>
      <c r="E55" s="801"/>
      <c r="F55" s="801"/>
      <c r="G55" s="801"/>
      <c r="H55" s="801"/>
      <c r="I55" s="801"/>
      <c r="J55" s="801"/>
      <c r="K55" s="801"/>
      <c r="L55" s="801"/>
      <c r="M55" s="801"/>
      <c r="N55" s="801"/>
      <c r="O55" s="802"/>
      <c r="P55" s="26">
        <v>20</v>
      </c>
      <c r="Q55" s="27" t="s">
        <v>27</v>
      </c>
      <c r="R55" s="28" t="e">
        <f t="shared" ref="R55:R56" si="11">P55*#REF!*(#REF!-#REF!)/1000000</f>
        <v>#REF!</v>
      </c>
      <c r="S55" s="29">
        <v>1</v>
      </c>
      <c r="T55" s="27" t="s">
        <v>27</v>
      </c>
      <c r="U55" s="28" t="e">
        <f t="shared" ref="U55:U56" si="12">S55*#REF!*(#REF!-#REF!)/1000000</f>
        <v>#REF!</v>
      </c>
      <c r="V55" s="29">
        <v>1</v>
      </c>
      <c r="W55" s="27" t="s">
        <v>27</v>
      </c>
      <c r="X55" s="28" t="e">
        <f t="shared" ref="X55:X56" si="13">V55*#REF!*(#REF!-#REF!)/1000000</f>
        <v>#REF!</v>
      </c>
      <c r="Y55" s="29">
        <v>1</v>
      </c>
      <c r="Z55" s="27" t="s">
        <v>27</v>
      </c>
      <c r="AA55" s="28" t="e">
        <f t="shared" ref="AA55:AA56" si="14">Y55*#REF!*(#REF!-#REF!)/1000000</f>
        <v>#REF!</v>
      </c>
    </row>
    <row r="56" spans="1:27" ht="29.25" hidden="1" customHeight="1" x14ac:dyDescent="0.2">
      <c r="A56" s="782" t="s">
        <v>103</v>
      </c>
      <c r="B56" s="806" t="s">
        <v>23</v>
      </c>
      <c r="C56" s="787" t="s">
        <v>24</v>
      </c>
      <c r="D56" s="19">
        <v>0.1</v>
      </c>
      <c r="E56" s="20">
        <f>D56*'County Units and Area Data'!$E$9</f>
        <v>29659.493041678379</v>
      </c>
      <c r="F56" s="21" t="s">
        <v>25</v>
      </c>
      <c r="G56" s="22"/>
      <c r="H56" s="23"/>
      <c r="I56" s="24">
        <f t="shared" ref="I56:I58" si="15">N56*1450</f>
        <v>51222.497205003892</v>
      </c>
      <c r="J56" s="24">
        <f>I56*'Municipal Bldg GHG Inventory'!$J$6</f>
        <v>19354.812129465521</v>
      </c>
      <c r="K56" s="24"/>
      <c r="L56" s="24"/>
      <c r="M56" s="24">
        <f t="shared" ref="M56:M85" si="16">SUM(J56,L56)</f>
        <v>19354.812129465521</v>
      </c>
      <c r="N56" s="24">
        <f>10*'County Units and Area Data'!$H$9*'Blended Emissions Calculations'!D56/1000</f>
        <v>35.325860141381995</v>
      </c>
      <c r="O56" s="25" t="s">
        <v>26</v>
      </c>
      <c r="P56" s="26">
        <v>20</v>
      </c>
      <c r="Q56" s="27" t="s">
        <v>27</v>
      </c>
      <c r="R56" s="28" t="e">
        <f t="shared" si="11"/>
        <v>#REF!</v>
      </c>
      <c r="S56" s="29">
        <v>1</v>
      </c>
      <c r="T56" s="27" t="s">
        <v>27</v>
      </c>
      <c r="U56" s="28" t="e">
        <f t="shared" si="12"/>
        <v>#REF!</v>
      </c>
      <c r="V56" s="29">
        <v>1</v>
      </c>
      <c r="W56" s="27" t="s">
        <v>27</v>
      </c>
      <c r="X56" s="28" t="e">
        <f t="shared" si="13"/>
        <v>#REF!</v>
      </c>
      <c r="Y56" s="29">
        <v>1</v>
      </c>
      <c r="Z56" s="27" t="s">
        <v>27</v>
      </c>
      <c r="AA56" s="28" t="e">
        <f t="shared" si="14"/>
        <v>#REF!</v>
      </c>
    </row>
    <row r="57" spans="1:27" ht="29.25" hidden="1" customHeight="1" x14ac:dyDescent="0.2">
      <c r="A57" s="783"/>
      <c r="B57" s="786"/>
      <c r="C57" s="786"/>
      <c r="D57" s="30">
        <v>0.2</v>
      </c>
      <c r="E57" s="31">
        <f>D57*'County Units and Area Data'!$E$9</f>
        <v>59318.986083356758</v>
      </c>
      <c r="F57" s="32" t="s">
        <v>25</v>
      </c>
      <c r="G57" s="33"/>
      <c r="H57" s="34"/>
      <c r="I57" s="35">
        <f t="shared" si="15"/>
        <v>102444.99441000778</v>
      </c>
      <c r="J57" s="35">
        <f>I57*'Municipal Bldg GHG Inventory'!$J$6</f>
        <v>38709.624258931042</v>
      </c>
      <c r="K57" s="35"/>
      <c r="L57" s="35"/>
      <c r="M57" s="35">
        <f t="shared" si="16"/>
        <v>38709.624258931042</v>
      </c>
      <c r="N57" s="35">
        <f>10*'County Units and Area Data'!$H$9*'Blended Emissions Calculations'!D57/1000</f>
        <v>70.651720282763989</v>
      </c>
      <c r="O57" s="36" t="s">
        <v>28</v>
      </c>
      <c r="P57" s="26"/>
      <c r="Q57" s="27"/>
      <c r="R57" s="28"/>
      <c r="S57" s="29"/>
      <c r="T57" s="27"/>
      <c r="U57" s="28"/>
      <c r="V57" s="29"/>
      <c r="W57" s="27"/>
      <c r="X57" s="28"/>
      <c r="Y57" s="29"/>
      <c r="Z57" s="27"/>
      <c r="AA57" s="28"/>
    </row>
    <row r="58" spans="1:27" ht="29.25" hidden="1" customHeight="1" x14ac:dyDescent="0.2">
      <c r="A58" s="784"/>
      <c r="B58" s="786"/>
      <c r="C58" s="788"/>
      <c r="D58" s="37">
        <v>0.3</v>
      </c>
      <c r="E58" s="38">
        <f>D58*'County Units and Area Data'!$E$9</f>
        <v>88978.479125035126</v>
      </c>
      <c r="F58" s="39" t="s">
        <v>25</v>
      </c>
      <c r="G58" s="40"/>
      <c r="H58" s="41"/>
      <c r="I58" s="42">
        <f t="shared" si="15"/>
        <v>153667.49161501168</v>
      </c>
      <c r="J58" s="42">
        <f>I58*'Municipal Bldg GHG Inventory'!$J$6</f>
        <v>58064.436388396563</v>
      </c>
      <c r="K58" s="42"/>
      <c r="L58" s="42"/>
      <c r="M58" s="42">
        <f t="shared" si="16"/>
        <v>58064.436388396563</v>
      </c>
      <c r="N58" s="42">
        <f>10*'County Units and Area Data'!$H$9*'Blended Emissions Calculations'!D58/1000</f>
        <v>105.97758042414598</v>
      </c>
      <c r="O58" s="43"/>
      <c r="P58" s="26"/>
      <c r="Q58" s="27"/>
      <c r="R58" s="28"/>
      <c r="S58" s="29"/>
      <c r="T58" s="27"/>
      <c r="U58" s="28"/>
      <c r="V58" s="29"/>
      <c r="W58" s="27"/>
      <c r="X58" s="28"/>
      <c r="Y58" s="29"/>
      <c r="Z58" s="27"/>
      <c r="AA58" s="28"/>
    </row>
    <row r="59" spans="1:27" ht="27" hidden="1" customHeight="1" x14ac:dyDescent="0.2">
      <c r="A59" s="782" t="s">
        <v>104</v>
      </c>
      <c r="B59" s="806" t="s">
        <v>30</v>
      </c>
      <c r="C59" s="787" t="s">
        <v>31</v>
      </c>
      <c r="D59" s="44">
        <v>0.1</v>
      </c>
      <c r="E59" s="45">
        <f>D59*'County Units and Area Data'!$G$9</f>
        <v>8184.5</v>
      </c>
      <c r="F59" s="46" t="s">
        <v>32</v>
      </c>
      <c r="G59" s="47">
        <f>(1-(1/3))*'Res - Baseline End-use'!$C$5+(1-(12/15))*'Res - Baseline End-use'!$E$5</f>
        <v>0.11399999999999999</v>
      </c>
      <c r="H59" s="48">
        <f t="shared" ref="H59:H85" si="17">G59*D59</f>
        <v>1.14E-2</v>
      </c>
      <c r="I59" s="49" t="e">
        <f>(H59*'Municipal Bldg GHG Inventory'!$B$81*$K$2)-(K59*(1/3))</f>
        <v>#REF!</v>
      </c>
      <c r="J59" s="49" t="e">
        <f>I59*'Municipal Bldg GHG Inventory'!$J$6</f>
        <v>#REF!</v>
      </c>
      <c r="K59" s="49" t="e">
        <f>H59*'Municipal Bldg GHG Inventory'!$B$82*$L$2</f>
        <v>#REF!</v>
      </c>
      <c r="L59" s="49" t="e">
        <f>K59*'Municipal Bldg GHG Inventory'!#REF!</f>
        <v>#REF!</v>
      </c>
      <c r="M59" s="50" t="e">
        <f t="shared" si="16"/>
        <v>#REF!</v>
      </c>
      <c r="N59" s="50"/>
      <c r="O59" s="51" t="s">
        <v>33</v>
      </c>
      <c r="P59" s="52">
        <f>(166+143+192+243+197)</f>
        <v>941</v>
      </c>
      <c r="Q59" s="53" t="s">
        <v>34</v>
      </c>
      <c r="R59" s="54" t="e">
        <f>P59*#REF!*(#REF!-#REF!)/1000000</f>
        <v>#REF!</v>
      </c>
      <c r="S59" s="55">
        <v>1</v>
      </c>
      <c r="T59" s="53" t="s">
        <v>34</v>
      </c>
      <c r="U59" s="54" t="e">
        <f>S59*#REF!*(#REF!-#REF!)/1000000</f>
        <v>#REF!</v>
      </c>
      <c r="V59" s="55">
        <v>1</v>
      </c>
      <c r="W59" s="53" t="s">
        <v>34</v>
      </c>
      <c r="X59" s="54" t="e">
        <f>V59*#REF!*(#REF!-#REF!)/1000000</f>
        <v>#REF!</v>
      </c>
      <c r="Y59" s="55">
        <v>1</v>
      </c>
      <c r="Z59" s="53" t="s">
        <v>34</v>
      </c>
      <c r="AA59" s="54" t="e">
        <f>Y59*#REF!*(#REF!-#REF!)/1000000</f>
        <v>#REF!</v>
      </c>
    </row>
    <row r="60" spans="1:27" ht="27" hidden="1" customHeight="1" x14ac:dyDescent="0.2">
      <c r="A60" s="783"/>
      <c r="B60" s="786"/>
      <c r="C60" s="786"/>
      <c r="D60" s="56">
        <v>0.2</v>
      </c>
      <c r="E60" s="57">
        <f>D60*'County Units and Area Data'!$G$9</f>
        <v>16369</v>
      </c>
      <c r="F60" s="58" t="s">
        <v>32</v>
      </c>
      <c r="G60" s="59">
        <f>G59</f>
        <v>0.11399999999999999</v>
      </c>
      <c r="H60" s="60">
        <f t="shared" si="17"/>
        <v>2.2800000000000001E-2</v>
      </c>
      <c r="I60" s="61" t="e">
        <f>(H60*'Municipal Bldg GHG Inventory'!$B$81*$K$2)-(K60*(1/3))</f>
        <v>#REF!</v>
      </c>
      <c r="J60" s="61" t="e">
        <f>I60*'Municipal Bldg GHG Inventory'!$J$6</f>
        <v>#REF!</v>
      </c>
      <c r="K60" s="61" t="e">
        <f>H60*'Municipal Bldg GHG Inventory'!$B$82*$L$2</f>
        <v>#REF!</v>
      </c>
      <c r="L60" s="61" t="e">
        <f>K60*'Municipal Bldg GHG Inventory'!#REF!</f>
        <v>#REF!</v>
      </c>
      <c r="M60" s="62" t="e">
        <f t="shared" si="16"/>
        <v>#REF!</v>
      </c>
      <c r="N60" s="62"/>
      <c r="O60" s="63" t="s">
        <v>35</v>
      </c>
      <c r="P60" s="52"/>
      <c r="Q60" s="53"/>
      <c r="R60" s="54"/>
      <c r="S60" s="55"/>
      <c r="T60" s="53"/>
      <c r="U60" s="54"/>
      <c r="V60" s="55"/>
      <c r="W60" s="53"/>
      <c r="X60" s="54"/>
      <c r="Y60" s="55"/>
      <c r="Z60" s="53"/>
      <c r="AA60" s="54"/>
    </row>
    <row r="61" spans="1:27" ht="27" hidden="1" customHeight="1" x14ac:dyDescent="0.2">
      <c r="A61" s="784"/>
      <c r="B61" s="786"/>
      <c r="C61" s="788"/>
      <c r="D61" s="64">
        <v>0.3</v>
      </c>
      <c r="E61" s="65">
        <f>D61*'County Units and Area Data'!$G$9</f>
        <v>24553.5</v>
      </c>
      <c r="F61" s="66" t="s">
        <v>32</v>
      </c>
      <c r="G61" s="67">
        <f>G59</f>
        <v>0.11399999999999999</v>
      </c>
      <c r="H61" s="68">
        <f t="shared" si="17"/>
        <v>3.4199999999999994E-2</v>
      </c>
      <c r="I61" s="69" t="e">
        <f>(H61*'Municipal Bldg GHG Inventory'!$B$81*$K$2)-(K61*(1/3))</f>
        <v>#REF!</v>
      </c>
      <c r="J61" s="69" t="e">
        <f>I61*'Municipal Bldg GHG Inventory'!$J$6</f>
        <v>#REF!</v>
      </c>
      <c r="K61" s="69" t="e">
        <f>H61*'Municipal Bldg GHG Inventory'!$B$82*$L$2</f>
        <v>#REF!</v>
      </c>
      <c r="L61" s="69" t="e">
        <f>K61*'Municipal Bldg GHG Inventory'!#REF!</f>
        <v>#REF!</v>
      </c>
      <c r="M61" s="70" t="e">
        <f t="shared" si="16"/>
        <v>#REF!</v>
      </c>
      <c r="N61" s="70"/>
      <c r="O61" s="71" t="s">
        <v>36</v>
      </c>
      <c r="P61" s="52"/>
      <c r="Q61" s="53"/>
      <c r="R61" s="54"/>
      <c r="S61" s="55"/>
      <c r="T61" s="53"/>
      <c r="U61" s="54"/>
      <c r="V61" s="55"/>
      <c r="W61" s="53"/>
      <c r="X61" s="54"/>
      <c r="Y61" s="55"/>
      <c r="Z61" s="53"/>
      <c r="AA61" s="54"/>
    </row>
    <row r="62" spans="1:27" ht="22.5" hidden="1" customHeight="1" x14ac:dyDescent="0.2">
      <c r="A62" s="782" t="s">
        <v>105</v>
      </c>
      <c r="B62" s="806" t="s">
        <v>38</v>
      </c>
      <c r="C62" s="787" t="s">
        <v>39</v>
      </c>
      <c r="D62" s="44">
        <v>0.1</v>
      </c>
      <c r="E62" s="45">
        <f>D62*'County Units and Area Data'!$G$9</f>
        <v>8184.5</v>
      </c>
      <c r="F62" s="46" t="s">
        <v>25</v>
      </c>
      <c r="G62" s="72">
        <f>'Res - Baseline End-use'!$G$5*0.6</f>
        <v>4.5493107104984096E-2</v>
      </c>
      <c r="H62" s="48">
        <f t="shared" si="17"/>
        <v>4.5493107104984101E-3</v>
      </c>
      <c r="I62" s="49" t="e">
        <f>H62*'Municipal Bldg GHG Inventory'!$B$81</f>
        <v>#REF!</v>
      </c>
      <c r="J62" s="49" t="e">
        <f>I62*'Municipal Bldg GHG Inventory'!$J$6</f>
        <v>#REF!</v>
      </c>
      <c r="K62" s="49"/>
      <c r="L62" s="49"/>
      <c r="M62" s="50" t="e">
        <f t="shared" si="16"/>
        <v>#REF!</v>
      </c>
      <c r="N62" s="50"/>
      <c r="O62" s="73" t="s">
        <v>33</v>
      </c>
      <c r="P62" s="74">
        <v>325</v>
      </c>
      <c r="Q62" s="75" t="s">
        <v>40</v>
      </c>
      <c r="R62" s="28" t="e">
        <f>#REF!*(#REF!-#REF!)/1000000</f>
        <v>#REF!</v>
      </c>
      <c r="S62" s="29">
        <v>1</v>
      </c>
      <c r="T62" s="27" t="s">
        <v>40</v>
      </c>
      <c r="U62" s="28" t="e">
        <f>S62*#REF!*(#REF!-#REF!)/1000000</f>
        <v>#REF!</v>
      </c>
      <c r="V62" s="29">
        <v>1</v>
      </c>
      <c r="W62" s="27" t="s">
        <v>40</v>
      </c>
      <c r="X62" s="28" t="e">
        <f>V62*#REF!*(#REF!-#REF!)/1000000</f>
        <v>#REF!</v>
      </c>
      <c r="Y62" s="29">
        <v>1</v>
      </c>
      <c r="Z62" s="27" t="s">
        <v>40</v>
      </c>
      <c r="AA62" s="28" t="e">
        <f>Y62*#REF!*(#REF!-#REF!)/1000000</f>
        <v>#REF!</v>
      </c>
    </row>
    <row r="63" spans="1:27" ht="22.5" hidden="1" customHeight="1" x14ac:dyDescent="0.2">
      <c r="A63" s="783"/>
      <c r="B63" s="786"/>
      <c r="C63" s="786"/>
      <c r="D63" s="56">
        <v>0.2</v>
      </c>
      <c r="E63" s="57">
        <f>D63*'County Units and Area Data'!$G$9</f>
        <v>16369</v>
      </c>
      <c r="F63" s="58" t="s">
        <v>25</v>
      </c>
      <c r="G63" s="76">
        <f>G62</f>
        <v>4.5493107104984096E-2</v>
      </c>
      <c r="H63" s="60">
        <f t="shared" si="17"/>
        <v>9.0986214209968202E-3</v>
      </c>
      <c r="I63" s="61" t="e">
        <f>H63*'Municipal Bldg GHG Inventory'!$B$81</f>
        <v>#REF!</v>
      </c>
      <c r="J63" s="61" t="e">
        <f>I63*'Municipal Bldg GHG Inventory'!$J$6</f>
        <v>#REF!</v>
      </c>
      <c r="K63" s="61"/>
      <c r="L63" s="61"/>
      <c r="M63" s="62" t="e">
        <f t="shared" si="16"/>
        <v>#REF!</v>
      </c>
      <c r="N63" s="62"/>
      <c r="O63" s="63" t="s">
        <v>41</v>
      </c>
      <c r="P63" s="74"/>
      <c r="Q63" s="75"/>
      <c r="R63" s="28"/>
      <c r="S63" s="29"/>
      <c r="T63" s="27"/>
      <c r="U63" s="28"/>
      <c r="V63" s="29"/>
      <c r="W63" s="27"/>
      <c r="X63" s="28"/>
      <c r="Y63" s="29"/>
      <c r="Z63" s="27"/>
      <c r="AA63" s="28"/>
    </row>
    <row r="64" spans="1:27" ht="22.5" hidden="1" customHeight="1" x14ac:dyDescent="0.2">
      <c r="A64" s="784"/>
      <c r="B64" s="786"/>
      <c r="C64" s="788"/>
      <c r="D64" s="64">
        <v>0.3</v>
      </c>
      <c r="E64" s="65">
        <f>D64*'County Units and Area Data'!$G$9</f>
        <v>24553.5</v>
      </c>
      <c r="F64" s="66" t="s">
        <v>25</v>
      </c>
      <c r="G64" s="77">
        <f>G62</f>
        <v>4.5493107104984096E-2</v>
      </c>
      <c r="H64" s="68">
        <f t="shared" si="17"/>
        <v>1.3647932131495228E-2</v>
      </c>
      <c r="I64" s="69" t="e">
        <f>H64*'Municipal Bldg GHG Inventory'!$B$81</f>
        <v>#REF!</v>
      </c>
      <c r="J64" s="69" t="e">
        <f>I64*'Municipal Bldg GHG Inventory'!$J$6</f>
        <v>#REF!</v>
      </c>
      <c r="K64" s="69"/>
      <c r="L64" s="69"/>
      <c r="M64" s="70" t="e">
        <f t="shared" si="16"/>
        <v>#REF!</v>
      </c>
      <c r="N64" s="70"/>
      <c r="O64" s="78" t="s">
        <v>42</v>
      </c>
      <c r="P64" s="74"/>
      <c r="Q64" s="75"/>
      <c r="R64" s="28"/>
      <c r="S64" s="29"/>
      <c r="T64" s="27"/>
      <c r="U64" s="28"/>
      <c r="V64" s="29"/>
      <c r="W64" s="27"/>
      <c r="X64" s="28"/>
      <c r="Y64" s="29"/>
      <c r="Z64" s="27"/>
      <c r="AA64" s="28"/>
    </row>
    <row r="65" spans="1:29" ht="20.25" hidden="1" customHeight="1" x14ac:dyDescent="0.2">
      <c r="A65" s="782" t="s">
        <v>106</v>
      </c>
      <c r="B65" s="806" t="s">
        <v>44</v>
      </c>
      <c r="C65" s="787" t="s">
        <v>45</v>
      </c>
      <c r="D65" s="19">
        <v>0.1</v>
      </c>
      <c r="E65" s="20">
        <f>D65*'County Units and Area Data'!$G$9</f>
        <v>8184.5</v>
      </c>
      <c r="F65" s="21" t="s">
        <v>32</v>
      </c>
      <c r="G65" s="72">
        <f>0.25*('Res - Baseline End-use'!$C$5+'Res - Baseline End-use'!$E$5)</f>
        <v>0.09</v>
      </c>
      <c r="H65" s="79">
        <f t="shared" si="17"/>
        <v>8.9999999999999993E-3</v>
      </c>
      <c r="I65" s="80" t="e">
        <f>(H65*'Municipal Bldg GHG Inventory'!$B$81*$K$2)</f>
        <v>#REF!</v>
      </c>
      <c r="J65" s="81" t="e">
        <f>I65*'Municipal Bldg GHG Inventory'!$J$6</f>
        <v>#REF!</v>
      </c>
      <c r="K65" s="81" t="e">
        <f>H65*'Municipal Bldg GHG Inventory'!$B$82*$L$2</f>
        <v>#REF!</v>
      </c>
      <c r="L65" s="81" t="e">
        <f>K65*'Municipal Bldg GHG Inventory'!#REF!</f>
        <v>#REF!</v>
      </c>
      <c r="M65" s="82" t="e">
        <f t="shared" si="16"/>
        <v>#REF!</v>
      </c>
      <c r="N65" s="83"/>
      <c r="O65" s="84" t="s">
        <v>33</v>
      </c>
      <c r="P65" s="26">
        <v>390</v>
      </c>
      <c r="Q65" s="27" t="s">
        <v>46</v>
      </c>
      <c r="R65" s="28" t="e">
        <f>P65*#REF!*#REF!*$C$1</f>
        <v>#REF!</v>
      </c>
      <c r="S65" s="85" t="e">
        <f>VLOOKUP($D$15,#REF!,2,FALSE)</f>
        <v>#REF!</v>
      </c>
      <c r="T65" s="27" t="s">
        <v>47</v>
      </c>
      <c r="U65" s="28" t="e">
        <f>S65*#REF!*#REF!*$C$1</f>
        <v>#REF!</v>
      </c>
      <c r="V65" s="85" t="e">
        <f>VLOOKUP($D$15,#REF!,2,FALSE)</f>
        <v>#REF!</v>
      </c>
      <c r="W65" s="27" t="s">
        <v>47</v>
      </c>
      <c r="X65" s="28" t="e">
        <f>V65*#REF!*#REF!*$C$1</f>
        <v>#REF!</v>
      </c>
      <c r="Y65" s="85" t="e">
        <f>VLOOKUP($D$15,#REF!,2,FALSE)</f>
        <v>#REF!</v>
      </c>
      <c r="Z65" s="27" t="s">
        <v>47</v>
      </c>
      <c r="AA65" s="28" t="e">
        <f>Y65*#REF!*#REF!*$C$1</f>
        <v>#REF!</v>
      </c>
      <c r="AC65" s="86" t="e">
        <f>SUM(I65,I68)</f>
        <v>#REF!</v>
      </c>
    </row>
    <row r="66" spans="1:29" ht="20.25" hidden="1" customHeight="1" x14ac:dyDescent="0.2">
      <c r="A66" s="783"/>
      <c r="B66" s="786"/>
      <c r="C66" s="786"/>
      <c r="D66" s="30">
        <v>0.2</v>
      </c>
      <c r="E66" s="31">
        <f>D66*'County Units and Area Data'!$G$9</f>
        <v>16369</v>
      </c>
      <c r="F66" s="32" t="s">
        <v>32</v>
      </c>
      <c r="G66" s="59">
        <f t="shared" ref="G66:G67" si="18">G65</f>
        <v>0.09</v>
      </c>
      <c r="H66" s="87">
        <f t="shared" si="17"/>
        <v>1.7999999999999999E-2</v>
      </c>
      <c r="I66" s="88" t="e">
        <f>(H66*'Municipal Bldg GHG Inventory'!$B$81*$K$2)</f>
        <v>#REF!</v>
      </c>
      <c r="J66" s="88" t="e">
        <f>I66*'Municipal Bldg GHG Inventory'!$J$6</f>
        <v>#REF!</v>
      </c>
      <c r="K66" s="88" t="e">
        <f>H66*'Municipal Bldg GHG Inventory'!$B$82*$L$2</f>
        <v>#REF!</v>
      </c>
      <c r="L66" s="88" t="e">
        <f>K66*'Municipal Bldg GHG Inventory'!#REF!</f>
        <v>#REF!</v>
      </c>
      <c r="M66" s="89" t="e">
        <f t="shared" si="16"/>
        <v>#REF!</v>
      </c>
      <c r="N66" s="90"/>
      <c r="O66" s="91" t="s">
        <v>48</v>
      </c>
      <c r="P66" s="52"/>
      <c r="Q66" s="53"/>
      <c r="R66" s="54"/>
      <c r="S66" s="92"/>
      <c r="T66" s="53"/>
      <c r="U66" s="54"/>
      <c r="V66" s="92"/>
      <c r="W66" s="53"/>
      <c r="X66" s="54"/>
      <c r="Y66" s="92"/>
      <c r="Z66" s="53"/>
      <c r="AA66" s="54"/>
      <c r="AC66" s="86" t="e">
        <f>SUM(K65,K68)</f>
        <v>#REF!</v>
      </c>
    </row>
    <row r="67" spans="1:29" ht="20.25" hidden="1" customHeight="1" x14ac:dyDescent="0.2">
      <c r="A67" s="783"/>
      <c r="B67" s="788"/>
      <c r="C67" s="788"/>
      <c r="D67" s="30">
        <v>0.3</v>
      </c>
      <c r="E67" s="31">
        <f>D67*'County Units and Area Data'!$G$9</f>
        <v>24553.5</v>
      </c>
      <c r="F67" s="32" t="s">
        <v>32</v>
      </c>
      <c r="G67" s="59">
        <f t="shared" si="18"/>
        <v>0.09</v>
      </c>
      <c r="H67" s="87">
        <f t="shared" si="17"/>
        <v>2.7E-2</v>
      </c>
      <c r="I67" s="93" t="e">
        <f>(H67*'Municipal Bldg GHG Inventory'!$B$81*$K$2)</f>
        <v>#REF!</v>
      </c>
      <c r="J67" s="88" t="e">
        <f>I67*'Municipal Bldg GHG Inventory'!$J$6</f>
        <v>#REF!</v>
      </c>
      <c r="K67" s="88" t="e">
        <f>H67*'Municipal Bldg GHG Inventory'!$B$82*$L$2</f>
        <v>#REF!</v>
      </c>
      <c r="L67" s="88" t="e">
        <f>K67*'Municipal Bldg GHG Inventory'!#REF!</f>
        <v>#REF!</v>
      </c>
      <c r="M67" s="89" t="e">
        <f t="shared" si="16"/>
        <v>#REF!</v>
      </c>
      <c r="N67" s="90"/>
      <c r="O67" s="94"/>
      <c r="P67" s="52"/>
      <c r="Q67" s="53"/>
      <c r="R67" s="54"/>
      <c r="S67" s="92"/>
      <c r="T67" s="53"/>
      <c r="U67" s="54"/>
      <c r="V67" s="92"/>
      <c r="W67" s="53"/>
      <c r="X67" s="54"/>
      <c r="Y67" s="92"/>
      <c r="Z67" s="53"/>
      <c r="AA67" s="54"/>
      <c r="AC67" s="86" t="e">
        <f>SUM(M65,M68)</f>
        <v>#REF!</v>
      </c>
    </row>
    <row r="68" spans="1:29" ht="13.5" hidden="1" customHeight="1" x14ac:dyDescent="0.2">
      <c r="A68" s="783"/>
      <c r="B68" s="807" t="s">
        <v>49</v>
      </c>
      <c r="C68" s="790" t="s">
        <v>50</v>
      </c>
      <c r="D68" s="56">
        <v>0.1</v>
      </c>
      <c r="E68" s="57">
        <f>D68*'County Units and Area Data'!$G$9</f>
        <v>8184.5</v>
      </c>
      <c r="F68" s="58" t="s">
        <v>32</v>
      </c>
      <c r="G68" s="59">
        <f>0.1*('Res - Baseline End-use'!$C$5+'Res - Baseline End-use'!$E$5)</f>
        <v>3.5999999999999997E-2</v>
      </c>
      <c r="H68" s="60">
        <f t="shared" si="17"/>
        <v>3.5999999999999999E-3</v>
      </c>
      <c r="I68" s="61" t="e">
        <f>(H68*'Municipal Bldg GHG Inventory'!$B$81*$K$2)</f>
        <v>#REF!</v>
      </c>
      <c r="J68" s="61" t="e">
        <f>I68*'Municipal Bldg GHG Inventory'!$J$6</f>
        <v>#REF!</v>
      </c>
      <c r="K68" s="61" t="e">
        <f>H68*'Municipal Bldg GHG Inventory'!$B$82*$L$2</f>
        <v>#REF!</v>
      </c>
      <c r="L68" s="61" t="e">
        <f>K68*'Municipal Bldg GHG Inventory'!#REF!</f>
        <v>#REF!</v>
      </c>
      <c r="M68" s="95" t="e">
        <f t="shared" si="16"/>
        <v>#REF!</v>
      </c>
      <c r="N68" s="62"/>
      <c r="O68" s="96" t="s">
        <v>51</v>
      </c>
      <c r="P68" s="97">
        <v>100</v>
      </c>
      <c r="Q68" s="98" t="s">
        <v>46</v>
      </c>
      <c r="R68" s="99" t="e">
        <f>P68*#REF!*#REF!*$C$1</f>
        <v>#REF!</v>
      </c>
      <c r="S68" s="100" t="e">
        <f>VLOOKUP($D$18,#REF!,2,FALSE)</f>
        <v>#REF!</v>
      </c>
      <c r="T68" s="98" t="s">
        <v>47</v>
      </c>
      <c r="U68" s="99" t="e">
        <f>S68*#REF!*#REF!*$C$1</f>
        <v>#REF!</v>
      </c>
      <c r="V68" s="100" t="e">
        <f>VLOOKUP($D$18,#REF!,2,FALSE)</f>
        <v>#REF!</v>
      </c>
      <c r="W68" s="98" t="s">
        <v>47</v>
      </c>
      <c r="X68" s="99" t="e">
        <f>V68*#REF!*#REF!*$C$1</f>
        <v>#REF!</v>
      </c>
      <c r="Y68" s="100" t="e">
        <f>VLOOKUP($D$18,#REF!,2,FALSE)</f>
        <v>#REF!</v>
      </c>
      <c r="Z68" s="98" t="s">
        <v>47</v>
      </c>
      <c r="AA68" s="99" t="e">
        <f>Y68*#REF!*#REF!*$C$1</f>
        <v>#REF!</v>
      </c>
    </row>
    <row r="69" spans="1:29" ht="13.5" hidden="1" customHeight="1" x14ac:dyDescent="0.2">
      <c r="A69" s="783"/>
      <c r="B69" s="786"/>
      <c r="C69" s="786"/>
      <c r="D69" s="56">
        <v>0.2</v>
      </c>
      <c r="E69" s="57">
        <f>D69*'County Units and Area Data'!$G$9</f>
        <v>16369</v>
      </c>
      <c r="F69" s="58" t="s">
        <v>32</v>
      </c>
      <c r="G69" s="59">
        <f>G68</f>
        <v>3.5999999999999997E-2</v>
      </c>
      <c r="H69" s="60">
        <f t="shared" si="17"/>
        <v>7.1999999999999998E-3</v>
      </c>
      <c r="I69" s="61" t="e">
        <f>(H69*'Municipal Bldg GHG Inventory'!$B$81*$K$2)</f>
        <v>#REF!</v>
      </c>
      <c r="J69" s="61" t="e">
        <f>I69*'Municipal Bldg GHG Inventory'!$J$6</f>
        <v>#REF!</v>
      </c>
      <c r="K69" s="61" t="e">
        <f>H69*'Municipal Bldg GHG Inventory'!$B$82*$L$2</f>
        <v>#REF!</v>
      </c>
      <c r="L69" s="61" t="e">
        <f>K69*'Municipal Bldg GHG Inventory'!#REF!</f>
        <v>#REF!</v>
      </c>
      <c r="M69" s="95" t="e">
        <f t="shared" si="16"/>
        <v>#REF!</v>
      </c>
      <c r="N69" s="62"/>
      <c r="O69" s="791" t="s">
        <v>52</v>
      </c>
      <c r="P69" s="97"/>
      <c r="Q69" s="98"/>
      <c r="R69" s="99"/>
      <c r="S69" s="100"/>
      <c r="T69" s="98"/>
      <c r="U69" s="99"/>
      <c r="V69" s="100"/>
      <c r="W69" s="98"/>
      <c r="X69" s="99"/>
      <c r="Y69" s="100"/>
      <c r="Z69" s="98"/>
      <c r="AA69" s="99"/>
    </row>
    <row r="70" spans="1:29" ht="13.5" hidden="1" customHeight="1" x14ac:dyDescent="0.2">
      <c r="A70" s="784"/>
      <c r="B70" s="786"/>
      <c r="C70" s="788"/>
      <c r="D70" s="64">
        <v>0.3</v>
      </c>
      <c r="E70" s="65">
        <f>D70*'County Units and Area Data'!$G$9</f>
        <v>24553.5</v>
      </c>
      <c r="F70" s="66" t="s">
        <v>32</v>
      </c>
      <c r="G70" s="67">
        <f>G68</f>
        <v>3.5999999999999997E-2</v>
      </c>
      <c r="H70" s="68">
        <f t="shared" si="17"/>
        <v>1.0799999999999999E-2</v>
      </c>
      <c r="I70" s="69" t="e">
        <f>(H70*'Municipal Bldg GHG Inventory'!$B$81*$K$2)</f>
        <v>#REF!</v>
      </c>
      <c r="J70" s="69" t="e">
        <f>I70*'Municipal Bldg GHG Inventory'!$J$6</f>
        <v>#REF!</v>
      </c>
      <c r="K70" s="69" t="e">
        <f>H70*'Municipal Bldg GHG Inventory'!$B$82*$L$2</f>
        <v>#REF!</v>
      </c>
      <c r="L70" s="69" t="e">
        <f>K70*'Municipal Bldg GHG Inventory'!#REF!</f>
        <v>#REF!</v>
      </c>
      <c r="M70" s="101" t="e">
        <f t="shared" si="16"/>
        <v>#REF!</v>
      </c>
      <c r="N70" s="70"/>
      <c r="O70" s="792"/>
      <c r="P70" s="97"/>
      <c r="Q70" s="98"/>
      <c r="R70" s="99"/>
      <c r="S70" s="100"/>
      <c r="T70" s="98"/>
      <c r="U70" s="99"/>
      <c r="V70" s="100"/>
      <c r="W70" s="98"/>
      <c r="X70" s="99"/>
      <c r="Y70" s="100"/>
      <c r="Z70" s="98"/>
      <c r="AA70" s="99"/>
    </row>
    <row r="71" spans="1:29" ht="21" hidden="1" customHeight="1" x14ac:dyDescent="0.2">
      <c r="A71" s="782" t="s">
        <v>107</v>
      </c>
      <c r="B71" s="806" t="s">
        <v>54</v>
      </c>
      <c r="C71" s="787" t="s">
        <v>55</v>
      </c>
      <c r="D71" s="19">
        <v>0.1</v>
      </c>
      <c r="E71" s="20">
        <f>D71*'County Units and Area Data'!$G$9</f>
        <v>8184.5</v>
      </c>
      <c r="F71" s="21" t="s">
        <v>32</v>
      </c>
      <c r="G71" s="72">
        <v>0.12</v>
      </c>
      <c r="H71" s="79">
        <f t="shared" si="17"/>
        <v>1.2E-2</v>
      </c>
      <c r="I71" s="80" t="e">
        <f>(H71*'Municipal Bldg GHG Inventory'!$B$81*$K$2)</f>
        <v>#REF!</v>
      </c>
      <c r="J71" s="81" t="e">
        <f>I71*'Municipal Bldg GHG Inventory'!$J$6</f>
        <v>#REF!</v>
      </c>
      <c r="K71" s="81" t="e">
        <f>H71*'Municipal Bldg GHG Inventory'!$B$82*$L$2</f>
        <v>#REF!</v>
      </c>
      <c r="L71" s="81" t="e">
        <f>K71*'Municipal Bldg GHG Inventory'!#REF!</f>
        <v>#REF!</v>
      </c>
      <c r="M71" s="82" t="e">
        <f t="shared" si="16"/>
        <v>#REF!</v>
      </c>
      <c r="N71" s="80"/>
      <c r="O71" s="102" t="s">
        <v>48</v>
      </c>
      <c r="P71" s="26">
        <v>390</v>
      </c>
      <c r="Q71" s="27" t="s">
        <v>46</v>
      </c>
      <c r="R71" s="28" t="e">
        <f>P71*#REF!*#REF!*$C$1</f>
        <v>#REF!</v>
      </c>
      <c r="S71" s="85" t="e">
        <f>VLOOKUP($D$15,#REF!,2,FALSE)</f>
        <v>#REF!</v>
      </c>
      <c r="T71" s="27" t="s">
        <v>47</v>
      </c>
      <c r="U71" s="28" t="e">
        <f>S71*#REF!*#REF!*$C$1</f>
        <v>#REF!</v>
      </c>
      <c r="V71" s="85" t="e">
        <f>VLOOKUP($D$15,#REF!,2,FALSE)</f>
        <v>#REF!</v>
      </c>
      <c r="W71" s="27" t="s">
        <v>47</v>
      </c>
      <c r="X71" s="28" t="e">
        <f>V71*#REF!*#REF!*$C$1</f>
        <v>#REF!</v>
      </c>
      <c r="Y71" s="85" t="e">
        <f>VLOOKUP($D$15,#REF!,2,FALSE)</f>
        <v>#REF!</v>
      </c>
      <c r="Z71" s="27" t="s">
        <v>47</v>
      </c>
      <c r="AA71" s="28" t="e">
        <f>Y71*#REF!*#REF!*$C$1</f>
        <v>#REF!</v>
      </c>
    </row>
    <row r="72" spans="1:29" ht="21" hidden="1" customHeight="1" x14ac:dyDescent="0.2">
      <c r="A72" s="783"/>
      <c r="B72" s="786"/>
      <c r="C72" s="786"/>
      <c r="D72" s="30">
        <v>0.2</v>
      </c>
      <c r="E72" s="31">
        <f>D72*'County Units and Area Data'!$G$9</f>
        <v>16369</v>
      </c>
      <c r="F72" s="32" t="s">
        <v>32</v>
      </c>
      <c r="G72" s="59">
        <f t="shared" ref="G72:G73" si="19">G71</f>
        <v>0.12</v>
      </c>
      <c r="H72" s="87">
        <f t="shared" si="17"/>
        <v>2.4E-2</v>
      </c>
      <c r="I72" s="88" t="e">
        <f>(H72*'Municipal Bldg GHG Inventory'!$B$81*$K$2)</f>
        <v>#REF!</v>
      </c>
      <c r="J72" s="88" t="e">
        <f>I72*'Municipal Bldg GHG Inventory'!$J$6</f>
        <v>#REF!</v>
      </c>
      <c r="K72" s="88" t="e">
        <f>H72*'Municipal Bldg GHG Inventory'!$B$82*$L$2</f>
        <v>#REF!</v>
      </c>
      <c r="L72" s="88" t="e">
        <f>K72*'Municipal Bldg GHG Inventory'!#REF!</f>
        <v>#REF!</v>
      </c>
      <c r="M72" s="89" t="e">
        <f t="shared" si="16"/>
        <v>#REF!</v>
      </c>
      <c r="N72" s="103"/>
      <c r="O72" s="793" t="s">
        <v>56</v>
      </c>
      <c r="P72" s="52"/>
      <c r="Q72" s="53"/>
      <c r="R72" s="54"/>
      <c r="S72" s="92"/>
      <c r="T72" s="53"/>
      <c r="U72" s="54"/>
      <c r="V72" s="92"/>
      <c r="W72" s="53"/>
      <c r="X72" s="54"/>
      <c r="Y72" s="92"/>
      <c r="Z72" s="53"/>
      <c r="AA72" s="54"/>
    </row>
    <row r="73" spans="1:29" ht="21" hidden="1" customHeight="1" x14ac:dyDescent="0.2">
      <c r="A73" s="784"/>
      <c r="B73" s="786"/>
      <c r="C73" s="788"/>
      <c r="D73" s="37">
        <v>0.3</v>
      </c>
      <c r="E73" s="38">
        <f>D73*'County Units and Area Data'!$G$9</f>
        <v>24553.5</v>
      </c>
      <c r="F73" s="39" t="s">
        <v>32</v>
      </c>
      <c r="G73" s="67">
        <f t="shared" si="19"/>
        <v>0.12</v>
      </c>
      <c r="H73" s="104">
        <f t="shared" si="17"/>
        <v>3.5999999999999997E-2</v>
      </c>
      <c r="I73" s="105" t="e">
        <f>(H73*'Municipal Bldg GHG Inventory'!$B$81*$K$2)</f>
        <v>#REF!</v>
      </c>
      <c r="J73" s="105" t="e">
        <f>I73*'Municipal Bldg GHG Inventory'!$J$6</f>
        <v>#REF!</v>
      </c>
      <c r="K73" s="105" t="e">
        <f>H73*'Municipal Bldg GHG Inventory'!$B$82*$L$2</f>
        <v>#REF!</v>
      </c>
      <c r="L73" s="105" t="e">
        <f>K73*'Municipal Bldg GHG Inventory'!#REF!</f>
        <v>#REF!</v>
      </c>
      <c r="M73" s="106" t="e">
        <f t="shared" si="16"/>
        <v>#REF!</v>
      </c>
      <c r="N73" s="107"/>
      <c r="O73" s="794"/>
      <c r="P73" s="52"/>
      <c r="Q73" s="53"/>
      <c r="R73" s="54"/>
      <c r="S73" s="92"/>
      <c r="T73" s="53"/>
      <c r="U73" s="54"/>
      <c r="V73" s="92"/>
      <c r="W73" s="53"/>
      <c r="X73" s="54"/>
      <c r="Y73" s="92"/>
      <c r="Z73" s="53"/>
      <c r="AA73" s="54"/>
    </row>
    <row r="74" spans="1:29" ht="13.5" hidden="1" customHeight="1" x14ac:dyDescent="0.2">
      <c r="A74" s="782" t="s">
        <v>108</v>
      </c>
      <c r="B74" s="806" t="s">
        <v>58</v>
      </c>
      <c r="C74" s="787" t="s">
        <v>59</v>
      </c>
      <c r="D74" s="44">
        <v>0.1</v>
      </c>
      <c r="E74" s="45">
        <f>D74*'County Units and Area Data'!$G$9</f>
        <v>8184.5</v>
      </c>
      <c r="F74" s="46" t="s">
        <v>25</v>
      </c>
      <c r="G74" s="47">
        <f>'Res - Baseline End-use'!$F$5*0.15</f>
        <v>1.9949999999999999E-2</v>
      </c>
      <c r="H74" s="48">
        <f t="shared" si="17"/>
        <v>1.9949999999999998E-3</v>
      </c>
      <c r="I74" s="49" t="e">
        <f>H74*'Municipal Bldg GHG Inventory'!$B$81</f>
        <v>#REF!</v>
      </c>
      <c r="J74" s="49" t="e">
        <f>I74*'Municipal Bldg GHG Inventory'!$J$6</f>
        <v>#REF!</v>
      </c>
      <c r="K74" s="49"/>
      <c r="L74" s="49"/>
      <c r="M74" s="50" t="e">
        <f t="shared" si="16"/>
        <v>#REF!</v>
      </c>
      <c r="N74" s="50"/>
      <c r="O74" s="108" t="s">
        <v>60</v>
      </c>
      <c r="P74" s="26">
        <v>20</v>
      </c>
      <c r="Q74" s="27" t="s">
        <v>27</v>
      </c>
      <c r="R74" s="28" t="e">
        <f>P74*#REF!*(#REF!-#REF!)/1000000</f>
        <v>#REF!</v>
      </c>
      <c r="S74" s="29">
        <v>1</v>
      </c>
      <c r="T74" s="27" t="s">
        <v>27</v>
      </c>
      <c r="U74" s="28" t="e">
        <f>S74*#REF!*(#REF!-#REF!)/1000000</f>
        <v>#REF!</v>
      </c>
      <c r="V74" s="29">
        <v>1</v>
      </c>
      <c r="W74" s="27" t="s">
        <v>27</v>
      </c>
      <c r="X74" s="28" t="e">
        <f>V74*#REF!*(#REF!-#REF!)/1000000</f>
        <v>#REF!</v>
      </c>
      <c r="Y74" s="29">
        <v>1</v>
      </c>
      <c r="Z74" s="27" t="s">
        <v>27</v>
      </c>
      <c r="AA74" s="28" t="e">
        <f>Y74*#REF!*(#REF!-#REF!)/1000000</f>
        <v>#REF!</v>
      </c>
    </row>
    <row r="75" spans="1:29" ht="13.5" hidden="1" customHeight="1" x14ac:dyDescent="0.2">
      <c r="A75" s="783"/>
      <c r="B75" s="786"/>
      <c r="C75" s="786"/>
      <c r="D75" s="56">
        <v>0.2</v>
      </c>
      <c r="E75" s="57">
        <f>D75*'County Units and Area Data'!$G$9</f>
        <v>16369</v>
      </c>
      <c r="F75" s="58" t="s">
        <v>25</v>
      </c>
      <c r="G75" s="59">
        <f>G74</f>
        <v>1.9949999999999999E-2</v>
      </c>
      <c r="H75" s="60">
        <f t="shared" si="17"/>
        <v>3.9899999999999996E-3</v>
      </c>
      <c r="I75" s="61" t="e">
        <f>H75*'Municipal Bldg GHG Inventory'!$B$81</f>
        <v>#REF!</v>
      </c>
      <c r="J75" s="61" t="e">
        <f>I75*'Municipal Bldg GHG Inventory'!$J$6</f>
        <v>#REF!</v>
      </c>
      <c r="K75" s="61"/>
      <c r="L75" s="61"/>
      <c r="M75" s="62" t="e">
        <f t="shared" si="16"/>
        <v>#REF!</v>
      </c>
      <c r="N75" s="62"/>
      <c r="O75" s="109" t="s">
        <v>33</v>
      </c>
      <c r="P75" s="26"/>
      <c r="Q75" s="27"/>
      <c r="R75" s="28"/>
      <c r="S75" s="29"/>
      <c r="T75" s="27"/>
      <c r="U75" s="28"/>
      <c r="V75" s="29"/>
      <c r="W75" s="27"/>
      <c r="X75" s="28"/>
      <c r="Y75" s="29"/>
      <c r="Z75" s="27"/>
      <c r="AA75" s="28"/>
    </row>
    <row r="76" spans="1:29" ht="27" hidden="1" customHeight="1" x14ac:dyDescent="0.2">
      <c r="A76" s="784"/>
      <c r="B76" s="786"/>
      <c r="C76" s="788"/>
      <c r="D76" s="64">
        <v>0.3</v>
      </c>
      <c r="E76" s="65">
        <f>D76*'County Units and Area Data'!$G$9</f>
        <v>24553.5</v>
      </c>
      <c r="F76" s="66" t="s">
        <v>25</v>
      </c>
      <c r="G76" s="67">
        <f>G74</f>
        <v>1.9949999999999999E-2</v>
      </c>
      <c r="H76" s="68">
        <f t="shared" si="17"/>
        <v>5.9849999999999999E-3</v>
      </c>
      <c r="I76" s="69" t="e">
        <f>H76*'Municipal Bldg GHG Inventory'!$B$81</f>
        <v>#REF!</v>
      </c>
      <c r="J76" s="69" t="e">
        <f>I76*'Municipal Bldg GHG Inventory'!$J$6</f>
        <v>#REF!</v>
      </c>
      <c r="K76" s="69"/>
      <c r="L76" s="69"/>
      <c r="M76" s="70" t="e">
        <f t="shared" si="16"/>
        <v>#REF!</v>
      </c>
      <c r="N76" s="70"/>
      <c r="O76" s="110" t="s">
        <v>61</v>
      </c>
      <c r="P76" s="26"/>
      <c r="Q76" s="27"/>
      <c r="R76" s="28"/>
      <c r="S76" s="29"/>
      <c r="T76" s="27"/>
      <c r="U76" s="28"/>
      <c r="V76" s="29"/>
      <c r="W76" s="27"/>
      <c r="X76" s="28"/>
      <c r="Y76" s="29"/>
      <c r="Z76" s="27"/>
      <c r="AA76" s="28"/>
    </row>
    <row r="77" spans="1:29" ht="13.5" hidden="1" customHeight="1" x14ac:dyDescent="0.2">
      <c r="A77" s="782" t="s">
        <v>109</v>
      </c>
      <c r="B77" s="806" t="s">
        <v>63</v>
      </c>
      <c r="C77" s="787" t="s">
        <v>64</v>
      </c>
      <c r="D77" s="19">
        <v>0.1</v>
      </c>
      <c r="E77" s="20">
        <f>D77*'County Units and Area Data'!$G$9</f>
        <v>8184.5</v>
      </c>
      <c r="F77" s="21" t="s">
        <v>32</v>
      </c>
      <c r="G77" s="47">
        <f>'Res - Baseline End-use'!$D$5*(1-(1/3.5))</f>
        <v>9.4285714285714292E-2</v>
      </c>
      <c r="H77" s="111">
        <f t="shared" si="17"/>
        <v>9.4285714285714303E-3</v>
      </c>
      <c r="I77" s="24" t="e">
        <f>(H77*'Municipal Bldg GHG Inventory'!$B$81*$K$2)-(K77*(1/3))</f>
        <v>#REF!</v>
      </c>
      <c r="J77" s="24" t="e">
        <f>I77*'Municipal Bldg GHG Inventory'!$J$6</f>
        <v>#REF!</v>
      </c>
      <c r="K77" s="24" t="e">
        <f>H77*'Municipal Bldg GHG Inventory'!$B$82*$L$2</f>
        <v>#REF!</v>
      </c>
      <c r="L77" s="24" t="e">
        <f>K77*'Municipal Bldg GHG Inventory'!#REF!</f>
        <v>#REF!</v>
      </c>
      <c r="M77" s="80" t="e">
        <f t="shared" si="16"/>
        <v>#REF!</v>
      </c>
      <c r="N77" s="80"/>
      <c r="O77" s="102" t="s">
        <v>48</v>
      </c>
      <c r="P77" s="26">
        <v>15</v>
      </c>
      <c r="Q77" s="27" t="s">
        <v>34</v>
      </c>
      <c r="R77" s="28" t="e">
        <f>P77*#REF!*(#REF!-#REF!)/1000000</f>
        <v>#REF!</v>
      </c>
      <c r="S77" s="29">
        <v>1</v>
      </c>
      <c r="T77" s="27" t="s">
        <v>34</v>
      </c>
      <c r="U77" s="28" t="e">
        <f>S77*#REF!*(#REF!-#REF!)/1000000</f>
        <v>#REF!</v>
      </c>
      <c r="V77" s="29">
        <v>1</v>
      </c>
      <c r="W77" s="27" t="s">
        <v>34</v>
      </c>
      <c r="X77" s="28" t="e">
        <f>V77*#REF!*(#REF!-#REF!)/1000000</f>
        <v>#REF!</v>
      </c>
      <c r="Y77" s="29">
        <v>1</v>
      </c>
      <c r="Z77" s="27" t="s">
        <v>34</v>
      </c>
      <c r="AA77" s="28" t="e">
        <f>Y77*#REF!*(#REF!-#REF!)/1000000</f>
        <v>#REF!</v>
      </c>
    </row>
    <row r="78" spans="1:29" ht="13.5" hidden="1" customHeight="1" x14ac:dyDescent="0.2">
      <c r="A78" s="783"/>
      <c r="B78" s="786"/>
      <c r="C78" s="786"/>
      <c r="D78" s="30">
        <v>0.2</v>
      </c>
      <c r="E78" s="31">
        <f>D78*'County Units and Area Data'!$G$9</f>
        <v>16369</v>
      </c>
      <c r="F78" s="32" t="s">
        <v>32</v>
      </c>
      <c r="G78" s="59">
        <f>G77</f>
        <v>9.4285714285714292E-2</v>
      </c>
      <c r="H78" s="112">
        <f t="shared" si="17"/>
        <v>1.8857142857142861E-2</v>
      </c>
      <c r="I78" s="35" t="e">
        <f>(H78*'Municipal Bldg GHG Inventory'!$B$81*$K$2)-(K78*(1/3))</f>
        <v>#REF!</v>
      </c>
      <c r="J78" s="35" t="e">
        <f>I78*'Municipal Bldg GHG Inventory'!$J$6</f>
        <v>#REF!</v>
      </c>
      <c r="K78" s="35" t="e">
        <f>H78*'Municipal Bldg GHG Inventory'!$B$82*$L$2</f>
        <v>#REF!</v>
      </c>
      <c r="L78" s="35" t="e">
        <f>K78*'Municipal Bldg GHG Inventory'!#REF!</f>
        <v>#REF!</v>
      </c>
      <c r="M78" s="103" t="e">
        <f t="shared" si="16"/>
        <v>#REF!</v>
      </c>
      <c r="N78" s="103"/>
      <c r="O78" s="36" t="s">
        <v>65</v>
      </c>
      <c r="P78" s="26"/>
      <c r="Q78" s="27"/>
      <c r="R78" s="28"/>
      <c r="S78" s="29"/>
      <c r="T78" s="27"/>
      <c r="U78" s="28"/>
      <c r="V78" s="29"/>
      <c r="W78" s="27"/>
      <c r="X78" s="28"/>
      <c r="Y78" s="29"/>
      <c r="Z78" s="27"/>
      <c r="AA78" s="28"/>
    </row>
    <row r="79" spans="1:29" ht="13.5" hidden="1" customHeight="1" x14ac:dyDescent="0.2">
      <c r="A79" s="784"/>
      <c r="B79" s="786"/>
      <c r="C79" s="788"/>
      <c r="D79" s="37">
        <v>0.3</v>
      </c>
      <c r="E79" s="38">
        <f>D79*'County Units and Area Data'!$G$9</f>
        <v>24553.5</v>
      </c>
      <c r="F79" s="39" t="s">
        <v>32</v>
      </c>
      <c r="G79" s="67">
        <f>G77</f>
        <v>9.4285714285714292E-2</v>
      </c>
      <c r="H79" s="113">
        <f t="shared" si="17"/>
        <v>2.8285714285714286E-2</v>
      </c>
      <c r="I79" s="42" t="e">
        <f>(H79*'Municipal Bldg GHG Inventory'!$B$81*$K$2)-(K79*(1/3))</f>
        <v>#REF!</v>
      </c>
      <c r="J79" s="42" t="e">
        <f>I79*'Municipal Bldg GHG Inventory'!$J$6</f>
        <v>#REF!</v>
      </c>
      <c r="K79" s="42" t="e">
        <f>H79*'Municipal Bldg GHG Inventory'!$B$82*$L$2</f>
        <v>#REF!</v>
      </c>
      <c r="L79" s="42" t="e">
        <f>K79*'Municipal Bldg GHG Inventory'!#REF!</f>
        <v>#REF!</v>
      </c>
      <c r="M79" s="107" t="e">
        <f t="shared" si="16"/>
        <v>#REF!</v>
      </c>
      <c r="N79" s="107"/>
      <c r="O79" s="43" t="s">
        <v>36</v>
      </c>
      <c r="P79" s="26"/>
      <c r="Q79" s="27"/>
      <c r="R79" s="28"/>
      <c r="S79" s="29"/>
      <c r="T79" s="27"/>
      <c r="U79" s="28"/>
      <c r="V79" s="29"/>
      <c r="W79" s="27"/>
      <c r="X79" s="28"/>
      <c r="Y79" s="29"/>
      <c r="Z79" s="27"/>
      <c r="AA79" s="28"/>
    </row>
    <row r="80" spans="1:29" ht="18" hidden="1" customHeight="1" x14ac:dyDescent="0.2">
      <c r="A80" s="782" t="s">
        <v>66</v>
      </c>
      <c r="B80" s="806" t="s">
        <v>67</v>
      </c>
      <c r="C80" s="787" t="s">
        <v>68</v>
      </c>
      <c r="D80" s="44">
        <v>0.1</v>
      </c>
      <c r="E80" s="45">
        <f>D80*'County Units and Area Data'!$G$9</f>
        <v>8184.5</v>
      </c>
      <c r="F80" s="46" t="s">
        <v>32</v>
      </c>
      <c r="G80" s="22">
        <f>0.5*'Res - Baseline End-use'!$D$53</f>
        <v>7.0000000000000007E-2</v>
      </c>
      <c r="H80" s="114">
        <f t="shared" si="17"/>
        <v>7.000000000000001E-3</v>
      </c>
      <c r="I80" s="49" t="e">
        <f>(H80*'Municipal Bldg GHG Inventory'!#REF!*$K$2)-(K80*(1/3))</f>
        <v>#REF!</v>
      </c>
      <c r="J80" s="49" t="e">
        <f>I80*'Municipal Bldg GHG Inventory'!$J$6</f>
        <v>#REF!</v>
      </c>
      <c r="K80" s="49" t="e">
        <f>H80*'Municipal Bldg GHG Inventory'!$B$82*$L$2</f>
        <v>#REF!</v>
      </c>
      <c r="L80" s="49" t="e">
        <f>K80*'Municipal Bldg GHG Inventory'!#REF!</f>
        <v>#REF!</v>
      </c>
      <c r="M80" s="50" t="e">
        <f t="shared" si="16"/>
        <v>#REF!</v>
      </c>
      <c r="N80" s="795"/>
      <c r="O80" s="115" t="s">
        <v>48</v>
      </c>
      <c r="P80" s="26">
        <v>20</v>
      </c>
      <c r="Q80" s="27" t="s">
        <v>27</v>
      </c>
      <c r="R80" s="28" t="e">
        <f>P80*#REF!*(#REF!-#REF!)/1000000</f>
        <v>#REF!</v>
      </c>
      <c r="S80" s="29">
        <v>1</v>
      </c>
      <c r="T80" s="27" t="s">
        <v>27</v>
      </c>
      <c r="U80" s="28" t="e">
        <f>S80*#REF!*(#REF!-#REF!)/1000000</f>
        <v>#REF!</v>
      </c>
      <c r="V80" s="29">
        <v>1</v>
      </c>
      <c r="W80" s="27" t="s">
        <v>27</v>
      </c>
      <c r="X80" s="28" t="e">
        <f>V80*#REF!*(#REF!-#REF!)/1000000</f>
        <v>#REF!</v>
      </c>
      <c r="Y80" s="29">
        <v>1</v>
      </c>
      <c r="Z80" s="27" t="s">
        <v>27</v>
      </c>
      <c r="AA80" s="28" t="e">
        <f>Y80*#REF!*(#REF!-#REF!)/1000000</f>
        <v>#REF!</v>
      </c>
    </row>
    <row r="81" spans="1:27" ht="30.75" hidden="1" customHeight="1" x14ac:dyDescent="0.2">
      <c r="A81" s="783"/>
      <c r="B81" s="786"/>
      <c r="C81" s="786"/>
      <c r="D81" s="56">
        <v>0.2</v>
      </c>
      <c r="E81" s="57">
        <f>D81*'County Units and Area Data'!$G$9</f>
        <v>16369</v>
      </c>
      <c r="F81" s="58" t="s">
        <v>32</v>
      </c>
      <c r="G81" s="33">
        <f>0.5*'Res - Baseline End-use'!$D$53</f>
        <v>7.0000000000000007E-2</v>
      </c>
      <c r="H81" s="116">
        <f t="shared" si="17"/>
        <v>1.4000000000000002E-2</v>
      </c>
      <c r="I81" s="61" t="e">
        <f>(H81*'Municipal Bldg GHG Inventory'!#REF!*$K$2)-(K81*(1/3))</f>
        <v>#REF!</v>
      </c>
      <c r="J81" s="61" t="e">
        <f>I81*'Municipal Bldg GHG Inventory'!$J$6</f>
        <v>#REF!</v>
      </c>
      <c r="K81" s="61" t="e">
        <f>H81*'Municipal Bldg GHG Inventory'!$B$82*$L$2</f>
        <v>#REF!</v>
      </c>
      <c r="L81" s="61" t="e">
        <f>K81*'Municipal Bldg GHG Inventory'!#REF!</f>
        <v>#REF!</v>
      </c>
      <c r="M81" s="62" t="e">
        <f t="shared" si="16"/>
        <v>#REF!</v>
      </c>
      <c r="N81" s="786"/>
      <c r="O81" s="109" t="s">
        <v>69</v>
      </c>
      <c r="P81" s="26"/>
      <c r="Q81" s="27"/>
      <c r="R81" s="28"/>
      <c r="S81" s="29"/>
      <c r="T81" s="27"/>
      <c r="U81" s="28"/>
      <c r="V81" s="29"/>
      <c r="W81" s="27"/>
      <c r="X81" s="28"/>
      <c r="Y81" s="29"/>
      <c r="Z81" s="27"/>
      <c r="AA81" s="28"/>
    </row>
    <row r="82" spans="1:27" ht="18" hidden="1" customHeight="1" x14ac:dyDescent="0.2">
      <c r="A82" s="784"/>
      <c r="B82" s="786"/>
      <c r="C82" s="788"/>
      <c r="D82" s="64">
        <v>0.3</v>
      </c>
      <c r="E82" s="65">
        <f>D82*'County Units and Area Data'!$G$9</f>
        <v>24553.5</v>
      </c>
      <c r="F82" s="66" t="s">
        <v>32</v>
      </c>
      <c r="G82" s="40">
        <f>0.5*'Res - Baseline End-use'!$D$53</f>
        <v>7.0000000000000007E-2</v>
      </c>
      <c r="H82" s="117">
        <f t="shared" si="17"/>
        <v>2.1000000000000001E-2</v>
      </c>
      <c r="I82" s="69" t="e">
        <f>(H82*'Municipal Bldg GHG Inventory'!#REF!*$K$2)-(K82*(1/3))</f>
        <v>#REF!</v>
      </c>
      <c r="J82" s="69" t="e">
        <f>I82*'Municipal Bldg GHG Inventory'!$J$6</f>
        <v>#REF!</v>
      </c>
      <c r="K82" s="69" t="e">
        <f>H82*'Municipal Bldg GHG Inventory'!$B$82*$L$2</f>
        <v>#REF!</v>
      </c>
      <c r="L82" s="69" t="e">
        <f>K82*'Municipal Bldg GHG Inventory'!#REF!</f>
        <v>#REF!</v>
      </c>
      <c r="M82" s="70" t="e">
        <f t="shared" si="16"/>
        <v>#REF!</v>
      </c>
      <c r="N82" s="786"/>
      <c r="O82" s="118"/>
      <c r="P82" s="26"/>
      <c r="Q82" s="27"/>
      <c r="R82" s="28"/>
      <c r="S82" s="29"/>
      <c r="T82" s="27"/>
      <c r="U82" s="28"/>
      <c r="V82" s="29"/>
      <c r="W82" s="27"/>
      <c r="X82" s="28"/>
      <c r="Y82" s="29"/>
      <c r="Z82" s="27"/>
      <c r="AA82" s="28"/>
    </row>
    <row r="83" spans="1:27" ht="26.25" hidden="1" customHeight="1" x14ac:dyDescent="0.2">
      <c r="A83" s="782" t="s">
        <v>110</v>
      </c>
      <c r="B83" s="806" t="s">
        <v>71</v>
      </c>
      <c r="C83" s="787" t="s">
        <v>72</v>
      </c>
      <c r="D83" s="19">
        <v>0.1</v>
      </c>
      <c r="E83" s="20">
        <f>D83*'County Units and Area Data'!$G$9</f>
        <v>8184.5</v>
      </c>
      <c r="F83" s="21" t="s">
        <v>32</v>
      </c>
      <c r="G83" s="47">
        <f>0.05*('Res - Baseline End-use'!$C$5+'Res - Baseline End-use'!$E$5)</f>
        <v>1.7999999999999999E-2</v>
      </c>
      <c r="H83" s="111">
        <f t="shared" si="17"/>
        <v>1.8E-3</v>
      </c>
      <c r="I83" s="24" t="e">
        <f>(H83*'Municipal Bldg GHG Inventory'!$B$81*$K$2)</f>
        <v>#REF!</v>
      </c>
      <c r="J83" s="24" t="e">
        <f>I83*'Municipal Bldg GHG Inventory'!$J$6</f>
        <v>#REF!</v>
      </c>
      <c r="K83" s="24" t="e">
        <f>H83*'Municipal Bldg GHG Inventory'!$B$82*$L$2</f>
        <v>#REF!</v>
      </c>
      <c r="L83" s="24" t="e">
        <f>K83*'Municipal Bldg GHG Inventory'!#REF!</f>
        <v>#REF!</v>
      </c>
      <c r="M83" s="80" t="e">
        <f t="shared" si="16"/>
        <v>#REF!</v>
      </c>
      <c r="N83" s="80"/>
      <c r="O83" s="798" t="s">
        <v>73</v>
      </c>
      <c r="P83" s="26">
        <v>20</v>
      </c>
      <c r="Q83" s="27" t="s">
        <v>27</v>
      </c>
      <c r="R83" s="28" t="e">
        <f>P83*#REF!*(#REF!-#REF!)/1000000</f>
        <v>#REF!</v>
      </c>
      <c r="S83" s="29">
        <v>1</v>
      </c>
      <c r="T83" s="27" t="s">
        <v>27</v>
      </c>
      <c r="U83" s="28" t="e">
        <f>S83*#REF!*(#REF!-#REF!)/1000000</f>
        <v>#REF!</v>
      </c>
      <c r="V83" s="29">
        <v>1</v>
      </c>
      <c r="W83" s="27" t="s">
        <v>27</v>
      </c>
      <c r="X83" s="28" t="e">
        <f>V83*#REF!*(#REF!-#REF!)/1000000</f>
        <v>#REF!</v>
      </c>
      <c r="Y83" s="29">
        <v>1</v>
      </c>
      <c r="Z83" s="27" t="s">
        <v>27</v>
      </c>
      <c r="AA83" s="28" t="e">
        <f>Y83*#REF!*(#REF!-#REF!)/1000000</f>
        <v>#REF!</v>
      </c>
    </row>
    <row r="84" spans="1:27" ht="26.25" hidden="1" customHeight="1" x14ac:dyDescent="0.2">
      <c r="A84" s="783"/>
      <c r="B84" s="786"/>
      <c r="C84" s="786"/>
      <c r="D84" s="30">
        <v>0.2</v>
      </c>
      <c r="E84" s="31">
        <f>D84*'County Units and Area Data'!$G$9</f>
        <v>16369</v>
      </c>
      <c r="F84" s="32" t="s">
        <v>32</v>
      </c>
      <c r="G84" s="59">
        <f>G83</f>
        <v>1.7999999999999999E-2</v>
      </c>
      <c r="H84" s="112">
        <f t="shared" si="17"/>
        <v>3.5999999999999999E-3</v>
      </c>
      <c r="I84" s="35" t="e">
        <f>(H84*'Municipal Bldg GHG Inventory'!$B$81*$K$2)</f>
        <v>#REF!</v>
      </c>
      <c r="J84" s="35" t="e">
        <f>I84*'Municipal Bldg GHG Inventory'!$J$6</f>
        <v>#REF!</v>
      </c>
      <c r="K84" s="35" t="e">
        <f>H84*'Municipal Bldg GHG Inventory'!$B$82*$L$2</f>
        <v>#REF!</v>
      </c>
      <c r="L84" s="35" t="e">
        <f>K84*'Municipal Bldg GHG Inventory'!#REF!</f>
        <v>#REF!</v>
      </c>
      <c r="M84" s="103" t="e">
        <f t="shared" si="16"/>
        <v>#REF!</v>
      </c>
      <c r="N84" s="103"/>
      <c r="O84" s="792"/>
      <c r="P84" s="26"/>
      <c r="Q84" s="27"/>
      <c r="R84" s="28"/>
      <c r="S84" s="29"/>
      <c r="T84" s="27"/>
      <c r="U84" s="28"/>
      <c r="V84" s="29"/>
      <c r="W84" s="27"/>
      <c r="X84" s="28"/>
      <c r="Y84" s="29"/>
      <c r="Z84" s="27"/>
      <c r="AA84" s="28"/>
    </row>
    <row r="85" spans="1:27" ht="26.25" hidden="1" customHeight="1" x14ac:dyDescent="0.2">
      <c r="A85" s="796"/>
      <c r="B85" s="797"/>
      <c r="C85" s="797"/>
      <c r="D85" s="119">
        <v>0.3</v>
      </c>
      <c r="E85" s="120">
        <f>D85*'County Units and Area Data'!$G$9</f>
        <v>24553.5</v>
      </c>
      <c r="F85" s="121" t="s">
        <v>32</v>
      </c>
      <c r="G85" s="122">
        <f>G83</f>
        <v>1.7999999999999999E-2</v>
      </c>
      <c r="H85" s="123">
        <f t="shared" si="17"/>
        <v>5.3999999999999994E-3</v>
      </c>
      <c r="I85" s="124" t="e">
        <f>(H85*'Municipal Bldg GHG Inventory'!$B$81*$K$2)</f>
        <v>#REF!</v>
      </c>
      <c r="J85" s="124" t="e">
        <f>I85*'Municipal Bldg GHG Inventory'!$J$6</f>
        <v>#REF!</v>
      </c>
      <c r="K85" s="124" t="e">
        <f>H85*'Municipal Bldg GHG Inventory'!$B$82*$L$2</f>
        <v>#REF!</v>
      </c>
      <c r="L85" s="124" t="e">
        <f>K85*'Municipal Bldg GHG Inventory'!#REF!</f>
        <v>#REF!</v>
      </c>
      <c r="M85" s="125" t="e">
        <f t="shared" si="16"/>
        <v>#REF!</v>
      </c>
      <c r="N85" s="125"/>
      <c r="O85" s="799"/>
      <c r="P85" s="26"/>
      <c r="Q85" s="27"/>
      <c r="R85" s="28"/>
      <c r="S85" s="29"/>
      <c r="T85" s="27"/>
      <c r="U85" s="28"/>
      <c r="V85" s="29"/>
      <c r="W85" s="27"/>
      <c r="X85" s="28"/>
      <c r="Y85" s="29"/>
      <c r="Z85" s="27"/>
      <c r="AA85" s="28"/>
    </row>
    <row r="86" spans="1:27" ht="15.75" hidden="1" customHeight="1" x14ac:dyDescent="0.2">
      <c r="A86" s="7" t="s">
        <v>111</v>
      </c>
      <c r="B86" s="131" t="s">
        <v>112</v>
      </c>
    </row>
    <row r="87" spans="1:27" ht="15.75" customHeight="1" x14ac:dyDescent="0.2"/>
    <row r="88" spans="1:27" ht="15.75" customHeight="1" x14ac:dyDescent="0.2"/>
    <row r="89" spans="1:27" ht="15.75" customHeight="1" x14ac:dyDescent="0.2"/>
    <row r="90" spans="1:27" ht="15.75" customHeight="1" x14ac:dyDescent="0.2"/>
    <row r="91" spans="1:27" ht="15.75" customHeight="1" x14ac:dyDescent="0.2"/>
    <row r="92" spans="1:27" ht="15.75" customHeight="1" x14ac:dyDescent="0.2"/>
    <row r="93" spans="1:27" ht="15.75" customHeight="1" x14ac:dyDescent="0.2"/>
    <row r="94" spans="1:27" ht="15.75" customHeight="1" x14ac:dyDescent="0.2"/>
    <row r="95" spans="1:27" ht="15.75" customHeight="1" x14ac:dyDescent="0.2"/>
    <row r="96" spans="1:27"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89">
    <mergeCell ref="A83:A85"/>
    <mergeCell ref="B83:B85"/>
    <mergeCell ref="C83:C85"/>
    <mergeCell ref="B71:B73"/>
    <mergeCell ref="C71:C73"/>
    <mergeCell ref="A74:A76"/>
    <mergeCell ref="B74:B76"/>
    <mergeCell ref="C74:C76"/>
    <mergeCell ref="B77:B79"/>
    <mergeCell ref="C77:C79"/>
    <mergeCell ref="A59:A61"/>
    <mergeCell ref="A77:A79"/>
    <mergeCell ref="A80:A82"/>
    <mergeCell ref="B80:B82"/>
    <mergeCell ref="C80:C82"/>
    <mergeCell ref="A52:A54"/>
    <mergeCell ref="B52:B54"/>
    <mergeCell ref="C52:C54"/>
    <mergeCell ref="A56:A58"/>
    <mergeCell ref="B56:B58"/>
    <mergeCell ref="C56:C58"/>
    <mergeCell ref="B49:B51"/>
    <mergeCell ref="C49:C51"/>
    <mergeCell ref="A43:A45"/>
    <mergeCell ref="B43:B45"/>
    <mergeCell ref="C43:C45"/>
    <mergeCell ref="A46:A48"/>
    <mergeCell ref="B46:B48"/>
    <mergeCell ref="C46:C48"/>
    <mergeCell ref="A49:A51"/>
    <mergeCell ref="A9:A11"/>
    <mergeCell ref="A12:A14"/>
    <mergeCell ref="B12:B14"/>
    <mergeCell ref="C12:C14"/>
    <mergeCell ref="A15:A20"/>
    <mergeCell ref="B15:B17"/>
    <mergeCell ref="C15:C17"/>
    <mergeCell ref="A55:O55"/>
    <mergeCell ref="O69:O70"/>
    <mergeCell ref="O72:O73"/>
    <mergeCell ref="N80:N82"/>
    <mergeCell ref="O83:O85"/>
    <mergeCell ref="A65:A70"/>
    <mergeCell ref="A71:A73"/>
    <mergeCell ref="A62:A64"/>
    <mergeCell ref="B62:B64"/>
    <mergeCell ref="C62:C64"/>
    <mergeCell ref="B65:B67"/>
    <mergeCell ref="C65:C67"/>
    <mergeCell ref="B68:B70"/>
    <mergeCell ref="C68:C70"/>
    <mergeCell ref="B59:B61"/>
    <mergeCell ref="C59:C61"/>
    <mergeCell ref="A37:A39"/>
    <mergeCell ref="B37:B39"/>
    <mergeCell ref="C37:C39"/>
    <mergeCell ref="O37:O39"/>
    <mergeCell ref="A40:A42"/>
    <mergeCell ref="B40:B42"/>
    <mergeCell ref="C40:C42"/>
    <mergeCell ref="A33:A35"/>
    <mergeCell ref="B33:B35"/>
    <mergeCell ref="C33:C35"/>
    <mergeCell ref="O33:O35"/>
    <mergeCell ref="A36:O36"/>
    <mergeCell ref="A21:A23"/>
    <mergeCell ref="B21:B23"/>
    <mergeCell ref="C21:C23"/>
    <mergeCell ref="O22:O23"/>
    <mergeCell ref="B30:B32"/>
    <mergeCell ref="C30:C32"/>
    <mergeCell ref="N30:N32"/>
    <mergeCell ref="A24:A26"/>
    <mergeCell ref="B24:B26"/>
    <mergeCell ref="C24:C26"/>
    <mergeCell ref="A27:A29"/>
    <mergeCell ref="B27:B29"/>
    <mergeCell ref="C27:C29"/>
    <mergeCell ref="A30:A32"/>
    <mergeCell ref="B9:B11"/>
    <mergeCell ref="C9:C11"/>
    <mergeCell ref="B18:B20"/>
    <mergeCell ref="C18:C20"/>
    <mergeCell ref="O19:O20"/>
    <mergeCell ref="I2:J2"/>
    <mergeCell ref="I3:J3"/>
    <mergeCell ref="A6:A8"/>
    <mergeCell ref="B6:B8"/>
    <mergeCell ref="C6:C8"/>
  </mergeCells>
  <dataValidations count="2">
    <dataValidation type="list" allowBlank="1" showErrorMessage="1" sqref="F6:F35 F37:F54 F56:F85" xr:uid="{00000000-0002-0000-0000-000000000000}">
      <formula1>"Electricity,Natural Gas,Total GHG,Other"</formula1>
    </dataValidation>
    <dataValidation type="list" allowBlank="1" showErrorMessage="1" sqref="D6:D35 D37:D51 D52:E54 D56:D85" xr:uid="{00000000-0002-0000-0000-000001000000}">
      <formula1>"10%,20%,30%,40%,50%,60%,70%,80%,90%,100%"</formula1>
    </dataValidation>
  </dataValidations>
  <hyperlinks>
    <hyperlink ref="O10" r:id="rId1" xr:uid="{00000000-0004-0000-0000-000000000000}"/>
    <hyperlink ref="O13" r:id="rId2" location=":~:text=Appliances%2C%20electronics%2C%20lighting%20Space%20heating%20More%20than%20a,Florida%20households%20is%20for%20appliances%2C%20electronics%2C%20and%20lighting." xr:uid="{00000000-0004-0000-0000-000001000000}"/>
    <hyperlink ref="O14" r:id="rId3" xr:uid="{00000000-0004-0000-0000-000002000000}"/>
    <hyperlink ref="O16" r:id="rId4" xr:uid="{00000000-0004-0000-0000-000003000000}"/>
    <hyperlink ref="O18" r:id="rId5" xr:uid="{00000000-0004-0000-0000-000004000000}"/>
    <hyperlink ref="O21" r:id="rId6" xr:uid="{00000000-0004-0000-0000-000005000000}"/>
    <hyperlink ref="O24" r:id="rId7" xr:uid="{00000000-0004-0000-0000-000006000000}"/>
    <hyperlink ref="O26" r:id="rId8" xr:uid="{00000000-0004-0000-0000-000007000000}"/>
    <hyperlink ref="O27" r:id="rId9" xr:uid="{00000000-0004-0000-0000-000008000000}"/>
    <hyperlink ref="O30" r:id="rId10" xr:uid="{00000000-0004-0000-0000-000009000000}"/>
    <hyperlink ref="P37" r:id="rId11" xr:uid="{00000000-0004-0000-0000-00000A000000}"/>
    <hyperlink ref="P38" r:id="rId12" xr:uid="{00000000-0004-0000-0000-00000B000000}"/>
    <hyperlink ref="P39" r:id="rId13" location=":~:text=Palm%20Beach%20County%20adopted%20the,and%20%E2%80%9Cspecific%20action%20items%E2%80%9D." xr:uid="{00000000-0004-0000-0000-00000C000000}"/>
    <hyperlink ref="O40" r:id="rId14" xr:uid="{00000000-0004-0000-0000-00000D000000}"/>
    <hyperlink ref="O43" r:id="rId15" xr:uid="{00000000-0004-0000-0000-00000E000000}"/>
    <hyperlink ref="O46" r:id="rId16" xr:uid="{00000000-0004-0000-0000-00000F000000}"/>
    <hyperlink ref="P46" r:id="rId17" xr:uid="{00000000-0004-0000-0000-000010000000}"/>
    <hyperlink ref="P47" r:id="rId18" xr:uid="{00000000-0004-0000-0000-000011000000}"/>
    <hyperlink ref="O50" r:id="rId19" xr:uid="{00000000-0004-0000-0000-000012000000}"/>
    <hyperlink ref="O52" r:id="rId20" xr:uid="{00000000-0004-0000-0000-000013000000}"/>
    <hyperlink ref="O60" r:id="rId21" xr:uid="{00000000-0004-0000-0000-000014000000}"/>
    <hyperlink ref="O63" r:id="rId22" location=":~:text=Appliances%2C%20electronics%2C%20lighting%20Space%20heating%20More%20than%20a,Florida%20households%20is%20for%20appliances%2C%20electronics%2C%20and%20lighting." xr:uid="{00000000-0004-0000-0000-000015000000}"/>
    <hyperlink ref="O64" r:id="rId23" xr:uid="{00000000-0004-0000-0000-000016000000}"/>
    <hyperlink ref="O66" r:id="rId24" xr:uid="{00000000-0004-0000-0000-000017000000}"/>
    <hyperlink ref="O68" r:id="rId25" xr:uid="{00000000-0004-0000-0000-000018000000}"/>
    <hyperlink ref="O71" r:id="rId26" xr:uid="{00000000-0004-0000-0000-000019000000}"/>
    <hyperlink ref="O74" r:id="rId27" xr:uid="{00000000-0004-0000-0000-00001A000000}"/>
    <hyperlink ref="O76" r:id="rId28" xr:uid="{00000000-0004-0000-0000-00001B000000}"/>
    <hyperlink ref="O77" r:id="rId29" xr:uid="{00000000-0004-0000-0000-00001C000000}"/>
    <hyperlink ref="O80" r:id="rId30" xr:uid="{00000000-0004-0000-0000-00001D000000}"/>
    <hyperlink ref="B86" r:id="rId31" xr:uid="{00000000-0004-0000-0000-00001E000000}"/>
  </hyperlinks>
  <pageMargins left="0.7" right="0.7" top="0.75" bottom="0.75" header="0" footer="0"/>
  <pageSetup orientation="landscape"/>
  <legacyDrawing r:id="rId3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2F5496"/>
  </sheetPr>
  <dimension ref="A1:Y1000"/>
  <sheetViews>
    <sheetView workbookViewId="0">
      <pane ySplit="7" topLeftCell="A8" activePane="bottomLeft" state="frozen"/>
      <selection pane="bottomLeft" activeCell="B9" sqref="B9"/>
    </sheetView>
  </sheetViews>
  <sheetFormatPr baseColWidth="10" defaultColWidth="14.5" defaultRowHeight="15" customHeight="1" x14ac:dyDescent="0.2"/>
  <cols>
    <col min="1" max="1" width="20.83203125" customWidth="1"/>
    <col min="2" max="2" width="17.6640625" customWidth="1"/>
    <col min="3" max="3" width="25.5" customWidth="1"/>
    <col min="4" max="7" width="14.1640625" customWidth="1"/>
    <col min="8" max="8" width="11.6640625" customWidth="1"/>
    <col min="9" max="9" width="12.1640625" customWidth="1"/>
    <col min="10" max="10" width="13.5" customWidth="1"/>
    <col min="11" max="11" width="13.1640625" customWidth="1"/>
    <col min="12" max="12" width="12.1640625" customWidth="1"/>
    <col min="13" max="13" width="16.5" customWidth="1"/>
    <col min="14" max="14" width="18.5" customWidth="1"/>
    <col min="15" max="15" width="14.1640625" hidden="1" customWidth="1"/>
    <col min="16" max="16" width="19.83203125" customWidth="1"/>
    <col min="17" max="17" width="18.5" customWidth="1"/>
    <col min="18" max="18" width="14.1640625" customWidth="1"/>
    <col min="19" max="19" width="17.6640625" customWidth="1"/>
    <col min="20" max="20" width="16.33203125" customWidth="1"/>
    <col min="21" max="22" width="14.1640625" customWidth="1"/>
    <col min="23" max="23" width="73.5" customWidth="1"/>
    <col min="24" max="25" width="17" customWidth="1"/>
    <col min="26" max="27" width="9.6640625" customWidth="1"/>
  </cols>
  <sheetData>
    <row r="1" spans="1:24" ht="39.75" customHeight="1" x14ac:dyDescent="0.2">
      <c r="A1" s="936" t="s">
        <v>370</v>
      </c>
      <c r="B1" s="819"/>
      <c r="C1" s="819"/>
      <c r="D1" s="819"/>
      <c r="E1" s="819"/>
      <c r="F1" s="819"/>
      <c r="G1" s="819"/>
      <c r="H1" s="819"/>
      <c r="I1" s="819"/>
      <c r="J1" s="819"/>
      <c r="K1" s="819"/>
      <c r="L1" s="819"/>
      <c r="M1" s="819"/>
      <c r="N1" s="819"/>
      <c r="O1" s="819"/>
      <c r="P1" s="819"/>
      <c r="Q1" s="819"/>
      <c r="R1" s="819"/>
      <c r="S1" s="819"/>
      <c r="T1" s="819"/>
      <c r="U1" s="819"/>
      <c r="V1" s="819"/>
      <c r="W1" s="819"/>
      <c r="X1" s="780"/>
    </row>
    <row r="2" spans="1:24" ht="15" customHeight="1" x14ac:dyDescent="0.2">
      <c r="X2" s="301"/>
    </row>
    <row r="3" spans="1:24" ht="15" customHeight="1" x14ac:dyDescent="0.2">
      <c r="A3" s="840" t="s">
        <v>167</v>
      </c>
      <c r="B3" s="937" t="s">
        <v>168</v>
      </c>
      <c r="C3" s="900" t="s">
        <v>169</v>
      </c>
      <c r="D3" s="901" t="s">
        <v>170</v>
      </c>
      <c r="E3" s="903" t="s">
        <v>171</v>
      </c>
      <c r="G3" s="881" t="s">
        <v>172</v>
      </c>
      <c r="H3" s="819"/>
      <c r="I3" s="819"/>
      <c r="J3" s="819"/>
      <c r="K3" s="819"/>
      <c r="L3" s="819"/>
      <c r="M3" s="780"/>
      <c r="S3" s="938" t="s">
        <v>3</v>
      </c>
      <c r="T3" s="819"/>
      <c r="U3" s="819"/>
      <c r="V3" s="819"/>
      <c r="W3" s="819"/>
      <c r="X3" s="780"/>
    </row>
    <row r="4" spans="1:24" ht="15" customHeight="1" x14ac:dyDescent="0.2">
      <c r="A4" s="786"/>
      <c r="B4" s="786"/>
      <c r="C4" s="786"/>
      <c r="D4" s="786"/>
      <c r="E4" s="786"/>
      <c r="G4" s="904" t="s">
        <v>173</v>
      </c>
      <c r="H4" s="935">
        <v>0.10208</v>
      </c>
      <c r="I4" s="897" t="s">
        <v>174</v>
      </c>
      <c r="J4" s="824"/>
      <c r="K4" s="824"/>
      <c r="L4" s="824"/>
      <c r="M4" s="825"/>
      <c r="S4" s="912" t="s">
        <v>0</v>
      </c>
      <c r="T4" s="819"/>
      <c r="U4" s="780"/>
      <c r="V4" s="614">
        <f>'Municipal Bldg GHG Inventory'!E54</f>
        <v>1</v>
      </c>
      <c r="W4" s="913" t="s">
        <v>175</v>
      </c>
      <c r="X4" s="825"/>
    </row>
    <row r="5" spans="1:24" x14ac:dyDescent="0.2">
      <c r="A5" s="788"/>
      <c r="B5" s="788"/>
      <c r="C5" s="788"/>
      <c r="D5" s="788"/>
      <c r="E5" s="788"/>
      <c r="G5" s="788"/>
      <c r="H5" s="788"/>
      <c r="I5" s="826"/>
      <c r="J5" s="827"/>
      <c r="K5" s="827"/>
      <c r="L5" s="827"/>
      <c r="M5" s="828"/>
      <c r="S5" s="912" t="s">
        <v>1</v>
      </c>
      <c r="T5" s="819"/>
      <c r="U5" s="780"/>
      <c r="V5" s="614">
        <f>SUM('Municipal Bldg GHG Inventory'!E55:E58)</f>
        <v>0</v>
      </c>
      <c r="W5" s="826"/>
      <c r="X5" s="828"/>
    </row>
    <row r="6" spans="1:24" x14ac:dyDescent="0.2">
      <c r="X6" s="301"/>
    </row>
    <row r="7" spans="1:24" ht="59.25" customHeight="1" x14ac:dyDescent="0.2">
      <c r="A7" s="615" t="s">
        <v>176</v>
      </c>
      <c r="B7" s="615" t="s">
        <v>5</v>
      </c>
      <c r="C7" s="615" t="s">
        <v>6</v>
      </c>
      <c r="D7" s="615" t="s">
        <v>7</v>
      </c>
      <c r="E7" s="615" t="s">
        <v>177</v>
      </c>
      <c r="F7" s="615" t="s">
        <v>178</v>
      </c>
      <c r="G7" s="615" t="s">
        <v>9</v>
      </c>
      <c r="H7" s="615" t="s">
        <v>10</v>
      </c>
      <c r="I7" s="615" t="s">
        <v>11</v>
      </c>
      <c r="J7" s="615" t="s">
        <v>12</v>
      </c>
      <c r="K7" s="615" t="s">
        <v>13</v>
      </c>
      <c r="L7" s="615" t="s">
        <v>14</v>
      </c>
      <c r="M7" s="615" t="s">
        <v>15</v>
      </c>
      <c r="N7" s="615" t="s">
        <v>16</v>
      </c>
      <c r="O7" s="615" t="s">
        <v>17</v>
      </c>
      <c r="P7" s="615" t="s">
        <v>179</v>
      </c>
      <c r="Q7" s="615" t="s">
        <v>180</v>
      </c>
      <c r="R7" s="616" t="s">
        <v>181</v>
      </c>
      <c r="S7" s="616" t="s">
        <v>182</v>
      </c>
      <c r="T7" s="616" t="s">
        <v>183</v>
      </c>
      <c r="U7" s="616" t="s">
        <v>184</v>
      </c>
      <c r="V7" s="616" t="s">
        <v>185</v>
      </c>
      <c r="W7" s="941" t="s">
        <v>186</v>
      </c>
      <c r="X7" s="915"/>
    </row>
    <row r="8" spans="1:24" ht="24" customHeight="1" x14ac:dyDescent="0.2">
      <c r="A8" s="939" t="s">
        <v>187</v>
      </c>
      <c r="B8" s="906" t="s">
        <v>188</v>
      </c>
      <c r="C8" s="906" t="s">
        <v>189</v>
      </c>
      <c r="D8" s="305">
        <v>0.1</v>
      </c>
      <c r="E8" s="617">
        <f t="shared" ref="E8:E11" si="0">$E$12*D8</f>
        <v>3000</v>
      </c>
      <c r="F8" s="457">
        <f t="shared" ref="F8:F12" si="1">E8*15*10^-6</f>
        <v>4.4999999999999998E-2</v>
      </c>
      <c r="G8" s="308" t="s">
        <v>25</v>
      </c>
      <c r="H8" s="618" t="s">
        <v>126</v>
      </c>
      <c r="I8" s="459" t="s">
        <v>126</v>
      </c>
      <c r="J8" s="619">
        <f t="shared" ref="J8:J11" si="2">$J$12*D8</f>
        <v>61.5</v>
      </c>
      <c r="K8" s="620">
        <f>J8*'Municipal Bldg GHG Inventory'!$J$53</f>
        <v>23.377927326067351</v>
      </c>
      <c r="L8" s="621" t="s">
        <v>126</v>
      </c>
      <c r="M8" s="621" t="s">
        <v>126</v>
      </c>
      <c r="N8" s="314">
        <f t="shared" ref="N8:N32" si="3">SUM(K8,M8)</f>
        <v>23.377927326067351</v>
      </c>
      <c r="O8" s="315"/>
      <c r="P8" s="316">
        <f t="shared" ref="P8:P12" si="4">IF($C$12="Rooftop/Parking Solar",F8*1.71*10^6,IF($C$12="Solar Canopies",F8*4*10^6,IF($C$12="Floating Solar",F8*3*10^6,0)))</f>
        <v>76949.999999999985</v>
      </c>
      <c r="Q8" s="316">
        <f t="shared" ref="Q8:Q12" si="5">IF($C$12="Rooftop/Parking Solar",F8*2.5*10^6,IF($C$12="Solar Canopies",F8*5*10^6,IF($C$12="Floating Solar",F8*4*10^6,0)))</f>
        <v>112499.99999999999</v>
      </c>
      <c r="R8" s="317">
        <f t="shared" ref="R8:R32" si="6">J8*$H$4*1000</f>
        <v>6277.92</v>
      </c>
      <c r="S8" s="317">
        <f t="shared" ref="S8:S32" si="7">(AVERAGE(P8:Q8))/(5*N8)</f>
        <v>810.37979696666878</v>
      </c>
      <c r="T8" s="317">
        <f t="shared" ref="T8:T32" si="8">(AVERAGE(P8:Q8))/(24*N8)</f>
        <v>168.829124368056</v>
      </c>
      <c r="U8" s="318">
        <f t="shared" ref="U8:V8" si="9">ROUNDUP(P8/$R8,0)</f>
        <v>13</v>
      </c>
      <c r="V8" s="318">
        <f t="shared" si="9"/>
        <v>18</v>
      </c>
      <c r="W8" s="916" t="s">
        <v>371</v>
      </c>
      <c r="X8" s="319" t="s">
        <v>191</v>
      </c>
    </row>
    <row r="9" spans="1:24" ht="24" customHeight="1" x14ac:dyDescent="0.2">
      <c r="A9" s="783"/>
      <c r="B9" s="786"/>
      <c r="C9" s="786"/>
      <c r="D9" s="320">
        <v>0.2</v>
      </c>
      <c r="E9" s="622">
        <f t="shared" si="0"/>
        <v>6000</v>
      </c>
      <c r="F9" s="307">
        <f t="shared" si="1"/>
        <v>0.09</v>
      </c>
      <c r="G9" s="322" t="s">
        <v>25</v>
      </c>
      <c r="H9" s="623" t="s">
        <v>126</v>
      </c>
      <c r="I9" s="465" t="s">
        <v>126</v>
      </c>
      <c r="J9" s="619">
        <f t="shared" si="2"/>
        <v>123</v>
      </c>
      <c r="K9" s="624">
        <f>J9*'Municipal Bldg GHG Inventory'!$J$53</f>
        <v>46.755854652134701</v>
      </c>
      <c r="L9" s="625" t="s">
        <v>126</v>
      </c>
      <c r="M9" s="626" t="s">
        <v>126</v>
      </c>
      <c r="N9" s="468">
        <f t="shared" si="3"/>
        <v>46.755854652134701</v>
      </c>
      <c r="O9" s="330"/>
      <c r="P9" s="316">
        <f t="shared" si="4"/>
        <v>153899.99999999997</v>
      </c>
      <c r="Q9" s="316">
        <f t="shared" si="5"/>
        <v>224999.99999999997</v>
      </c>
      <c r="R9" s="331">
        <f t="shared" si="6"/>
        <v>12555.84</v>
      </c>
      <c r="S9" s="332">
        <f t="shared" si="7"/>
        <v>810.37979696666878</v>
      </c>
      <c r="T9" s="332">
        <f t="shared" si="8"/>
        <v>168.829124368056</v>
      </c>
      <c r="U9" s="333">
        <f t="shared" ref="U9:V9" si="10">ROUNDUP(P9/$R9,0)</f>
        <v>13</v>
      </c>
      <c r="V9" s="334">
        <f t="shared" si="10"/>
        <v>18</v>
      </c>
      <c r="W9" s="786"/>
      <c r="X9" s="335" t="s">
        <v>192</v>
      </c>
    </row>
    <row r="10" spans="1:24" ht="24" customHeight="1" x14ac:dyDescent="0.2">
      <c r="A10" s="783"/>
      <c r="B10" s="786"/>
      <c r="C10" s="788"/>
      <c r="D10" s="336">
        <v>0.3</v>
      </c>
      <c r="E10" s="622">
        <f t="shared" si="0"/>
        <v>9000</v>
      </c>
      <c r="F10" s="307">
        <f t="shared" si="1"/>
        <v>0.13499999999999998</v>
      </c>
      <c r="G10" s="337" t="s">
        <v>25</v>
      </c>
      <c r="H10" s="627" t="s">
        <v>126</v>
      </c>
      <c r="I10" s="471" t="s">
        <v>126</v>
      </c>
      <c r="J10" s="619">
        <f t="shared" si="2"/>
        <v>184.5</v>
      </c>
      <c r="K10" s="624">
        <f>J10*'Municipal Bldg GHG Inventory'!$J$53</f>
        <v>70.133781978202052</v>
      </c>
      <c r="L10" s="625" t="s">
        <v>126</v>
      </c>
      <c r="M10" s="626" t="s">
        <v>126</v>
      </c>
      <c r="N10" s="468">
        <f t="shared" si="3"/>
        <v>70.133781978202052</v>
      </c>
      <c r="O10" s="330"/>
      <c r="P10" s="316">
        <f t="shared" si="4"/>
        <v>230849.99999999997</v>
      </c>
      <c r="Q10" s="316">
        <f t="shared" si="5"/>
        <v>337499.99999999994</v>
      </c>
      <c r="R10" s="331">
        <f t="shared" si="6"/>
        <v>18833.760000000002</v>
      </c>
      <c r="S10" s="332">
        <f t="shared" si="7"/>
        <v>810.37979696666878</v>
      </c>
      <c r="T10" s="332">
        <f t="shared" si="8"/>
        <v>168.82912436805597</v>
      </c>
      <c r="U10" s="333">
        <f t="shared" ref="U10:V10" si="11">ROUNDUP(P10/$R10,0)</f>
        <v>13</v>
      </c>
      <c r="V10" s="334">
        <f t="shared" si="11"/>
        <v>18</v>
      </c>
      <c r="W10" s="786"/>
      <c r="X10" s="335" t="s">
        <v>193</v>
      </c>
    </row>
    <row r="11" spans="1:24" ht="24" customHeight="1" x14ac:dyDescent="0.2">
      <c r="A11" s="783"/>
      <c r="B11" s="786"/>
      <c r="C11" s="340" t="s">
        <v>194</v>
      </c>
      <c r="D11" s="336">
        <v>0.5</v>
      </c>
      <c r="E11" s="622">
        <f t="shared" si="0"/>
        <v>15000</v>
      </c>
      <c r="F11" s="307">
        <f t="shared" si="1"/>
        <v>0.22499999999999998</v>
      </c>
      <c r="G11" s="337" t="s">
        <v>25</v>
      </c>
      <c r="H11" s="627" t="s">
        <v>126</v>
      </c>
      <c r="I11" s="471" t="s">
        <v>126</v>
      </c>
      <c r="J11" s="619">
        <f t="shared" si="2"/>
        <v>307.5</v>
      </c>
      <c r="K11" s="624">
        <f>J11*'Municipal Bldg GHG Inventory'!$J$53</f>
        <v>116.88963663033675</v>
      </c>
      <c r="L11" s="625" t="s">
        <v>126</v>
      </c>
      <c r="M11" s="626" t="s">
        <v>126</v>
      </c>
      <c r="N11" s="468">
        <f t="shared" si="3"/>
        <v>116.88963663033675</v>
      </c>
      <c r="O11" s="330"/>
      <c r="P11" s="316">
        <f t="shared" si="4"/>
        <v>384750</v>
      </c>
      <c r="Q11" s="316">
        <f t="shared" si="5"/>
        <v>562500</v>
      </c>
      <c r="R11" s="331">
        <f t="shared" si="6"/>
        <v>31389.600000000002</v>
      </c>
      <c r="S11" s="332">
        <f t="shared" si="7"/>
        <v>810.37979696666889</v>
      </c>
      <c r="T11" s="332">
        <f t="shared" si="8"/>
        <v>168.82912436805603</v>
      </c>
      <c r="U11" s="333">
        <f t="shared" ref="U11:V11" si="12">ROUNDUP(P11/$R11,0)</f>
        <v>13</v>
      </c>
      <c r="V11" s="334">
        <f t="shared" si="12"/>
        <v>18</v>
      </c>
      <c r="W11" s="786"/>
      <c r="X11" s="341" t="s">
        <v>195</v>
      </c>
    </row>
    <row r="12" spans="1:24" ht="24" customHeight="1" x14ac:dyDescent="0.2">
      <c r="A12" s="783"/>
      <c r="B12" s="788"/>
      <c r="C12" s="628" t="s">
        <v>196</v>
      </c>
      <c r="D12" s="336">
        <v>1</v>
      </c>
      <c r="E12" s="622">
        <v>30000</v>
      </c>
      <c r="F12" s="343">
        <f t="shared" si="1"/>
        <v>0.44999999999999996</v>
      </c>
      <c r="G12" s="337" t="s">
        <v>25</v>
      </c>
      <c r="H12" s="627" t="s">
        <v>126</v>
      </c>
      <c r="I12" s="471" t="s">
        <v>126</v>
      </c>
      <c r="J12" s="629">
        <v>615</v>
      </c>
      <c r="K12" s="630">
        <f>J12*'Municipal Bldg GHG Inventory'!$J$53</f>
        <v>233.77927326067351</v>
      </c>
      <c r="L12" s="631" t="s">
        <v>126</v>
      </c>
      <c r="M12" s="631" t="s">
        <v>126</v>
      </c>
      <c r="N12" s="347">
        <f t="shared" si="3"/>
        <v>233.77927326067351</v>
      </c>
      <c r="O12" s="348"/>
      <c r="P12" s="316">
        <f t="shared" si="4"/>
        <v>769500</v>
      </c>
      <c r="Q12" s="316">
        <f t="shared" si="5"/>
        <v>1125000</v>
      </c>
      <c r="R12" s="349">
        <f t="shared" si="6"/>
        <v>62779.200000000004</v>
      </c>
      <c r="S12" s="349">
        <f t="shared" si="7"/>
        <v>810.37979696666889</v>
      </c>
      <c r="T12" s="349">
        <f t="shared" si="8"/>
        <v>168.82912436805603</v>
      </c>
      <c r="U12" s="350">
        <f t="shared" ref="U12:V12" si="13">ROUNDUP(P12/$R12,0)</f>
        <v>13</v>
      </c>
      <c r="V12" s="350">
        <f t="shared" si="13"/>
        <v>18</v>
      </c>
      <c r="W12" s="788"/>
      <c r="X12" s="476"/>
    </row>
    <row r="13" spans="1:24" ht="24" customHeight="1" x14ac:dyDescent="0.2">
      <c r="A13" s="939" t="s">
        <v>198</v>
      </c>
      <c r="B13" s="907" t="s">
        <v>83</v>
      </c>
      <c r="C13" s="906" t="s">
        <v>84</v>
      </c>
      <c r="D13" s="305">
        <v>0.1</v>
      </c>
      <c r="E13" s="632" t="s">
        <v>126</v>
      </c>
      <c r="F13" s="353">
        <f t="shared" ref="F13:F16" si="14">D13*$F$17</f>
        <v>0.66089093607305938</v>
      </c>
      <c r="G13" s="308" t="s">
        <v>32</v>
      </c>
      <c r="H13" s="633">
        <v>0.15</v>
      </c>
      <c r="I13" s="355">
        <f t="shared" ref="I13:I32" si="15">H13*D13</f>
        <v>1.4999999999999999E-2</v>
      </c>
      <c r="J13" s="634">
        <f>I13*'Municipal Bldg GHG Inventory'!$C$53*$V$4</f>
        <v>361.21127999999999</v>
      </c>
      <c r="K13" s="634">
        <f>J13*'Municipal Bldg GHG Inventory'!$J$53</f>
        <v>137.30684639342707</v>
      </c>
      <c r="L13" s="635">
        <f>I13*'Municipal Bldg GHG Inventory'!$C$60*'Clay Emissions Calcs'!$V$5</f>
        <v>0</v>
      </c>
      <c r="M13" s="635">
        <f>L13*'Municipal Bldg GHG Inventory'!$J$59</f>
        <v>0</v>
      </c>
      <c r="N13" s="358">
        <f t="shared" si="3"/>
        <v>137.30684639342707</v>
      </c>
      <c r="O13" s="481"/>
      <c r="P13" s="504">
        <f t="shared" ref="P13:P16" si="16">P14*$D$21</f>
        <v>141000</v>
      </c>
      <c r="Q13" s="482">
        <f t="shared" ref="Q13:Q16" si="17">F13*0</f>
        <v>0</v>
      </c>
      <c r="R13" s="317">
        <f t="shared" si="6"/>
        <v>36872.447462399999</v>
      </c>
      <c r="S13" s="317">
        <f t="shared" si="7"/>
        <v>102.68970827280592</v>
      </c>
      <c r="T13" s="317">
        <f t="shared" si="8"/>
        <v>21.393689223501234</v>
      </c>
      <c r="U13" s="318">
        <f t="shared" ref="U13:V13" si="18">ROUNDUP(P13/$R13,0)</f>
        <v>4</v>
      </c>
      <c r="V13" s="318">
        <f t="shared" si="18"/>
        <v>0</v>
      </c>
      <c r="W13" s="917" t="s">
        <v>199</v>
      </c>
      <c r="X13" s="362" t="s">
        <v>200</v>
      </c>
    </row>
    <row r="14" spans="1:24" ht="24" customHeight="1" x14ac:dyDescent="0.2">
      <c r="A14" s="783"/>
      <c r="B14" s="786"/>
      <c r="C14" s="786"/>
      <c r="D14" s="320">
        <v>0.2</v>
      </c>
      <c r="E14" s="636" t="s">
        <v>126</v>
      </c>
      <c r="F14" s="364">
        <f t="shared" si="14"/>
        <v>1.3217818721461188</v>
      </c>
      <c r="G14" s="322" t="s">
        <v>32</v>
      </c>
      <c r="H14" s="637">
        <f>H13</f>
        <v>0.15</v>
      </c>
      <c r="I14" s="366">
        <f t="shared" si="15"/>
        <v>0.03</v>
      </c>
      <c r="J14" s="638">
        <f>I14*'Municipal Bldg GHG Inventory'!$C$53*$V$4</f>
        <v>722.42255999999998</v>
      </c>
      <c r="K14" s="639">
        <f>J14*'Municipal Bldg GHG Inventory'!$J$53</f>
        <v>274.61369278685413</v>
      </c>
      <c r="L14" s="640">
        <f>I14*'Municipal Bldg GHG Inventory'!$C$60*'Clay Emissions Calcs'!$V$5</f>
        <v>0</v>
      </c>
      <c r="M14" s="640">
        <f>L14*'Municipal Bldg GHG Inventory'!$J$59</f>
        <v>0</v>
      </c>
      <c r="N14" s="369">
        <f t="shared" si="3"/>
        <v>274.61369278685413</v>
      </c>
      <c r="O14" s="370"/>
      <c r="P14" s="504">
        <f t="shared" si="16"/>
        <v>282000</v>
      </c>
      <c r="Q14" s="488">
        <f t="shared" si="17"/>
        <v>0</v>
      </c>
      <c r="R14" s="332">
        <f t="shared" si="6"/>
        <v>73744.894924799999</v>
      </c>
      <c r="S14" s="332">
        <f t="shared" si="7"/>
        <v>102.68970827280592</v>
      </c>
      <c r="T14" s="332">
        <f t="shared" si="8"/>
        <v>21.393689223501234</v>
      </c>
      <c r="U14" s="333">
        <f t="shared" ref="U14:V14" si="19">ROUNDUP(P14/$R14,0)</f>
        <v>4</v>
      </c>
      <c r="V14" s="334">
        <f t="shared" si="19"/>
        <v>0</v>
      </c>
      <c r="W14" s="844"/>
      <c r="X14" s="341" t="s">
        <v>201</v>
      </c>
    </row>
    <row r="15" spans="1:24" ht="24" customHeight="1" x14ac:dyDescent="0.2">
      <c r="A15" s="783"/>
      <c r="B15" s="786"/>
      <c r="C15" s="786"/>
      <c r="D15" s="336">
        <v>0.3</v>
      </c>
      <c r="E15" s="641" t="s">
        <v>126</v>
      </c>
      <c r="F15" s="364">
        <f t="shared" si="14"/>
        <v>1.982672808219178</v>
      </c>
      <c r="G15" s="337" t="s">
        <v>32</v>
      </c>
      <c r="H15" s="642">
        <f>H13</f>
        <v>0.15</v>
      </c>
      <c r="I15" s="375">
        <f t="shared" si="15"/>
        <v>4.4999999999999998E-2</v>
      </c>
      <c r="J15" s="638">
        <f>I15*'Municipal Bldg GHG Inventory'!$C$53*$V$4</f>
        <v>1083.63384</v>
      </c>
      <c r="K15" s="639">
        <f>J15*'Municipal Bldg GHG Inventory'!$J$53</f>
        <v>411.9205391802812</v>
      </c>
      <c r="L15" s="640">
        <f>I15*'Municipal Bldg GHG Inventory'!$C$60*'Clay Emissions Calcs'!$V$5</f>
        <v>0</v>
      </c>
      <c r="M15" s="640">
        <f>L15*'Municipal Bldg GHG Inventory'!$J$59</f>
        <v>0</v>
      </c>
      <c r="N15" s="369">
        <f t="shared" si="3"/>
        <v>411.9205391802812</v>
      </c>
      <c r="O15" s="370"/>
      <c r="P15" s="504">
        <f t="shared" si="16"/>
        <v>564000</v>
      </c>
      <c r="Q15" s="488">
        <f t="shared" si="17"/>
        <v>0</v>
      </c>
      <c r="R15" s="332">
        <f t="shared" si="6"/>
        <v>110617.3423872</v>
      </c>
      <c r="S15" s="332">
        <f t="shared" si="7"/>
        <v>136.91961103040788</v>
      </c>
      <c r="T15" s="332">
        <f t="shared" si="8"/>
        <v>28.524918964668313</v>
      </c>
      <c r="U15" s="333">
        <f t="shared" ref="U15:V15" si="20">ROUNDUP(P15/$R15,0)</f>
        <v>6</v>
      </c>
      <c r="V15" s="334">
        <f t="shared" si="20"/>
        <v>0</v>
      </c>
      <c r="W15" s="844"/>
      <c r="X15" s="335"/>
    </row>
    <row r="16" spans="1:24" ht="24" customHeight="1" x14ac:dyDescent="0.2">
      <c r="A16" s="783"/>
      <c r="B16" s="786"/>
      <c r="C16" s="786"/>
      <c r="D16" s="336">
        <v>0.5</v>
      </c>
      <c r="E16" s="641" t="s">
        <v>126</v>
      </c>
      <c r="F16" s="364">
        <f t="shared" si="14"/>
        <v>3.3044546803652968</v>
      </c>
      <c r="G16" s="337" t="s">
        <v>32</v>
      </c>
      <c r="H16" s="642">
        <v>0.15</v>
      </c>
      <c r="I16" s="366">
        <f t="shared" si="15"/>
        <v>7.4999999999999997E-2</v>
      </c>
      <c r="J16" s="638">
        <f>I16*'Municipal Bldg GHG Inventory'!$C$53*$V$4</f>
        <v>1806.0563999999999</v>
      </c>
      <c r="K16" s="639">
        <f>J16*'Municipal Bldg GHG Inventory'!$J$53</f>
        <v>686.53423196713538</v>
      </c>
      <c r="L16" s="640">
        <f>I16*'Municipal Bldg GHG Inventory'!$C$60*'Clay Emissions Calcs'!$V$5</f>
        <v>0</v>
      </c>
      <c r="M16" s="640">
        <f>L16*'Municipal Bldg GHG Inventory'!$J$59</f>
        <v>0</v>
      </c>
      <c r="N16" s="369">
        <f t="shared" si="3"/>
        <v>686.53423196713538</v>
      </c>
      <c r="O16" s="370"/>
      <c r="P16" s="504">
        <f t="shared" si="16"/>
        <v>1128000</v>
      </c>
      <c r="Q16" s="488">
        <f t="shared" si="17"/>
        <v>0</v>
      </c>
      <c r="R16" s="332">
        <f t="shared" si="6"/>
        <v>184362.23731199998</v>
      </c>
      <c r="S16" s="332">
        <f t="shared" si="7"/>
        <v>164.30353323648947</v>
      </c>
      <c r="T16" s="332">
        <f t="shared" si="8"/>
        <v>34.22990275760197</v>
      </c>
      <c r="U16" s="333">
        <f t="shared" ref="U16:V16" si="21">ROUNDUP(P16/$R16,0)</f>
        <v>7</v>
      </c>
      <c r="V16" s="334">
        <f t="shared" si="21"/>
        <v>0</v>
      </c>
      <c r="W16" s="844"/>
      <c r="X16" s="341" t="s">
        <v>195</v>
      </c>
    </row>
    <row r="17" spans="1:25" ht="24" customHeight="1" x14ac:dyDescent="0.2">
      <c r="A17" s="783"/>
      <c r="B17" s="788"/>
      <c r="C17" s="788"/>
      <c r="D17" s="336">
        <v>1</v>
      </c>
      <c r="E17" s="641" t="s">
        <v>126</v>
      </c>
      <c r="F17" s="364">
        <f>'Municipal Bldg GHG Inventory'!C17*0.4/8760</f>
        <v>6.6089093607305935</v>
      </c>
      <c r="G17" s="337" t="s">
        <v>32</v>
      </c>
      <c r="H17" s="642">
        <v>0.15</v>
      </c>
      <c r="I17" s="404">
        <f t="shared" si="15"/>
        <v>0.15</v>
      </c>
      <c r="J17" s="643">
        <f>I17*'Municipal Bldg GHG Inventory'!$C$53*$V$4</f>
        <v>3612.1127999999999</v>
      </c>
      <c r="K17" s="643">
        <f>J17*'Municipal Bldg GHG Inventory'!$J$53</f>
        <v>1373.0684639342708</v>
      </c>
      <c r="L17" s="644">
        <f>I17*'Municipal Bldg GHG Inventory'!$C$60*'Clay Emissions Calcs'!$V$5</f>
        <v>0</v>
      </c>
      <c r="M17" s="644">
        <f>L17*'Municipal Bldg GHG Inventory'!$J$59</f>
        <v>0</v>
      </c>
      <c r="N17" s="494">
        <f t="shared" si="3"/>
        <v>1373.0684639342708</v>
      </c>
      <c r="O17" s="495"/>
      <c r="P17" s="645">
        <v>2256000</v>
      </c>
      <c r="Q17" s="645">
        <v>2256000</v>
      </c>
      <c r="R17" s="349">
        <f t="shared" si="6"/>
        <v>368724.47462399997</v>
      </c>
      <c r="S17" s="349">
        <f t="shared" si="7"/>
        <v>328.60706647297894</v>
      </c>
      <c r="T17" s="349">
        <f t="shared" si="8"/>
        <v>68.459805515203939</v>
      </c>
      <c r="U17" s="350">
        <f t="shared" ref="U17:V17" si="22">ROUNDUP(P17/$R17,0)</f>
        <v>7</v>
      </c>
      <c r="V17" s="350">
        <f t="shared" si="22"/>
        <v>7</v>
      </c>
      <c r="W17" s="844"/>
      <c r="X17" s="402" t="s">
        <v>202</v>
      </c>
    </row>
    <row r="18" spans="1:25" ht="24" customHeight="1" x14ac:dyDescent="0.2">
      <c r="A18" s="939" t="s">
        <v>203</v>
      </c>
      <c r="B18" s="906" t="s">
        <v>38</v>
      </c>
      <c r="C18" s="906" t="s">
        <v>87</v>
      </c>
      <c r="D18" s="305">
        <v>0.1</v>
      </c>
      <c r="E18" s="632" t="s">
        <v>126</v>
      </c>
      <c r="F18" s="497">
        <f t="shared" ref="F18:F21" si="23">$F$22*D18</f>
        <v>0.24783410102739722</v>
      </c>
      <c r="G18" s="308" t="s">
        <v>25</v>
      </c>
      <c r="H18" s="633">
        <v>0.3</v>
      </c>
      <c r="I18" s="355">
        <f t="shared" si="15"/>
        <v>0.03</v>
      </c>
      <c r="J18" s="646">
        <f>I18*'Municipal Bldg GHG Inventory'!$C$53</f>
        <v>722.42255999999998</v>
      </c>
      <c r="K18" s="646">
        <f>J18*'Municipal Bldg GHG Inventory'!$J$53</f>
        <v>274.61369278685413</v>
      </c>
      <c r="L18" s="647" t="s">
        <v>126</v>
      </c>
      <c r="M18" s="647" t="s">
        <v>126</v>
      </c>
      <c r="N18" s="418">
        <f t="shared" si="3"/>
        <v>274.61369278685413</v>
      </c>
      <c r="O18" s="500"/>
      <c r="P18" s="504">
        <f t="shared" ref="P18:Q18" si="24">P19*$D$21</f>
        <v>1376</v>
      </c>
      <c r="Q18" s="504">
        <f t="shared" si="24"/>
        <v>1376</v>
      </c>
      <c r="R18" s="317">
        <f t="shared" si="6"/>
        <v>73744.894924799999</v>
      </c>
      <c r="S18" s="317">
        <f t="shared" si="7"/>
        <v>1.0021350254140493</v>
      </c>
      <c r="T18" s="317">
        <f t="shared" si="8"/>
        <v>0.20877813029459361</v>
      </c>
      <c r="U18" s="318">
        <f t="shared" ref="U18:V18" si="25">ROUNDUP(P18/$R18,0)</f>
        <v>1</v>
      </c>
      <c r="V18" s="318">
        <f t="shared" si="25"/>
        <v>1</v>
      </c>
      <c r="W18" s="917" t="s">
        <v>204</v>
      </c>
      <c r="X18" s="362" t="s">
        <v>205</v>
      </c>
    </row>
    <row r="19" spans="1:25" ht="24" customHeight="1" x14ac:dyDescent="0.2">
      <c r="A19" s="783"/>
      <c r="B19" s="786"/>
      <c r="C19" s="786"/>
      <c r="D19" s="320">
        <v>0.2</v>
      </c>
      <c r="E19" s="636" t="s">
        <v>126</v>
      </c>
      <c r="F19" s="403">
        <f t="shared" si="23"/>
        <v>0.49566820205479445</v>
      </c>
      <c r="G19" s="322" t="s">
        <v>25</v>
      </c>
      <c r="H19" s="637">
        <v>0.3</v>
      </c>
      <c r="I19" s="404">
        <f t="shared" si="15"/>
        <v>0.06</v>
      </c>
      <c r="J19" s="648">
        <f>I19*'Municipal Bldg GHG Inventory'!$C$53</f>
        <v>1444.84512</v>
      </c>
      <c r="K19" s="648">
        <f>J19*'Municipal Bldg GHG Inventory'!$J$53</f>
        <v>549.22738557370826</v>
      </c>
      <c r="L19" s="640" t="s">
        <v>126</v>
      </c>
      <c r="M19" s="640" t="s">
        <v>126</v>
      </c>
      <c r="N19" s="398">
        <f t="shared" si="3"/>
        <v>549.22738557370826</v>
      </c>
      <c r="O19" s="405"/>
      <c r="P19" s="504">
        <f t="shared" ref="P19:Q19" si="26">P20*$D$21</f>
        <v>2752</v>
      </c>
      <c r="Q19" s="504">
        <f t="shared" si="26"/>
        <v>2752</v>
      </c>
      <c r="R19" s="332">
        <f t="shared" si="6"/>
        <v>147489.7898496</v>
      </c>
      <c r="S19" s="332">
        <f t="shared" si="7"/>
        <v>1.0021350254140493</v>
      </c>
      <c r="T19" s="332">
        <f t="shared" si="8"/>
        <v>0.20877813029459361</v>
      </c>
      <c r="U19" s="333">
        <f t="shared" ref="U19:V19" si="27">ROUNDUP(P19/$R19,0)</f>
        <v>1</v>
      </c>
      <c r="V19" s="334">
        <f t="shared" si="27"/>
        <v>1</v>
      </c>
      <c r="W19" s="844"/>
      <c r="X19" s="402" t="s">
        <v>206</v>
      </c>
    </row>
    <row r="20" spans="1:25" ht="24" customHeight="1" x14ac:dyDescent="0.2">
      <c r="A20" s="783"/>
      <c r="B20" s="786"/>
      <c r="C20" s="786"/>
      <c r="D20" s="336">
        <v>0.3</v>
      </c>
      <c r="E20" s="641" t="s">
        <v>126</v>
      </c>
      <c r="F20" s="403">
        <f t="shared" si="23"/>
        <v>0.74350230308219167</v>
      </c>
      <c r="G20" s="337" t="s">
        <v>25</v>
      </c>
      <c r="H20" s="649">
        <v>0.3</v>
      </c>
      <c r="I20" s="407">
        <f t="shared" si="15"/>
        <v>0.09</v>
      </c>
      <c r="J20" s="648">
        <f>I20*'Municipal Bldg GHG Inventory'!$C$53</f>
        <v>2167.2676799999999</v>
      </c>
      <c r="K20" s="648">
        <f>J20*'Municipal Bldg GHG Inventory'!$J$53</f>
        <v>823.84107836056239</v>
      </c>
      <c r="L20" s="650" t="s">
        <v>126</v>
      </c>
      <c r="M20" s="650" t="s">
        <v>126</v>
      </c>
      <c r="N20" s="398">
        <f t="shared" si="3"/>
        <v>823.84107836056239</v>
      </c>
      <c r="O20" s="409"/>
      <c r="P20" s="504">
        <f t="shared" ref="P20:Q20" si="28">P21*$D$21</f>
        <v>5504</v>
      </c>
      <c r="Q20" s="504">
        <f t="shared" si="28"/>
        <v>5504</v>
      </c>
      <c r="R20" s="332">
        <f t="shared" si="6"/>
        <v>221234.6847744</v>
      </c>
      <c r="S20" s="332">
        <f t="shared" si="7"/>
        <v>1.3361800338853991</v>
      </c>
      <c r="T20" s="332">
        <f t="shared" si="8"/>
        <v>0.27837084039279147</v>
      </c>
      <c r="U20" s="333">
        <f t="shared" ref="U20:V20" si="29">ROUNDUP(P20/$R20,0)</f>
        <v>1</v>
      </c>
      <c r="V20" s="334">
        <f t="shared" si="29"/>
        <v>1</v>
      </c>
      <c r="W20" s="844"/>
      <c r="X20" s="341" t="s">
        <v>195</v>
      </c>
    </row>
    <row r="21" spans="1:25" ht="24" customHeight="1" x14ac:dyDescent="0.2">
      <c r="A21" s="783"/>
      <c r="B21" s="786"/>
      <c r="C21" s="786"/>
      <c r="D21" s="336">
        <v>0.5</v>
      </c>
      <c r="E21" s="641" t="s">
        <v>126</v>
      </c>
      <c r="F21" s="403">
        <f t="shared" si="23"/>
        <v>1.2391705051369861</v>
      </c>
      <c r="G21" s="337" t="s">
        <v>25</v>
      </c>
      <c r="H21" s="642">
        <v>0.3</v>
      </c>
      <c r="I21" s="395">
        <f t="shared" si="15"/>
        <v>0.15</v>
      </c>
      <c r="J21" s="648">
        <f>I21*'Municipal Bldg GHG Inventory'!$C$53</f>
        <v>3612.1127999999999</v>
      </c>
      <c r="K21" s="648">
        <f>J21*'Municipal Bldg GHG Inventory'!$J$53</f>
        <v>1373.0684639342708</v>
      </c>
      <c r="L21" s="650" t="s">
        <v>126</v>
      </c>
      <c r="M21" s="650" t="s">
        <v>126</v>
      </c>
      <c r="N21" s="398">
        <f t="shared" si="3"/>
        <v>1373.0684639342708</v>
      </c>
      <c r="O21" s="409"/>
      <c r="P21" s="504">
        <f t="shared" ref="P21:Q21" si="30">P22*$D$21</f>
        <v>11008</v>
      </c>
      <c r="Q21" s="504">
        <f t="shared" si="30"/>
        <v>11008</v>
      </c>
      <c r="R21" s="332">
        <f t="shared" si="6"/>
        <v>368724.47462399997</v>
      </c>
      <c r="S21" s="332">
        <f t="shared" si="7"/>
        <v>1.6034160406624789</v>
      </c>
      <c r="T21" s="332">
        <f t="shared" si="8"/>
        <v>0.33404500847134977</v>
      </c>
      <c r="U21" s="333">
        <f t="shared" ref="U21:V21" si="31">ROUNDUP(P21/$R21,0)</f>
        <v>1</v>
      </c>
      <c r="V21" s="334">
        <f t="shared" si="31"/>
        <v>1</v>
      </c>
      <c r="W21" s="844"/>
      <c r="X21" s="402" t="s">
        <v>207</v>
      </c>
    </row>
    <row r="22" spans="1:25" ht="24" customHeight="1" x14ac:dyDescent="0.2">
      <c r="A22" s="796"/>
      <c r="B22" s="797"/>
      <c r="C22" s="797"/>
      <c r="D22" s="376">
        <v>1</v>
      </c>
      <c r="E22" s="651"/>
      <c r="F22" s="509">
        <f>'Municipal Bldg GHG Inventory'!C17*0.15/8760</f>
        <v>2.4783410102739722</v>
      </c>
      <c r="G22" s="379" t="s">
        <v>25</v>
      </c>
      <c r="H22" s="652">
        <v>0.3</v>
      </c>
      <c r="I22" s="381">
        <f t="shared" si="15"/>
        <v>0.3</v>
      </c>
      <c r="J22" s="653">
        <f>I22*'Municipal Bldg GHG Inventory'!$C$53</f>
        <v>7224.2255999999998</v>
      </c>
      <c r="K22" s="653">
        <f>J22*'Municipal Bldg GHG Inventory'!$J$53</f>
        <v>2746.1369278685415</v>
      </c>
      <c r="L22" s="654" t="s">
        <v>126</v>
      </c>
      <c r="M22" s="654" t="s">
        <v>126</v>
      </c>
      <c r="N22" s="513">
        <f t="shared" si="3"/>
        <v>2746.1369278685415</v>
      </c>
      <c r="O22" s="447"/>
      <c r="P22" s="514">
        <v>22016</v>
      </c>
      <c r="Q22" s="514">
        <v>22016</v>
      </c>
      <c r="R22" s="349">
        <f t="shared" si="6"/>
        <v>737448.94924799993</v>
      </c>
      <c r="S22" s="349">
        <f t="shared" si="7"/>
        <v>1.6034160406624789</v>
      </c>
      <c r="T22" s="349">
        <f t="shared" si="8"/>
        <v>0.33404500847134977</v>
      </c>
      <c r="U22" s="388">
        <f t="shared" ref="U22:V22" si="32">ROUNDUP(P22/$R22,0)</f>
        <v>1</v>
      </c>
      <c r="V22" s="388">
        <f t="shared" si="32"/>
        <v>1</v>
      </c>
      <c r="W22" s="918"/>
      <c r="X22" s="451"/>
    </row>
    <row r="23" spans="1:25" ht="24" customHeight="1" x14ac:dyDescent="0.2">
      <c r="A23" s="940" t="s">
        <v>208</v>
      </c>
      <c r="B23" s="909" t="s">
        <v>90</v>
      </c>
      <c r="C23" s="909" t="s">
        <v>209</v>
      </c>
      <c r="D23" s="390">
        <v>0.1</v>
      </c>
      <c r="E23" s="655">
        <f t="shared" ref="E23:E26" si="33">$E$12*D23</f>
        <v>3000</v>
      </c>
      <c r="F23" s="433" t="s">
        <v>126</v>
      </c>
      <c r="G23" s="393" t="s">
        <v>32</v>
      </c>
      <c r="H23" s="656">
        <v>0.05</v>
      </c>
      <c r="I23" s="434">
        <f t="shared" si="15"/>
        <v>5.000000000000001E-3</v>
      </c>
      <c r="J23" s="657">
        <f>I23*'Municipal Bldg GHG Inventory'!$C$53*$V$4</f>
        <v>120.40376000000002</v>
      </c>
      <c r="K23" s="657">
        <f>J23*'Municipal Bldg GHG Inventory'!$J$53</f>
        <v>45.768948797809031</v>
      </c>
      <c r="L23" s="657">
        <f>I23*'Municipal Bldg GHG Inventory'!$C$60*'Clay Emissions Calcs'!$V$5</f>
        <v>0</v>
      </c>
      <c r="M23" s="657">
        <f>L23*'Municipal Bldg GHG Inventory'!$J$59</f>
        <v>0</v>
      </c>
      <c r="N23" s="398">
        <f t="shared" si="3"/>
        <v>45.768948797809031</v>
      </c>
      <c r="O23" s="399"/>
      <c r="P23" s="518">
        <f t="shared" ref="P23:P27" si="34">E23*0</f>
        <v>0</v>
      </c>
      <c r="Q23" s="518">
        <f t="shared" ref="Q23:Q27" si="35">E23*0</f>
        <v>0</v>
      </c>
      <c r="R23" s="317">
        <f t="shared" si="6"/>
        <v>12290.815820800002</v>
      </c>
      <c r="S23" s="317">
        <f t="shared" si="7"/>
        <v>0</v>
      </c>
      <c r="T23" s="317">
        <f t="shared" si="8"/>
        <v>0</v>
      </c>
      <c r="U23" s="519">
        <f t="shared" ref="U23:V23" si="36">ROUNDUP(P23/$R23,0)</f>
        <v>0</v>
      </c>
      <c r="V23" s="519">
        <f t="shared" si="36"/>
        <v>0</v>
      </c>
      <c r="W23" s="911" t="s">
        <v>210</v>
      </c>
      <c r="X23" s="423" t="s">
        <v>211</v>
      </c>
    </row>
    <row r="24" spans="1:25" ht="24" customHeight="1" x14ac:dyDescent="0.2">
      <c r="A24" s="783"/>
      <c r="B24" s="786"/>
      <c r="C24" s="786"/>
      <c r="D24" s="320">
        <v>0.2</v>
      </c>
      <c r="E24" s="622">
        <f t="shared" si="33"/>
        <v>6000</v>
      </c>
      <c r="F24" s="421" t="s">
        <v>126</v>
      </c>
      <c r="G24" s="322" t="s">
        <v>32</v>
      </c>
      <c r="H24" s="637">
        <v>0.05</v>
      </c>
      <c r="I24" s="366">
        <f t="shared" si="15"/>
        <v>1.0000000000000002E-2</v>
      </c>
      <c r="J24" s="658">
        <f>I24*'Municipal Bldg GHG Inventory'!$C$53*$V$4</f>
        <v>240.80752000000004</v>
      </c>
      <c r="K24" s="658">
        <f>J24*'Municipal Bldg GHG Inventory'!$J$53</f>
        <v>91.537897595618062</v>
      </c>
      <c r="L24" s="658">
        <f>I24*'Municipal Bldg GHG Inventory'!$C$60*'Clay Emissions Calcs'!$V$5</f>
        <v>0</v>
      </c>
      <c r="M24" s="658">
        <f>L24*'Municipal Bldg GHG Inventory'!$J$59</f>
        <v>0</v>
      </c>
      <c r="N24" s="329">
        <f t="shared" si="3"/>
        <v>91.537897595618062</v>
      </c>
      <c r="O24" s="370"/>
      <c r="P24" s="316">
        <f t="shared" si="34"/>
        <v>0</v>
      </c>
      <c r="Q24" s="488">
        <f t="shared" si="35"/>
        <v>0</v>
      </c>
      <c r="R24" s="332">
        <f t="shared" si="6"/>
        <v>24581.631641600005</v>
      </c>
      <c r="S24" s="332">
        <f t="shared" si="7"/>
        <v>0</v>
      </c>
      <c r="T24" s="332">
        <f t="shared" si="8"/>
        <v>0</v>
      </c>
      <c r="U24" s="333">
        <f t="shared" ref="U24:V24" si="37">ROUNDUP(P24/$R24,0)</f>
        <v>0</v>
      </c>
      <c r="V24" s="334">
        <f t="shared" si="37"/>
        <v>0</v>
      </c>
      <c r="W24" s="786"/>
      <c r="X24" s="423" t="s">
        <v>212</v>
      </c>
      <c r="Y24" s="188"/>
    </row>
    <row r="25" spans="1:25" ht="24" customHeight="1" x14ac:dyDescent="0.2">
      <c r="A25" s="783"/>
      <c r="B25" s="786"/>
      <c r="C25" s="786"/>
      <c r="D25" s="336">
        <v>0.3</v>
      </c>
      <c r="E25" s="622">
        <f t="shared" si="33"/>
        <v>9000</v>
      </c>
      <c r="F25" s="424" t="s">
        <v>126</v>
      </c>
      <c r="G25" s="337" t="s">
        <v>32</v>
      </c>
      <c r="H25" s="642">
        <v>0.05</v>
      </c>
      <c r="I25" s="375">
        <f t="shared" si="15"/>
        <v>1.4999999999999999E-2</v>
      </c>
      <c r="J25" s="658">
        <f>I25*'Municipal Bldg GHG Inventory'!$C$53*$V$4</f>
        <v>361.21127999999999</v>
      </c>
      <c r="K25" s="658">
        <f>J25*'Municipal Bldg GHG Inventory'!$J$53</f>
        <v>137.30684639342707</v>
      </c>
      <c r="L25" s="658">
        <f>I25*'Municipal Bldg GHG Inventory'!$C$60*'Clay Emissions Calcs'!$V$5</f>
        <v>0</v>
      </c>
      <c r="M25" s="658">
        <f>L25*'Municipal Bldg GHG Inventory'!$J$59</f>
        <v>0</v>
      </c>
      <c r="N25" s="425">
        <f t="shared" si="3"/>
        <v>137.30684639342707</v>
      </c>
      <c r="O25" s="426"/>
      <c r="P25" s="316">
        <f t="shared" si="34"/>
        <v>0</v>
      </c>
      <c r="Q25" s="488">
        <f t="shared" si="35"/>
        <v>0</v>
      </c>
      <c r="R25" s="332">
        <f t="shared" si="6"/>
        <v>36872.447462399999</v>
      </c>
      <c r="S25" s="332">
        <f t="shared" si="7"/>
        <v>0</v>
      </c>
      <c r="T25" s="332">
        <f t="shared" si="8"/>
        <v>0</v>
      </c>
      <c r="U25" s="333">
        <f t="shared" ref="U25:V25" si="38">ROUNDUP(P25/$R25,0)</f>
        <v>0</v>
      </c>
      <c r="V25" s="334">
        <f t="shared" si="38"/>
        <v>0</v>
      </c>
      <c r="W25" s="786"/>
      <c r="X25" s="423" t="s">
        <v>213</v>
      </c>
      <c r="Y25" s="188"/>
    </row>
    <row r="26" spans="1:25" ht="24" customHeight="1" x14ac:dyDescent="0.2">
      <c r="A26" s="783"/>
      <c r="B26" s="786"/>
      <c r="C26" s="786"/>
      <c r="D26" s="336">
        <v>0.5</v>
      </c>
      <c r="E26" s="622">
        <f t="shared" si="33"/>
        <v>15000</v>
      </c>
      <c r="F26" s="424" t="s">
        <v>126</v>
      </c>
      <c r="G26" s="337" t="s">
        <v>32</v>
      </c>
      <c r="H26" s="642">
        <v>0.05</v>
      </c>
      <c r="I26" s="375">
        <f t="shared" si="15"/>
        <v>2.5000000000000001E-2</v>
      </c>
      <c r="J26" s="658">
        <f>I26*'Municipal Bldg GHG Inventory'!$C$53*$V$4</f>
        <v>602.01880000000006</v>
      </c>
      <c r="K26" s="658">
        <f>J26*'Municipal Bldg GHG Inventory'!$J$53</f>
        <v>228.84474398904513</v>
      </c>
      <c r="L26" s="658">
        <f>I26*'Municipal Bldg GHG Inventory'!$C$60*'Clay Emissions Calcs'!$V$5</f>
        <v>0</v>
      </c>
      <c r="M26" s="658">
        <f>L26*'Municipal Bldg GHG Inventory'!$J$59</f>
        <v>0</v>
      </c>
      <c r="N26" s="329">
        <f t="shared" si="3"/>
        <v>228.84474398904513</v>
      </c>
      <c r="O26" s="426"/>
      <c r="P26" s="316">
        <f t="shared" si="34"/>
        <v>0</v>
      </c>
      <c r="Q26" s="488">
        <f t="shared" si="35"/>
        <v>0</v>
      </c>
      <c r="R26" s="332">
        <f t="shared" si="6"/>
        <v>61454.079104000011</v>
      </c>
      <c r="S26" s="332">
        <f t="shared" si="7"/>
        <v>0</v>
      </c>
      <c r="T26" s="332">
        <f t="shared" si="8"/>
        <v>0</v>
      </c>
      <c r="U26" s="333">
        <f t="shared" ref="U26:V26" si="39">ROUNDUP(P26/$R26,0)</f>
        <v>0</v>
      </c>
      <c r="V26" s="334">
        <f t="shared" si="39"/>
        <v>0</v>
      </c>
      <c r="W26" s="786"/>
      <c r="X26" s="423" t="s">
        <v>214</v>
      </c>
      <c r="Y26" s="188"/>
    </row>
    <row r="27" spans="1:25" ht="24" customHeight="1" x14ac:dyDescent="0.2">
      <c r="A27" s="783"/>
      <c r="B27" s="788"/>
      <c r="C27" s="788"/>
      <c r="D27" s="336">
        <v>1</v>
      </c>
      <c r="E27" s="622"/>
      <c r="F27" s="424" t="s">
        <v>126</v>
      </c>
      <c r="G27" s="337" t="s">
        <v>32</v>
      </c>
      <c r="H27" s="642">
        <v>0.05</v>
      </c>
      <c r="I27" s="404">
        <f t="shared" si="15"/>
        <v>0.05</v>
      </c>
      <c r="J27" s="657">
        <f>I27*'Municipal Bldg GHG Inventory'!$C$53*$V$4</f>
        <v>1204.0376000000001</v>
      </c>
      <c r="K27" s="657">
        <f>J27*'Municipal Bldg GHG Inventory'!$J$53</f>
        <v>457.68948797809026</v>
      </c>
      <c r="L27" s="657">
        <f>I27*'Municipal Bldg GHG Inventory'!$C$60*'Clay Emissions Calcs'!$V$5</f>
        <v>0</v>
      </c>
      <c r="M27" s="657">
        <f>L27*'Municipal Bldg GHG Inventory'!$J$59</f>
        <v>0</v>
      </c>
      <c r="N27" s="347">
        <f t="shared" si="3"/>
        <v>457.68948797809026</v>
      </c>
      <c r="O27" s="409"/>
      <c r="P27" s="518">
        <f t="shared" si="34"/>
        <v>0</v>
      </c>
      <c r="Q27" s="518">
        <f t="shared" si="35"/>
        <v>0</v>
      </c>
      <c r="R27" s="349">
        <f t="shared" si="6"/>
        <v>122908.15820800002</v>
      </c>
      <c r="S27" s="349">
        <f t="shared" si="7"/>
        <v>0</v>
      </c>
      <c r="T27" s="349">
        <f t="shared" si="8"/>
        <v>0</v>
      </c>
      <c r="U27" s="350">
        <f t="shared" ref="U27:V27" si="40">ROUNDUP(P27/$R27,0)</f>
        <v>0</v>
      </c>
      <c r="V27" s="350">
        <f t="shared" si="40"/>
        <v>0</v>
      </c>
      <c r="W27" s="786"/>
      <c r="X27" s="521"/>
      <c r="Y27" s="188"/>
    </row>
    <row r="28" spans="1:25" ht="24" customHeight="1" x14ac:dyDescent="0.2">
      <c r="A28" s="939" t="s">
        <v>215</v>
      </c>
      <c r="B28" s="906" t="s">
        <v>71</v>
      </c>
      <c r="C28" s="906" t="s">
        <v>72</v>
      </c>
      <c r="D28" s="305">
        <v>0.1</v>
      </c>
      <c r="E28" s="632" t="s">
        <v>126</v>
      </c>
      <c r="F28" s="415" t="s">
        <v>126</v>
      </c>
      <c r="G28" s="308" t="s">
        <v>32</v>
      </c>
      <c r="H28" s="633">
        <v>0.02</v>
      </c>
      <c r="I28" s="416">
        <f t="shared" si="15"/>
        <v>2E-3</v>
      </c>
      <c r="J28" s="634">
        <f>I28*'Municipal Bldg GHG Inventory'!$C$53*$V$4</f>
        <v>48.161504000000001</v>
      </c>
      <c r="K28" s="634">
        <f>J28*'Municipal Bldg GHG Inventory'!$J$53</f>
        <v>18.30757951912361</v>
      </c>
      <c r="L28" s="635">
        <f>I28*'Municipal Bldg GHG Inventory'!$C$50*'Clay Emissions Calcs'!$V$5</f>
        <v>0</v>
      </c>
      <c r="M28" s="635">
        <f>L28*'Municipal Bldg GHG Inventory'!$J$59</f>
        <v>0</v>
      </c>
      <c r="N28" s="522">
        <f t="shared" si="3"/>
        <v>18.30757951912361</v>
      </c>
      <c r="O28" s="500"/>
      <c r="P28" s="659"/>
      <c r="Q28" s="659"/>
      <c r="R28" s="317">
        <f t="shared" si="6"/>
        <v>4916.3263283200004</v>
      </c>
      <c r="S28" s="317" t="e">
        <f t="shared" si="7"/>
        <v>#DIV/0!</v>
      </c>
      <c r="T28" s="317" t="e">
        <f t="shared" si="8"/>
        <v>#DIV/0!</v>
      </c>
      <c r="U28" s="318">
        <f t="shared" ref="U28:V28" si="41">ROUNDUP(P28/$R28,0)</f>
        <v>0</v>
      </c>
      <c r="V28" s="318">
        <f t="shared" si="41"/>
        <v>0</v>
      </c>
      <c r="W28" s="910" t="s">
        <v>216</v>
      </c>
      <c r="X28" s="362" t="s">
        <v>217</v>
      </c>
    </row>
    <row r="29" spans="1:25" ht="24" customHeight="1" x14ac:dyDescent="0.2">
      <c r="A29" s="783"/>
      <c r="B29" s="786"/>
      <c r="C29" s="786"/>
      <c r="D29" s="336">
        <v>0.2</v>
      </c>
      <c r="E29" s="641" t="s">
        <v>126</v>
      </c>
      <c r="F29" s="424" t="s">
        <v>126</v>
      </c>
      <c r="G29" s="337" t="s">
        <v>32</v>
      </c>
      <c r="H29" s="642">
        <f>H28</f>
        <v>0.02</v>
      </c>
      <c r="I29" s="437">
        <f t="shared" si="15"/>
        <v>4.0000000000000001E-3</v>
      </c>
      <c r="J29" s="638">
        <f>I29*'Municipal Bldg GHG Inventory'!$C$53*$V$4</f>
        <v>96.323008000000002</v>
      </c>
      <c r="K29" s="638">
        <f>J29*'Municipal Bldg GHG Inventory'!$J$53</f>
        <v>36.615159038247221</v>
      </c>
      <c r="L29" s="640">
        <f>I29*'Municipal Bldg GHG Inventory'!$C$50*'Clay Emissions Calcs'!$V$5</f>
        <v>0</v>
      </c>
      <c r="M29" s="640">
        <f>L29*'Municipal Bldg GHG Inventory'!$J$59</f>
        <v>0</v>
      </c>
      <c r="N29" s="438">
        <f t="shared" si="3"/>
        <v>36.615159038247221</v>
      </c>
      <c r="O29" s="405"/>
      <c r="P29" s="660"/>
      <c r="Q29" s="661"/>
      <c r="R29" s="332">
        <f t="shared" si="6"/>
        <v>9832.6526566400007</v>
      </c>
      <c r="S29" s="332" t="e">
        <f t="shared" si="7"/>
        <v>#DIV/0!</v>
      </c>
      <c r="T29" s="332" t="e">
        <f t="shared" si="8"/>
        <v>#DIV/0!</v>
      </c>
      <c r="U29" s="333">
        <f t="shared" ref="U29:V29" si="42">ROUNDUP(P29/$R29,0)</f>
        <v>0</v>
      </c>
      <c r="V29" s="334">
        <f t="shared" si="42"/>
        <v>0</v>
      </c>
      <c r="W29" s="786"/>
      <c r="X29" s="402" t="s">
        <v>218</v>
      </c>
    </row>
    <row r="30" spans="1:25" ht="24" customHeight="1" x14ac:dyDescent="0.2">
      <c r="A30" s="783"/>
      <c r="B30" s="786"/>
      <c r="C30" s="786"/>
      <c r="D30" s="320">
        <v>0.3</v>
      </c>
      <c r="E30" s="636" t="s">
        <v>126</v>
      </c>
      <c r="F30" s="421" t="s">
        <v>126</v>
      </c>
      <c r="G30" s="322" t="s">
        <v>32</v>
      </c>
      <c r="H30" s="637">
        <f>H28</f>
        <v>0.02</v>
      </c>
      <c r="I30" s="439">
        <f t="shared" si="15"/>
        <v>6.0000000000000001E-3</v>
      </c>
      <c r="J30" s="638">
        <f>I30*'Municipal Bldg GHG Inventory'!$C$53*$V$4</f>
        <v>144.484512</v>
      </c>
      <c r="K30" s="638">
        <f>J30*'Municipal Bldg GHG Inventory'!$J$53</f>
        <v>54.922738557370828</v>
      </c>
      <c r="L30" s="640">
        <f>I30*'Municipal Bldg GHG Inventory'!$C$50*'Clay Emissions Calcs'!$V$5</f>
        <v>0</v>
      </c>
      <c r="M30" s="640">
        <f>L30*'Municipal Bldg GHG Inventory'!$J$59</f>
        <v>0</v>
      </c>
      <c r="N30" s="369">
        <f t="shared" si="3"/>
        <v>54.922738557370828</v>
      </c>
      <c r="O30" s="440"/>
      <c r="P30" s="662"/>
      <c r="Q30" s="663"/>
      <c r="R30" s="332">
        <f t="shared" si="6"/>
        <v>14748.97898496</v>
      </c>
      <c r="S30" s="332" t="e">
        <f t="shared" si="7"/>
        <v>#DIV/0!</v>
      </c>
      <c r="T30" s="332" t="e">
        <f t="shared" si="8"/>
        <v>#DIV/0!</v>
      </c>
      <c r="U30" s="333">
        <f t="shared" ref="U30:V30" si="43">ROUNDUP(P30/$R30,0)</f>
        <v>0</v>
      </c>
      <c r="V30" s="334">
        <f t="shared" si="43"/>
        <v>0</v>
      </c>
      <c r="W30" s="786"/>
      <c r="X30" s="341" t="s">
        <v>195</v>
      </c>
    </row>
    <row r="31" spans="1:25" ht="24" customHeight="1" x14ac:dyDescent="0.2">
      <c r="A31" s="783"/>
      <c r="B31" s="786"/>
      <c r="C31" s="786"/>
      <c r="D31" s="320">
        <v>0.5</v>
      </c>
      <c r="E31" s="636" t="s">
        <v>126</v>
      </c>
      <c r="F31" s="421" t="s">
        <v>126</v>
      </c>
      <c r="G31" s="322" t="s">
        <v>32</v>
      </c>
      <c r="H31" s="637">
        <v>0.02</v>
      </c>
      <c r="I31" s="375">
        <f t="shared" si="15"/>
        <v>0.01</v>
      </c>
      <c r="J31" s="638">
        <f>I31*'Municipal Bldg GHG Inventory'!$C$53*$V$4</f>
        <v>240.80752000000001</v>
      </c>
      <c r="K31" s="638">
        <f>J31*'Municipal Bldg GHG Inventory'!$J$53</f>
        <v>91.537897595618048</v>
      </c>
      <c r="L31" s="640">
        <f>I31*'Municipal Bldg GHG Inventory'!$C$50*'Clay Emissions Calcs'!$V$5</f>
        <v>0</v>
      </c>
      <c r="M31" s="640">
        <f>L31*'Municipal Bldg GHG Inventory'!$J$59</f>
        <v>0</v>
      </c>
      <c r="N31" s="438">
        <f t="shared" si="3"/>
        <v>91.537897595618048</v>
      </c>
      <c r="O31" s="528"/>
      <c r="P31" s="664"/>
      <c r="Q31" s="660"/>
      <c r="R31" s="332">
        <f t="shared" si="6"/>
        <v>24581.631641600001</v>
      </c>
      <c r="S31" s="332" t="e">
        <f t="shared" si="7"/>
        <v>#DIV/0!</v>
      </c>
      <c r="T31" s="332" t="e">
        <f t="shared" si="8"/>
        <v>#DIV/0!</v>
      </c>
      <c r="U31" s="333">
        <f t="shared" ref="U31:V31" si="44">ROUNDUP(P31/$R31,0)</f>
        <v>0</v>
      </c>
      <c r="V31" s="334">
        <f t="shared" si="44"/>
        <v>0</v>
      </c>
      <c r="W31" s="786"/>
      <c r="X31" s="402" t="s">
        <v>219</v>
      </c>
    </row>
    <row r="32" spans="1:25" ht="24" customHeight="1" x14ac:dyDescent="0.2">
      <c r="A32" s="796"/>
      <c r="B32" s="797"/>
      <c r="C32" s="797"/>
      <c r="D32" s="441">
        <v>1</v>
      </c>
      <c r="E32" s="665" t="s">
        <v>126</v>
      </c>
      <c r="F32" s="443" t="s">
        <v>126</v>
      </c>
      <c r="G32" s="444" t="s">
        <v>32</v>
      </c>
      <c r="H32" s="666">
        <v>0.02</v>
      </c>
      <c r="I32" s="381">
        <f t="shared" si="15"/>
        <v>0.02</v>
      </c>
      <c r="J32" s="653">
        <f>I32*'Municipal Bldg GHG Inventory'!$C$53*$V$4</f>
        <v>481.61504000000002</v>
      </c>
      <c r="K32" s="653">
        <f>J32*'Municipal Bldg GHG Inventory'!$J$53</f>
        <v>183.0757951912361</v>
      </c>
      <c r="L32" s="667">
        <f>I32*'Municipal Bldg GHG Inventory'!$C$50*'Clay Emissions Calcs'!$V$5</f>
        <v>0</v>
      </c>
      <c r="M32" s="667">
        <f>L32*'Municipal Bldg GHG Inventory'!$J$59</f>
        <v>0</v>
      </c>
      <c r="N32" s="446">
        <f t="shared" si="3"/>
        <v>183.0757951912361</v>
      </c>
      <c r="O32" s="447"/>
      <c r="P32" s="668"/>
      <c r="Q32" s="668"/>
      <c r="R32" s="450">
        <f t="shared" si="6"/>
        <v>49163.263283200002</v>
      </c>
      <c r="S32" s="450" t="e">
        <f t="shared" si="7"/>
        <v>#DIV/0!</v>
      </c>
      <c r="T32" s="450" t="e">
        <f t="shared" si="8"/>
        <v>#DIV/0!</v>
      </c>
      <c r="U32" s="388">
        <f t="shared" ref="U32:V32" si="45">ROUNDUP(P32/$R32,0)</f>
        <v>0</v>
      </c>
      <c r="V32" s="388">
        <f t="shared" si="45"/>
        <v>0</v>
      </c>
      <c r="W32" s="797"/>
      <c r="X32" s="451"/>
    </row>
    <row r="33" spans="5:24" ht="15.75" customHeight="1" x14ac:dyDescent="0.2">
      <c r="E33" s="452"/>
      <c r="X33" s="301"/>
    </row>
    <row r="34" spans="5:24" ht="15.75" customHeight="1" x14ac:dyDescent="0.2">
      <c r="E34" s="452"/>
      <c r="X34" s="301"/>
    </row>
    <row r="35" spans="5:24" ht="15.75" customHeight="1" x14ac:dyDescent="0.2">
      <c r="E35" s="452"/>
      <c r="X35" s="301"/>
    </row>
    <row r="36" spans="5:24" ht="15.75" customHeight="1" x14ac:dyDescent="0.2">
      <c r="E36" s="452"/>
      <c r="X36" s="301"/>
    </row>
    <row r="37" spans="5:24" ht="15.75" customHeight="1" x14ac:dyDescent="0.2">
      <c r="E37" s="452"/>
      <c r="X37" s="301"/>
    </row>
    <row r="38" spans="5:24" ht="15.75" customHeight="1" x14ac:dyDescent="0.2">
      <c r="E38" s="452"/>
      <c r="X38" s="301"/>
    </row>
    <row r="39" spans="5:24" ht="15.75" customHeight="1" x14ac:dyDescent="0.2">
      <c r="E39" s="452"/>
      <c r="X39" s="301"/>
    </row>
    <row r="40" spans="5:24" ht="15.75" customHeight="1" x14ac:dyDescent="0.2">
      <c r="E40" s="452"/>
      <c r="X40" s="301"/>
    </row>
    <row r="41" spans="5:24" ht="15.75" customHeight="1" x14ac:dyDescent="0.2">
      <c r="E41" s="452"/>
      <c r="X41" s="301"/>
    </row>
    <row r="42" spans="5:24" ht="15.75" customHeight="1" x14ac:dyDescent="0.2">
      <c r="E42" s="452"/>
      <c r="X42" s="301"/>
    </row>
    <row r="43" spans="5:24" ht="15.75" customHeight="1" x14ac:dyDescent="0.2">
      <c r="E43" s="452"/>
      <c r="X43" s="301"/>
    </row>
    <row r="44" spans="5:24" ht="15.75" customHeight="1" x14ac:dyDescent="0.2">
      <c r="E44" s="452"/>
      <c r="X44" s="301"/>
    </row>
    <row r="45" spans="5:24" ht="15.75" customHeight="1" x14ac:dyDescent="0.2">
      <c r="E45" s="452"/>
      <c r="X45" s="301"/>
    </row>
    <row r="46" spans="5:24" ht="15.75" customHeight="1" x14ac:dyDescent="0.2">
      <c r="E46" s="452"/>
      <c r="X46" s="301"/>
    </row>
    <row r="47" spans="5:24" ht="15.75" customHeight="1" x14ac:dyDescent="0.2">
      <c r="E47" s="452"/>
      <c r="X47" s="301"/>
    </row>
    <row r="48" spans="5:24" ht="15.75" customHeight="1" x14ac:dyDescent="0.2">
      <c r="E48" s="452"/>
      <c r="X48" s="301"/>
    </row>
    <row r="49" spans="5:24" ht="15.75" customHeight="1" x14ac:dyDescent="0.2">
      <c r="E49" s="452"/>
      <c r="X49" s="301"/>
    </row>
    <row r="50" spans="5:24" ht="15.75" customHeight="1" x14ac:dyDescent="0.2">
      <c r="E50" s="452"/>
      <c r="X50" s="301"/>
    </row>
    <row r="51" spans="5:24" ht="15.75" customHeight="1" x14ac:dyDescent="0.2">
      <c r="E51" s="452"/>
      <c r="X51" s="301"/>
    </row>
    <row r="52" spans="5:24" ht="15.75" customHeight="1" x14ac:dyDescent="0.2">
      <c r="E52" s="452"/>
      <c r="X52" s="301"/>
    </row>
    <row r="53" spans="5:24" ht="15.75" customHeight="1" x14ac:dyDescent="0.2">
      <c r="E53" s="452"/>
      <c r="X53" s="301"/>
    </row>
    <row r="54" spans="5:24" ht="15.75" customHeight="1" x14ac:dyDescent="0.2">
      <c r="E54" s="452"/>
      <c r="X54" s="301"/>
    </row>
    <row r="55" spans="5:24" ht="15.75" customHeight="1" x14ac:dyDescent="0.2">
      <c r="E55" s="452"/>
      <c r="X55" s="301"/>
    </row>
    <row r="56" spans="5:24" ht="15.75" customHeight="1" x14ac:dyDescent="0.2">
      <c r="E56" s="452"/>
      <c r="X56" s="301"/>
    </row>
    <row r="57" spans="5:24" ht="15.75" customHeight="1" x14ac:dyDescent="0.2">
      <c r="E57" s="452"/>
      <c r="X57" s="301"/>
    </row>
    <row r="58" spans="5:24" ht="15.75" customHeight="1" x14ac:dyDescent="0.2">
      <c r="E58" s="452"/>
      <c r="X58" s="301"/>
    </row>
    <row r="59" spans="5:24" ht="15.75" customHeight="1" x14ac:dyDescent="0.2">
      <c r="E59" s="452"/>
      <c r="X59" s="301"/>
    </row>
    <row r="60" spans="5:24" ht="15.75" customHeight="1" x14ac:dyDescent="0.2">
      <c r="E60" s="452"/>
      <c r="X60" s="301"/>
    </row>
    <row r="61" spans="5:24" ht="15.75" customHeight="1" x14ac:dyDescent="0.2">
      <c r="E61" s="452"/>
      <c r="X61" s="301"/>
    </row>
    <row r="62" spans="5:24" ht="15.75" customHeight="1" x14ac:dyDescent="0.2">
      <c r="E62" s="452"/>
      <c r="X62" s="301"/>
    </row>
    <row r="63" spans="5:24" ht="15.75" customHeight="1" x14ac:dyDescent="0.2">
      <c r="E63" s="452"/>
      <c r="X63" s="301"/>
    </row>
    <row r="64" spans="5:24" ht="15.75" customHeight="1" x14ac:dyDescent="0.2">
      <c r="E64" s="452"/>
      <c r="X64" s="301"/>
    </row>
    <row r="65" spans="5:24" ht="15.75" customHeight="1" x14ac:dyDescent="0.2">
      <c r="E65" s="452"/>
      <c r="X65" s="301"/>
    </row>
    <row r="66" spans="5:24" ht="15.75" customHeight="1" x14ac:dyDescent="0.2">
      <c r="E66" s="452"/>
      <c r="X66" s="301"/>
    </row>
    <row r="67" spans="5:24" ht="15.75" customHeight="1" x14ac:dyDescent="0.2">
      <c r="E67" s="452"/>
      <c r="X67" s="301"/>
    </row>
    <row r="68" spans="5:24" ht="15.75" customHeight="1" x14ac:dyDescent="0.2">
      <c r="E68" s="452"/>
      <c r="X68" s="301"/>
    </row>
    <row r="69" spans="5:24" ht="15.75" customHeight="1" x14ac:dyDescent="0.2">
      <c r="E69" s="452"/>
      <c r="X69" s="301"/>
    </row>
    <row r="70" spans="5:24" ht="15.75" customHeight="1" x14ac:dyDescent="0.2">
      <c r="E70" s="452"/>
      <c r="X70" s="301"/>
    </row>
    <row r="71" spans="5:24" ht="15.75" customHeight="1" x14ac:dyDescent="0.2">
      <c r="E71" s="452"/>
      <c r="X71" s="301"/>
    </row>
    <row r="72" spans="5:24" ht="15.75" customHeight="1" x14ac:dyDescent="0.2">
      <c r="E72" s="452"/>
      <c r="X72" s="301"/>
    </row>
    <row r="73" spans="5:24" ht="15.75" customHeight="1" x14ac:dyDescent="0.2">
      <c r="E73" s="452"/>
      <c r="X73" s="301"/>
    </row>
    <row r="74" spans="5:24" ht="15.75" customHeight="1" x14ac:dyDescent="0.2">
      <c r="E74" s="452"/>
      <c r="X74" s="301"/>
    </row>
    <row r="75" spans="5:24" ht="15.75" customHeight="1" x14ac:dyDescent="0.2">
      <c r="E75" s="452"/>
      <c r="X75" s="301"/>
    </row>
    <row r="76" spans="5:24" ht="15.75" customHeight="1" x14ac:dyDescent="0.2">
      <c r="E76" s="452"/>
      <c r="X76" s="301"/>
    </row>
    <row r="77" spans="5:24" ht="15.75" customHeight="1" x14ac:dyDescent="0.2">
      <c r="E77" s="452"/>
      <c r="X77" s="301"/>
    </row>
    <row r="78" spans="5:24" ht="15.75" customHeight="1" x14ac:dyDescent="0.2">
      <c r="E78" s="452"/>
      <c r="X78" s="301"/>
    </row>
    <row r="79" spans="5:24" ht="15.75" customHeight="1" x14ac:dyDescent="0.2">
      <c r="E79" s="452"/>
      <c r="X79" s="301"/>
    </row>
    <row r="80" spans="5:24" ht="15.75" customHeight="1" x14ac:dyDescent="0.2">
      <c r="E80" s="452"/>
      <c r="X80" s="301"/>
    </row>
    <row r="81" spans="5:24" ht="15.75" customHeight="1" x14ac:dyDescent="0.2">
      <c r="E81" s="452"/>
      <c r="X81" s="301"/>
    </row>
    <row r="82" spans="5:24" ht="15.75" customHeight="1" x14ac:dyDescent="0.2">
      <c r="E82" s="452"/>
      <c r="X82" s="301"/>
    </row>
    <row r="83" spans="5:24" ht="15.75" customHeight="1" x14ac:dyDescent="0.2">
      <c r="E83" s="452"/>
      <c r="X83" s="301"/>
    </row>
    <row r="84" spans="5:24" ht="15.75" customHeight="1" x14ac:dyDescent="0.2">
      <c r="E84" s="452"/>
      <c r="X84" s="301"/>
    </row>
    <row r="85" spans="5:24" ht="15.75" customHeight="1" x14ac:dyDescent="0.2">
      <c r="E85" s="452"/>
      <c r="X85" s="301"/>
    </row>
    <row r="86" spans="5:24" ht="15.75" customHeight="1" x14ac:dyDescent="0.2">
      <c r="E86" s="452"/>
      <c r="X86" s="301"/>
    </row>
    <row r="87" spans="5:24" ht="15.75" customHeight="1" x14ac:dyDescent="0.2">
      <c r="E87" s="452"/>
      <c r="X87" s="301"/>
    </row>
    <row r="88" spans="5:24" ht="15.75" customHeight="1" x14ac:dyDescent="0.2">
      <c r="E88" s="452"/>
      <c r="X88" s="301"/>
    </row>
    <row r="89" spans="5:24" ht="15.75" customHeight="1" x14ac:dyDescent="0.2">
      <c r="E89" s="452"/>
      <c r="X89" s="301"/>
    </row>
    <row r="90" spans="5:24" ht="15.75" customHeight="1" x14ac:dyDescent="0.2">
      <c r="E90" s="452"/>
      <c r="X90" s="301"/>
    </row>
    <row r="91" spans="5:24" ht="15.75" customHeight="1" x14ac:dyDescent="0.2">
      <c r="E91" s="452"/>
      <c r="X91" s="301"/>
    </row>
    <row r="92" spans="5:24" ht="15.75" customHeight="1" x14ac:dyDescent="0.2">
      <c r="E92" s="452"/>
      <c r="X92" s="301"/>
    </row>
    <row r="93" spans="5:24" ht="15.75" customHeight="1" x14ac:dyDescent="0.2">
      <c r="E93" s="452"/>
      <c r="X93" s="301"/>
    </row>
    <row r="94" spans="5:24" ht="15.75" customHeight="1" x14ac:dyDescent="0.2">
      <c r="E94" s="452"/>
      <c r="X94" s="301"/>
    </row>
    <row r="95" spans="5:24" ht="15.75" customHeight="1" x14ac:dyDescent="0.2">
      <c r="E95" s="452"/>
      <c r="X95" s="301"/>
    </row>
    <row r="96" spans="5:24" ht="15.75" customHeight="1" x14ac:dyDescent="0.2">
      <c r="E96" s="452"/>
      <c r="X96" s="301"/>
    </row>
    <row r="97" spans="5:24" ht="15.75" customHeight="1" x14ac:dyDescent="0.2">
      <c r="E97" s="452"/>
      <c r="X97" s="301"/>
    </row>
    <row r="98" spans="5:24" ht="15.75" customHeight="1" x14ac:dyDescent="0.2">
      <c r="E98" s="452"/>
      <c r="X98" s="301"/>
    </row>
    <row r="99" spans="5:24" ht="15.75" customHeight="1" x14ac:dyDescent="0.2">
      <c r="E99" s="452"/>
      <c r="X99" s="301"/>
    </row>
    <row r="100" spans="5:24" ht="15.75" customHeight="1" x14ac:dyDescent="0.2">
      <c r="E100" s="452"/>
      <c r="X100" s="301"/>
    </row>
    <row r="101" spans="5:24" ht="15.75" customHeight="1" x14ac:dyDescent="0.2">
      <c r="E101" s="452"/>
      <c r="X101" s="301"/>
    </row>
    <row r="102" spans="5:24" ht="15.75" customHeight="1" x14ac:dyDescent="0.2">
      <c r="E102" s="452"/>
      <c r="X102" s="301"/>
    </row>
    <row r="103" spans="5:24" ht="15.75" customHeight="1" x14ac:dyDescent="0.2">
      <c r="E103" s="452"/>
      <c r="X103" s="301"/>
    </row>
    <row r="104" spans="5:24" ht="15.75" customHeight="1" x14ac:dyDescent="0.2">
      <c r="E104" s="452"/>
      <c r="X104" s="301"/>
    </row>
    <row r="105" spans="5:24" ht="15.75" customHeight="1" x14ac:dyDescent="0.2">
      <c r="E105" s="452"/>
      <c r="X105" s="301"/>
    </row>
    <row r="106" spans="5:24" ht="15.75" customHeight="1" x14ac:dyDescent="0.2">
      <c r="E106" s="452"/>
      <c r="X106" s="301"/>
    </row>
    <row r="107" spans="5:24" ht="15.75" customHeight="1" x14ac:dyDescent="0.2">
      <c r="E107" s="452"/>
      <c r="X107" s="301"/>
    </row>
    <row r="108" spans="5:24" ht="15.75" customHeight="1" x14ac:dyDescent="0.2">
      <c r="E108" s="452"/>
      <c r="X108" s="301"/>
    </row>
    <row r="109" spans="5:24" ht="15.75" customHeight="1" x14ac:dyDescent="0.2">
      <c r="E109" s="452"/>
      <c r="X109" s="301"/>
    </row>
    <row r="110" spans="5:24" ht="15.75" customHeight="1" x14ac:dyDescent="0.2">
      <c r="E110" s="452"/>
      <c r="X110" s="301"/>
    </row>
    <row r="111" spans="5:24" ht="15.75" customHeight="1" x14ac:dyDescent="0.2">
      <c r="E111" s="452"/>
      <c r="X111" s="301"/>
    </row>
    <row r="112" spans="5:24" ht="15.75" customHeight="1" x14ac:dyDescent="0.2">
      <c r="E112" s="452"/>
      <c r="X112" s="301"/>
    </row>
    <row r="113" spans="5:24" ht="15.75" customHeight="1" x14ac:dyDescent="0.2">
      <c r="E113" s="452"/>
      <c r="X113" s="301"/>
    </row>
    <row r="114" spans="5:24" ht="15.75" customHeight="1" x14ac:dyDescent="0.2">
      <c r="E114" s="452"/>
      <c r="X114" s="301"/>
    </row>
    <row r="115" spans="5:24" ht="15.75" customHeight="1" x14ac:dyDescent="0.2">
      <c r="E115" s="452"/>
      <c r="X115" s="301"/>
    </row>
    <row r="116" spans="5:24" ht="15.75" customHeight="1" x14ac:dyDescent="0.2">
      <c r="E116" s="452"/>
      <c r="X116" s="301"/>
    </row>
    <row r="117" spans="5:24" ht="15.75" customHeight="1" x14ac:dyDescent="0.2">
      <c r="E117" s="452"/>
      <c r="X117" s="301"/>
    </row>
    <row r="118" spans="5:24" ht="15.75" customHeight="1" x14ac:dyDescent="0.2">
      <c r="E118" s="452"/>
      <c r="X118" s="301"/>
    </row>
    <row r="119" spans="5:24" ht="15.75" customHeight="1" x14ac:dyDescent="0.2">
      <c r="E119" s="452"/>
      <c r="X119" s="301"/>
    </row>
    <row r="120" spans="5:24" ht="15.75" customHeight="1" x14ac:dyDescent="0.2">
      <c r="E120" s="452"/>
      <c r="X120" s="301"/>
    </row>
    <row r="121" spans="5:24" ht="15.75" customHeight="1" x14ac:dyDescent="0.2">
      <c r="E121" s="452"/>
      <c r="X121" s="301"/>
    </row>
    <row r="122" spans="5:24" ht="15.75" customHeight="1" x14ac:dyDescent="0.2">
      <c r="E122" s="452"/>
      <c r="X122" s="301"/>
    </row>
    <row r="123" spans="5:24" ht="15.75" customHeight="1" x14ac:dyDescent="0.2">
      <c r="E123" s="452"/>
      <c r="X123" s="301"/>
    </row>
    <row r="124" spans="5:24" ht="15.75" customHeight="1" x14ac:dyDescent="0.2">
      <c r="E124" s="452"/>
      <c r="X124" s="301"/>
    </row>
    <row r="125" spans="5:24" ht="15.75" customHeight="1" x14ac:dyDescent="0.2">
      <c r="E125" s="452"/>
      <c r="X125" s="301"/>
    </row>
    <row r="126" spans="5:24" ht="15.75" customHeight="1" x14ac:dyDescent="0.2">
      <c r="E126" s="452"/>
      <c r="X126" s="301"/>
    </row>
    <row r="127" spans="5:24" ht="15.75" customHeight="1" x14ac:dyDescent="0.2">
      <c r="E127" s="452"/>
      <c r="X127" s="301"/>
    </row>
    <row r="128" spans="5:24" ht="15.75" customHeight="1" x14ac:dyDescent="0.2">
      <c r="E128" s="452"/>
      <c r="X128" s="301"/>
    </row>
    <row r="129" spans="5:24" ht="15.75" customHeight="1" x14ac:dyDescent="0.2">
      <c r="E129" s="452"/>
      <c r="X129" s="301"/>
    </row>
    <row r="130" spans="5:24" ht="15.75" customHeight="1" x14ac:dyDescent="0.2">
      <c r="E130" s="452"/>
      <c r="X130" s="301"/>
    </row>
    <row r="131" spans="5:24" ht="15.75" customHeight="1" x14ac:dyDescent="0.2">
      <c r="E131" s="452"/>
      <c r="X131" s="301"/>
    </row>
    <row r="132" spans="5:24" ht="15.75" customHeight="1" x14ac:dyDescent="0.2">
      <c r="E132" s="452"/>
      <c r="X132" s="301"/>
    </row>
    <row r="133" spans="5:24" ht="15.75" customHeight="1" x14ac:dyDescent="0.2">
      <c r="E133" s="452"/>
      <c r="X133" s="301"/>
    </row>
    <row r="134" spans="5:24" ht="15.75" customHeight="1" x14ac:dyDescent="0.2">
      <c r="E134" s="452"/>
      <c r="X134" s="301"/>
    </row>
    <row r="135" spans="5:24" ht="15.75" customHeight="1" x14ac:dyDescent="0.2">
      <c r="E135" s="452"/>
      <c r="X135" s="301"/>
    </row>
    <row r="136" spans="5:24" ht="15.75" customHeight="1" x14ac:dyDescent="0.2">
      <c r="E136" s="452"/>
      <c r="X136" s="301"/>
    </row>
    <row r="137" spans="5:24" ht="15.75" customHeight="1" x14ac:dyDescent="0.2">
      <c r="E137" s="452"/>
      <c r="X137" s="301"/>
    </row>
    <row r="138" spans="5:24" ht="15.75" customHeight="1" x14ac:dyDescent="0.2">
      <c r="E138" s="452"/>
      <c r="X138" s="301"/>
    </row>
    <row r="139" spans="5:24" ht="15.75" customHeight="1" x14ac:dyDescent="0.2">
      <c r="E139" s="452"/>
      <c r="X139" s="301"/>
    </row>
    <row r="140" spans="5:24" ht="15.75" customHeight="1" x14ac:dyDescent="0.2">
      <c r="E140" s="452"/>
      <c r="X140" s="301"/>
    </row>
    <row r="141" spans="5:24" ht="15.75" customHeight="1" x14ac:dyDescent="0.2">
      <c r="E141" s="452"/>
      <c r="X141" s="301"/>
    </row>
    <row r="142" spans="5:24" ht="15.75" customHeight="1" x14ac:dyDescent="0.2">
      <c r="E142" s="452"/>
      <c r="X142" s="301"/>
    </row>
    <row r="143" spans="5:24" ht="15.75" customHeight="1" x14ac:dyDescent="0.2">
      <c r="E143" s="452"/>
      <c r="X143" s="301"/>
    </row>
    <row r="144" spans="5:24" ht="15.75" customHeight="1" x14ac:dyDescent="0.2">
      <c r="E144" s="452"/>
      <c r="X144" s="301"/>
    </row>
    <row r="145" spans="5:24" ht="15.75" customHeight="1" x14ac:dyDescent="0.2">
      <c r="E145" s="452"/>
      <c r="X145" s="301"/>
    </row>
    <row r="146" spans="5:24" ht="15.75" customHeight="1" x14ac:dyDescent="0.2">
      <c r="E146" s="452"/>
      <c r="X146" s="301"/>
    </row>
    <row r="147" spans="5:24" ht="15.75" customHeight="1" x14ac:dyDescent="0.2">
      <c r="E147" s="452"/>
      <c r="X147" s="301"/>
    </row>
    <row r="148" spans="5:24" ht="15.75" customHeight="1" x14ac:dyDescent="0.2">
      <c r="E148" s="452"/>
      <c r="X148" s="301"/>
    </row>
    <row r="149" spans="5:24" ht="15.75" customHeight="1" x14ac:dyDescent="0.2">
      <c r="E149" s="452"/>
      <c r="X149" s="301"/>
    </row>
    <row r="150" spans="5:24" ht="15.75" customHeight="1" x14ac:dyDescent="0.2">
      <c r="E150" s="452"/>
      <c r="X150" s="301"/>
    </row>
    <row r="151" spans="5:24" ht="15.75" customHeight="1" x14ac:dyDescent="0.2">
      <c r="E151" s="452"/>
      <c r="X151" s="301"/>
    </row>
    <row r="152" spans="5:24" ht="15.75" customHeight="1" x14ac:dyDescent="0.2">
      <c r="E152" s="452"/>
      <c r="X152" s="301"/>
    </row>
    <row r="153" spans="5:24" ht="15.75" customHeight="1" x14ac:dyDescent="0.2">
      <c r="E153" s="452"/>
      <c r="X153" s="301"/>
    </row>
    <row r="154" spans="5:24" ht="15.75" customHeight="1" x14ac:dyDescent="0.2">
      <c r="E154" s="452"/>
      <c r="X154" s="301"/>
    </row>
    <row r="155" spans="5:24" ht="15.75" customHeight="1" x14ac:dyDescent="0.2">
      <c r="E155" s="452"/>
      <c r="X155" s="301"/>
    </row>
    <row r="156" spans="5:24" ht="15.75" customHeight="1" x14ac:dyDescent="0.2">
      <c r="E156" s="452"/>
      <c r="X156" s="301"/>
    </row>
    <row r="157" spans="5:24" ht="15.75" customHeight="1" x14ac:dyDescent="0.2">
      <c r="E157" s="452"/>
      <c r="X157" s="301"/>
    </row>
    <row r="158" spans="5:24" ht="15.75" customHeight="1" x14ac:dyDescent="0.2">
      <c r="E158" s="452"/>
      <c r="X158" s="301"/>
    </row>
    <row r="159" spans="5:24" ht="15.75" customHeight="1" x14ac:dyDescent="0.2">
      <c r="E159" s="452"/>
      <c r="X159" s="301"/>
    </row>
    <row r="160" spans="5:24" ht="15.75" customHeight="1" x14ac:dyDescent="0.2">
      <c r="E160" s="452"/>
      <c r="X160" s="301"/>
    </row>
    <row r="161" spans="5:24" ht="15.75" customHeight="1" x14ac:dyDescent="0.2">
      <c r="E161" s="452"/>
      <c r="X161" s="301"/>
    </row>
    <row r="162" spans="5:24" ht="15.75" customHeight="1" x14ac:dyDescent="0.2">
      <c r="E162" s="452"/>
      <c r="X162" s="301"/>
    </row>
    <row r="163" spans="5:24" ht="15.75" customHeight="1" x14ac:dyDescent="0.2">
      <c r="E163" s="452"/>
      <c r="X163" s="301"/>
    </row>
    <row r="164" spans="5:24" ht="15.75" customHeight="1" x14ac:dyDescent="0.2">
      <c r="E164" s="452"/>
      <c r="X164" s="301"/>
    </row>
    <row r="165" spans="5:24" ht="15.75" customHeight="1" x14ac:dyDescent="0.2">
      <c r="E165" s="452"/>
      <c r="X165" s="301"/>
    </row>
    <row r="166" spans="5:24" ht="15.75" customHeight="1" x14ac:dyDescent="0.2">
      <c r="E166" s="452"/>
      <c r="X166" s="301"/>
    </row>
    <row r="167" spans="5:24" ht="15.75" customHeight="1" x14ac:dyDescent="0.2">
      <c r="E167" s="452"/>
      <c r="X167" s="301"/>
    </row>
    <row r="168" spans="5:24" ht="15.75" customHeight="1" x14ac:dyDescent="0.2">
      <c r="E168" s="452"/>
      <c r="X168" s="301"/>
    </row>
    <row r="169" spans="5:24" ht="15.75" customHeight="1" x14ac:dyDescent="0.2">
      <c r="E169" s="452"/>
      <c r="X169" s="301"/>
    </row>
    <row r="170" spans="5:24" ht="15.75" customHeight="1" x14ac:dyDescent="0.2">
      <c r="E170" s="452"/>
      <c r="X170" s="301"/>
    </row>
    <row r="171" spans="5:24" ht="15.75" customHeight="1" x14ac:dyDescent="0.2">
      <c r="E171" s="452"/>
      <c r="X171" s="301"/>
    </row>
    <row r="172" spans="5:24" ht="15.75" customHeight="1" x14ac:dyDescent="0.2">
      <c r="E172" s="452"/>
      <c r="X172" s="301"/>
    </row>
    <row r="173" spans="5:24" ht="15.75" customHeight="1" x14ac:dyDescent="0.2">
      <c r="E173" s="452"/>
      <c r="X173" s="301"/>
    </row>
    <row r="174" spans="5:24" ht="15.75" customHeight="1" x14ac:dyDescent="0.2">
      <c r="E174" s="452"/>
      <c r="X174" s="301"/>
    </row>
    <row r="175" spans="5:24" ht="15.75" customHeight="1" x14ac:dyDescent="0.2">
      <c r="E175" s="452"/>
      <c r="X175" s="301"/>
    </row>
    <row r="176" spans="5:24" ht="15.75" customHeight="1" x14ac:dyDescent="0.2">
      <c r="E176" s="452"/>
      <c r="X176" s="301"/>
    </row>
    <row r="177" spans="5:24" ht="15.75" customHeight="1" x14ac:dyDescent="0.2">
      <c r="E177" s="452"/>
      <c r="X177" s="301"/>
    </row>
    <row r="178" spans="5:24" ht="15.75" customHeight="1" x14ac:dyDescent="0.2">
      <c r="E178" s="452"/>
      <c r="X178" s="301"/>
    </row>
    <row r="179" spans="5:24" ht="15.75" customHeight="1" x14ac:dyDescent="0.2">
      <c r="E179" s="452"/>
      <c r="X179" s="301"/>
    </row>
    <row r="180" spans="5:24" ht="15.75" customHeight="1" x14ac:dyDescent="0.2">
      <c r="E180" s="452"/>
      <c r="X180" s="301"/>
    </row>
    <row r="181" spans="5:24" ht="15.75" customHeight="1" x14ac:dyDescent="0.2">
      <c r="E181" s="452"/>
      <c r="X181" s="301"/>
    </row>
    <row r="182" spans="5:24" ht="15.75" customHeight="1" x14ac:dyDescent="0.2">
      <c r="E182" s="452"/>
      <c r="X182" s="301"/>
    </row>
    <row r="183" spans="5:24" ht="15.75" customHeight="1" x14ac:dyDescent="0.2">
      <c r="E183" s="452"/>
      <c r="X183" s="301"/>
    </row>
    <row r="184" spans="5:24" ht="15.75" customHeight="1" x14ac:dyDescent="0.2">
      <c r="E184" s="452"/>
      <c r="X184" s="301"/>
    </row>
    <row r="185" spans="5:24" ht="15.75" customHeight="1" x14ac:dyDescent="0.2">
      <c r="E185" s="452"/>
      <c r="X185" s="301"/>
    </row>
    <row r="186" spans="5:24" ht="15.75" customHeight="1" x14ac:dyDescent="0.2">
      <c r="E186" s="452"/>
      <c r="X186" s="301"/>
    </row>
    <row r="187" spans="5:24" ht="15.75" customHeight="1" x14ac:dyDescent="0.2">
      <c r="E187" s="452"/>
      <c r="X187" s="301"/>
    </row>
    <row r="188" spans="5:24" ht="15.75" customHeight="1" x14ac:dyDescent="0.2">
      <c r="E188" s="452"/>
      <c r="X188" s="301"/>
    </row>
    <row r="189" spans="5:24" ht="15.75" customHeight="1" x14ac:dyDescent="0.2">
      <c r="E189" s="452"/>
      <c r="X189" s="301"/>
    </row>
    <row r="190" spans="5:24" ht="15.75" customHeight="1" x14ac:dyDescent="0.2">
      <c r="E190" s="452"/>
      <c r="X190" s="301"/>
    </row>
    <row r="191" spans="5:24" ht="15.75" customHeight="1" x14ac:dyDescent="0.2">
      <c r="E191" s="452"/>
      <c r="X191" s="301"/>
    </row>
    <row r="192" spans="5:24" ht="15.75" customHeight="1" x14ac:dyDescent="0.2">
      <c r="E192" s="452"/>
      <c r="X192" s="301"/>
    </row>
    <row r="193" spans="5:24" ht="15.75" customHeight="1" x14ac:dyDescent="0.2">
      <c r="E193" s="452"/>
      <c r="X193" s="301"/>
    </row>
    <row r="194" spans="5:24" ht="15.75" customHeight="1" x14ac:dyDescent="0.2">
      <c r="E194" s="452"/>
      <c r="X194" s="301"/>
    </row>
    <row r="195" spans="5:24" ht="15.75" customHeight="1" x14ac:dyDescent="0.2">
      <c r="E195" s="452"/>
      <c r="X195" s="301"/>
    </row>
    <row r="196" spans="5:24" ht="15.75" customHeight="1" x14ac:dyDescent="0.2">
      <c r="E196" s="452"/>
      <c r="X196" s="301"/>
    </row>
    <row r="197" spans="5:24" ht="15.75" customHeight="1" x14ac:dyDescent="0.2">
      <c r="E197" s="452"/>
      <c r="X197" s="301"/>
    </row>
    <row r="198" spans="5:24" ht="15.75" customHeight="1" x14ac:dyDescent="0.2">
      <c r="E198" s="452"/>
      <c r="X198" s="301"/>
    </row>
    <row r="199" spans="5:24" ht="15.75" customHeight="1" x14ac:dyDescent="0.2">
      <c r="E199" s="452"/>
      <c r="X199" s="301"/>
    </row>
    <row r="200" spans="5:24" ht="15.75" customHeight="1" x14ac:dyDescent="0.2">
      <c r="E200" s="452"/>
      <c r="X200" s="301"/>
    </row>
    <row r="201" spans="5:24" ht="15.75" customHeight="1" x14ac:dyDescent="0.2">
      <c r="E201" s="452"/>
      <c r="X201" s="301"/>
    </row>
    <row r="202" spans="5:24" ht="15.75" customHeight="1" x14ac:dyDescent="0.2">
      <c r="E202" s="452"/>
      <c r="X202" s="301"/>
    </row>
    <row r="203" spans="5:24" ht="15.75" customHeight="1" x14ac:dyDescent="0.2">
      <c r="E203" s="452"/>
      <c r="X203" s="301"/>
    </row>
    <row r="204" spans="5:24" ht="15.75" customHeight="1" x14ac:dyDescent="0.2">
      <c r="E204" s="452"/>
      <c r="X204" s="301"/>
    </row>
    <row r="205" spans="5:24" ht="15.75" customHeight="1" x14ac:dyDescent="0.2">
      <c r="E205" s="452"/>
      <c r="X205" s="301"/>
    </row>
    <row r="206" spans="5:24" ht="15.75" customHeight="1" x14ac:dyDescent="0.2">
      <c r="E206" s="452"/>
      <c r="X206" s="301"/>
    </row>
    <row r="207" spans="5:24" ht="15.75" customHeight="1" x14ac:dyDescent="0.2">
      <c r="E207" s="452"/>
      <c r="X207" s="301"/>
    </row>
    <row r="208" spans="5:24" ht="15.75" customHeight="1" x14ac:dyDescent="0.2">
      <c r="E208" s="452"/>
      <c r="X208" s="301"/>
    </row>
    <row r="209" spans="5:24" ht="15.75" customHeight="1" x14ac:dyDescent="0.2">
      <c r="E209" s="452"/>
      <c r="X209" s="301"/>
    </row>
    <row r="210" spans="5:24" ht="15.75" customHeight="1" x14ac:dyDescent="0.2">
      <c r="E210" s="452"/>
      <c r="X210" s="301"/>
    </row>
    <row r="211" spans="5:24" ht="15.75" customHeight="1" x14ac:dyDescent="0.2">
      <c r="E211" s="452"/>
      <c r="X211" s="301"/>
    </row>
    <row r="212" spans="5:24" ht="15.75" customHeight="1" x14ac:dyDescent="0.2">
      <c r="E212" s="452"/>
      <c r="X212" s="301"/>
    </row>
    <row r="213" spans="5:24" ht="15.75" customHeight="1" x14ac:dyDescent="0.2">
      <c r="E213" s="452"/>
      <c r="X213" s="301"/>
    </row>
    <row r="214" spans="5:24" ht="15.75" customHeight="1" x14ac:dyDescent="0.2">
      <c r="E214" s="452"/>
      <c r="X214" s="301"/>
    </row>
    <row r="215" spans="5:24" ht="15.75" customHeight="1" x14ac:dyDescent="0.2">
      <c r="E215" s="452"/>
      <c r="X215" s="301"/>
    </row>
    <row r="216" spans="5:24" ht="15.75" customHeight="1" x14ac:dyDescent="0.2">
      <c r="E216" s="452"/>
      <c r="X216" s="301"/>
    </row>
    <row r="217" spans="5:24" ht="15.75" customHeight="1" x14ac:dyDescent="0.2">
      <c r="E217" s="452"/>
      <c r="X217" s="301"/>
    </row>
    <row r="218" spans="5:24" ht="15.75" customHeight="1" x14ac:dyDescent="0.2">
      <c r="E218" s="452"/>
      <c r="X218" s="301"/>
    </row>
    <row r="219" spans="5:24" ht="15.75" customHeight="1" x14ac:dyDescent="0.2">
      <c r="E219" s="452"/>
      <c r="X219" s="301"/>
    </row>
    <row r="220" spans="5:24" ht="15.75" customHeight="1" x14ac:dyDescent="0.2">
      <c r="E220" s="452"/>
      <c r="X220" s="301"/>
    </row>
    <row r="221" spans="5:24" ht="15.75" customHeight="1" x14ac:dyDescent="0.2">
      <c r="E221" s="452"/>
      <c r="X221" s="301"/>
    </row>
    <row r="222" spans="5:24" ht="15.75" customHeight="1" x14ac:dyDescent="0.2">
      <c r="E222" s="452"/>
      <c r="X222" s="301"/>
    </row>
    <row r="223" spans="5:24" ht="15.75" customHeight="1" x14ac:dyDescent="0.2">
      <c r="E223" s="452"/>
      <c r="X223" s="301"/>
    </row>
    <row r="224" spans="5:24" ht="15.75" customHeight="1" x14ac:dyDescent="0.2">
      <c r="E224" s="452"/>
      <c r="X224" s="301"/>
    </row>
    <row r="225" spans="5:24" ht="15.75" customHeight="1" x14ac:dyDescent="0.2">
      <c r="E225" s="452"/>
      <c r="X225" s="301"/>
    </row>
    <row r="226" spans="5:24" ht="15.75" customHeight="1" x14ac:dyDescent="0.2">
      <c r="E226" s="452"/>
      <c r="X226" s="301"/>
    </row>
    <row r="227" spans="5:24" ht="15.75" customHeight="1" x14ac:dyDescent="0.2">
      <c r="E227" s="452"/>
      <c r="X227" s="301"/>
    </row>
    <row r="228" spans="5:24" ht="15.75" customHeight="1" x14ac:dyDescent="0.2">
      <c r="E228" s="452"/>
      <c r="X228" s="301"/>
    </row>
    <row r="229" spans="5:24" ht="15.75" customHeight="1" x14ac:dyDescent="0.2">
      <c r="E229" s="452"/>
      <c r="X229" s="301"/>
    </row>
    <row r="230" spans="5:24" ht="15.75" customHeight="1" x14ac:dyDescent="0.2">
      <c r="E230" s="452"/>
      <c r="X230" s="301"/>
    </row>
    <row r="231" spans="5:24" ht="15.75" customHeight="1" x14ac:dyDescent="0.2">
      <c r="E231" s="452"/>
      <c r="X231" s="301"/>
    </row>
    <row r="232" spans="5:24" ht="15.75" customHeight="1" x14ac:dyDescent="0.2">
      <c r="E232" s="452"/>
      <c r="X232" s="301"/>
    </row>
    <row r="233" spans="5:24" ht="15.75" customHeight="1" x14ac:dyDescent="0.2">
      <c r="E233" s="452"/>
      <c r="X233" s="301"/>
    </row>
    <row r="234" spans="5:24" ht="15.75" customHeight="1" x14ac:dyDescent="0.2">
      <c r="E234" s="452"/>
      <c r="X234" s="301"/>
    </row>
    <row r="235" spans="5:24" ht="15.75" customHeight="1" x14ac:dyDescent="0.2">
      <c r="E235" s="452"/>
      <c r="X235" s="301"/>
    </row>
    <row r="236" spans="5:24" ht="15.75" customHeight="1" x14ac:dyDescent="0.2">
      <c r="E236" s="452"/>
      <c r="X236" s="301"/>
    </row>
    <row r="237" spans="5:24" ht="15.75" customHeight="1" x14ac:dyDescent="0.2">
      <c r="E237" s="452"/>
      <c r="X237" s="301"/>
    </row>
    <row r="238" spans="5:24" ht="15.75" customHeight="1" x14ac:dyDescent="0.2">
      <c r="E238" s="452"/>
      <c r="X238" s="301"/>
    </row>
    <row r="239" spans="5:24" ht="15.75" customHeight="1" x14ac:dyDescent="0.2">
      <c r="E239" s="452"/>
      <c r="X239" s="301"/>
    </row>
    <row r="240" spans="5:24" ht="15.75" customHeight="1" x14ac:dyDescent="0.2">
      <c r="E240" s="452"/>
      <c r="X240" s="301"/>
    </row>
    <row r="241" spans="5:24" ht="15.75" customHeight="1" x14ac:dyDescent="0.2">
      <c r="E241" s="452"/>
      <c r="X241" s="301"/>
    </row>
    <row r="242" spans="5:24" ht="15.75" customHeight="1" x14ac:dyDescent="0.2">
      <c r="E242" s="452"/>
      <c r="X242" s="301"/>
    </row>
    <row r="243" spans="5:24" ht="15.75" customHeight="1" x14ac:dyDescent="0.2">
      <c r="E243" s="452"/>
      <c r="X243" s="301"/>
    </row>
    <row r="244" spans="5:24" ht="15.75" customHeight="1" x14ac:dyDescent="0.2">
      <c r="E244" s="452"/>
      <c r="X244" s="301"/>
    </row>
    <row r="245" spans="5:24" ht="15.75" customHeight="1" x14ac:dyDescent="0.2">
      <c r="E245" s="452"/>
      <c r="X245" s="301"/>
    </row>
    <row r="246" spans="5:24" ht="15.75" customHeight="1" x14ac:dyDescent="0.2">
      <c r="E246" s="452"/>
      <c r="X246" s="301"/>
    </row>
    <row r="247" spans="5:24" ht="15.75" customHeight="1" x14ac:dyDescent="0.2">
      <c r="E247" s="452"/>
      <c r="X247" s="301"/>
    </row>
    <row r="248" spans="5:24" ht="15.75" customHeight="1" x14ac:dyDescent="0.2">
      <c r="E248" s="452"/>
      <c r="X248" s="301"/>
    </row>
    <row r="249" spans="5:24" ht="15.75" customHeight="1" x14ac:dyDescent="0.2">
      <c r="E249" s="452"/>
      <c r="X249" s="301"/>
    </row>
    <row r="250" spans="5:24" ht="15.75" customHeight="1" x14ac:dyDescent="0.2">
      <c r="E250" s="452"/>
      <c r="X250" s="301"/>
    </row>
    <row r="251" spans="5:24" ht="15.75" customHeight="1" x14ac:dyDescent="0.2">
      <c r="E251" s="452"/>
      <c r="X251" s="301"/>
    </row>
    <row r="252" spans="5:24" ht="15.75" customHeight="1" x14ac:dyDescent="0.2">
      <c r="E252" s="452"/>
      <c r="X252" s="301"/>
    </row>
    <row r="253" spans="5:24" ht="15.75" customHeight="1" x14ac:dyDescent="0.2">
      <c r="E253" s="452"/>
      <c r="X253" s="301"/>
    </row>
    <row r="254" spans="5:24" ht="15.75" customHeight="1" x14ac:dyDescent="0.2">
      <c r="E254" s="452"/>
      <c r="X254" s="301"/>
    </row>
    <row r="255" spans="5:24" ht="15.75" customHeight="1" x14ac:dyDescent="0.2">
      <c r="E255" s="452"/>
      <c r="X255" s="301"/>
    </row>
    <row r="256" spans="5:24" ht="15.75" customHeight="1" x14ac:dyDescent="0.2">
      <c r="E256" s="452"/>
      <c r="X256" s="301"/>
    </row>
    <row r="257" spans="5:24" ht="15.75" customHeight="1" x14ac:dyDescent="0.2">
      <c r="E257" s="452"/>
      <c r="X257" s="301"/>
    </row>
    <row r="258" spans="5:24" ht="15.75" customHeight="1" x14ac:dyDescent="0.2">
      <c r="E258" s="452"/>
      <c r="X258" s="301"/>
    </row>
    <row r="259" spans="5:24" ht="15.75" customHeight="1" x14ac:dyDescent="0.2">
      <c r="E259" s="452"/>
      <c r="X259" s="301"/>
    </row>
    <row r="260" spans="5:24" ht="15.75" customHeight="1" x14ac:dyDescent="0.2">
      <c r="E260" s="452"/>
      <c r="X260" s="301"/>
    </row>
    <row r="261" spans="5:24" ht="15.75" customHeight="1" x14ac:dyDescent="0.2">
      <c r="E261" s="452"/>
      <c r="X261" s="301"/>
    </row>
    <row r="262" spans="5:24" ht="15.75" customHeight="1" x14ac:dyDescent="0.2">
      <c r="E262" s="452"/>
      <c r="X262" s="301"/>
    </row>
    <row r="263" spans="5:24" ht="15.75" customHeight="1" x14ac:dyDescent="0.2">
      <c r="E263" s="452"/>
      <c r="X263" s="301"/>
    </row>
    <row r="264" spans="5:24" ht="15.75" customHeight="1" x14ac:dyDescent="0.2">
      <c r="E264" s="452"/>
      <c r="X264" s="301"/>
    </row>
    <row r="265" spans="5:24" ht="15.75" customHeight="1" x14ac:dyDescent="0.2">
      <c r="E265" s="452"/>
      <c r="X265" s="301"/>
    </row>
    <row r="266" spans="5:24" ht="15.75" customHeight="1" x14ac:dyDescent="0.2">
      <c r="E266" s="452"/>
      <c r="X266" s="301"/>
    </row>
    <row r="267" spans="5:24" ht="15.75" customHeight="1" x14ac:dyDescent="0.2">
      <c r="E267" s="452"/>
      <c r="X267" s="301"/>
    </row>
    <row r="268" spans="5:24" ht="15.75" customHeight="1" x14ac:dyDescent="0.2">
      <c r="E268" s="452"/>
      <c r="X268" s="301"/>
    </row>
    <row r="269" spans="5:24" ht="15.75" customHeight="1" x14ac:dyDescent="0.2">
      <c r="E269" s="452"/>
      <c r="X269" s="301"/>
    </row>
    <row r="270" spans="5:24" ht="15.75" customHeight="1" x14ac:dyDescent="0.2">
      <c r="E270" s="452"/>
      <c r="X270" s="301"/>
    </row>
    <row r="271" spans="5:24" ht="15.75" customHeight="1" x14ac:dyDescent="0.2">
      <c r="E271" s="452"/>
      <c r="X271" s="301"/>
    </row>
    <row r="272" spans="5:24" ht="15.75" customHeight="1" x14ac:dyDescent="0.2">
      <c r="E272" s="452"/>
      <c r="X272" s="301"/>
    </row>
    <row r="273" spans="5:24" ht="15.75" customHeight="1" x14ac:dyDescent="0.2">
      <c r="E273" s="452"/>
      <c r="X273" s="301"/>
    </row>
    <row r="274" spans="5:24" ht="15.75" customHeight="1" x14ac:dyDescent="0.2">
      <c r="E274" s="452"/>
      <c r="X274" s="301"/>
    </row>
    <row r="275" spans="5:24" ht="15.75" customHeight="1" x14ac:dyDescent="0.2">
      <c r="E275" s="452"/>
      <c r="X275" s="301"/>
    </row>
    <row r="276" spans="5:24" ht="15.75" customHeight="1" x14ac:dyDescent="0.2">
      <c r="E276" s="452"/>
      <c r="X276" s="301"/>
    </row>
    <row r="277" spans="5:24" ht="15.75" customHeight="1" x14ac:dyDescent="0.2">
      <c r="E277" s="452"/>
      <c r="X277" s="301"/>
    </row>
    <row r="278" spans="5:24" ht="15.75" customHeight="1" x14ac:dyDescent="0.2">
      <c r="E278" s="452"/>
      <c r="X278" s="301"/>
    </row>
    <row r="279" spans="5:24" ht="15.75" customHeight="1" x14ac:dyDescent="0.2">
      <c r="E279" s="452"/>
      <c r="X279" s="301"/>
    </row>
    <row r="280" spans="5:24" ht="15.75" customHeight="1" x14ac:dyDescent="0.2">
      <c r="E280" s="452"/>
      <c r="X280" s="301"/>
    </row>
    <row r="281" spans="5:24" ht="15.75" customHeight="1" x14ac:dyDescent="0.2">
      <c r="E281" s="452"/>
      <c r="X281" s="301"/>
    </row>
    <row r="282" spans="5:24" ht="15.75" customHeight="1" x14ac:dyDescent="0.2">
      <c r="E282" s="452"/>
      <c r="X282" s="301"/>
    </row>
    <row r="283" spans="5:24" ht="15.75" customHeight="1" x14ac:dyDescent="0.2">
      <c r="E283" s="452"/>
      <c r="X283" s="301"/>
    </row>
    <row r="284" spans="5:24" ht="15.75" customHeight="1" x14ac:dyDescent="0.2">
      <c r="E284" s="452"/>
      <c r="X284" s="301"/>
    </row>
    <row r="285" spans="5:24" ht="15.75" customHeight="1" x14ac:dyDescent="0.2">
      <c r="E285" s="452"/>
      <c r="X285" s="301"/>
    </row>
    <row r="286" spans="5:24" ht="15.75" customHeight="1" x14ac:dyDescent="0.2">
      <c r="E286" s="452"/>
      <c r="X286" s="301"/>
    </row>
    <row r="287" spans="5:24" ht="15.75" customHeight="1" x14ac:dyDescent="0.2">
      <c r="E287" s="452"/>
      <c r="X287" s="301"/>
    </row>
    <row r="288" spans="5:24" ht="15.75" customHeight="1" x14ac:dyDescent="0.2">
      <c r="E288" s="452"/>
      <c r="X288" s="301"/>
    </row>
    <row r="289" spans="5:24" ht="15.75" customHeight="1" x14ac:dyDescent="0.2">
      <c r="E289" s="452"/>
      <c r="X289" s="301"/>
    </row>
    <row r="290" spans="5:24" ht="15.75" customHeight="1" x14ac:dyDescent="0.2">
      <c r="E290" s="452"/>
      <c r="X290" s="301"/>
    </row>
    <row r="291" spans="5:24" ht="15.75" customHeight="1" x14ac:dyDescent="0.2">
      <c r="E291" s="452"/>
      <c r="X291" s="301"/>
    </row>
    <row r="292" spans="5:24" ht="15.75" customHeight="1" x14ac:dyDescent="0.2">
      <c r="E292" s="452"/>
      <c r="X292" s="301"/>
    </row>
    <row r="293" spans="5:24" ht="15.75" customHeight="1" x14ac:dyDescent="0.2">
      <c r="E293" s="452"/>
      <c r="X293" s="301"/>
    </row>
    <row r="294" spans="5:24" ht="15.75" customHeight="1" x14ac:dyDescent="0.2">
      <c r="E294" s="452"/>
      <c r="X294" s="301"/>
    </row>
    <row r="295" spans="5:24" ht="15.75" customHeight="1" x14ac:dyDescent="0.2">
      <c r="E295" s="452"/>
      <c r="X295" s="301"/>
    </row>
    <row r="296" spans="5:24" ht="15.75" customHeight="1" x14ac:dyDescent="0.2">
      <c r="E296" s="452"/>
      <c r="X296" s="301"/>
    </row>
    <row r="297" spans="5:24" ht="15.75" customHeight="1" x14ac:dyDescent="0.2">
      <c r="E297" s="452"/>
      <c r="X297" s="301"/>
    </row>
    <row r="298" spans="5:24" ht="15.75" customHeight="1" x14ac:dyDescent="0.2">
      <c r="E298" s="452"/>
      <c r="X298" s="301"/>
    </row>
    <row r="299" spans="5:24" ht="15.75" customHeight="1" x14ac:dyDescent="0.2">
      <c r="E299" s="452"/>
      <c r="X299" s="301"/>
    </row>
    <row r="300" spans="5:24" ht="15.75" customHeight="1" x14ac:dyDescent="0.2">
      <c r="E300" s="452"/>
      <c r="X300" s="301"/>
    </row>
    <row r="301" spans="5:24" ht="15.75" customHeight="1" x14ac:dyDescent="0.2">
      <c r="E301" s="452"/>
      <c r="X301" s="301"/>
    </row>
    <row r="302" spans="5:24" ht="15.75" customHeight="1" x14ac:dyDescent="0.2">
      <c r="E302" s="452"/>
      <c r="X302" s="301"/>
    </row>
    <row r="303" spans="5:24" ht="15.75" customHeight="1" x14ac:dyDescent="0.2">
      <c r="E303" s="452"/>
      <c r="X303" s="301"/>
    </row>
    <row r="304" spans="5:24" ht="15.75" customHeight="1" x14ac:dyDescent="0.2">
      <c r="E304" s="452"/>
      <c r="X304" s="301"/>
    </row>
    <row r="305" spans="5:24" ht="15.75" customHeight="1" x14ac:dyDescent="0.2">
      <c r="E305" s="452"/>
      <c r="X305" s="301"/>
    </row>
    <row r="306" spans="5:24" ht="15.75" customHeight="1" x14ac:dyDescent="0.2">
      <c r="E306" s="452"/>
      <c r="X306" s="301"/>
    </row>
    <row r="307" spans="5:24" ht="15.75" customHeight="1" x14ac:dyDescent="0.2">
      <c r="E307" s="452"/>
      <c r="X307" s="301"/>
    </row>
    <row r="308" spans="5:24" ht="15.75" customHeight="1" x14ac:dyDescent="0.2">
      <c r="E308" s="452"/>
      <c r="X308" s="301"/>
    </row>
    <row r="309" spans="5:24" ht="15.75" customHeight="1" x14ac:dyDescent="0.2">
      <c r="E309" s="452"/>
      <c r="X309" s="301"/>
    </row>
    <row r="310" spans="5:24" ht="15.75" customHeight="1" x14ac:dyDescent="0.2">
      <c r="E310" s="452"/>
      <c r="X310" s="301"/>
    </row>
    <row r="311" spans="5:24" ht="15.75" customHeight="1" x14ac:dyDescent="0.2">
      <c r="E311" s="452"/>
      <c r="X311" s="301"/>
    </row>
    <row r="312" spans="5:24" ht="15.75" customHeight="1" x14ac:dyDescent="0.2">
      <c r="E312" s="452"/>
      <c r="X312" s="301"/>
    </row>
    <row r="313" spans="5:24" ht="15.75" customHeight="1" x14ac:dyDescent="0.2">
      <c r="E313" s="452"/>
      <c r="X313" s="301"/>
    </row>
    <row r="314" spans="5:24" ht="15.75" customHeight="1" x14ac:dyDescent="0.2">
      <c r="E314" s="452"/>
      <c r="X314" s="301"/>
    </row>
    <row r="315" spans="5:24" ht="15.75" customHeight="1" x14ac:dyDescent="0.2">
      <c r="E315" s="452"/>
      <c r="X315" s="301"/>
    </row>
    <row r="316" spans="5:24" ht="15.75" customHeight="1" x14ac:dyDescent="0.2">
      <c r="E316" s="452"/>
      <c r="X316" s="301"/>
    </row>
    <row r="317" spans="5:24" ht="15.75" customHeight="1" x14ac:dyDescent="0.2">
      <c r="E317" s="452"/>
      <c r="X317" s="301"/>
    </row>
    <row r="318" spans="5:24" ht="15.75" customHeight="1" x14ac:dyDescent="0.2">
      <c r="E318" s="452"/>
      <c r="X318" s="301"/>
    </row>
    <row r="319" spans="5:24" ht="15.75" customHeight="1" x14ac:dyDescent="0.2">
      <c r="E319" s="452"/>
      <c r="X319" s="301"/>
    </row>
    <row r="320" spans="5:24" ht="15.75" customHeight="1" x14ac:dyDescent="0.2">
      <c r="E320" s="452"/>
      <c r="X320" s="301"/>
    </row>
    <row r="321" spans="5:24" ht="15.75" customHeight="1" x14ac:dyDescent="0.2">
      <c r="E321" s="452"/>
      <c r="X321" s="301"/>
    </row>
    <row r="322" spans="5:24" ht="15.75" customHeight="1" x14ac:dyDescent="0.2">
      <c r="E322" s="452"/>
      <c r="X322" s="301"/>
    </row>
    <row r="323" spans="5:24" ht="15.75" customHeight="1" x14ac:dyDescent="0.2">
      <c r="E323" s="452"/>
      <c r="X323" s="301"/>
    </row>
    <row r="324" spans="5:24" ht="15.75" customHeight="1" x14ac:dyDescent="0.2">
      <c r="E324" s="452"/>
      <c r="X324" s="301"/>
    </row>
    <row r="325" spans="5:24" ht="15.75" customHeight="1" x14ac:dyDescent="0.2">
      <c r="E325" s="452"/>
      <c r="X325" s="301"/>
    </row>
    <row r="326" spans="5:24" ht="15.75" customHeight="1" x14ac:dyDescent="0.2">
      <c r="E326" s="452"/>
      <c r="X326" s="301"/>
    </row>
    <row r="327" spans="5:24" ht="15.75" customHeight="1" x14ac:dyDescent="0.2">
      <c r="E327" s="452"/>
      <c r="X327" s="301"/>
    </row>
    <row r="328" spans="5:24" ht="15.75" customHeight="1" x14ac:dyDescent="0.2">
      <c r="E328" s="452"/>
      <c r="X328" s="301"/>
    </row>
    <row r="329" spans="5:24" ht="15.75" customHeight="1" x14ac:dyDescent="0.2">
      <c r="E329" s="452"/>
      <c r="X329" s="301"/>
    </row>
    <row r="330" spans="5:24" ht="15.75" customHeight="1" x14ac:dyDescent="0.2">
      <c r="E330" s="452"/>
      <c r="X330" s="301"/>
    </row>
    <row r="331" spans="5:24" ht="15.75" customHeight="1" x14ac:dyDescent="0.2">
      <c r="E331" s="452"/>
      <c r="X331" s="301"/>
    </row>
    <row r="332" spans="5:24" ht="15.75" customHeight="1" x14ac:dyDescent="0.2">
      <c r="E332" s="452"/>
      <c r="X332" s="301"/>
    </row>
    <row r="333" spans="5:24" ht="15.75" customHeight="1" x14ac:dyDescent="0.2">
      <c r="E333" s="452"/>
      <c r="X333" s="301"/>
    </row>
    <row r="334" spans="5:24" ht="15.75" customHeight="1" x14ac:dyDescent="0.2">
      <c r="E334" s="452"/>
      <c r="X334" s="301"/>
    </row>
    <row r="335" spans="5:24" ht="15.75" customHeight="1" x14ac:dyDescent="0.2">
      <c r="E335" s="452"/>
      <c r="X335" s="301"/>
    </row>
    <row r="336" spans="5:24" ht="15.75" customHeight="1" x14ac:dyDescent="0.2">
      <c r="E336" s="452"/>
      <c r="X336" s="301"/>
    </row>
    <row r="337" spans="5:24" ht="15.75" customHeight="1" x14ac:dyDescent="0.2">
      <c r="E337" s="452"/>
      <c r="X337" s="301"/>
    </row>
    <row r="338" spans="5:24" ht="15.75" customHeight="1" x14ac:dyDescent="0.2">
      <c r="E338" s="452"/>
      <c r="X338" s="301"/>
    </row>
    <row r="339" spans="5:24" ht="15.75" customHeight="1" x14ac:dyDescent="0.2">
      <c r="E339" s="452"/>
      <c r="X339" s="301"/>
    </row>
    <row r="340" spans="5:24" ht="15.75" customHeight="1" x14ac:dyDescent="0.2">
      <c r="E340" s="452"/>
      <c r="X340" s="301"/>
    </row>
    <row r="341" spans="5:24" ht="15.75" customHeight="1" x14ac:dyDescent="0.2">
      <c r="E341" s="452"/>
      <c r="X341" s="301"/>
    </row>
    <row r="342" spans="5:24" ht="15.75" customHeight="1" x14ac:dyDescent="0.2">
      <c r="E342" s="452"/>
      <c r="X342" s="301"/>
    </row>
    <row r="343" spans="5:24" ht="15.75" customHeight="1" x14ac:dyDescent="0.2">
      <c r="E343" s="452"/>
      <c r="X343" s="301"/>
    </row>
    <row r="344" spans="5:24" ht="15.75" customHeight="1" x14ac:dyDescent="0.2">
      <c r="E344" s="452"/>
      <c r="X344" s="301"/>
    </row>
    <row r="345" spans="5:24" ht="15.75" customHeight="1" x14ac:dyDescent="0.2">
      <c r="E345" s="452"/>
      <c r="X345" s="301"/>
    </row>
    <row r="346" spans="5:24" ht="15.75" customHeight="1" x14ac:dyDescent="0.2">
      <c r="E346" s="452"/>
      <c r="X346" s="301"/>
    </row>
    <row r="347" spans="5:24" ht="15.75" customHeight="1" x14ac:dyDescent="0.2">
      <c r="E347" s="452"/>
      <c r="X347" s="301"/>
    </row>
    <row r="348" spans="5:24" ht="15.75" customHeight="1" x14ac:dyDescent="0.2">
      <c r="E348" s="452"/>
      <c r="X348" s="301"/>
    </row>
    <row r="349" spans="5:24" ht="15.75" customHeight="1" x14ac:dyDescent="0.2">
      <c r="E349" s="452"/>
      <c r="X349" s="301"/>
    </row>
    <row r="350" spans="5:24" ht="15.75" customHeight="1" x14ac:dyDescent="0.2">
      <c r="E350" s="452"/>
      <c r="X350" s="301"/>
    </row>
    <row r="351" spans="5:24" ht="15.75" customHeight="1" x14ac:dyDescent="0.2">
      <c r="E351" s="452"/>
      <c r="X351" s="301"/>
    </row>
    <row r="352" spans="5:24" ht="15.75" customHeight="1" x14ac:dyDescent="0.2">
      <c r="E352" s="452"/>
      <c r="X352" s="301"/>
    </row>
    <row r="353" spans="5:24" ht="15.75" customHeight="1" x14ac:dyDescent="0.2">
      <c r="E353" s="452"/>
      <c r="X353" s="301"/>
    </row>
    <row r="354" spans="5:24" ht="15.75" customHeight="1" x14ac:dyDescent="0.2">
      <c r="E354" s="452"/>
      <c r="X354" s="301"/>
    </row>
    <row r="355" spans="5:24" ht="15.75" customHeight="1" x14ac:dyDescent="0.2">
      <c r="E355" s="452"/>
      <c r="X355" s="301"/>
    </row>
    <row r="356" spans="5:24" ht="15.75" customHeight="1" x14ac:dyDescent="0.2">
      <c r="E356" s="452"/>
      <c r="X356" s="301"/>
    </row>
    <row r="357" spans="5:24" ht="15.75" customHeight="1" x14ac:dyDescent="0.2">
      <c r="E357" s="452"/>
      <c r="X357" s="301"/>
    </row>
    <row r="358" spans="5:24" ht="15.75" customHeight="1" x14ac:dyDescent="0.2">
      <c r="E358" s="452"/>
      <c r="X358" s="301"/>
    </row>
    <row r="359" spans="5:24" ht="15.75" customHeight="1" x14ac:dyDescent="0.2">
      <c r="E359" s="452"/>
      <c r="X359" s="301"/>
    </row>
    <row r="360" spans="5:24" ht="15.75" customHeight="1" x14ac:dyDescent="0.2">
      <c r="E360" s="452"/>
      <c r="X360" s="301"/>
    </row>
    <row r="361" spans="5:24" ht="15.75" customHeight="1" x14ac:dyDescent="0.2">
      <c r="E361" s="452"/>
      <c r="X361" s="301"/>
    </row>
    <row r="362" spans="5:24" ht="15.75" customHeight="1" x14ac:dyDescent="0.2">
      <c r="E362" s="452"/>
      <c r="X362" s="301"/>
    </row>
    <row r="363" spans="5:24" ht="15.75" customHeight="1" x14ac:dyDescent="0.2">
      <c r="E363" s="452"/>
      <c r="X363" s="301"/>
    </row>
    <row r="364" spans="5:24" ht="15.75" customHeight="1" x14ac:dyDescent="0.2">
      <c r="E364" s="452"/>
      <c r="X364" s="301"/>
    </row>
    <row r="365" spans="5:24" ht="15.75" customHeight="1" x14ac:dyDescent="0.2">
      <c r="E365" s="452"/>
      <c r="X365" s="301"/>
    </row>
    <row r="366" spans="5:24" ht="15.75" customHeight="1" x14ac:dyDescent="0.2">
      <c r="E366" s="452"/>
      <c r="X366" s="301"/>
    </row>
    <row r="367" spans="5:24" ht="15.75" customHeight="1" x14ac:dyDescent="0.2">
      <c r="E367" s="452"/>
      <c r="X367" s="301"/>
    </row>
    <row r="368" spans="5:24" ht="15.75" customHeight="1" x14ac:dyDescent="0.2">
      <c r="E368" s="452"/>
      <c r="X368" s="301"/>
    </row>
    <row r="369" spans="5:24" ht="15.75" customHeight="1" x14ac:dyDescent="0.2">
      <c r="E369" s="452"/>
      <c r="X369" s="301"/>
    </row>
    <row r="370" spans="5:24" ht="15.75" customHeight="1" x14ac:dyDescent="0.2">
      <c r="E370" s="452"/>
      <c r="X370" s="301"/>
    </row>
    <row r="371" spans="5:24" ht="15.75" customHeight="1" x14ac:dyDescent="0.2">
      <c r="E371" s="452"/>
      <c r="X371" s="301"/>
    </row>
    <row r="372" spans="5:24" ht="15.75" customHeight="1" x14ac:dyDescent="0.2">
      <c r="E372" s="452"/>
      <c r="X372" s="301"/>
    </row>
    <row r="373" spans="5:24" ht="15.75" customHeight="1" x14ac:dyDescent="0.2">
      <c r="E373" s="452"/>
      <c r="X373" s="301"/>
    </row>
    <row r="374" spans="5:24" ht="15.75" customHeight="1" x14ac:dyDescent="0.2">
      <c r="E374" s="452"/>
      <c r="X374" s="301"/>
    </row>
    <row r="375" spans="5:24" ht="15.75" customHeight="1" x14ac:dyDescent="0.2">
      <c r="E375" s="452"/>
      <c r="X375" s="301"/>
    </row>
    <row r="376" spans="5:24" ht="15.75" customHeight="1" x14ac:dyDescent="0.2">
      <c r="E376" s="452"/>
      <c r="X376" s="301"/>
    </row>
    <row r="377" spans="5:24" ht="15.75" customHeight="1" x14ac:dyDescent="0.2">
      <c r="E377" s="452"/>
      <c r="X377" s="301"/>
    </row>
    <row r="378" spans="5:24" ht="15.75" customHeight="1" x14ac:dyDescent="0.2">
      <c r="E378" s="452"/>
      <c r="X378" s="301"/>
    </row>
    <row r="379" spans="5:24" ht="15.75" customHeight="1" x14ac:dyDescent="0.2">
      <c r="E379" s="452"/>
      <c r="X379" s="301"/>
    </row>
    <row r="380" spans="5:24" ht="15.75" customHeight="1" x14ac:dyDescent="0.2">
      <c r="E380" s="452"/>
      <c r="X380" s="301"/>
    </row>
    <row r="381" spans="5:24" ht="15.75" customHeight="1" x14ac:dyDescent="0.2">
      <c r="E381" s="452"/>
      <c r="X381" s="301"/>
    </row>
    <row r="382" spans="5:24" ht="15.75" customHeight="1" x14ac:dyDescent="0.2">
      <c r="E382" s="452"/>
      <c r="X382" s="301"/>
    </row>
    <row r="383" spans="5:24" ht="15.75" customHeight="1" x14ac:dyDescent="0.2">
      <c r="E383" s="452"/>
      <c r="X383" s="301"/>
    </row>
    <row r="384" spans="5:24" ht="15.75" customHeight="1" x14ac:dyDescent="0.2">
      <c r="E384" s="452"/>
      <c r="X384" s="301"/>
    </row>
    <row r="385" spans="5:24" ht="15.75" customHeight="1" x14ac:dyDescent="0.2">
      <c r="E385" s="452"/>
      <c r="X385" s="301"/>
    </row>
    <row r="386" spans="5:24" ht="15.75" customHeight="1" x14ac:dyDescent="0.2">
      <c r="E386" s="452"/>
      <c r="X386" s="301"/>
    </row>
    <row r="387" spans="5:24" ht="15.75" customHeight="1" x14ac:dyDescent="0.2">
      <c r="E387" s="452"/>
      <c r="X387" s="301"/>
    </row>
    <row r="388" spans="5:24" ht="15.75" customHeight="1" x14ac:dyDescent="0.2">
      <c r="E388" s="452"/>
      <c r="X388" s="301"/>
    </row>
    <row r="389" spans="5:24" ht="15.75" customHeight="1" x14ac:dyDescent="0.2">
      <c r="E389" s="452"/>
      <c r="X389" s="301"/>
    </row>
    <row r="390" spans="5:24" ht="15.75" customHeight="1" x14ac:dyDescent="0.2">
      <c r="E390" s="452"/>
      <c r="X390" s="301"/>
    </row>
    <row r="391" spans="5:24" ht="15.75" customHeight="1" x14ac:dyDescent="0.2">
      <c r="E391" s="452"/>
      <c r="X391" s="301"/>
    </row>
    <row r="392" spans="5:24" ht="15.75" customHeight="1" x14ac:dyDescent="0.2">
      <c r="E392" s="452"/>
      <c r="X392" s="301"/>
    </row>
    <row r="393" spans="5:24" ht="15.75" customHeight="1" x14ac:dyDescent="0.2">
      <c r="E393" s="452"/>
      <c r="X393" s="301"/>
    </row>
    <row r="394" spans="5:24" ht="15.75" customHeight="1" x14ac:dyDescent="0.2">
      <c r="E394" s="452"/>
      <c r="X394" s="301"/>
    </row>
    <row r="395" spans="5:24" ht="15.75" customHeight="1" x14ac:dyDescent="0.2">
      <c r="E395" s="452"/>
      <c r="X395" s="301"/>
    </row>
    <row r="396" spans="5:24" ht="15.75" customHeight="1" x14ac:dyDescent="0.2">
      <c r="E396" s="452"/>
      <c r="X396" s="301"/>
    </row>
    <row r="397" spans="5:24" ht="15.75" customHeight="1" x14ac:dyDescent="0.2">
      <c r="E397" s="452"/>
      <c r="X397" s="301"/>
    </row>
    <row r="398" spans="5:24" ht="15.75" customHeight="1" x14ac:dyDescent="0.2">
      <c r="E398" s="452"/>
      <c r="X398" s="301"/>
    </row>
    <row r="399" spans="5:24" ht="15.75" customHeight="1" x14ac:dyDescent="0.2">
      <c r="E399" s="452"/>
      <c r="X399" s="301"/>
    </row>
    <row r="400" spans="5:24" ht="15.75" customHeight="1" x14ac:dyDescent="0.2">
      <c r="E400" s="452"/>
      <c r="X400" s="301"/>
    </row>
    <row r="401" spans="5:24" ht="15.75" customHeight="1" x14ac:dyDescent="0.2">
      <c r="E401" s="452"/>
      <c r="X401" s="301"/>
    </row>
    <row r="402" spans="5:24" ht="15.75" customHeight="1" x14ac:dyDescent="0.2">
      <c r="E402" s="452"/>
      <c r="X402" s="301"/>
    </row>
    <row r="403" spans="5:24" ht="15.75" customHeight="1" x14ac:dyDescent="0.2">
      <c r="E403" s="452"/>
      <c r="X403" s="301"/>
    </row>
    <row r="404" spans="5:24" ht="15.75" customHeight="1" x14ac:dyDescent="0.2">
      <c r="E404" s="452"/>
      <c r="X404" s="301"/>
    </row>
    <row r="405" spans="5:24" ht="15.75" customHeight="1" x14ac:dyDescent="0.2">
      <c r="E405" s="452"/>
      <c r="X405" s="301"/>
    </row>
    <row r="406" spans="5:24" ht="15.75" customHeight="1" x14ac:dyDescent="0.2">
      <c r="E406" s="452"/>
      <c r="X406" s="301"/>
    </row>
    <row r="407" spans="5:24" ht="15.75" customHeight="1" x14ac:dyDescent="0.2">
      <c r="E407" s="452"/>
      <c r="X407" s="301"/>
    </row>
    <row r="408" spans="5:24" ht="15.75" customHeight="1" x14ac:dyDescent="0.2">
      <c r="E408" s="452"/>
      <c r="X408" s="301"/>
    </row>
    <row r="409" spans="5:24" ht="15.75" customHeight="1" x14ac:dyDescent="0.2">
      <c r="E409" s="452"/>
      <c r="X409" s="301"/>
    </row>
    <row r="410" spans="5:24" ht="15.75" customHeight="1" x14ac:dyDescent="0.2">
      <c r="E410" s="452"/>
      <c r="X410" s="301"/>
    </row>
    <row r="411" spans="5:24" ht="15.75" customHeight="1" x14ac:dyDescent="0.2">
      <c r="E411" s="452"/>
      <c r="X411" s="301"/>
    </row>
    <row r="412" spans="5:24" ht="15.75" customHeight="1" x14ac:dyDescent="0.2">
      <c r="E412" s="452"/>
      <c r="X412" s="301"/>
    </row>
    <row r="413" spans="5:24" ht="15.75" customHeight="1" x14ac:dyDescent="0.2">
      <c r="E413" s="452"/>
      <c r="X413" s="301"/>
    </row>
    <row r="414" spans="5:24" ht="15.75" customHeight="1" x14ac:dyDescent="0.2">
      <c r="E414" s="452"/>
      <c r="X414" s="301"/>
    </row>
    <row r="415" spans="5:24" ht="15.75" customHeight="1" x14ac:dyDescent="0.2">
      <c r="E415" s="452"/>
      <c r="X415" s="301"/>
    </row>
    <row r="416" spans="5:24" ht="15.75" customHeight="1" x14ac:dyDescent="0.2">
      <c r="E416" s="452"/>
      <c r="X416" s="301"/>
    </row>
    <row r="417" spans="5:24" ht="15.75" customHeight="1" x14ac:dyDescent="0.2">
      <c r="E417" s="452"/>
      <c r="X417" s="301"/>
    </row>
    <row r="418" spans="5:24" ht="15.75" customHeight="1" x14ac:dyDescent="0.2">
      <c r="E418" s="452"/>
      <c r="X418" s="301"/>
    </row>
    <row r="419" spans="5:24" ht="15.75" customHeight="1" x14ac:dyDescent="0.2">
      <c r="E419" s="452"/>
      <c r="X419" s="301"/>
    </row>
    <row r="420" spans="5:24" ht="15.75" customHeight="1" x14ac:dyDescent="0.2">
      <c r="E420" s="452"/>
      <c r="X420" s="301"/>
    </row>
    <row r="421" spans="5:24" ht="15.75" customHeight="1" x14ac:dyDescent="0.2">
      <c r="E421" s="452"/>
      <c r="X421" s="301"/>
    </row>
    <row r="422" spans="5:24" ht="15.75" customHeight="1" x14ac:dyDescent="0.2">
      <c r="E422" s="452"/>
      <c r="X422" s="301"/>
    </row>
    <row r="423" spans="5:24" ht="15.75" customHeight="1" x14ac:dyDescent="0.2">
      <c r="E423" s="452"/>
      <c r="X423" s="301"/>
    </row>
    <row r="424" spans="5:24" ht="15.75" customHeight="1" x14ac:dyDescent="0.2">
      <c r="E424" s="452"/>
      <c r="X424" s="301"/>
    </row>
    <row r="425" spans="5:24" ht="15.75" customHeight="1" x14ac:dyDescent="0.2">
      <c r="E425" s="452"/>
      <c r="X425" s="301"/>
    </row>
    <row r="426" spans="5:24" ht="15.75" customHeight="1" x14ac:dyDescent="0.2">
      <c r="E426" s="452"/>
      <c r="X426" s="301"/>
    </row>
    <row r="427" spans="5:24" ht="15.75" customHeight="1" x14ac:dyDescent="0.2">
      <c r="E427" s="452"/>
      <c r="X427" s="301"/>
    </row>
    <row r="428" spans="5:24" ht="15.75" customHeight="1" x14ac:dyDescent="0.2">
      <c r="E428" s="452"/>
      <c r="X428" s="301"/>
    </row>
    <row r="429" spans="5:24" ht="15.75" customHeight="1" x14ac:dyDescent="0.2">
      <c r="E429" s="452"/>
      <c r="X429" s="301"/>
    </row>
    <row r="430" spans="5:24" ht="15.75" customHeight="1" x14ac:dyDescent="0.2">
      <c r="E430" s="452"/>
      <c r="X430" s="301"/>
    </row>
    <row r="431" spans="5:24" ht="15.75" customHeight="1" x14ac:dyDescent="0.2">
      <c r="E431" s="452"/>
      <c r="X431" s="301"/>
    </row>
    <row r="432" spans="5:24" ht="15.75" customHeight="1" x14ac:dyDescent="0.2">
      <c r="E432" s="452"/>
      <c r="X432" s="301"/>
    </row>
    <row r="433" spans="5:24" ht="15.75" customHeight="1" x14ac:dyDescent="0.2">
      <c r="E433" s="452"/>
      <c r="X433" s="301"/>
    </row>
    <row r="434" spans="5:24" ht="15.75" customHeight="1" x14ac:dyDescent="0.2">
      <c r="E434" s="452"/>
      <c r="X434" s="301"/>
    </row>
    <row r="435" spans="5:24" ht="15.75" customHeight="1" x14ac:dyDescent="0.2">
      <c r="E435" s="452"/>
      <c r="X435" s="301"/>
    </row>
    <row r="436" spans="5:24" ht="15.75" customHeight="1" x14ac:dyDescent="0.2">
      <c r="E436" s="452"/>
      <c r="X436" s="301"/>
    </row>
    <row r="437" spans="5:24" ht="15.75" customHeight="1" x14ac:dyDescent="0.2">
      <c r="E437" s="452"/>
      <c r="X437" s="301"/>
    </row>
    <row r="438" spans="5:24" ht="15.75" customHeight="1" x14ac:dyDescent="0.2">
      <c r="E438" s="452"/>
      <c r="X438" s="301"/>
    </row>
    <row r="439" spans="5:24" ht="15.75" customHeight="1" x14ac:dyDescent="0.2">
      <c r="E439" s="452"/>
      <c r="X439" s="301"/>
    </row>
    <row r="440" spans="5:24" ht="15.75" customHeight="1" x14ac:dyDescent="0.2">
      <c r="E440" s="452"/>
      <c r="X440" s="301"/>
    </row>
    <row r="441" spans="5:24" ht="15.75" customHeight="1" x14ac:dyDescent="0.2">
      <c r="E441" s="452"/>
      <c r="X441" s="301"/>
    </row>
    <row r="442" spans="5:24" ht="15.75" customHeight="1" x14ac:dyDescent="0.2">
      <c r="E442" s="452"/>
      <c r="X442" s="301"/>
    </row>
    <row r="443" spans="5:24" ht="15.75" customHeight="1" x14ac:dyDescent="0.2">
      <c r="E443" s="452"/>
      <c r="X443" s="301"/>
    </row>
    <row r="444" spans="5:24" ht="15.75" customHeight="1" x14ac:dyDescent="0.2">
      <c r="E444" s="452"/>
      <c r="X444" s="301"/>
    </row>
    <row r="445" spans="5:24" ht="15.75" customHeight="1" x14ac:dyDescent="0.2">
      <c r="E445" s="452"/>
      <c r="X445" s="301"/>
    </row>
    <row r="446" spans="5:24" ht="15.75" customHeight="1" x14ac:dyDescent="0.2">
      <c r="E446" s="452"/>
      <c r="X446" s="301"/>
    </row>
    <row r="447" spans="5:24" ht="15.75" customHeight="1" x14ac:dyDescent="0.2">
      <c r="E447" s="452"/>
      <c r="X447" s="301"/>
    </row>
    <row r="448" spans="5:24" ht="15.75" customHeight="1" x14ac:dyDescent="0.2">
      <c r="E448" s="452"/>
      <c r="X448" s="301"/>
    </row>
    <row r="449" spans="5:24" ht="15.75" customHeight="1" x14ac:dyDescent="0.2">
      <c r="E449" s="452"/>
      <c r="X449" s="301"/>
    </row>
    <row r="450" spans="5:24" ht="15.75" customHeight="1" x14ac:dyDescent="0.2">
      <c r="E450" s="452"/>
      <c r="X450" s="301"/>
    </row>
    <row r="451" spans="5:24" ht="15.75" customHeight="1" x14ac:dyDescent="0.2">
      <c r="E451" s="452"/>
      <c r="X451" s="301"/>
    </row>
    <row r="452" spans="5:24" ht="15.75" customHeight="1" x14ac:dyDescent="0.2">
      <c r="E452" s="452"/>
      <c r="X452" s="301"/>
    </row>
    <row r="453" spans="5:24" ht="15.75" customHeight="1" x14ac:dyDescent="0.2">
      <c r="E453" s="452"/>
      <c r="X453" s="301"/>
    </row>
    <row r="454" spans="5:24" ht="15.75" customHeight="1" x14ac:dyDescent="0.2">
      <c r="E454" s="452"/>
      <c r="X454" s="301"/>
    </row>
    <row r="455" spans="5:24" ht="15.75" customHeight="1" x14ac:dyDescent="0.2">
      <c r="E455" s="452"/>
      <c r="X455" s="301"/>
    </row>
    <row r="456" spans="5:24" ht="15.75" customHeight="1" x14ac:dyDescent="0.2">
      <c r="E456" s="452"/>
      <c r="X456" s="301"/>
    </row>
    <row r="457" spans="5:24" ht="15.75" customHeight="1" x14ac:dyDescent="0.2">
      <c r="E457" s="452"/>
      <c r="X457" s="301"/>
    </row>
    <row r="458" spans="5:24" ht="15.75" customHeight="1" x14ac:dyDescent="0.2">
      <c r="E458" s="452"/>
      <c r="X458" s="301"/>
    </row>
    <row r="459" spans="5:24" ht="15.75" customHeight="1" x14ac:dyDescent="0.2">
      <c r="E459" s="452"/>
      <c r="X459" s="301"/>
    </row>
    <row r="460" spans="5:24" ht="15.75" customHeight="1" x14ac:dyDescent="0.2">
      <c r="E460" s="452"/>
      <c r="X460" s="301"/>
    </row>
    <row r="461" spans="5:24" ht="15.75" customHeight="1" x14ac:dyDescent="0.2">
      <c r="E461" s="452"/>
      <c r="X461" s="301"/>
    </row>
    <row r="462" spans="5:24" ht="15.75" customHeight="1" x14ac:dyDescent="0.2">
      <c r="E462" s="452"/>
      <c r="X462" s="301"/>
    </row>
    <row r="463" spans="5:24" ht="15.75" customHeight="1" x14ac:dyDescent="0.2">
      <c r="E463" s="452"/>
      <c r="X463" s="301"/>
    </row>
    <row r="464" spans="5:24" ht="15.75" customHeight="1" x14ac:dyDescent="0.2">
      <c r="E464" s="452"/>
      <c r="X464" s="301"/>
    </row>
    <row r="465" spans="5:24" ht="15.75" customHeight="1" x14ac:dyDescent="0.2">
      <c r="E465" s="452"/>
      <c r="X465" s="301"/>
    </row>
    <row r="466" spans="5:24" ht="15.75" customHeight="1" x14ac:dyDescent="0.2">
      <c r="E466" s="452"/>
      <c r="X466" s="301"/>
    </row>
    <row r="467" spans="5:24" ht="15.75" customHeight="1" x14ac:dyDescent="0.2">
      <c r="E467" s="452"/>
      <c r="X467" s="301"/>
    </row>
    <row r="468" spans="5:24" ht="15.75" customHeight="1" x14ac:dyDescent="0.2">
      <c r="E468" s="452"/>
      <c r="X468" s="301"/>
    </row>
    <row r="469" spans="5:24" ht="15.75" customHeight="1" x14ac:dyDescent="0.2">
      <c r="E469" s="452"/>
      <c r="X469" s="301"/>
    </row>
    <row r="470" spans="5:24" ht="15.75" customHeight="1" x14ac:dyDescent="0.2">
      <c r="E470" s="452"/>
      <c r="X470" s="301"/>
    </row>
    <row r="471" spans="5:24" ht="15.75" customHeight="1" x14ac:dyDescent="0.2">
      <c r="E471" s="452"/>
      <c r="X471" s="301"/>
    </row>
    <row r="472" spans="5:24" ht="15.75" customHeight="1" x14ac:dyDescent="0.2">
      <c r="E472" s="452"/>
      <c r="X472" s="301"/>
    </row>
    <row r="473" spans="5:24" ht="15.75" customHeight="1" x14ac:dyDescent="0.2">
      <c r="E473" s="452"/>
      <c r="X473" s="301"/>
    </row>
    <row r="474" spans="5:24" ht="15.75" customHeight="1" x14ac:dyDescent="0.2">
      <c r="E474" s="452"/>
      <c r="X474" s="301"/>
    </row>
    <row r="475" spans="5:24" ht="15.75" customHeight="1" x14ac:dyDescent="0.2">
      <c r="E475" s="452"/>
      <c r="X475" s="301"/>
    </row>
    <row r="476" spans="5:24" ht="15.75" customHeight="1" x14ac:dyDescent="0.2">
      <c r="E476" s="452"/>
      <c r="X476" s="301"/>
    </row>
    <row r="477" spans="5:24" ht="15.75" customHeight="1" x14ac:dyDescent="0.2">
      <c r="E477" s="452"/>
      <c r="X477" s="301"/>
    </row>
    <row r="478" spans="5:24" ht="15.75" customHeight="1" x14ac:dyDescent="0.2">
      <c r="E478" s="452"/>
      <c r="X478" s="301"/>
    </row>
    <row r="479" spans="5:24" ht="15.75" customHeight="1" x14ac:dyDescent="0.2">
      <c r="E479" s="452"/>
      <c r="X479" s="301"/>
    </row>
    <row r="480" spans="5:24" ht="15.75" customHeight="1" x14ac:dyDescent="0.2">
      <c r="E480" s="452"/>
      <c r="X480" s="301"/>
    </row>
    <row r="481" spans="5:24" ht="15.75" customHeight="1" x14ac:dyDescent="0.2">
      <c r="E481" s="452"/>
      <c r="X481" s="301"/>
    </row>
    <row r="482" spans="5:24" ht="15.75" customHeight="1" x14ac:dyDescent="0.2">
      <c r="E482" s="452"/>
      <c r="X482" s="301"/>
    </row>
    <row r="483" spans="5:24" ht="15.75" customHeight="1" x14ac:dyDescent="0.2">
      <c r="E483" s="452"/>
      <c r="X483" s="301"/>
    </row>
    <row r="484" spans="5:24" ht="15.75" customHeight="1" x14ac:dyDescent="0.2">
      <c r="E484" s="452"/>
      <c r="X484" s="301"/>
    </row>
    <row r="485" spans="5:24" ht="15.75" customHeight="1" x14ac:dyDescent="0.2">
      <c r="E485" s="452"/>
      <c r="X485" s="301"/>
    </row>
    <row r="486" spans="5:24" ht="15.75" customHeight="1" x14ac:dyDescent="0.2">
      <c r="E486" s="452"/>
      <c r="X486" s="301"/>
    </row>
    <row r="487" spans="5:24" ht="15.75" customHeight="1" x14ac:dyDescent="0.2">
      <c r="E487" s="452"/>
      <c r="X487" s="301"/>
    </row>
    <row r="488" spans="5:24" ht="15.75" customHeight="1" x14ac:dyDescent="0.2">
      <c r="E488" s="452"/>
      <c r="X488" s="301"/>
    </row>
    <row r="489" spans="5:24" ht="15.75" customHeight="1" x14ac:dyDescent="0.2">
      <c r="E489" s="452"/>
      <c r="X489" s="301"/>
    </row>
    <row r="490" spans="5:24" ht="15.75" customHeight="1" x14ac:dyDescent="0.2">
      <c r="E490" s="452"/>
      <c r="X490" s="301"/>
    </row>
    <row r="491" spans="5:24" ht="15.75" customHeight="1" x14ac:dyDescent="0.2">
      <c r="E491" s="452"/>
      <c r="X491" s="301"/>
    </row>
    <row r="492" spans="5:24" ht="15.75" customHeight="1" x14ac:dyDescent="0.2">
      <c r="E492" s="452"/>
      <c r="X492" s="301"/>
    </row>
    <row r="493" spans="5:24" ht="15.75" customHeight="1" x14ac:dyDescent="0.2">
      <c r="E493" s="452"/>
      <c r="X493" s="301"/>
    </row>
    <row r="494" spans="5:24" ht="15.75" customHeight="1" x14ac:dyDescent="0.2">
      <c r="E494" s="452"/>
      <c r="X494" s="301"/>
    </row>
    <row r="495" spans="5:24" ht="15.75" customHeight="1" x14ac:dyDescent="0.2">
      <c r="E495" s="452"/>
      <c r="X495" s="301"/>
    </row>
    <row r="496" spans="5:24" ht="15.75" customHeight="1" x14ac:dyDescent="0.2">
      <c r="E496" s="452"/>
      <c r="X496" s="301"/>
    </row>
    <row r="497" spans="5:24" ht="15.75" customHeight="1" x14ac:dyDescent="0.2">
      <c r="E497" s="452"/>
      <c r="X497" s="301"/>
    </row>
    <row r="498" spans="5:24" ht="15.75" customHeight="1" x14ac:dyDescent="0.2">
      <c r="E498" s="452"/>
      <c r="X498" s="301"/>
    </row>
    <row r="499" spans="5:24" ht="15.75" customHeight="1" x14ac:dyDescent="0.2">
      <c r="E499" s="452"/>
      <c r="X499" s="301"/>
    </row>
    <row r="500" spans="5:24" ht="15.75" customHeight="1" x14ac:dyDescent="0.2">
      <c r="E500" s="452"/>
      <c r="X500" s="301"/>
    </row>
    <row r="501" spans="5:24" ht="15.75" customHeight="1" x14ac:dyDescent="0.2">
      <c r="E501" s="452"/>
      <c r="X501" s="301"/>
    </row>
    <row r="502" spans="5:24" ht="15.75" customHeight="1" x14ac:dyDescent="0.2">
      <c r="E502" s="452"/>
      <c r="X502" s="301"/>
    </row>
    <row r="503" spans="5:24" ht="15.75" customHeight="1" x14ac:dyDescent="0.2">
      <c r="E503" s="452"/>
      <c r="X503" s="301"/>
    </row>
    <row r="504" spans="5:24" ht="15.75" customHeight="1" x14ac:dyDescent="0.2">
      <c r="E504" s="452"/>
      <c r="X504" s="301"/>
    </row>
    <row r="505" spans="5:24" ht="15.75" customHeight="1" x14ac:dyDescent="0.2">
      <c r="E505" s="452"/>
      <c r="X505" s="301"/>
    </row>
    <row r="506" spans="5:24" ht="15.75" customHeight="1" x14ac:dyDescent="0.2">
      <c r="E506" s="452"/>
      <c r="X506" s="301"/>
    </row>
    <row r="507" spans="5:24" ht="15.75" customHeight="1" x14ac:dyDescent="0.2">
      <c r="E507" s="452"/>
      <c r="X507" s="301"/>
    </row>
    <row r="508" spans="5:24" ht="15.75" customHeight="1" x14ac:dyDescent="0.2">
      <c r="E508" s="452"/>
      <c r="X508" s="301"/>
    </row>
    <row r="509" spans="5:24" ht="15.75" customHeight="1" x14ac:dyDescent="0.2">
      <c r="E509" s="452"/>
      <c r="X509" s="301"/>
    </row>
    <row r="510" spans="5:24" ht="15.75" customHeight="1" x14ac:dyDescent="0.2">
      <c r="E510" s="452"/>
      <c r="X510" s="301"/>
    </row>
    <row r="511" spans="5:24" ht="15.75" customHeight="1" x14ac:dyDescent="0.2">
      <c r="E511" s="452"/>
      <c r="X511" s="301"/>
    </row>
    <row r="512" spans="5:24" ht="15.75" customHeight="1" x14ac:dyDescent="0.2">
      <c r="E512" s="452"/>
      <c r="X512" s="301"/>
    </row>
    <row r="513" spans="5:24" ht="15.75" customHeight="1" x14ac:dyDescent="0.2">
      <c r="E513" s="452"/>
      <c r="X513" s="301"/>
    </row>
    <row r="514" spans="5:24" ht="15.75" customHeight="1" x14ac:dyDescent="0.2">
      <c r="E514" s="452"/>
      <c r="X514" s="301"/>
    </row>
    <row r="515" spans="5:24" ht="15.75" customHeight="1" x14ac:dyDescent="0.2">
      <c r="E515" s="452"/>
      <c r="X515" s="301"/>
    </row>
    <row r="516" spans="5:24" ht="15.75" customHeight="1" x14ac:dyDescent="0.2">
      <c r="E516" s="452"/>
      <c r="X516" s="301"/>
    </row>
    <row r="517" spans="5:24" ht="15.75" customHeight="1" x14ac:dyDescent="0.2">
      <c r="E517" s="452"/>
      <c r="X517" s="301"/>
    </row>
    <row r="518" spans="5:24" ht="15.75" customHeight="1" x14ac:dyDescent="0.2">
      <c r="E518" s="452"/>
      <c r="X518" s="301"/>
    </row>
    <row r="519" spans="5:24" ht="15.75" customHeight="1" x14ac:dyDescent="0.2">
      <c r="E519" s="452"/>
      <c r="X519" s="301"/>
    </row>
    <row r="520" spans="5:24" ht="15.75" customHeight="1" x14ac:dyDescent="0.2">
      <c r="E520" s="452"/>
      <c r="X520" s="301"/>
    </row>
    <row r="521" spans="5:24" ht="15.75" customHeight="1" x14ac:dyDescent="0.2">
      <c r="E521" s="452"/>
      <c r="X521" s="301"/>
    </row>
    <row r="522" spans="5:24" ht="15.75" customHeight="1" x14ac:dyDescent="0.2">
      <c r="E522" s="452"/>
      <c r="X522" s="301"/>
    </row>
    <row r="523" spans="5:24" ht="15.75" customHeight="1" x14ac:dyDescent="0.2">
      <c r="E523" s="452"/>
      <c r="X523" s="301"/>
    </row>
    <row r="524" spans="5:24" ht="15.75" customHeight="1" x14ac:dyDescent="0.2">
      <c r="E524" s="452"/>
      <c r="X524" s="301"/>
    </row>
    <row r="525" spans="5:24" ht="15.75" customHeight="1" x14ac:dyDescent="0.2">
      <c r="E525" s="452"/>
      <c r="X525" s="301"/>
    </row>
    <row r="526" spans="5:24" ht="15.75" customHeight="1" x14ac:dyDescent="0.2">
      <c r="E526" s="452"/>
      <c r="X526" s="301"/>
    </row>
    <row r="527" spans="5:24" ht="15.75" customHeight="1" x14ac:dyDescent="0.2">
      <c r="E527" s="452"/>
      <c r="X527" s="301"/>
    </row>
    <row r="528" spans="5:24" ht="15.75" customHeight="1" x14ac:dyDescent="0.2">
      <c r="E528" s="452"/>
      <c r="X528" s="301"/>
    </row>
    <row r="529" spans="5:24" ht="15.75" customHeight="1" x14ac:dyDescent="0.2">
      <c r="E529" s="452"/>
      <c r="X529" s="301"/>
    </row>
    <row r="530" spans="5:24" ht="15.75" customHeight="1" x14ac:dyDescent="0.2">
      <c r="E530" s="452"/>
      <c r="X530" s="301"/>
    </row>
    <row r="531" spans="5:24" ht="15.75" customHeight="1" x14ac:dyDescent="0.2">
      <c r="E531" s="452"/>
      <c r="X531" s="301"/>
    </row>
    <row r="532" spans="5:24" ht="15.75" customHeight="1" x14ac:dyDescent="0.2">
      <c r="E532" s="452"/>
      <c r="X532" s="301"/>
    </row>
    <row r="533" spans="5:24" ht="15.75" customHeight="1" x14ac:dyDescent="0.2">
      <c r="E533" s="452"/>
      <c r="X533" s="301"/>
    </row>
    <row r="534" spans="5:24" ht="15.75" customHeight="1" x14ac:dyDescent="0.2">
      <c r="E534" s="452"/>
      <c r="X534" s="301"/>
    </row>
    <row r="535" spans="5:24" ht="15.75" customHeight="1" x14ac:dyDescent="0.2">
      <c r="E535" s="452"/>
      <c r="X535" s="301"/>
    </row>
    <row r="536" spans="5:24" ht="15.75" customHeight="1" x14ac:dyDescent="0.2">
      <c r="E536" s="452"/>
      <c r="X536" s="301"/>
    </row>
    <row r="537" spans="5:24" ht="15.75" customHeight="1" x14ac:dyDescent="0.2">
      <c r="E537" s="452"/>
      <c r="X537" s="301"/>
    </row>
    <row r="538" spans="5:24" ht="15.75" customHeight="1" x14ac:dyDescent="0.2">
      <c r="E538" s="452"/>
      <c r="X538" s="301"/>
    </row>
    <row r="539" spans="5:24" ht="15.75" customHeight="1" x14ac:dyDescent="0.2">
      <c r="E539" s="452"/>
      <c r="X539" s="301"/>
    </row>
    <row r="540" spans="5:24" ht="15.75" customHeight="1" x14ac:dyDescent="0.2">
      <c r="E540" s="452"/>
      <c r="X540" s="301"/>
    </row>
    <row r="541" spans="5:24" ht="15.75" customHeight="1" x14ac:dyDescent="0.2">
      <c r="E541" s="452"/>
      <c r="X541" s="301"/>
    </row>
    <row r="542" spans="5:24" ht="15.75" customHeight="1" x14ac:dyDescent="0.2">
      <c r="E542" s="452"/>
      <c r="X542" s="301"/>
    </row>
    <row r="543" spans="5:24" ht="15.75" customHeight="1" x14ac:dyDescent="0.2">
      <c r="E543" s="452"/>
      <c r="X543" s="301"/>
    </row>
    <row r="544" spans="5:24" ht="15.75" customHeight="1" x14ac:dyDescent="0.2">
      <c r="E544" s="452"/>
      <c r="X544" s="301"/>
    </row>
    <row r="545" spans="5:24" ht="15.75" customHeight="1" x14ac:dyDescent="0.2">
      <c r="E545" s="452"/>
      <c r="X545" s="301"/>
    </row>
    <row r="546" spans="5:24" ht="15.75" customHeight="1" x14ac:dyDescent="0.2">
      <c r="E546" s="452"/>
      <c r="X546" s="301"/>
    </row>
    <row r="547" spans="5:24" ht="15.75" customHeight="1" x14ac:dyDescent="0.2">
      <c r="E547" s="452"/>
      <c r="X547" s="301"/>
    </row>
    <row r="548" spans="5:24" ht="15.75" customHeight="1" x14ac:dyDescent="0.2">
      <c r="E548" s="452"/>
      <c r="X548" s="301"/>
    </row>
    <row r="549" spans="5:24" ht="15.75" customHeight="1" x14ac:dyDescent="0.2">
      <c r="E549" s="452"/>
      <c r="X549" s="301"/>
    </row>
    <row r="550" spans="5:24" ht="15.75" customHeight="1" x14ac:dyDescent="0.2">
      <c r="E550" s="452"/>
      <c r="X550" s="301"/>
    </row>
    <row r="551" spans="5:24" ht="15.75" customHeight="1" x14ac:dyDescent="0.2">
      <c r="E551" s="452"/>
      <c r="X551" s="301"/>
    </row>
    <row r="552" spans="5:24" ht="15.75" customHeight="1" x14ac:dyDescent="0.2">
      <c r="E552" s="452"/>
      <c r="X552" s="301"/>
    </row>
    <row r="553" spans="5:24" ht="15.75" customHeight="1" x14ac:dyDescent="0.2">
      <c r="E553" s="452"/>
      <c r="X553" s="301"/>
    </row>
    <row r="554" spans="5:24" ht="15.75" customHeight="1" x14ac:dyDescent="0.2">
      <c r="E554" s="452"/>
      <c r="X554" s="301"/>
    </row>
    <row r="555" spans="5:24" ht="15.75" customHeight="1" x14ac:dyDescent="0.2">
      <c r="E555" s="452"/>
      <c r="X555" s="301"/>
    </row>
    <row r="556" spans="5:24" ht="15.75" customHeight="1" x14ac:dyDescent="0.2">
      <c r="E556" s="452"/>
      <c r="X556" s="301"/>
    </row>
    <row r="557" spans="5:24" ht="15.75" customHeight="1" x14ac:dyDescent="0.2">
      <c r="E557" s="452"/>
      <c r="X557" s="301"/>
    </row>
    <row r="558" spans="5:24" ht="15.75" customHeight="1" x14ac:dyDescent="0.2">
      <c r="E558" s="452"/>
      <c r="X558" s="301"/>
    </row>
    <row r="559" spans="5:24" ht="15.75" customHeight="1" x14ac:dyDescent="0.2">
      <c r="E559" s="452"/>
      <c r="X559" s="301"/>
    </row>
    <row r="560" spans="5:24" ht="15.75" customHeight="1" x14ac:dyDescent="0.2">
      <c r="E560" s="452"/>
      <c r="X560" s="301"/>
    </row>
    <row r="561" spans="5:24" ht="15.75" customHeight="1" x14ac:dyDescent="0.2">
      <c r="E561" s="452"/>
      <c r="X561" s="301"/>
    </row>
    <row r="562" spans="5:24" ht="15.75" customHeight="1" x14ac:dyDescent="0.2">
      <c r="E562" s="452"/>
      <c r="X562" s="301"/>
    </row>
    <row r="563" spans="5:24" ht="15.75" customHeight="1" x14ac:dyDescent="0.2">
      <c r="E563" s="452"/>
      <c r="X563" s="301"/>
    </row>
    <row r="564" spans="5:24" ht="15.75" customHeight="1" x14ac:dyDescent="0.2">
      <c r="E564" s="452"/>
      <c r="X564" s="301"/>
    </row>
    <row r="565" spans="5:24" ht="15.75" customHeight="1" x14ac:dyDescent="0.2">
      <c r="E565" s="452"/>
      <c r="X565" s="301"/>
    </row>
    <row r="566" spans="5:24" ht="15.75" customHeight="1" x14ac:dyDescent="0.2">
      <c r="E566" s="452"/>
      <c r="X566" s="301"/>
    </row>
    <row r="567" spans="5:24" ht="15.75" customHeight="1" x14ac:dyDescent="0.2">
      <c r="E567" s="452"/>
      <c r="X567" s="301"/>
    </row>
    <row r="568" spans="5:24" ht="15.75" customHeight="1" x14ac:dyDescent="0.2">
      <c r="E568" s="452"/>
      <c r="X568" s="301"/>
    </row>
    <row r="569" spans="5:24" ht="15.75" customHeight="1" x14ac:dyDescent="0.2">
      <c r="E569" s="452"/>
      <c r="X569" s="301"/>
    </row>
    <row r="570" spans="5:24" ht="15.75" customHeight="1" x14ac:dyDescent="0.2">
      <c r="E570" s="452"/>
      <c r="X570" s="301"/>
    </row>
    <row r="571" spans="5:24" ht="15.75" customHeight="1" x14ac:dyDescent="0.2">
      <c r="E571" s="452"/>
      <c r="X571" s="301"/>
    </row>
    <row r="572" spans="5:24" ht="15.75" customHeight="1" x14ac:dyDescent="0.2">
      <c r="E572" s="452"/>
      <c r="X572" s="301"/>
    </row>
    <row r="573" spans="5:24" ht="15.75" customHeight="1" x14ac:dyDescent="0.2">
      <c r="E573" s="452"/>
      <c r="X573" s="301"/>
    </row>
    <row r="574" spans="5:24" ht="15.75" customHeight="1" x14ac:dyDescent="0.2">
      <c r="E574" s="452"/>
      <c r="X574" s="301"/>
    </row>
    <row r="575" spans="5:24" ht="15.75" customHeight="1" x14ac:dyDescent="0.2">
      <c r="E575" s="452"/>
      <c r="X575" s="301"/>
    </row>
    <row r="576" spans="5:24" ht="15.75" customHeight="1" x14ac:dyDescent="0.2">
      <c r="E576" s="452"/>
      <c r="X576" s="301"/>
    </row>
    <row r="577" spans="5:24" ht="15.75" customHeight="1" x14ac:dyDescent="0.2">
      <c r="E577" s="452"/>
      <c r="X577" s="301"/>
    </row>
    <row r="578" spans="5:24" ht="15.75" customHeight="1" x14ac:dyDescent="0.2">
      <c r="E578" s="452"/>
      <c r="X578" s="301"/>
    </row>
    <row r="579" spans="5:24" ht="15.75" customHeight="1" x14ac:dyDescent="0.2">
      <c r="E579" s="452"/>
      <c r="X579" s="301"/>
    </row>
    <row r="580" spans="5:24" ht="15.75" customHeight="1" x14ac:dyDescent="0.2">
      <c r="E580" s="452"/>
      <c r="X580" s="301"/>
    </row>
    <row r="581" spans="5:24" ht="15.75" customHeight="1" x14ac:dyDescent="0.2">
      <c r="E581" s="452"/>
      <c r="X581" s="301"/>
    </row>
    <row r="582" spans="5:24" ht="15.75" customHeight="1" x14ac:dyDescent="0.2">
      <c r="E582" s="452"/>
      <c r="X582" s="301"/>
    </row>
    <row r="583" spans="5:24" ht="15.75" customHeight="1" x14ac:dyDescent="0.2">
      <c r="E583" s="452"/>
      <c r="X583" s="301"/>
    </row>
    <row r="584" spans="5:24" ht="15.75" customHeight="1" x14ac:dyDescent="0.2">
      <c r="E584" s="452"/>
      <c r="X584" s="301"/>
    </row>
    <row r="585" spans="5:24" ht="15.75" customHeight="1" x14ac:dyDescent="0.2">
      <c r="E585" s="452"/>
      <c r="X585" s="301"/>
    </row>
    <row r="586" spans="5:24" ht="15.75" customHeight="1" x14ac:dyDescent="0.2">
      <c r="E586" s="452"/>
      <c r="X586" s="301"/>
    </row>
    <row r="587" spans="5:24" ht="15.75" customHeight="1" x14ac:dyDescent="0.2">
      <c r="E587" s="452"/>
      <c r="X587" s="301"/>
    </row>
    <row r="588" spans="5:24" ht="15.75" customHeight="1" x14ac:dyDescent="0.2">
      <c r="E588" s="452"/>
      <c r="X588" s="301"/>
    </row>
    <row r="589" spans="5:24" ht="15.75" customHeight="1" x14ac:dyDescent="0.2">
      <c r="E589" s="452"/>
      <c r="X589" s="301"/>
    </row>
    <row r="590" spans="5:24" ht="15.75" customHeight="1" x14ac:dyDescent="0.2">
      <c r="E590" s="452"/>
      <c r="X590" s="301"/>
    </row>
    <row r="591" spans="5:24" ht="15.75" customHeight="1" x14ac:dyDescent="0.2">
      <c r="E591" s="452"/>
      <c r="X591" s="301"/>
    </row>
    <row r="592" spans="5:24" ht="15.75" customHeight="1" x14ac:dyDescent="0.2">
      <c r="E592" s="452"/>
      <c r="X592" s="301"/>
    </row>
    <row r="593" spans="5:24" ht="15.75" customHeight="1" x14ac:dyDescent="0.2">
      <c r="E593" s="452"/>
      <c r="X593" s="301"/>
    </row>
    <row r="594" spans="5:24" ht="15.75" customHeight="1" x14ac:dyDescent="0.2">
      <c r="E594" s="452"/>
      <c r="X594" s="301"/>
    </row>
    <row r="595" spans="5:24" ht="15.75" customHeight="1" x14ac:dyDescent="0.2">
      <c r="E595" s="452"/>
      <c r="X595" s="301"/>
    </row>
    <row r="596" spans="5:24" ht="15.75" customHeight="1" x14ac:dyDescent="0.2">
      <c r="E596" s="452"/>
      <c r="X596" s="301"/>
    </row>
    <row r="597" spans="5:24" ht="15.75" customHeight="1" x14ac:dyDescent="0.2">
      <c r="E597" s="452"/>
      <c r="X597" s="301"/>
    </row>
    <row r="598" spans="5:24" ht="15.75" customHeight="1" x14ac:dyDescent="0.2">
      <c r="E598" s="452"/>
      <c r="X598" s="301"/>
    </row>
    <row r="599" spans="5:24" ht="15.75" customHeight="1" x14ac:dyDescent="0.2">
      <c r="E599" s="452"/>
      <c r="X599" s="301"/>
    </row>
    <row r="600" spans="5:24" ht="15.75" customHeight="1" x14ac:dyDescent="0.2">
      <c r="E600" s="452"/>
      <c r="X600" s="301"/>
    </row>
    <row r="601" spans="5:24" ht="15.75" customHeight="1" x14ac:dyDescent="0.2">
      <c r="E601" s="452"/>
      <c r="X601" s="301"/>
    </row>
    <row r="602" spans="5:24" ht="15.75" customHeight="1" x14ac:dyDescent="0.2">
      <c r="E602" s="452"/>
      <c r="X602" s="301"/>
    </row>
    <row r="603" spans="5:24" ht="15.75" customHeight="1" x14ac:dyDescent="0.2">
      <c r="E603" s="452"/>
      <c r="X603" s="301"/>
    </row>
    <row r="604" spans="5:24" ht="15.75" customHeight="1" x14ac:dyDescent="0.2">
      <c r="E604" s="452"/>
      <c r="X604" s="301"/>
    </row>
    <row r="605" spans="5:24" ht="15.75" customHeight="1" x14ac:dyDescent="0.2">
      <c r="E605" s="452"/>
      <c r="X605" s="301"/>
    </row>
    <row r="606" spans="5:24" ht="15.75" customHeight="1" x14ac:dyDescent="0.2">
      <c r="E606" s="452"/>
      <c r="X606" s="301"/>
    </row>
    <row r="607" spans="5:24" ht="15.75" customHeight="1" x14ac:dyDescent="0.2">
      <c r="E607" s="452"/>
      <c r="X607" s="301"/>
    </row>
    <row r="608" spans="5:24" ht="15.75" customHeight="1" x14ac:dyDescent="0.2">
      <c r="E608" s="452"/>
      <c r="X608" s="301"/>
    </row>
    <row r="609" spans="5:24" ht="15.75" customHeight="1" x14ac:dyDescent="0.2">
      <c r="E609" s="452"/>
      <c r="X609" s="301"/>
    </row>
    <row r="610" spans="5:24" ht="15.75" customHeight="1" x14ac:dyDescent="0.2">
      <c r="E610" s="452"/>
      <c r="X610" s="301"/>
    </row>
    <row r="611" spans="5:24" ht="15.75" customHeight="1" x14ac:dyDescent="0.2">
      <c r="E611" s="452"/>
      <c r="X611" s="301"/>
    </row>
    <row r="612" spans="5:24" ht="15.75" customHeight="1" x14ac:dyDescent="0.2">
      <c r="E612" s="452"/>
      <c r="X612" s="301"/>
    </row>
    <row r="613" spans="5:24" ht="15.75" customHeight="1" x14ac:dyDescent="0.2">
      <c r="E613" s="452"/>
      <c r="X613" s="301"/>
    </row>
    <row r="614" spans="5:24" ht="15.75" customHeight="1" x14ac:dyDescent="0.2">
      <c r="E614" s="452"/>
      <c r="X614" s="301"/>
    </row>
    <row r="615" spans="5:24" ht="15.75" customHeight="1" x14ac:dyDescent="0.2">
      <c r="E615" s="452"/>
      <c r="X615" s="301"/>
    </row>
    <row r="616" spans="5:24" ht="15.75" customHeight="1" x14ac:dyDescent="0.2">
      <c r="E616" s="452"/>
      <c r="X616" s="301"/>
    </row>
    <row r="617" spans="5:24" ht="15.75" customHeight="1" x14ac:dyDescent="0.2">
      <c r="E617" s="452"/>
      <c r="X617" s="301"/>
    </row>
    <row r="618" spans="5:24" ht="15.75" customHeight="1" x14ac:dyDescent="0.2">
      <c r="E618" s="452"/>
      <c r="X618" s="301"/>
    </row>
    <row r="619" spans="5:24" ht="15.75" customHeight="1" x14ac:dyDescent="0.2">
      <c r="E619" s="452"/>
      <c r="X619" s="301"/>
    </row>
    <row r="620" spans="5:24" ht="15.75" customHeight="1" x14ac:dyDescent="0.2">
      <c r="E620" s="452"/>
      <c r="X620" s="301"/>
    </row>
    <row r="621" spans="5:24" ht="15.75" customHeight="1" x14ac:dyDescent="0.2">
      <c r="E621" s="452"/>
      <c r="X621" s="301"/>
    </row>
    <row r="622" spans="5:24" ht="15.75" customHeight="1" x14ac:dyDescent="0.2">
      <c r="E622" s="452"/>
      <c r="X622" s="301"/>
    </row>
    <row r="623" spans="5:24" ht="15.75" customHeight="1" x14ac:dyDescent="0.2">
      <c r="E623" s="452"/>
      <c r="X623" s="301"/>
    </row>
    <row r="624" spans="5:24" ht="15.75" customHeight="1" x14ac:dyDescent="0.2">
      <c r="E624" s="452"/>
      <c r="X624" s="301"/>
    </row>
    <row r="625" spans="5:24" ht="15.75" customHeight="1" x14ac:dyDescent="0.2">
      <c r="E625" s="452"/>
      <c r="X625" s="301"/>
    </row>
    <row r="626" spans="5:24" ht="15.75" customHeight="1" x14ac:dyDescent="0.2">
      <c r="E626" s="452"/>
      <c r="X626" s="301"/>
    </row>
    <row r="627" spans="5:24" ht="15.75" customHeight="1" x14ac:dyDescent="0.2">
      <c r="E627" s="452"/>
      <c r="X627" s="301"/>
    </row>
    <row r="628" spans="5:24" ht="15.75" customHeight="1" x14ac:dyDescent="0.2">
      <c r="E628" s="452"/>
      <c r="X628" s="301"/>
    </row>
    <row r="629" spans="5:24" ht="15.75" customHeight="1" x14ac:dyDescent="0.2">
      <c r="E629" s="452"/>
      <c r="X629" s="301"/>
    </row>
    <row r="630" spans="5:24" ht="15.75" customHeight="1" x14ac:dyDescent="0.2">
      <c r="E630" s="452"/>
      <c r="X630" s="301"/>
    </row>
    <row r="631" spans="5:24" ht="15.75" customHeight="1" x14ac:dyDescent="0.2">
      <c r="E631" s="452"/>
      <c r="X631" s="301"/>
    </row>
    <row r="632" spans="5:24" ht="15.75" customHeight="1" x14ac:dyDescent="0.2">
      <c r="E632" s="452"/>
      <c r="X632" s="301"/>
    </row>
    <row r="633" spans="5:24" ht="15.75" customHeight="1" x14ac:dyDescent="0.2">
      <c r="E633" s="452"/>
      <c r="X633" s="301"/>
    </row>
    <row r="634" spans="5:24" ht="15.75" customHeight="1" x14ac:dyDescent="0.2">
      <c r="E634" s="452"/>
      <c r="X634" s="301"/>
    </row>
    <row r="635" spans="5:24" ht="15.75" customHeight="1" x14ac:dyDescent="0.2">
      <c r="E635" s="452"/>
      <c r="X635" s="301"/>
    </row>
    <row r="636" spans="5:24" ht="15.75" customHeight="1" x14ac:dyDescent="0.2">
      <c r="E636" s="452"/>
      <c r="X636" s="301"/>
    </row>
    <row r="637" spans="5:24" ht="15.75" customHeight="1" x14ac:dyDescent="0.2">
      <c r="E637" s="452"/>
      <c r="X637" s="301"/>
    </row>
    <row r="638" spans="5:24" ht="15.75" customHeight="1" x14ac:dyDescent="0.2">
      <c r="E638" s="452"/>
      <c r="X638" s="301"/>
    </row>
    <row r="639" spans="5:24" ht="15.75" customHeight="1" x14ac:dyDescent="0.2">
      <c r="E639" s="452"/>
      <c r="X639" s="301"/>
    </row>
    <row r="640" spans="5:24" ht="15.75" customHeight="1" x14ac:dyDescent="0.2">
      <c r="E640" s="452"/>
      <c r="X640" s="301"/>
    </row>
    <row r="641" spans="5:24" ht="15.75" customHeight="1" x14ac:dyDescent="0.2">
      <c r="E641" s="452"/>
      <c r="X641" s="301"/>
    </row>
    <row r="642" spans="5:24" ht="15.75" customHeight="1" x14ac:dyDescent="0.2">
      <c r="E642" s="452"/>
      <c r="X642" s="301"/>
    </row>
    <row r="643" spans="5:24" ht="15.75" customHeight="1" x14ac:dyDescent="0.2">
      <c r="E643" s="452"/>
      <c r="X643" s="301"/>
    </row>
    <row r="644" spans="5:24" ht="15.75" customHeight="1" x14ac:dyDescent="0.2">
      <c r="E644" s="452"/>
      <c r="X644" s="301"/>
    </row>
    <row r="645" spans="5:24" ht="15.75" customHeight="1" x14ac:dyDescent="0.2">
      <c r="E645" s="452"/>
      <c r="X645" s="301"/>
    </row>
    <row r="646" spans="5:24" ht="15.75" customHeight="1" x14ac:dyDescent="0.2">
      <c r="E646" s="452"/>
      <c r="X646" s="301"/>
    </row>
    <row r="647" spans="5:24" ht="15.75" customHeight="1" x14ac:dyDescent="0.2">
      <c r="E647" s="452"/>
      <c r="X647" s="301"/>
    </row>
    <row r="648" spans="5:24" ht="15.75" customHeight="1" x14ac:dyDescent="0.2">
      <c r="E648" s="452"/>
      <c r="X648" s="301"/>
    </row>
    <row r="649" spans="5:24" ht="15.75" customHeight="1" x14ac:dyDescent="0.2">
      <c r="E649" s="452"/>
      <c r="X649" s="301"/>
    </row>
    <row r="650" spans="5:24" ht="15.75" customHeight="1" x14ac:dyDescent="0.2">
      <c r="E650" s="452"/>
      <c r="X650" s="301"/>
    </row>
    <row r="651" spans="5:24" ht="15.75" customHeight="1" x14ac:dyDescent="0.2">
      <c r="E651" s="452"/>
      <c r="X651" s="301"/>
    </row>
    <row r="652" spans="5:24" ht="15.75" customHeight="1" x14ac:dyDescent="0.2">
      <c r="E652" s="452"/>
      <c r="X652" s="301"/>
    </row>
    <row r="653" spans="5:24" ht="15.75" customHeight="1" x14ac:dyDescent="0.2">
      <c r="E653" s="452"/>
      <c r="X653" s="301"/>
    </row>
    <row r="654" spans="5:24" ht="15.75" customHeight="1" x14ac:dyDescent="0.2">
      <c r="E654" s="452"/>
      <c r="X654" s="301"/>
    </row>
    <row r="655" spans="5:24" ht="15.75" customHeight="1" x14ac:dyDescent="0.2">
      <c r="E655" s="452"/>
      <c r="X655" s="301"/>
    </row>
    <row r="656" spans="5:24" ht="15.75" customHeight="1" x14ac:dyDescent="0.2">
      <c r="E656" s="452"/>
      <c r="X656" s="301"/>
    </row>
    <row r="657" spans="5:24" ht="15.75" customHeight="1" x14ac:dyDescent="0.2">
      <c r="E657" s="452"/>
      <c r="X657" s="301"/>
    </row>
    <row r="658" spans="5:24" ht="15.75" customHeight="1" x14ac:dyDescent="0.2">
      <c r="E658" s="452"/>
      <c r="X658" s="301"/>
    </row>
    <row r="659" spans="5:24" ht="15.75" customHeight="1" x14ac:dyDescent="0.2">
      <c r="E659" s="452"/>
      <c r="X659" s="301"/>
    </row>
    <row r="660" spans="5:24" ht="15.75" customHeight="1" x14ac:dyDescent="0.2">
      <c r="E660" s="452"/>
      <c r="X660" s="301"/>
    </row>
    <row r="661" spans="5:24" ht="15.75" customHeight="1" x14ac:dyDescent="0.2">
      <c r="E661" s="452"/>
      <c r="X661" s="301"/>
    </row>
    <row r="662" spans="5:24" ht="15.75" customHeight="1" x14ac:dyDescent="0.2">
      <c r="E662" s="452"/>
      <c r="X662" s="301"/>
    </row>
    <row r="663" spans="5:24" ht="15.75" customHeight="1" x14ac:dyDescent="0.2">
      <c r="E663" s="452"/>
      <c r="X663" s="301"/>
    </row>
    <row r="664" spans="5:24" ht="15.75" customHeight="1" x14ac:dyDescent="0.2">
      <c r="E664" s="452"/>
      <c r="X664" s="301"/>
    </row>
    <row r="665" spans="5:24" ht="15.75" customHeight="1" x14ac:dyDescent="0.2">
      <c r="E665" s="452"/>
      <c r="X665" s="301"/>
    </row>
    <row r="666" spans="5:24" ht="15.75" customHeight="1" x14ac:dyDescent="0.2">
      <c r="E666" s="452"/>
      <c r="X666" s="301"/>
    </row>
    <row r="667" spans="5:24" ht="15.75" customHeight="1" x14ac:dyDescent="0.2">
      <c r="E667" s="452"/>
      <c r="X667" s="301"/>
    </row>
    <row r="668" spans="5:24" ht="15.75" customHeight="1" x14ac:dyDescent="0.2">
      <c r="E668" s="452"/>
      <c r="X668" s="301"/>
    </row>
    <row r="669" spans="5:24" ht="15.75" customHeight="1" x14ac:dyDescent="0.2">
      <c r="E669" s="452"/>
      <c r="X669" s="301"/>
    </row>
    <row r="670" spans="5:24" ht="15.75" customHeight="1" x14ac:dyDescent="0.2">
      <c r="E670" s="452"/>
      <c r="X670" s="301"/>
    </row>
    <row r="671" spans="5:24" ht="15.75" customHeight="1" x14ac:dyDescent="0.2">
      <c r="E671" s="452"/>
      <c r="X671" s="301"/>
    </row>
    <row r="672" spans="5:24" ht="15.75" customHeight="1" x14ac:dyDescent="0.2">
      <c r="E672" s="452"/>
      <c r="X672" s="301"/>
    </row>
    <row r="673" spans="5:24" ht="15.75" customHeight="1" x14ac:dyDescent="0.2">
      <c r="E673" s="452"/>
      <c r="X673" s="301"/>
    </row>
    <row r="674" spans="5:24" ht="15.75" customHeight="1" x14ac:dyDescent="0.2">
      <c r="E674" s="452"/>
      <c r="X674" s="301"/>
    </row>
    <row r="675" spans="5:24" ht="15.75" customHeight="1" x14ac:dyDescent="0.2">
      <c r="E675" s="452"/>
      <c r="X675" s="301"/>
    </row>
    <row r="676" spans="5:24" ht="15.75" customHeight="1" x14ac:dyDescent="0.2">
      <c r="E676" s="452"/>
      <c r="X676" s="301"/>
    </row>
    <row r="677" spans="5:24" ht="15.75" customHeight="1" x14ac:dyDescent="0.2">
      <c r="E677" s="452"/>
      <c r="X677" s="301"/>
    </row>
    <row r="678" spans="5:24" ht="15.75" customHeight="1" x14ac:dyDescent="0.2">
      <c r="E678" s="452"/>
      <c r="X678" s="301"/>
    </row>
    <row r="679" spans="5:24" ht="15.75" customHeight="1" x14ac:dyDescent="0.2">
      <c r="E679" s="452"/>
      <c r="X679" s="301"/>
    </row>
    <row r="680" spans="5:24" ht="15.75" customHeight="1" x14ac:dyDescent="0.2">
      <c r="E680" s="452"/>
      <c r="X680" s="301"/>
    </row>
    <row r="681" spans="5:24" ht="15.75" customHeight="1" x14ac:dyDescent="0.2">
      <c r="E681" s="452"/>
      <c r="X681" s="301"/>
    </row>
    <row r="682" spans="5:24" ht="15.75" customHeight="1" x14ac:dyDescent="0.2">
      <c r="E682" s="452"/>
      <c r="X682" s="301"/>
    </row>
    <row r="683" spans="5:24" ht="15.75" customHeight="1" x14ac:dyDescent="0.2">
      <c r="E683" s="452"/>
      <c r="X683" s="301"/>
    </row>
    <row r="684" spans="5:24" ht="15.75" customHeight="1" x14ac:dyDescent="0.2">
      <c r="E684" s="452"/>
      <c r="X684" s="301"/>
    </row>
    <row r="685" spans="5:24" ht="15.75" customHeight="1" x14ac:dyDescent="0.2">
      <c r="E685" s="452"/>
      <c r="X685" s="301"/>
    </row>
    <row r="686" spans="5:24" ht="15.75" customHeight="1" x14ac:dyDescent="0.2">
      <c r="E686" s="452"/>
      <c r="X686" s="301"/>
    </row>
    <row r="687" spans="5:24" ht="15.75" customHeight="1" x14ac:dyDescent="0.2">
      <c r="E687" s="452"/>
      <c r="X687" s="301"/>
    </row>
    <row r="688" spans="5:24" ht="15.75" customHeight="1" x14ac:dyDescent="0.2">
      <c r="E688" s="452"/>
      <c r="X688" s="301"/>
    </row>
    <row r="689" spans="5:24" ht="15.75" customHeight="1" x14ac:dyDescent="0.2">
      <c r="E689" s="452"/>
      <c r="X689" s="301"/>
    </row>
    <row r="690" spans="5:24" ht="15.75" customHeight="1" x14ac:dyDescent="0.2">
      <c r="E690" s="452"/>
      <c r="X690" s="301"/>
    </row>
    <row r="691" spans="5:24" ht="15.75" customHeight="1" x14ac:dyDescent="0.2">
      <c r="E691" s="452"/>
      <c r="X691" s="301"/>
    </row>
    <row r="692" spans="5:24" ht="15.75" customHeight="1" x14ac:dyDescent="0.2">
      <c r="E692" s="452"/>
      <c r="X692" s="301"/>
    </row>
    <row r="693" spans="5:24" ht="15.75" customHeight="1" x14ac:dyDescent="0.2">
      <c r="E693" s="452"/>
      <c r="X693" s="301"/>
    </row>
    <row r="694" spans="5:24" ht="15.75" customHeight="1" x14ac:dyDescent="0.2">
      <c r="E694" s="452"/>
      <c r="X694" s="301"/>
    </row>
    <row r="695" spans="5:24" ht="15.75" customHeight="1" x14ac:dyDescent="0.2">
      <c r="E695" s="452"/>
      <c r="X695" s="301"/>
    </row>
    <row r="696" spans="5:24" ht="15.75" customHeight="1" x14ac:dyDescent="0.2">
      <c r="E696" s="452"/>
      <c r="X696" s="301"/>
    </row>
    <row r="697" spans="5:24" ht="15.75" customHeight="1" x14ac:dyDescent="0.2">
      <c r="E697" s="452"/>
      <c r="X697" s="301"/>
    </row>
    <row r="698" spans="5:24" ht="15.75" customHeight="1" x14ac:dyDescent="0.2">
      <c r="E698" s="452"/>
      <c r="X698" s="301"/>
    </row>
    <row r="699" spans="5:24" ht="15.75" customHeight="1" x14ac:dyDescent="0.2">
      <c r="E699" s="452"/>
      <c r="X699" s="301"/>
    </row>
    <row r="700" spans="5:24" ht="15.75" customHeight="1" x14ac:dyDescent="0.2">
      <c r="E700" s="452"/>
      <c r="X700" s="301"/>
    </row>
    <row r="701" spans="5:24" ht="15.75" customHeight="1" x14ac:dyDescent="0.2">
      <c r="E701" s="452"/>
      <c r="X701" s="301"/>
    </row>
    <row r="702" spans="5:24" ht="15.75" customHeight="1" x14ac:dyDescent="0.2">
      <c r="E702" s="452"/>
      <c r="X702" s="301"/>
    </row>
    <row r="703" spans="5:24" ht="15.75" customHeight="1" x14ac:dyDescent="0.2">
      <c r="E703" s="452"/>
      <c r="X703" s="301"/>
    </row>
    <row r="704" spans="5:24" ht="15.75" customHeight="1" x14ac:dyDescent="0.2">
      <c r="E704" s="452"/>
      <c r="X704" s="301"/>
    </row>
    <row r="705" spans="5:24" ht="15.75" customHeight="1" x14ac:dyDescent="0.2">
      <c r="E705" s="452"/>
      <c r="X705" s="301"/>
    </row>
    <row r="706" spans="5:24" ht="15.75" customHeight="1" x14ac:dyDescent="0.2">
      <c r="E706" s="452"/>
      <c r="X706" s="301"/>
    </row>
    <row r="707" spans="5:24" ht="15.75" customHeight="1" x14ac:dyDescent="0.2">
      <c r="E707" s="452"/>
      <c r="X707" s="301"/>
    </row>
    <row r="708" spans="5:24" ht="15.75" customHeight="1" x14ac:dyDescent="0.2">
      <c r="E708" s="452"/>
      <c r="X708" s="301"/>
    </row>
    <row r="709" spans="5:24" ht="15.75" customHeight="1" x14ac:dyDescent="0.2">
      <c r="E709" s="452"/>
      <c r="X709" s="301"/>
    </row>
    <row r="710" spans="5:24" ht="15.75" customHeight="1" x14ac:dyDescent="0.2">
      <c r="E710" s="452"/>
      <c r="X710" s="301"/>
    </row>
    <row r="711" spans="5:24" ht="15.75" customHeight="1" x14ac:dyDescent="0.2">
      <c r="E711" s="452"/>
      <c r="X711" s="301"/>
    </row>
    <row r="712" spans="5:24" ht="15.75" customHeight="1" x14ac:dyDescent="0.2">
      <c r="E712" s="452"/>
      <c r="X712" s="301"/>
    </row>
    <row r="713" spans="5:24" ht="15.75" customHeight="1" x14ac:dyDescent="0.2">
      <c r="E713" s="452"/>
      <c r="X713" s="301"/>
    </row>
    <row r="714" spans="5:24" ht="15.75" customHeight="1" x14ac:dyDescent="0.2">
      <c r="E714" s="452"/>
      <c r="X714" s="301"/>
    </row>
    <row r="715" spans="5:24" ht="15.75" customHeight="1" x14ac:dyDescent="0.2">
      <c r="E715" s="452"/>
      <c r="X715" s="301"/>
    </row>
    <row r="716" spans="5:24" ht="15.75" customHeight="1" x14ac:dyDescent="0.2">
      <c r="E716" s="452"/>
      <c r="X716" s="301"/>
    </row>
    <row r="717" spans="5:24" ht="15.75" customHeight="1" x14ac:dyDescent="0.2">
      <c r="E717" s="452"/>
      <c r="X717" s="301"/>
    </row>
    <row r="718" spans="5:24" ht="15.75" customHeight="1" x14ac:dyDescent="0.2">
      <c r="E718" s="452"/>
      <c r="X718" s="301"/>
    </row>
    <row r="719" spans="5:24" ht="15.75" customHeight="1" x14ac:dyDescent="0.2">
      <c r="E719" s="452"/>
      <c r="X719" s="301"/>
    </row>
    <row r="720" spans="5:24" ht="15.75" customHeight="1" x14ac:dyDescent="0.2">
      <c r="E720" s="452"/>
      <c r="X720" s="301"/>
    </row>
    <row r="721" spans="5:24" ht="15.75" customHeight="1" x14ac:dyDescent="0.2">
      <c r="E721" s="452"/>
      <c r="X721" s="301"/>
    </row>
    <row r="722" spans="5:24" ht="15.75" customHeight="1" x14ac:dyDescent="0.2">
      <c r="E722" s="452"/>
      <c r="X722" s="301"/>
    </row>
    <row r="723" spans="5:24" ht="15.75" customHeight="1" x14ac:dyDescent="0.2">
      <c r="E723" s="452"/>
      <c r="X723" s="301"/>
    </row>
    <row r="724" spans="5:24" ht="15.75" customHeight="1" x14ac:dyDescent="0.2">
      <c r="E724" s="452"/>
      <c r="X724" s="301"/>
    </row>
    <row r="725" spans="5:24" ht="15.75" customHeight="1" x14ac:dyDescent="0.2">
      <c r="E725" s="452"/>
      <c r="X725" s="301"/>
    </row>
    <row r="726" spans="5:24" ht="15.75" customHeight="1" x14ac:dyDescent="0.2">
      <c r="E726" s="452"/>
      <c r="X726" s="301"/>
    </row>
    <row r="727" spans="5:24" ht="15.75" customHeight="1" x14ac:dyDescent="0.2">
      <c r="E727" s="452"/>
      <c r="X727" s="301"/>
    </row>
    <row r="728" spans="5:24" ht="15.75" customHeight="1" x14ac:dyDescent="0.2">
      <c r="E728" s="452"/>
      <c r="X728" s="301"/>
    </row>
    <row r="729" spans="5:24" ht="15.75" customHeight="1" x14ac:dyDescent="0.2">
      <c r="E729" s="452"/>
      <c r="X729" s="301"/>
    </row>
    <row r="730" spans="5:24" ht="15.75" customHeight="1" x14ac:dyDescent="0.2">
      <c r="E730" s="452"/>
      <c r="X730" s="301"/>
    </row>
    <row r="731" spans="5:24" ht="15.75" customHeight="1" x14ac:dyDescent="0.2">
      <c r="E731" s="452"/>
      <c r="X731" s="301"/>
    </row>
    <row r="732" spans="5:24" ht="15.75" customHeight="1" x14ac:dyDescent="0.2">
      <c r="E732" s="452"/>
      <c r="X732" s="301"/>
    </row>
    <row r="733" spans="5:24" ht="15.75" customHeight="1" x14ac:dyDescent="0.2">
      <c r="E733" s="452"/>
      <c r="X733" s="301"/>
    </row>
    <row r="734" spans="5:24" ht="15.75" customHeight="1" x14ac:dyDescent="0.2">
      <c r="E734" s="452"/>
      <c r="X734" s="301"/>
    </row>
    <row r="735" spans="5:24" ht="15.75" customHeight="1" x14ac:dyDescent="0.2">
      <c r="E735" s="452"/>
      <c r="X735" s="301"/>
    </row>
    <row r="736" spans="5:24" ht="15.75" customHeight="1" x14ac:dyDescent="0.2">
      <c r="E736" s="452"/>
      <c r="X736" s="301"/>
    </row>
    <row r="737" spans="5:24" ht="15.75" customHeight="1" x14ac:dyDescent="0.2">
      <c r="E737" s="452"/>
      <c r="X737" s="301"/>
    </row>
    <row r="738" spans="5:24" ht="15.75" customHeight="1" x14ac:dyDescent="0.2">
      <c r="E738" s="452"/>
      <c r="X738" s="301"/>
    </row>
    <row r="739" spans="5:24" ht="15.75" customHeight="1" x14ac:dyDescent="0.2">
      <c r="E739" s="452"/>
      <c r="X739" s="301"/>
    </row>
    <row r="740" spans="5:24" ht="15.75" customHeight="1" x14ac:dyDescent="0.2">
      <c r="E740" s="452"/>
      <c r="X740" s="301"/>
    </row>
    <row r="741" spans="5:24" ht="15.75" customHeight="1" x14ac:dyDescent="0.2">
      <c r="E741" s="452"/>
      <c r="X741" s="301"/>
    </row>
    <row r="742" spans="5:24" ht="15.75" customHeight="1" x14ac:dyDescent="0.2">
      <c r="E742" s="452"/>
      <c r="X742" s="301"/>
    </row>
    <row r="743" spans="5:24" ht="15.75" customHeight="1" x14ac:dyDescent="0.2">
      <c r="E743" s="452"/>
      <c r="X743" s="301"/>
    </row>
    <row r="744" spans="5:24" ht="15.75" customHeight="1" x14ac:dyDescent="0.2">
      <c r="E744" s="452"/>
      <c r="X744" s="301"/>
    </row>
    <row r="745" spans="5:24" ht="15.75" customHeight="1" x14ac:dyDescent="0.2">
      <c r="E745" s="452"/>
      <c r="X745" s="301"/>
    </row>
    <row r="746" spans="5:24" ht="15.75" customHeight="1" x14ac:dyDescent="0.2">
      <c r="E746" s="452"/>
      <c r="X746" s="301"/>
    </row>
    <row r="747" spans="5:24" ht="15.75" customHeight="1" x14ac:dyDescent="0.2">
      <c r="E747" s="452"/>
      <c r="X747" s="301"/>
    </row>
    <row r="748" spans="5:24" ht="15.75" customHeight="1" x14ac:dyDescent="0.2">
      <c r="E748" s="452"/>
      <c r="X748" s="301"/>
    </row>
    <row r="749" spans="5:24" ht="15.75" customHeight="1" x14ac:dyDescent="0.2">
      <c r="E749" s="452"/>
      <c r="X749" s="301"/>
    </row>
    <row r="750" spans="5:24" ht="15.75" customHeight="1" x14ac:dyDescent="0.2">
      <c r="E750" s="452"/>
      <c r="X750" s="301"/>
    </row>
    <row r="751" spans="5:24" ht="15.75" customHeight="1" x14ac:dyDescent="0.2">
      <c r="E751" s="452"/>
      <c r="X751" s="301"/>
    </row>
    <row r="752" spans="5:24" ht="15.75" customHeight="1" x14ac:dyDescent="0.2">
      <c r="E752" s="452"/>
      <c r="X752" s="301"/>
    </row>
    <row r="753" spans="5:24" ht="15.75" customHeight="1" x14ac:dyDescent="0.2">
      <c r="E753" s="452"/>
      <c r="X753" s="301"/>
    </row>
    <row r="754" spans="5:24" ht="15.75" customHeight="1" x14ac:dyDescent="0.2">
      <c r="E754" s="452"/>
      <c r="X754" s="301"/>
    </row>
    <row r="755" spans="5:24" ht="15.75" customHeight="1" x14ac:dyDescent="0.2">
      <c r="E755" s="452"/>
      <c r="X755" s="301"/>
    </row>
    <row r="756" spans="5:24" ht="15.75" customHeight="1" x14ac:dyDescent="0.2">
      <c r="E756" s="452"/>
      <c r="X756" s="301"/>
    </row>
    <row r="757" spans="5:24" ht="15.75" customHeight="1" x14ac:dyDescent="0.2">
      <c r="E757" s="452"/>
      <c r="X757" s="301"/>
    </row>
    <row r="758" spans="5:24" ht="15.75" customHeight="1" x14ac:dyDescent="0.2">
      <c r="E758" s="452"/>
      <c r="X758" s="301"/>
    </row>
    <row r="759" spans="5:24" ht="15.75" customHeight="1" x14ac:dyDescent="0.2">
      <c r="E759" s="452"/>
      <c r="X759" s="301"/>
    </row>
    <row r="760" spans="5:24" ht="15.75" customHeight="1" x14ac:dyDescent="0.2">
      <c r="E760" s="452"/>
      <c r="X760" s="301"/>
    </row>
    <row r="761" spans="5:24" ht="15.75" customHeight="1" x14ac:dyDescent="0.2">
      <c r="E761" s="452"/>
      <c r="X761" s="301"/>
    </row>
    <row r="762" spans="5:24" ht="15.75" customHeight="1" x14ac:dyDescent="0.2">
      <c r="E762" s="452"/>
      <c r="X762" s="301"/>
    </row>
    <row r="763" spans="5:24" ht="15.75" customHeight="1" x14ac:dyDescent="0.2">
      <c r="E763" s="452"/>
      <c r="X763" s="301"/>
    </row>
    <row r="764" spans="5:24" ht="15.75" customHeight="1" x14ac:dyDescent="0.2">
      <c r="E764" s="452"/>
      <c r="X764" s="301"/>
    </row>
    <row r="765" spans="5:24" ht="15.75" customHeight="1" x14ac:dyDescent="0.2">
      <c r="E765" s="452"/>
      <c r="X765" s="301"/>
    </row>
    <row r="766" spans="5:24" ht="15.75" customHeight="1" x14ac:dyDescent="0.2">
      <c r="E766" s="452"/>
      <c r="X766" s="301"/>
    </row>
    <row r="767" spans="5:24" ht="15.75" customHeight="1" x14ac:dyDescent="0.2">
      <c r="E767" s="452"/>
      <c r="X767" s="301"/>
    </row>
    <row r="768" spans="5:24" ht="15.75" customHeight="1" x14ac:dyDescent="0.2">
      <c r="E768" s="452"/>
      <c r="X768" s="301"/>
    </row>
    <row r="769" spans="5:24" ht="15.75" customHeight="1" x14ac:dyDescent="0.2">
      <c r="E769" s="452"/>
      <c r="X769" s="301"/>
    </row>
    <row r="770" spans="5:24" ht="15.75" customHeight="1" x14ac:dyDescent="0.2">
      <c r="E770" s="452"/>
      <c r="X770" s="301"/>
    </row>
    <row r="771" spans="5:24" ht="15.75" customHeight="1" x14ac:dyDescent="0.2">
      <c r="E771" s="452"/>
      <c r="X771" s="301"/>
    </row>
    <row r="772" spans="5:24" ht="15.75" customHeight="1" x14ac:dyDescent="0.2">
      <c r="E772" s="452"/>
      <c r="X772" s="301"/>
    </row>
    <row r="773" spans="5:24" ht="15.75" customHeight="1" x14ac:dyDescent="0.2">
      <c r="E773" s="452"/>
      <c r="X773" s="301"/>
    </row>
    <row r="774" spans="5:24" ht="15.75" customHeight="1" x14ac:dyDescent="0.2">
      <c r="E774" s="452"/>
      <c r="X774" s="301"/>
    </row>
    <row r="775" spans="5:24" ht="15.75" customHeight="1" x14ac:dyDescent="0.2">
      <c r="E775" s="452"/>
      <c r="X775" s="301"/>
    </row>
    <row r="776" spans="5:24" ht="15.75" customHeight="1" x14ac:dyDescent="0.2">
      <c r="E776" s="452"/>
      <c r="X776" s="301"/>
    </row>
    <row r="777" spans="5:24" ht="15.75" customHeight="1" x14ac:dyDescent="0.2">
      <c r="E777" s="452"/>
      <c r="X777" s="301"/>
    </row>
    <row r="778" spans="5:24" ht="15.75" customHeight="1" x14ac:dyDescent="0.2">
      <c r="E778" s="452"/>
      <c r="X778" s="301"/>
    </row>
    <row r="779" spans="5:24" ht="15.75" customHeight="1" x14ac:dyDescent="0.2">
      <c r="E779" s="452"/>
      <c r="X779" s="301"/>
    </row>
    <row r="780" spans="5:24" ht="15.75" customHeight="1" x14ac:dyDescent="0.2">
      <c r="E780" s="452"/>
      <c r="X780" s="301"/>
    </row>
    <row r="781" spans="5:24" ht="15.75" customHeight="1" x14ac:dyDescent="0.2">
      <c r="E781" s="452"/>
      <c r="X781" s="301"/>
    </row>
    <row r="782" spans="5:24" ht="15.75" customHeight="1" x14ac:dyDescent="0.2">
      <c r="E782" s="452"/>
      <c r="X782" s="301"/>
    </row>
    <row r="783" spans="5:24" ht="15.75" customHeight="1" x14ac:dyDescent="0.2">
      <c r="E783" s="452"/>
      <c r="X783" s="301"/>
    </row>
    <row r="784" spans="5:24" ht="15.75" customHeight="1" x14ac:dyDescent="0.2">
      <c r="E784" s="452"/>
      <c r="X784" s="301"/>
    </row>
    <row r="785" spans="5:24" ht="15.75" customHeight="1" x14ac:dyDescent="0.2">
      <c r="E785" s="452"/>
      <c r="X785" s="301"/>
    </row>
    <row r="786" spans="5:24" ht="15.75" customHeight="1" x14ac:dyDescent="0.2">
      <c r="E786" s="452"/>
      <c r="X786" s="301"/>
    </row>
    <row r="787" spans="5:24" ht="15.75" customHeight="1" x14ac:dyDescent="0.2">
      <c r="E787" s="452"/>
      <c r="X787" s="301"/>
    </row>
    <row r="788" spans="5:24" ht="15.75" customHeight="1" x14ac:dyDescent="0.2">
      <c r="E788" s="452"/>
      <c r="X788" s="301"/>
    </row>
    <row r="789" spans="5:24" ht="15.75" customHeight="1" x14ac:dyDescent="0.2">
      <c r="E789" s="452"/>
      <c r="X789" s="301"/>
    </row>
    <row r="790" spans="5:24" ht="15.75" customHeight="1" x14ac:dyDescent="0.2">
      <c r="E790" s="452"/>
      <c r="X790" s="301"/>
    </row>
    <row r="791" spans="5:24" ht="15.75" customHeight="1" x14ac:dyDescent="0.2">
      <c r="E791" s="452"/>
      <c r="X791" s="301"/>
    </row>
    <row r="792" spans="5:24" ht="15.75" customHeight="1" x14ac:dyDescent="0.2">
      <c r="E792" s="452"/>
      <c r="X792" s="301"/>
    </row>
    <row r="793" spans="5:24" ht="15.75" customHeight="1" x14ac:dyDescent="0.2">
      <c r="E793" s="452"/>
      <c r="X793" s="301"/>
    </row>
    <row r="794" spans="5:24" ht="15.75" customHeight="1" x14ac:dyDescent="0.2">
      <c r="E794" s="452"/>
      <c r="X794" s="301"/>
    </row>
    <row r="795" spans="5:24" ht="15.75" customHeight="1" x14ac:dyDescent="0.2">
      <c r="E795" s="452"/>
      <c r="X795" s="301"/>
    </row>
    <row r="796" spans="5:24" ht="15.75" customHeight="1" x14ac:dyDescent="0.2">
      <c r="E796" s="452"/>
      <c r="X796" s="301"/>
    </row>
    <row r="797" spans="5:24" ht="15.75" customHeight="1" x14ac:dyDescent="0.2">
      <c r="E797" s="452"/>
      <c r="X797" s="301"/>
    </row>
    <row r="798" spans="5:24" ht="15.75" customHeight="1" x14ac:dyDescent="0.2">
      <c r="E798" s="452"/>
      <c r="X798" s="301"/>
    </row>
    <row r="799" spans="5:24" ht="15.75" customHeight="1" x14ac:dyDescent="0.2">
      <c r="E799" s="452"/>
      <c r="X799" s="301"/>
    </row>
    <row r="800" spans="5:24" ht="15.75" customHeight="1" x14ac:dyDescent="0.2">
      <c r="E800" s="452"/>
      <c r="X800" s="301"/>
    </row>
    <row r="801" spans="5:24" ht="15.75" customHeight="1" x14ac:dyDescent="0.2">
      <c r="E801" s="452"/>
      <c r="X801" s="301"/>
    </row>
    <row r="802" spans="5:24" ht="15.75" customHeight="1" x14ac:dyDescent="0.2">
      <c r="E802" s="452"/>
      <c r="X802" s="301"/>
    </row>
    <row r="803" spans="5:24" ht="15.75" customHeight="1" x14ac:dyDescent="0.2">
      <c r="E803" s="452"/>
      <c r="X803" s="301"/>
    </row>
    <row r="804" spans="5:24" ht="15.75" customHeight="1" x14ac:dyDescent="0.2">
      <c r="E804" s="452"/>
      <c r="X804" s="301"/>
    </row>
    <row r="805" spans="5:24" ht="15.75" customHeight="1" x14ac:dyDescent="0.2">
      <c r="E805" s="452"/>
      <c r="X805" s="301"/>
    </row>
    <row r="806" spans="5:24" ht="15.75" customHeight="1" x14ac:dyDescent="0.2">
      <c r="E806" s="452"/>
      <c r="X806" s="301"/>
    </row>
    <row r="807" spans="5:24" ht="15.75" customHeight="1" x14ac:dyDescent="0.2">
      <c r="E807" s="452"/>
      <c r="X807" s="301"/>
    </row>
    <row r="808" spans="5:24" ht="15.75" customHeight="1" x14ac:dyDescent="0.2">
      <c r="E808" s="452"/>
      <c r="X808" s="301"/>
    </row>
    <row r="809" spans="5:24" ht="15.75" customHeight="1" x14ac:dyDescent="0.2">
      <c r="E809" s="452"/>
      <c r="X809" s="301"/>
    </row>
    <row r="810" spans="5:24" ht="15.75" customHeight="1" x14ac:dyDescent="0.2">
      <c r="E810" s="452"/>
      <c r="X810" s="301"/>
    </row>
    <row r="811" spans="5:24" ht="15.75" customHeight="1" x14ac:dyDescent="0.2">
      <c r="E811" s="452"/>
      <c r="X811" s="301"/>
    </row>
    <row r="812" spans="5:24" ht="15.75" customHeight="1" x14ac:dyDescent="0.2">
      <c r="E812" s="452"/>
      <c r="X812" s="301"/>
    </row>
    <row r="813" spans="5:24" ht="15.75" customHeight="1" x14ac:dyDescent="0.2">
      <c r="E813" s="452"/>
      <c r="X813" s="301"/>
    </row>
    <row r="814" spans="5:24" ht="15.75" customHeight="1" x14ac:dyDescent="0.2">
      <c r="E814" s="452"/>
      <c r="X814" s="301"/>
    </row>
    <row r="815" spans="5:24" ht="15.75" customHeight="1" x14ac:dyDescent="0.2">
      <c r="E815" s="452"/>
      <c r="X815" s="301"/>
    </row>
    <row r="816" spans="5:24" ht="15.75" customHeight="1" x14ac:dyDescent="0.2">
      <c r="E816" s="452"/>
      <c r="X816" s="301"/>
    </row>
    <row r="817" spans="5:24" ht="15.75" customHeight="1" x14ac:dyDescent="0.2">
      <c r="E817" s="452"/>
      <c r="X817" s="301"/>
    </row>
    <row r="818" spans="5:24" ht="15.75" customHeight="1" x14ac:dyDescent="0.2">
      <c r="E818" s="452"/>
      <c r="X818" s="301"/>
    </row>
    <row r="819" spans="5:24" ht="15.75" customHeight="1" x14ac:dyDescent="0.2">
      <c r="E819" s="452"/>
      <c r="X819" s="301"/>
    </row>
    <row r="820" spans="5:24" ht="15.75" customHeight="1" x14ac:dyDescent="0.2">
      <c r="E820" s="452"/>
      <c r="X820" s="301"/>
    </row>
    <row r="821" spans="5:24" ht="15.75" customHeight="1" x14ac:dyDescent="0.2">
      <c r="E821" s="452"/>
      <c r="X821" s="301"/>
    </row>
    <row r="822" spans="5:24" ht="15.75" customHeight="1" x14ac:dyDescent="0.2">
      <c r="E822" s="452"/>
      <c r="X822" s="301"/>
    </row>
    <row r="823" spans="5:24" ht="15.75" customHeight="1" x14ac:dyDescent="0.2">
      <c r="E823" s="452"/>
      <c r="X823" s="301"/>
    </row>
    <row r="824" spans="5:24" ht="15.75" customHeight="1" x14ac:dyDescent="0.2">
      <c r="E824" s="452"/>
      <c r="X824" s="301"/>
    </row>
    <row r="825" spans="5:24" ht="15.75" customHeight="1" x14ac:dyDescent="0.2">
      <c r="E825" s="452"/>
      <c r="X825" s="301"/>
    </row>
    <row r="826" spans="5:24" ht="15.75" customHeight="1" x14ac:dyDescent="0.2">
      <c r="E826" s="452"/>
      <c r="X826" s="301"/>
    </row>
    <row r="827" spans="5:24" ht="15.75" customHeight="1" x14ac:dyDescent="0.2">
      <c r="E827" s="452"/>
      <c r="X827" s="301"/>
    </row>
    <row r="828" spans="5:24" ht="15.75" customHeight="1" x14ac:dyDescent="0.2">
      <c r="E828" s="452"/>
      <c r="X828" s="301"/>
    </row>
    <row r="829" spans="5:24" ht="15.75" customHeight="1" x14ac:dyDescent="0.2">
      <c r="E829" s="452"/>
      <c r="X829" s="301"/>
    </row>
    <row r="830" spans="5:24" ht="15.75" customHeight="1" x14ac:dyDescent="0.2">
      <c r="E830" s="452"/>
      <c r="X830" s="301"/>
    </row>
    <row r="831" spans="5:24" ht="15.75" customHeight="1" x14ac:dyDescent="0.2">
      <c r="E831" s="452"/>
      <c r="X831" s="301"/>
    </row>
    <row r="832" spans="5:24" ht="15.75" customHeight="1" x14ac:dyDescent="0.2">
      <c r="E832" s="452"/>
      <c r="X832" s="301"/>
    </row>
    <row r="833" spans="5:24" ht="15.75" customHeight="1" x14ac:dyDescent="0.2">
      <c r="E833" s="452"/>
      <c r="X833" s="301"/>
    </row>
    <row r="834" spans="5:24" ht="15.75" customHeight="1" x14ac:dyDescent="0.2">
      <c r="E834" s="452"/>
      <c r="X834" s="301"/>
    </row>
    <row r="835" spans="5:24" ht="15.75" customHeight="1" x14ac:dyDescent="0.2">
      <c r="E835" s="452"/>
      <c r="X835" s="301"/>
    </row>
    <row r="836" spans="5:24" ht="15.75" customHeight="1" x14ac:dyDescent="0.2">
      <c r="E836" s="452"/>
      <c r="X836" s="301"/>
    </row>
    <row r="837" spans="5:24" ht="15.75" customHeight="1" x14ac:dyDescent="0.2">
      <c r="E837" s="452"/>
      <c r="X837" s="301"/>
    </row>
    <row r="838" spans="5:24" ht="15.75" customHeight="1" x14ac:dyDescent="0.2">
      <c r="E838" s="452"/>
      <c r="X838" s="301"/>
    </row>
    <row r="839" spans="5:24" ht="15.75" customHeight="1" x14ac:dyDescent="0.2">
      <c r="E839" s="452"/>
      <c r="X839" s="301"/>
    </row>
    <row r="840" spans="5:24" ht="15.75" customHeight="1" x14ac:dyDescent="0.2">
      <c r="E840" s="452"/>
      <c r="X840" s="301"/>
    </row>
    <row r="841" spans="5:24" ht="15.75" customHeight="1" x14ac:dyDescent="0.2">
      <c r="E841" s="452"/>
      <c r="X841" s="301"/>
    </row>
    <row r="842" spans="5:24" ht="15.75" customHeight="1" x14ac:dyDescent="0.2">
      <c r="E842" s="452"/>
      <c r="X842" s="301"/>
    </row>
    <row r="843" spans="5:24" ht="15.75" customHeight="1" x14ac:dyDescent="0.2">
      <c r="E843" s="452"/>
      <c r="X843" s="301"/>
    </row>
    <row r="844" spans="5:24" ht="15.75" customHeight="1" x14ac:dyDescent="0.2">
      <c r="E844" s="452"/>
      <c r="X844" s="301"/>
    </row>
    <row r="845" spans="5:24" ht="15.75" customHeight="1" x14ac:dyDescent="0.2">
      <c r="E845" s="452"/>
      <c r="X845" s="301"/>
    </row>
    <row r="846" spans="5:24" ht="15.75" customHeight="1" x14ac:dyDescent="0.2">
      <c r="E846" s="452"/>
      <c r="X846" s="301"/>
    </row>
    <row r="847" spans="5:24" ht="15.75" customHeight="1" x14ac:dyDescent="0.2">
      <c r="E847" s="452"/>
      <c r="X847" s="301"/>
    </row>
    <row r="848" spans="5:24" ht="15.75" customHeight="1" x14ac:dyDescent="0.2">
      <c r="E848" s="452"/>
      <c r="X848" s="301"/>
    </row>
    <row r="849" spans="5:24" ht="15.75" customHeight="1" x14ac:dyDescent="0.2">
      <c r="E849" s="452"/>
      <c r="X849" s="301"/>
    </row>
    <row r="850" spans="5:24" ht="15.75" customHeight="1" x14ac:dyDescent="0.2">
      <c r="E850" s="452"/>
      <c r="X850" s="301"/>
    </row>
    <row r="851" spans="5:24" ht="15.75" customHeight="1" x14ac:dyDescent="0.2">
      <c r="E851" s="452"/>
      <c r="X851" s="301"/>
    </row>
    <row r="852" spans="5:24" ht="15.75" customHeight="1" x14ac:dyDescent="0.2">
      <c r="E852" s="452"/>
      <c r="X852" s="301"/>
    </row>
    <row r="853" spans="5:24" ht="15.75" customHeight="1" x14ac:dyDescent="0.2">
      <c r="E853" s="452"/>
      <c r="X853" s="301"/>
    </row>
    <row r="854" spans="5:24" ht="15.75" customHeight="1" x14ac:dyDescent="0.2">
      <c r="E854" s="452"/>
      <c r="X854" s="301"/>
    </row>
    <row r="855" spans="5:24" ht="15.75" customHeight="1" x14ac:dyDescent="0.2">
      <c r="E855" s="452"/>
      <c r="X855" s="301"/>
    </row>
    <row r="856" spans="5:24" ht="15.75" customHeight="1" x14ac:dyDescent="0.2">
      <c r="E856" s="452"/>
      <c r="X856" s="301"/>
    </row>
    <row r="857" spans="5:24" ht="15.75" customHeight="1" x14ac:dyDescent="0.2">
      <c r="E857" s="452"/>
      <c r="X857" s="301"/>
    </row>
    <row r="858" spans="5:24" ht="15.75" customHeight="1" x14ac:dyDescent="0.2">
      <c r="E858" s="452"/>
      <c r="X858" s="301"/>
    </row>
    <row r="859" spans="5:24" ht="15.75" customHeight="1" x14ac:dyDescent="0.2">
      <c r="E859" s="452"/>
      <c r="X859" s="301"/>
    </row>
    <row r="860" spans="5:24" ht="15.75" customHeight="1" x14ac:dyDescent="0.2">
      <c r="E860" s="452"/>
      <c r="X860" s="301"/>
    </row>
    <row r="861" spans="5:24" ht="15.75" customHeight="1" x14ac:dyDescent="0.2">
      <c r="E861" s="452"/>
      <c r="X861" s="301"/>
    </row>
    <row r="862" spans="5:24" ht="15.75" customHeight="1" x14ac:dyDescent="0.2">
      <c r="E862" s="452"/>
      <c r="X862" s="301"/>
    </row>
    <row r="863" spans="5:24" ht="15.75" customHeight="1" x14ac:dyDescent="0.2">
      <c r="E863" s="452"/>
      <c r="X863" s="301"/>
    </row>
    <row r="864" spans="5:24" ht="15.75" customHeight="1" x14ac:dyDescent="0.2">
      <c r="E864" s="452"/>
      <c r="X864" s="301"/>
    </row>
    <row r="865" spans="5:24" ht="15.75" customHeight="1" x14ac:dyDescent="0.2">
      <c r="E865" s="452"/>
      <c r="X865" s="301"/>
    </row>
    <row r="866" spans="5:24" ht="15.75" customHeight="1" x14ac:dyDescent="0.2">
      <c r="E866" s="452"/>
      <c r="X866" s="301"/>
    </row>
    <row r="867" spans="5:24" ht="15.75" customHeight="1" x14ac:dyDescent="0.2">
      <c r="E867" s="452"/>
      <c r="X867" s="301"/>
    </row>
    <row r="868" spans="5:24" ht="15.75" customHeight="1" x14ac:dyDescent="0.2">
      <c r="E868" s="452"/>
      <c r="X868" s="301"/>
    </row>
    <row r="869" spans="5:24" ht="15.75" customHeight="1" x14ac:dyDescent="0.2">
      <c r="E869" s="452"/>
      <c r="X869" s="301"/>
    </row>
    <row r="870" spans="5:24" ht="15.75" customHeight="1" x14ac:dyDescent="0.2">
      <c r="E870" s="452"/>
      <c r="X870" s="301"/>
    </row>
    <row r="871" spans="5:24" ht="15.75" customHeight="1" x14ac:dyDescent="0.2">
      <c r="E871" s="452"/>
      <c r="X871" s="301"/>
    </row>
    <row r="872" spans="5:24" ht="15.75" customHeight="1" x14ac:dyDescent="0.2">
      <c r="E872" s="452"/>
      <c r="X872" s="301"/>
    </row>
    <row r="873" spans="5:24" ht="15.75" customHeight="1" x14ac:dyDescent="0.2">
      <c r="E873" s="452"/>
      <c r="X873" s="301"/>
    </row>
    <row r="874" spans="5:24" ht="15.75" customHeight="1" x14ac:dyDescent="0.2">
      <c r="E874" s="452"/>
      <c r="X874" s="301"/>
    </row>
    <row r="875" spans="5:24" ht="15.75" customHeight="1" x14ac:dyDescent="0.2">
      <c r="E875" s="452"/>
      <c r="X875" s="301"/>
    </row>
    <row r="876" spans="5:24" ht="15.75" customHeight="1" x14ac:dyDescent="0.2">
      <c r="E876" s="452"/>
      <c r="X876" s="301"/>
    </row>
    <row r="877" spans="5:24" ht="15.75" customHeight="1" x14ac:dyDescent="0.2">
      <c r="E877" s="452"/>
      <c r="X877" s="301"/>
    </row>
    <row r="878" spans="5:24" ht="15.75" customHeight="1" x14ac:dyDescent="0.2">
      <c r="E878" s="452"/>
      <c r="X878" s="301"/>
    </row>
    <row r="879" spans="5:24" ht="15.75" customHeight="1" x14ac:dyDescent="0.2">
      <c r="E879" s="452"/>
      <c r="X879" s="301"/>
    </row>
    <row r="880" spans="5:24" ht="15.75" customHeight="1" x14ac:dyDescent="0.2">
      <c r="E880" s="452"/>
      <c r="X880" s="301"/>
    </row>
    <row r="881" spans="5:24" ht="15.75" customHeight="1" x14ac:dyDescent="0.2">
      <c r="E881" s="452"/>
      <c r="X881" s="301"/>
    </row>
    <row r="882" spans="5:24" ht="15.75" customHeight="1" x14ac:dyDescent="0.2">
      <c r="E882" s="452"/>
      <c r="X882" s="301"/>
    </row>
    <row r="883" spans="5:24" ht="15.75" customHeight="1" x14ac:dyDescent="0.2">
      <c r="E883" s="452"/>
      <c r="X883" s="301"/>
    </row>
    <row r="884" spans="5:24" ht="15.75" customHeight="1" x14ac:dyDescent="0.2">
      <c r="E884" s="452"/>
      <c r="X884" s="301"/>
    </row>
    <row r="885" spans="5:24" ht="15.75" customHeight="1" x14ac:dyDescent="0.2">
      <c r="E885" s="452"/>
      <c r="X885" s="301"/>
    </row>
    <row r="886" spans="5:24" ht="15.75" customHeight="1" x14ac:dyDescent="0.2">
      <c r="E886" s="452"/>
      <c r="X886" s="301"/>
    </row>
    <row r="887" spans="5:24" ht="15.75" customHeight="1" x14ac:dyDescent="0.2">
      <c r="E887" s="452"/>
      <c r="X887" s="301"/>
    </row>
    <row r="888" spans="5:24" ht="15.75" customHeight="1" x14ac:dyDescent="0.2">
      <c r="E888" s="452"/>
      <c r="X888" s="301"/>
    </row>
    <row r="889" spans="5:24" ht="15.75" customHeight="1" x14ac:dyDescent="0.2">
      <c r="E889" s="452"/>
      <c r="X889" s="301"/>
    </row>
    <row r="890" spans="5:24" ht="15.75" customHeight="1" x14ac:dyDescent="0.2">
      <c r="E890" s="452"/>
      <c r="X890" s="301"/>
    </row>
    <row r="891" spans="5:24" ht="15.75" customHeight="1" x14ac:dyDescent="0.2">
      <c r="E891" s="452"/>
      <c r="X891" s="301"/>
    </row>
    <row r="892" spans="5:24" ht="15.75" customHeight="1" x14ac:dyDescent="0.2">
      <c r="E892" s="452"/>
      <c r="X892" s="301"/>
    </row>
    <row r="893" spans="5:24" ht="15.75" customHeight="1" x14ac:dyDescent="0.2">
      <c r="E893" s="452"/>
      <c r="X893" s="301"/>
    </row>
    <row r="894" spans="5:24" ht="15.75" customHeight="1" x14ac:dyDescent="0.2">
      <c r="E894" s="452"/>
      <c r="X894" s="301"/>
    </row>
    <row r="895" spans="5:24" ht="15.75" customHeight="1" x14ac:dyDescent="0.2">
      <c r="E895" s="452"/>
      <c r="X895" s="301"/>
    </row>
    <row r="896" spans="5:24" ht="15.75" customHeight="1" x14ac:dyDescent="0.2">
      <c r="E896" s="452"/>
      <c r="X896" s="301"/>
    </row>
    <row r="897" spans="5:24" ht="15.75" customHeight="1" x14ac:dyDescent="0.2">
      <c r="E897" s="452"/>
      <c r="X897" s="301"/>
    </row>
    <row r="898" spans="5:24" ht="15.75" customHeight="1" x14ac:dyDescent="0.2">
      <c r="E898" s="452"/>
      <c r="X898" s="301"/>
    </row>
    <row r="899" spans="5:24" ht="15.75" customHeight="1" x14ac:dyDescent="0.2">
      <c r="E899" s="452"/>
      <c r="X899" s="301"/>
    </row>
    <row r="900" spans="5:24" ht="15.75" customHeight="1" x14ac:dyDescent="0.2">
      <c r="E900" s="452"/>
      <c r="X900" s="301"/>
    </row>
    <row r="901" spans="5:24" ht="15.75" customHeight="1" x14ac:dyDescent="0.2">
      <c r="E901" s="452"/>
      <c r="X901" s="301"/>
    </row>
    <row r="902" spans="5:24" ht="15.75" customHeight="1" x14ac:dyDescent="0.2">
      <c r="E902" s="452"/>
      <c r="X902" s="301"/>
    </row>
    <row r="903" spans="5:24" ht="15.75" customHeight="1" x14ac:dyDescent="0.2">
      <c r="E903" s="452"/>
      <c r="X903" s="301"/>
    </row>
    <row r="904" spans="5:24" ht="15.75" customHeight="1" x14ac:dyDescent="0.2">
      <c r="E904" s="452"/>
      <c r="X904" s="301"/>
    </row>
    <row r="905" spans="5:24" ht="15.75" customHeight="1" x14ac:dyDescent="0.2">
      <c r="E905" s="452"/>
      <c r="X905" s="301"/>
    </row>
    <row r="906" spans="5:24" ht="15.75" customHeight="1" x14ac:dyDescent="0.2">
      <c r="E906" s="452"/>
      <c r="X906" s="301"/>
    </row>
    <row r="907" spans="5:24" ht="15.75" customHeight="1" x14ac:dyDescent="0.2">
      <c r="E907" s="452"/>
      <c r="X907" s="301"/>
    </row>
    <row r="908" spans="5:24" ht="15.75" customHeight="1" x14ac:dyDescent="0.2">
      <c r="E908" s="452"/>
      <c r="X908" s="301"/>
    </row>
    <row r="909" spans="5:24" ht="15.75" customHeight="1" x14ac:dyDescent="0.2">
      <c r="E909" s="452"/>
      <c r="X909" s="301"/>
    </row>
    <row r="910" spans="5:24" ht="15.75" customHeight="1" x14ac:dyDescent="0.2">
      <c r="E910" s="452"/>
      <c r="X910" s="301"/>
    </row>
    <row r="911" spans="5:24" ht="15.75" customHeight="1" x14ac:dyDescent="0.2">
      <c r="E911" s="452"/>
      <c r="X911" s="301"/>
    </row>
    <row r="912" spans="5:24" ht="15.75" customHeight="1" x14ac:dyDescent="0.2">
      <c r="E912" s="452"/>
      <c r="X912" s="301"/>
    </row>
    <row r="913" spans="5:24" ht="15.75" customHeight="1" x14ac:dyDescent="0.2">
      <c r="E913" s="452"/>
      <c r="X913" s="301"/>
    </row>
    <row r="914" spans="5:24" ht="15.75" customHeight="1" x14ac:dyDescent="0.2">
      <c r="E914" s="452"/>
      <c r="X914" s="301"/>
    </row>
    <row r="915" spans="5:24" ht="15.75" customHeight="1" x14ac:dyDescent="0.2">
      <c r="E915" s="452"/>
      <c r="X915" s="301"/>
    </row>
    <row r="916" spans="5:24" ht="15.75" customHeight="1" x14ac:dyDescent="0.2">
      <c r="E916" s="452"/>
      <c r="X916" s="301"/>
    </row>
    <row r="917" spans="5:24" ht="15.75" customHeight="1" x14ac:dyDescent="0.2">
      <c r="E917" s="452"/>
      <c r="X917" s="301"/>
    </row>
    <row r="918" spans="5:24" ht="15.75" customHeight="1" x14ac:dyDescent="0.2">
      <c r="E918" s="452"/>
      <c r="X918" s="301"/>
    </row>
    <row r="919" spans="5:24" ht="15.75" customHeight="1" x14ac:dyDescent="0.2">
      <c r="E919" s="452"/>
      <c r="X919" s="301"/>
    </row>
    <row r="920" spans="5:24" ht="15.75" customHeight="1" x14ac:dyDescent="0.2">
      <c r="E920" s="452"/>
      <c r="X920" s="301"/>
    </row>
    <row r="921" spans="5:24" ht="15.75" customHeight="1" x14ac:dyDescent="0.2">
      <c r="E921" s="452"/>
      <c r="X921" s="301"/>
    </row>
    <row r="922" spans="5:24" ht="15.75" customHeight="1" x14ac:dyDescent="0.2">
      <c r="E922" s="452"/>
      <c r="X922" s="301"/>
    </row>
    <row r="923" spans="5:24" ht="15.75" customHeight="1" x14ac:dyDescent="0.2">
      <c r="E923" s="452"/>
      <c r="X923" s="301"/>
    </row>
    <row r="924" spans="5:24" ht="15.75" customHeight="1" x14ac:dyDescent="0.2">
      <c r="E924" s="452"/>
      <c r="X924" s="301"/>
    </row>
    <row r="925" spans="5:24" ht="15.75" customHeight="1" x14ac:dyDescent="0.2">
      <c r="E925" s="452"/>
      <c r="X925" s="301"/>
    </row>
    <row r="926" spans="5:24" ht="15.75" customHeight="1" x14ac:dyDescent="0.2">
      <c r="E926" s="452"/>
      <c r="X926" s="301"/>
    </row>
    <row r="927" spans="5:24" ht="15.75" customHeight="1" x14ac:dyDescent="0.2">
      <c r="E927" s="452"/>
      <c r="X927" s="301"/>
    </row>
    <row r="928" spans="5:24" ht="15.75" customHeight="1" x14ac:dyDescent="0.2">
      <c r="E928" s="452"/>
      <c r="X928" s="301"/>
    </row>
    <row r="929" spans="5:24" ht="15.75" customHeight="1" x14ac:dyDescent="0.2">
      <c r="E929" s="452"/>
      <c r="X929" s="301"/>
    </row>
    <row r="930" spans="5:24" ht="15.75" customHeight="1" x14ac:dyDescent="0.2">
      <c r="E930" s="452"/>
      <c r="X930" s="301"/>
    </row>
    <row r="931" spans="5:24" ht="15.75" customHeight="1" x14ac:dyDescent="0.2">
      <c r="E931" s="452"/>
      <c r="X931" s="301"/>
    </row>
    <row r="932" spans="5:24" ht="15.75" customHeight="1" x14ac:dyDescent="0.2">
      <c r="E932" s="452"/>
      <c r="X932" s="301"/>
    </row>
    <row r="933" spans="5:24" ht="15.75" customHeight="1" x14ac:dyDescent="0.2">
      <c r="E933" s="452"/>
      <c r="X933" s="301"/>
    </row>
    <row r="934" spans="5:24" ht="15.75" customHeight="1" x14ac:dyDescent="0.2">
      <c r="E934" s="452"/>
      <c r="X934" s="301"/>
    </row>
    <row r="935" spans="5:24" ht="15.75" customHeight="1" x14ac:dyDescent="0.2">
      <c r="E935" s="452"/>
      <c r="X935" s="301"/>
    </row>
    <row r="936" spans="5:24" ht="15.75" customHeight="1" x14ac:dyDescent="0.2">
      <c r="E936" s="452"/>
      <c r="X936" s="301"/>
    </row>
    <row r="937" spans="5:24" ht="15.75" customHeight="1" x14ac:dyDescent="0.2">
      <c r="E937" s="452"/>
      <c r="X937" s="301"/>
    </row>
    <row r="938" spans="5:24" ht="15.75" customHeight="1" x14ac:dyDescent="0.2">
      <c r="E938" s="452"/>
      <c r="X938" s="301"/>
    </row>
    <row r="939" spans="5:24" ht="15.75" customHeight="1" x14ac:dyDescent="0.2">
      <c r="E939" s="452"/>
      <c r="X939" s="301"/>
    </row>
    <row r="940" spans="5:24" ht="15.75" customHeight="1" x14ac:dyDescent="0.2">
      <c r="E940" s="452"/>
      <c r="X940" s="301"/>
    </row>
    <row r="941" spans="5:24" ht="15.75" customHeight="1" x14ac:dyDescent="0.2">
      <c r="E941" s="452"/>
      <c r="X941" s="301"/>
    </row>
    <row r="942" spans="5:24" ht="15.75" customHeight="1" x14ac:dyDescent="0.2">
      <c r="E942" s="452"/>
      <c r="X942" s="301"/>
    </row>
    <row r="943" spans="5:24" ht="15.75" customHeight="1" x14ac:dyDescent="0.2">
      <c r="E943" s="452"/>
      <c r="X943" s="301"/>
    </row>
    <row r="944" spans="5:24" ht="15.75" customHeight="1" x14ac:dyDescent="0.2">
      <c r="E944" s="452"/>
      <c r="X944" s="301"/>
    </row>
    <row r="945" spans="5:24" ht="15.75" customHeight="1" x14ac:dyDescent="0.2">
      <c r="E945" s="452"/>
      <c r="X945" s="301"/>
    </row>
    <row r="946" spans="5:24" ht="15.75" customHeight="1" x14ac:dyDescent="0.2">
      <c r="E946" s="452"/>
      <c r="X946" s="301"/>
    </row>
    <row r="947" spans="5:24" ht="15.75" customHeight="1" x14ac:dyDescent="0.2">
      <c r="E947" s="452"/>
      <c r="X947" s="301"/>
    </row>
    <row r="948" spans="5:24" ht="15.75" customHeight="1" x14ac:dyDescent="0.2">
      <c r="E948" s="452"/>
      <c r="X948" s="301"/>
    </row>
    <row r="949" spans="5:24" ht="15.75" customHeight="1" x14ac:dyDescent="0.2">
      <c r="E949" s="452"/>
      <c r="X949" s="301"/>
    </row>
    <row r="950" spans="5:24" ht="15.75" customHeight="1" x14ac:dyDescent="0.2">
      <c r="E950" s="452"/>
      <c r="X950" s="301"/>
    </row>
    <row r="951" spans="5:24" ht="15.75" customHeight="1" x14ac:dyDescent="0.2">
      <c r="E951" s="452"/>
      <c r="X951" s="301"/>
    </row>
    <row r="952" spans="5:24" ht="15.75" customHeight="1" x14ac:dyDescent="0.2">
      <c r="E952" s="452"/>
      <c r="X952" s="301"/>
    </row>
    <row r="953" spans="5:24" ht="15.75" customHeight="1" x14ac:dyDescent="0.2">
      <c r="E953" s="452"/>
      <c r="X953" s="301"/>
    </row>
    <row r="954" spans="5:24" ht="15.75" customHeight="1" x14ac:dyDescent="0.2">
      <c r="E954" s="452"/>
      <c r="X954" s="301"/>
    </row>
    <row r="955" spans="5:24" ht="15.75" customHeight="1" x14ac:dyDescent="0.2">
      <c r="E955" s="452"/>
      <c r="X955" s="301"/>
    </row>
    <row r="956" spans="5:24" ht="15.75" customHeight="1" x14ac:dyDescent="0.2">
      <c r="E956" s="452"/>
      <c r="X956" s="301"/>
    </row>
    <row r="957" spans="5:24" ht="15.75" customHeight="1" x14ac:dyDescent="0.2">
      <c r="E957" s="452"/>
      <c r="X957" s="301"/>
    </row>
    <row r="958" spans="5:24" ht="15.75" customHeight="1" x14ac:dyDescent="0.2">
      <c r="E958" s="452"/>
      <c r="X958" s="301"/>
    </row>
    <row r="959" spans="5:24" ht="15.75" customHeight="1" x14ac:dyDescent="0.2">
      <c r="E959" s="452"/>
      <c r="X959" s="301"/>
    </row>
    <row r="960" spans="5:24" ht="15.75" customHeight="1" x14ac:dyDescent="0.2">
      <c r="E960" s="452"/>
      <c r="X960" s="301"/>
    </row>
    <row r="961" spans="5:24" ht="15.75" customHeight="1" x14ac:dyDescent="0.2">
      <c r="E961" s="452"/>
      <c r="X961" s="301"/>
    </row>
    <row r="962" spans="5:24" ht="15.75" customHeight="1" x14ac:dyDescent="0.2">
      <c r="E962" s="452"/>
      <c r="X962" s="301"/>
    </row>
    <row r="963" spans="5:24" ht="15.75" customHeight="1" x14ac:dyDescent="0.2">
      <c r="E963" s="452"/>
      <c r="X963" s="301"/>
    </row>
    <row r="964" spans="5:24" ht="15.75" customHeight="1" x14ac:dyDescent="0.2">
      <c r="E964" s="452"/>
      <c r="X964" s="301"/>
    </row>
    <row r="965" spans="5:24" ht="15.75" customHeight="1" x14ac:dyDescent="0.2">
      <c r="E965" s="452"/>
      <c r="X965" s="301"/>
    </row>
    <row r="966" spans="5:24" ht="15.75" customHeight="1" x14ac:dyDescent="0.2">
      <c r="E966" s="452"/>
      <c r="X966" s="301"/>
    </row>
    <row r="967" spans="5:24" ht="15.75" customHeight="1" x14ac:dyDescent="0.2">
      <c r="E967" s="452"/>
      <c r="X967" s="301"/>
    </row>
    <row r="968" spans="5:24" ht="15.75" customHeight="1" x14ac:dyDescent="0.2">
      <c r="E968" s="452"/>
      <c r="X968" s="301"/>
    </row>
    <row r="969" spans="5:24" ht="15.75" customHeight="1" x14ac:dyDescent="0.2">
      <c r="E969" s="452"/>
      <c r="X969" s="301"/>
    </row>
    <row r="970" spans="5:24" ht="15.75" customHeight="1" x14ac:dyDescent="0.2">
      <c r="E970" s="452"/>
      <c r="X970" s="301"/>
    </row>
    <row r="971" spans="5:24" ht="15.75" customHeight="1" x14ac:dyDescent="0.2">
      <c r="E971" s="452"/>
      <c r="X971" s="301"/>
    </row>
    <row r="972" spans="5:24" ht="15.75" customHeight="1" x14ac:dyDescent="0.2">
      <c r="E972" s="452"/>
      <c r="X972" s="301"/>
    </row>
    <row r="973" spans="5:24" ht="15.75" customHeight="1" x14ac:dyDescent="0.2">
      <c r="E973" s="452"/>
      <c r="X973" s="301"/>
    </row>
    <row r="974" spans="5:24" ht="15.75" customHeight="1" x14ac:dyDescent="0.2">
      <c r="E974" s="452"/>
      <c r="X974" s="301"/>
    </row>
    <row r="975" spans="5:24" ht="15.75" customHeight="1" x14ac:dyDescent="0.2">
      <c r="E975" s="452"/>
      <c r="X975" s="301"/>
    </row>
    <row r="976" spans="5:24" ht="15.75" customHeight="1" x14ac:dyDescent="0.2">
      <c r="E976" s="452"/>
      <c r="X976" s="301"/>
    </row>
    <row r="977" spans="5:24" ht="15.75" customHeight="1" x14ac:dyDescent="0.2">
      <c r="E977" s="452"/>
      <c r="X977" s="301"/>
    </row>
    <row r="978" spans="5:24" ht="15.75" customHeight="1" x14ac:dyDescent="0.2">
      <c r="E978" s="452"/>
      <c r="X978" s="301"/>
    </row>
    <row r="979" spans="5:24" ht="15.75" customHeight="1" x14ac:dyDescent="0.2">
      <c r="E979" s="452"/>
      <c r="X979" s="301"/>
    </row>
    <row r="980" spans="5:24" ht="15.75" customHeight="1" x14ac:dyDescent="0.2">
      <c r="E980" s="452"/>
      <c r="X980" s="301"/>
    </row>
    <row r="981" spans="5:24" ht="15.75" customHeight="1" x14ac:dyDescent="0.2">
      <c r="E981" s="452"/>
      <c r="X981" s="301"/>
    </row>
    <row r="982" spans="5:24" ht="15.75" customHeight="1" x14ac:dyDescent="0.2">
      <c r="E982" s="452"/>
      <c r="X982" s="301"/>
    </row>
    <row r="983" spans="5:24" ht="15.75" customHeight="1" x14ac:dyDescent="0.2">
      <c r="E983" s="452"/>
      <c r="X983" s="301"/>
    </row>
    <row r="984" spans="5:24" ht="15.75" customHeight="1" x14ac:dyDescent="0.2">
      <c r="E984" s="452"/>
      <c r="X984" s="301"/>
    </row>
    <row r="985" spans="5:24" ht="15.75" customHeight="1" x14ac:dyDescent="0.2">
      <c r="E985" s="452"/>
      <c r="X985" s="301"/>
    </row>
    <row r="986" spans="5:24" ht="15.75" customHeight="1" x14ac:dyDescent="0.2">
      <c r="E986" s="452"/>
      <c r="X986" s="301"/>
    </row>
    <row r="987" spans="5:24" ht="15.75" customHeight="1" x14ac:dyDescent="0.2">
      <c r="E987" s="452"/>
      <c r="X987" s="301"/>
    </row>
    <row r="988" spans="5:24" ht="15.75" customHeight="1" x14ac:dyDescent="0.2">
      <c r="E988" s="452"/>
      <c r="X988" s="301"/>
    </row>
    <row r="989" spans="5:24" ht="15.75" customHeight="1" x14ac:dyDescent="0.2">
      <c r="E989" s="452"/>
      <c r="X989" s="301"/>
    </row>
    <row r="990" spans="5:24" ht="15.75" customHeight="1" x14ac:dyDescent="0.2">
      <c r="E990" s="452"/>
      <c r="X990" s="301"/>
    </row>
    <row r="991" spans="5:24" ht="15.75" customHeight="1" x14ac:dyDescent="0.2">
      <c r="E991" s="452"/>
      <c r="X991" s="301"/>
    </row>
    <row r="992" spans="5:24" ht="15.75" customHeight="1" x14ac:dyDescent="0.2">
      <c r="E992" s="452"/>
      <c r="X992" s="301"/>
    </row>
    <row r="993" spans="5:24" ht="15.75" customHeight="1" x14ac:dyDescent="0.2">
      <c r="E993" s="452"/>
      <c r="X993" s="301"/>
    </row>
    <row r="994" spans="5:24" ht="15.75" customHeight="1" x14ac:dyDescent="0.2">
      <c r="E994" s="452"/>
      <c r="X994" s="301"/>
    </row>
    <row r="995" spans="5:24" ht="15.75" customHeight="1" x14ac:dyDescent="0.2">
      <c r="E995" s="452"/>
      <c r="X995" s="301"/>
    </row>
    <row r="996" spans="5:24" ht="15.75" customHeight="1" x14ac:dyDescent="0.2">
      <c r="E996" s="452"/>
      <c r="X996" s="301"/>
    </row>
    <row r="997" spans="5:24" ht="15.75" customHeight="1" x14ac:dyDescent="0.2">
      <c r="E997" s="452"/>
      <c r="X997" s="301"/>
    </row>
    <row r="998" spans="5:24" ht="15.75" customHeight="1" x14ac:dyDescent="0.2">
      <c r="E998" s="452"/>
      <c r="X998" s="301"/>
    </row>
    <row r="999" spans="5:24" ht="15.75" customHeight="1" x14ac:dyDescent="0.2">
      <c r="E999" s="452"/>
      <c r="X999" s="301"/>
    </row>
    <row r="1000" spans="5:24" ht="15.75" customHeight="1" x14ac:dyDescent="0.2">
      <c r="E1000" s="452"/>
      <c r="X1000" s="301"/>
    </row>
  </sheetData>
  <mergeCells count="35">
    <mergeCell ref="W23:W27"/>
    <mergeCell ref="W28:W32"/>
    <mergeCell ref="S4:U4"/>
    <mergeCell ref="W4:X5"/>
    <mergeCell ref="S5:U5"/>
    <mergeCell ref="W7:X7"/>
    <mergeCell ref="W8:W12"/>
    <mergeCell ref="W13:W17"/>
    <mergeCell ref="W18:W22"/>
    <mergeCell ref="A28:A32"/>
    <mergeCell ref="B28:B32"/>
    <mergeCell ref="C28:C32"/>
    <mergeCell ref="A13:A17"/>
    <mergeCell ref="A18:A22"/>
    <mergeCell ref="B18:B22"/>
    <mergeCell ref="C18:C22"/>
    <mergeCell ref="A23:A27"/>
    <mergeCell ref="B23:B27"/>
    <mergeCell ref="C23:C27"/>
    <mergeCell ref="A8:A12"/>
    <mergeCell ref="B8:B12"/>
    <mergeCell ref="C8:C10"/>
    <mergeCell ref="B13:B17"/>
    <mergeCell ref="C13:C17"/>
    <mergeCell ref="H4:H5"/>
    <mergeCell ref="I4:M5"/>
    <mergeCell ref="A1:X1"/>
    <mergeCell ref="A3:A5"/>
    <mergeCell ref="B3:B5"/>
    <mergeCell ref="C3:C5"/>
    <mergeCell ref="D3:D5"/>
    <mergeCell ref="G3:M3"/>
    <mergeCell ref="S3:X3"/>
    <mergeCell ref="E3:E5"/>
    <mergeCell ref="G4:G5"/>
  </mergeCells>
  <dataValidations count="3">
    <dataValidation type="list" allowBlank="1" showErrorMessage="1" sqref="G8:G32" xr:uid="{00000000-0002-0000-0900-000000000000}">
      <formula1>"Electricity,Natural Gas,Total GHG,Other"</formula1>
    </dataValidation>
    <dataValidation type="list" allowBlank="1" showErrorMessage="1" sqref="C12" xr:uid="{00000000-0002-0000-0900-000001000000}">
      <formula1>"Rooftop/Parking Solar,Solar Canopies,Floating Solar"</formula1>
    </dataValidation>
    <dataValidation type="list" allowBlank="1" showErrorMessage="1" sqref="D8:D32" xr:uid="{00000000-0002-0000-0900-000002000000}">
      <formula1>"10%,20%,30%,40%,50%,60%,70%,80%,90%,100%"</formula1>
    </dataValidation>
  </dataValidations>
  <hyperlinks>
    <hyperlink ref="X8" r:id="rId1" xr:uid="{00000000-0004-0000-0900-000000000000}"/>
    <hyperlink ref="X11" r:id="rId2" xr:uid="{00000000-0004-0000-0900-000001000000}"/>
    <hyperlink ref="X13" r:id="rId3" location="sthash.cuPoe9OB.dpbs" xr:uid="{00000000-0004-0000-0900-000002000000}"/>
    <hyperlink ref="X14" r:id="rId4" xr:uid="{00000000-0004-0000-0900-000003000000}"/>
    <hyperlink ref="X16" r:id="rId5" xr:uid="{00000000-0004-0000-0900-000004000000}"/>
    <hyperlink ref="X17" r:id="rId6" xr:uid="{00000000-0004-0000-0900-000005000000}"/>
    <hyperlink ref="X18" r:id="rId7" xr:uid="{00000000-0004-0000-0900-000006000000}"/>
    <hyperlink ref="X19" r:id="rId8" location=":~:text=When%20you%20switch%20to%20energy,year%20by%20using%20LED%20lighting." xr:uid="{00000000-0004-0000-0900-000007000000}"/>
    <hyperlink ref="X20" r:id="rId9" xr:uid="{00000000-0004-0000-0900-000008000000}"/>
    <hyperlink ref="X21" r:id="rId10" xr:uid="{00000000-0004-0000-0900-000009000000}"/>
    <hyperlink ref="X23" r:id="rId11" xr:uid="{00000000-0004-0000-0900-00000A000000}"/>
    <hyperlink ref="X24" r:id="rId12" xr:uid="{00000000-0004-0000-0900-00000B000000}"/>
    <hyperlink ref="X25" r:id="rId13" xr:uid="{00000000-0004-0000-0900-00000C000000}"/>
    <hyperlink ref="X26" r:id="rId14" xr:uid="{00000000-0004-0000-0900-00000D000000}"/>
    <hyperlink ref="X28" r:id="rId15" xr:uid="{00000000-0004-0000-0900-00000E000000}"/>
    <hyperlink ref="X29" r:id="rId16" xr:uid="{00000000-0004-0000-0900-00000F000000}"/>
    <hyperlink ref="X30" r:id="rId17" xr:uid="{00000000-0004-0000-0900-000010000000}"/>
    <hyperlink ref="X31" r:id="rId18" xr:uid="{00000000-0004-0000-0900-000011000000}"/>
  </hyperlinks>
  <pageMargins left="0.7" right="0.7" top="0.75" bottom="0.75" header="0" footer="0"/>
  <pageSetup orientation="landscape"/>
  <legacyDrawing r:id="rId19"/>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C55A11"/>
  </sheetPr>
  <dimension ref="A1:Y1000"/>
  <sheetViews>
    <sheetView workbookViewId="0">
      <pane ySplit="7" topLeftCell="A8" activePane="bottomLeft" state="frozen"/>
      <selection pane="bottomLeft" activeCell="B9" sqref="B9"/>
    </sheetView>
  </sheetViews>
  <sheetFormatPr baseColWidth="10" defaultColWidth="14.5" defaultRowHeight="15" customHeight="1" x14ac:dyDescent="0.2"/>
  <cols>
    <col min="1" max="1" width="20.83203125" customWidth="1"/>
    <col min="2" max="2" width="17.6640625" customWidth="1"/>
    <col min="3" max="3" width="25.5" customWidth="1"/>
    <col min="4" max="7" width="14.1640625" customWidth="1"/>
    <col min="8" max="8" width="11.6640625" customWidth="1"/>
    <col min="9" max="9" width="12.1640625" customWidth="1"/>
    <col min="10" max="10" width="13.5" customWidth="1"/>
    <col min="11" max="11" width="13.1640625" customWidth="1"/>
    <col min="12" max="12" width="12.1640625" customWidth="1"/>
    <col min="13" max="13" width="16.5" customWidth="1"/>
    <col min="14" max="14" width="18.5" customWidth="1"/>
    <col min="15" max="15" width="14.1640625" hidden="1" customWidth="1"/>
    <col min="16" max="16" width="17.83203125" customWidth="1"/>
    <col min="17" max="17" width="19.83203125" customWidth="1"/>
    <col min="18" max="18" width="14.1640625" customWidth="1"/>
    <col min="19" max="19" width="16.83203125" customWidth="1"/>
    <col min="20" max="20" width="17" customWidth="1"/>
    <col min="21" max="22" width="14.1640625" customWidth="1"/>
    <col min="23" max="23" width="69.33203125" customWidth="1"/>
    <col min="24" max="25" width="17" customWidth="1"/>
    <col min="26" max="27" width="9.6640625" customWidth="1"/>
  </cols>
  <sheetData>
    <row r="1" spans="1:24" ht="39.75" customHeight="1" x14ac:dyDescent="0.2">
      <c r="A1" s="943" t="s">
        <v>372</v>
      </c>
      <c r="B1" s="819"/>
      <c r="C1" s="819"/>
      <c r="D1" s="819"/>
      <c r="E1" s="819"/>
      <c r="F1" s="819"/>
      <c r="G1" s="819"/>
      <c r="H1" s="819"/>
      <c r="I1" s="819"/>
      <c r="J1" s="819"/>
      <c r="K1" s="819"/>
      <c r="L1" s="819"/>
      <c r="M1" s="819"/>
      <c r="N1" s="819"/>
      <c r="O1" s="819"/>
      <c r="P1" s="819"/>
      <c r="Q1" s="819"/>
      <c r="R1" s="819"/>
      <c r="S1" s="819"/>
      <c r="T1" s="819"/>
      <c r="U1" s="819"/>
      <c r="V1" s="819"/>
      <c r="W1" s="819"/>
      <c r="X1" s="780"/>
    </row>
    <row r="2" spans="1:24" ht="15" customHeight="1" x14ac:dyDescent="0.2">
      <c r="X2" s="301"/>
    </row>
    <row r="3" spans="1:24" ht="15" customHeight="1" x14ac:dyDescent="0.2">
      <c r="A3" s="892" t="s">
        <v>167</v>
      </c>
      <c r="B3" s="944" t="s">
        <v>168</v>
      </c>
      <c r="C3" s="900" t="s">
        <v>169</v>
      </c>
      <c r="D3" s="901" t="s">
        <v>170</v>
      </c>
      <c r="E3" s="903" t="s">
        <v>171</v>
      </c>
      <c r="G3" s="887" t="s">
        <v>172</v>
      </c>
      <c r="H3" s="819"/>
      <c r="I3" s="819"/>
      <c r="J3" s="819"/>
      <c r="K3" s="819"/>
      <c r="L3" s="819"/>
      <c r="M3" s="780"/>
      <c r="S3" s="945" t="s">
        <v>3</v>
      </c>
      <c r="T3" s="819"/>
      <c r="U3" s="819"/>
      <c r="V3" s="819"/>
      <c r="W3" s="819"/>
      <c r="X3" s="780"/>
    </row>
    <row r="4" spans="1:24" ht="15" customHeight="1" x14ac:dyDescent="0.2">
      <c r="A4" s="786"/>
      <c r="B4" s="786"/>
      <c r="C4" s="786"/>
      <c r="D4" s="786"/>
      <c r="E4" s="786"/>
      <c r="G4" s="904" t="s">
        <v>173</v>
      </c>
      <c r="H4" s="942">
        <v>0.13736999999999999</v>
      </c>
      <c r="I4" s="897" t="s">
        <v>174</v>
      </c>
      <c r="J4" s="824"/>
      <c r="K4" s="824"/>
      <c r="L4" s="824"/>
      <c r="M4" s="825"/>
      <c r="S4" s="912" t="s">
        <v>0</v>
      </c>
      <c r="T4" s="819"/>
      <c r="U4" s="780"/>
      <c r="V4" s="669">
        <f>'Municipal Bldg GHG Inventory'!E66</f>
        <v>1</v>
      </c>
      <c r="W4" s="913" t="s">
        <v>175</v>
      </c>
      <c r="X4" s="825"/>
    </row>
    <row r="5" spans="1:24" x14ac:dyDescent="0.2">
      <c r="A5" s="788"/>
      <c r="B5" s="788"/>
      <c r="C5" s="788"/>
      <c r="D5" s="788"/>
      <c r="E5" s="788"/>
      <c r="G5" s="788"/>
      <c r="H5" s="788"/>
      <c r="I5" s="826"/>
      <c r="J5" s="827"/>
      <c r="K5" s="827"/>
      <c r="L5" s="827"/>
      <c r="M5" s="828"/>
      <c r="S5" s="912" t="s">
        <v>1</v>
      </c>
      <c r="T5" s="819"/>
      <c r="U5" s="780"/>
      <c r="V5" s="669">
        <f>SUM('Municipal Bldg GHG Inventory'!E67:E70)</f>
        <v>0</v>
      </c>
      <c r="W5" s="826"/>
      <c r="X5" s="828"/>
    </row>
    <row r="6" spans="1:24" x14ac:dyDescent="0.2">
      <c r="X6" s="301"/>
    </row>
    <row r="7" spans="1:24" ht="59.25" customHeight="1" x14ac:dyDescent="0.2">
      <c r="A7" s="283" t="s">
        <v>176</v>
      </c>
      <c r="B7" s="283" t="s">
        <v>5</v>
      </c>
      <c r="C7" s="283" t="s">
        <v>6</v>
      </c>
      <c r="D7" s="283" t="s">
        <v>7</v>
      </c>
      <c r="E7" s="283" t="s">
        <v>177</v>
      </c>
      <c r="F7" s="283" t="s">
        <v>178</v>
      </c>
      <c r="G7" s="283" t="s">
        <v>9</v>
      </c>
      <c r="H7" s="283" t="s">
        <v>10</v>
      </c>
      <c r="I7" s="283" t="s">
        <v>11</v>
      </c>
      <c r="J7" s="283" t="s">
        <v>12</v>
      </c>
      <c r="K7" s="283" t="s">
        <v>13</v>
      </c>
      <c r="L7" s="283" t="s">
        <v>14</v>
      </c>
      <c r="M7" s="283" t="s">
        <v>15</v>
      </c>
      <c r="N7" s="283" t="s">
        <v>16</v>
      </c>
      <c r="O7" s="283" t="s">
        <v>17</v>
      </c>
      <c r="P7" s="283" t="s">
        <v>179</v>
      </c>
      <c r="Q7" s="283" t="s">
        <v>180</v>
      </c>
      <c r="R7" s="670" t="s">
        <v>181</v>
      </c>
      <c r="S7" s="670" t="s">
        <v>182</v>
      </c>
      <c r="T7" s="670" t="s">
        <v>183</v>
      </c>
      <c r="U7" s="670" t="s">
        <v>184</v>
      </c>
      <c r="V7" s="670" t="s">
        <v>185</v>
      </c>
      <c r="W7" s="953" t="s">
        <v>186</v>
      </c>
      <c r="X7" s="825"/>
    </row>
    <row r="8" spans="1:24" ht="24" customHeight="1" x14ac:dyDescent="0.2">
      <c r="A8" s="946" t="s">
        <v>187</v>
      </c>
      <c r="B8" s="949" t="s">
        <v>188</v>
      </c>
      <c r="C8" s="949" t="s">
        <v>189</v>
      </c>
      <c r="D8" s="671">
        <v>0.1</v>
      </c>
      <c r="E8" s="672">
        <f t="shared" ref="E8:E11" si="0">$E$12*D8</f>
        <v>7500</v>
      </c>
      <c r="F8" s="673">
        <f t="shared" ref="F8:F12" si="1">E8*15*10^-6</f>
        <v>0.11249999999999999</v>
      </c>
      <c r="G8" s="674" t="s">
        <v>25</v>
      </c>
      <c r="H8" s="675" t="s">
        <v>126</v>
      </c>
      <c r="I8" s="676" t="s">
        <v>126</v>
      </c>
      <c r="J8" s="677">
        <f t="shared" ref="J8:J11" si="2">$J$12*D8</f>
        <v>148.5</v>
      </c>
      <c r="K8" s="678">
        <f>J8*'Municipal Bldg GHG Inventory'!$J$65</f>
        <v>45.078595257719783</v>
      </c>
      <c r="L8" s="679" t="s">
        <v>126</v>
      </c>
      <c r="M8" s="679" t="s">
        <v>126</v>
      </c>
      <c r="N8" s="680">
        <f t="shared" ref="N8:N32" si="3">SUM(K8,M8)</f>
        <v>45.078595257719783</v>
      </c>
      <c r="O8" s="681"/>
      <c r="P8" s="682">
        <f t="shared" ref="P8:P12" si="4">IF($C$12="Rooftop/Parking Solar",F8*1.71*10^6,IF($C$12="Solar Canopies",F8*4*10^6,IF($C$12="Floating Solar",F8*3*10^6,0)))</f>
        <v>192375</v>
      </c>
      <c r="Q8" s="682">
        <f t="shared" ref="Q8:Q12" si="5">IF($C$12="Rooftop/Parking Solar",F8*2.5*10^6,IF($C$12="Solar Canopies",F8*5*10^6,IF($C$12="Floating Solar",F8*4*10^6,0)))</f>
        <v>281250</v>
      </c>
      <c r="R8" s="683">
        <f t="shared" ref="R8:R32" si="6">J8*$H$4*1000</f>
        <v>20399.445</v>
      </c>
      <c r="S8" s="683">
        <f t="shared" ref="S8:S32" si="7">(AVERAGE(P8:Q8))/(5*N8)</f>
        <v>1050.6649492785402</v>
      </c>
      <c r="T8" s="683">
        <f t="shared" ref="T8:T32" si="8">(AVERAGE(P8:Q8))/(24*N8)</f>
        <v>218.88853109969585</v>
      </c>
      <c r="U8" s="684">
        <f t="shared" ref="U8:V8" si="9">ROUNDUP(P8/$R8,0)</f>
        <v>10</v>
      </c>
      <c r="V8" s="684">
        <f t="shared" si="9"/>
        <v>14</v>
      </c>
      <c r="W8" s="954" t="s">
        <v>371</v>
      </c>
      <c r="X8" s="685" t="s">
        <v>191</v>
      </c>
    </row>
    <row r="9" spans="1:24" ht="24" customHeight="1" x14ac:dyDescent="0.2">
      <c r="A9" s="947"/>
      <c r="B9" s="786"/>
      <c r="C9" s="786"/>
      <c r="D9" s="320">
        <v>0.2</v>
      </c>
      <c r="E9" s="686">
        <f t="shared" si="0"/>
        <v>15000</v>
      </c>
      <c r="F9" s="307">
        <f t="shared" si="1"/>
        <v>0.22499999999999998</v>
      </c>
      <c r="G9" s="322" t="s">
        <v>25</v>
      </c>
      <c r="H9" s="687" t="s">
        <v>126</v>
      </c>
      <c r="I9" s="688" t="s">
        <v>126</v>
      </c>
      <c r="J9" s="689">
        <f t="shared" si="2"/>
        <v>297</v>
      </c>
      <c r="K9" s="690">
        <f>J9*'Municipal Bldg GHG Inventory'!$J$65</f>
        <v>90.157190515439567</v>
      </c>
      <c r="L9" s="691" t="s">
        <v>126</v>
      </c>
      <c r="M9" s="691" t="s">
        <v>126</v>
      </c>
      <c r="N9" s="468">
        <f t="shared" si="3"/>
        <v>90.157190515439567</v>
      </c>
      <c r="O9" s="330"/>
      <c r="P9" s="316">
        <f t="shared" si="4"/>
        <v>384750</v>
      </c>
      <c r="Q9" s="316">
        <f t="shared" si="5"/>
        <v>562500</v>
      </c>
      <c r="R9" s="332">
        <f t="shared" si="6"/>
        <v>40798.89</v>
      </c>
      <c r="S9" s="332">
        <f t="shared" si="7"/>
        <v>1050.6649492785402</v>
      </c>
      <c r="T9" s="332">
        <f t="shared" si="8"/>
        <v>218.88853109969585</v>
      </c>
      <c r="U9" s="334">
        <f t="shared" ref="U9:V9" si="10">ROUNDUP(P9/$R9,0)</f>
        <v>10</v>
      </c>
      <c r="V9" s="334">
        <f t="shared" si="10"/>
        <v>14</v>
      </c>
      <c r="W9" s="786"/>
      <c r="X9" s="692" t="s">
        <v>192</v>
      </c>
    </row>
    <row r="10" spans="1:24" ht="24" customHeight="1" x14ac:dyDescent="0.2">
      <c r="A10" s="947"/>
      <c r="B10" s="786"/>
      <c r="C10" s="788"/>
      <c r="D10" s="320">
        <v>0.3</v>
      </c>
      <c r="E10" s="686">
        <f t="shared" si="0"/>
        <v>22500</v>
      </c>
      <c r="F10" s="307">
        <f t="shared" si="1"/>
        <v>0.33749999999999997</v>
      </c>
      <c r="G10" s="322" t="s">
        <v>25</v>
      </c>
      <c r="H10" s="687" t="s">
        <v>126</v>
      </c>
      <c r="I10" s="688" t="s">
        <v>126</v>
      </c>
      <c r="J10" s="689">
        <f t="shared" si="2"/>
        <v>445.5</v>
      </c>
      <c r="K10" s="690">
        <f>J10*'Municipal Bldg GHG Inventory'!$J$65</f>
        <v>135.23578577315934</v>
      </c>
      <c r="L10" s="691" t="s">
        <v>126</v>
      </c>
      <c r="M10" s="691" t="s">
        <v>126</v>
      </c>
      <c r="N10" s="468">
        <f t="shared" si="3"/>
        <v>135.23578577315934</v>
      </c>
      <c r="O10" s="330"/>
      <c r="P10" s="316">
        <f t="shared" si="4"/>
        <v>577124.99999999988</v>
      </c>
      <c r="Q10" s="316">
        <f t="shared" si="5"/>
        <v>843749.99999999988</v>
      </c>
      <c r="R10" s="332">
        <f t="shared" si="6"/>
        <v>61198.334999999992</v>
      </c>
      <c r="S10" s="332">
        <f t="shared" si="7"/>
        <v>1050.66494927854</v>
      </c>
      <c r="T10" s="332">
        <f t="shared" si="8"/>
        <v>218.88853109969588</v>
      </c>
      <c r="U10" s="334">
        <f t="shared" ref="U10:V10" si="11">ROUNDUP(P10/$R10,0)</f>
        <v>10</v>
      </c>
      <c r="V10" s="334">
        <f t="shared" si="11"/>
        <v>14</v>
      </c>
      <c r="W10" s="786"/>
      <c r="X10" s="692" t="s">
        <v>193</v>
      </c>
    </row>
    <row r="11" spans="1:24" ht="24" customHeight="1" x14ac:dyDescent="0.2">
      <c r="A11" s="947"/>
      <c r="B11" s="786"/>
      <c r="C11" s="2" t="s">
        <v>194</v>
      </c>
      <c r="D11" s="320">
        <v>0.5</v>
      </c>
      <c r="E11" s="686">
        <f t="shared" si="0"/>
        <v>37500</v>
      </c>
      <c r="F11" s="307">
        <f t="shared" si="1"/>
        <v>0.5625</v>
      </c>
      <c r="G11" s="322" t="s">
        <v>25</v>
      </c>
      <c r="H11" s="687" t="s">
        <v>126</v>
      </c>
      <c r="I11" s="688" t="s">
        <v>126</v>
      </c>
      <c r="J11" s="689">
        <f t="shared" si="2"/>
        <v>742.5</v>
      </c>
      <c r="K11" s="690">
        <f>J11*'Municipal Bldg GHG Inventory'!$J$65</f>
        <v>225.3929762885989</v>
      </c>
      <c r="L11" s="691" t="s">
        <v>126</v>
      </c>
      <c r="M11" s="691" t="s">
        <v>126</v>
      </c>
      <c r="N11" s="468">
        <f t="shared" si="3"/>
        <v>225.3929762885989</v>
      </c>
      <c r="O11" s="330"/>
      <c r="P11" s="316">
        <f t="shared" si="4"/>
        <v>961875</v>
      </c>
      <c r="Q11" s="316">
        <f t="shared" si="5"/>
        <v>1406250</v>
      </c>
      <c r="R11" s="332">
        <f t="shared" si="6"/>
        <v>101997.22500000001</v>
      </c>
      <c r="S11" s="332">
        <f t="shared" si="7"/>
        <v>1050.6649492785402</v>
      </c>
      <c r="T11" s="332">
        <f t="shared" si="8"/>
        <v>218.88853109969588</v>
      </c>
      <c r="U11" s="334">
        <f t="shared" ref="U11:V11" si="12">ROUNDUP(P11/$R11,0)</f>
        <v>10</v>
      </c>
      <c r="V11" s="334">
        <f t="shared" si="12"/>
        <v>14</v>
      </c>
      <c r="W11" s="786"/>
      <c r="X11" s="693" t="s">
        <v>195</v>
      </c>
    </row>
    <row r="12" spans="1:24" ht="24" customHeight="1" x14ac:dyDescent="0.2">
      <c r="A12" s="948"/>
      <c r="B12" s="950"/>
      <c r="C12" s="694" t="s">
        <v>196</v>
      </c>
      <c r="D12" s="695">
        <v>1</v>
      </c>
      <c r="E12" s="696">
        <v>75000</v>
      </c>
      <c r="F12" s="697">
        <f t="shared" si="1"/>
        <v>1.125</v>
      </c>
      <c r="G12" s="698" t="s">
        <v>25</v>
      </c>
      <c r="H12" s="699" t="s">
        <v>126</v>
      </c>
      <c r="I12" s="700" t="s">
        <v>126</v>
      </c>
      <c r="J12" s="701">
        <v>1485</v>
      </c>
      <c r="K12" s="702">
        <f>J12*'Municipal Bldg GHG Inventory'!$J$65</f>
        <v>450.7859525771978</v>
      </c>
      <c r="L12" s="703" t="s">
        <v>126</v>
      </c>
      <c r="M12" s="703" t="s">
        <v>126</v>
      </c>
      <c r="N12" s="704">
        <f t="shared" si="3"/>
        <v>450.7859525771978</v>
      </c>
      <c r="O12" s="705"/>
      <c r="P12" s="706">
        <f t="shared" si="4"/>
        <v>1923750</v>
      </c>
      <c r="Q12" s="706">
        <f t="shared" si="5"/>
        <v>2812500</v>
      </c>
      <c r="R12" s="707">
        <f t="shared" si="6"/>
        <v>203994.45</v>
      </c>
      <c r="S12" s="707">
        <f t="shared" si="7"/>
        <v>1050.6649492785402</v>
      </c>
      <c r="T12" s="707">
        <f t="shared" si="8"/>
        <v>218.88853109969588</v>
      </c>
      <c r="U12" s="708">
        <f t="shared" ref="U12:V12" si="13">ROUNDUP(P12/$R12,0)</f>
        <v>10</v>
      </c>
      <c r="V12" s="708">
        <f t="shared" si="13"/>
        <v>14</v>
      </c>
      <c r="W12" s="950"/>
      <c r="X12" s="709"/>
    </row>
    <row r="13" spans="1:24" ht="24" customHeight="1" x14ac:dyDescent="0.2">
      <c r="A13" s="946" t="s">
        <v>198</v>
      </c>
      <c r="B13" s="951" t="s">
        <v>83</v>
      </c>
      <c r="C13" s="949" t="s">
        <v>84</v>
      </c>
      <c r="D13" s="671">
        <v>0.1</v>
      </c>
      <c r="E13" s="710" t="s">
        <v>126</v>
      </c>
      <c r="F13" s="711">
        <f t="shared" ref="F13:F16" si="14">D13*$F$17</f>
        <v>0.66089093607305938</v>
      </c>
      <c r="G13" s="674" t="s">
        <v>32</v>
      </c>
      <c r="H13" s="712">
        <v>0.15</v>
      </c>
      <c r="I13" s="713">
        <f t="shared" ref="I13:I32" si="15">H13*D13</f>
        <v>1.4999999999999999E-2</v>
      </c>
      <c r="J13" s="714">
        <f>I13*'Municipal Bldg GHG Inventory'!$C$65*$V$4</f>
        <v>32.981665499999998</v>
      </c>
      <c r="K13" s="714">
        <f>J13*'Municipal Bldg GHG Inventory'!$J$65</f>
        <v>10.011900000000001</v>
      </c>
      <c r="L13" s="715">
        <f>I13*'Municipal Bldg GHG Inventory'!$C$72*'Nassau Emissions Calcs'!$V$5</f>
        <v>0</v>
      </c>
      <c r="M13" s="715">
        <f>L13*'Municipal Bldg GHG Inventory'!$J$71</f>
        <v>0</v>
      </c>
      <c r="N13" s="716">
        <f t="shared" si="3"/>
        <v>10.011900000000001</v>
      </c>
      <c r="O13" s="717"/>
      <c r="P13" s="682">
        <f t="shared" ref="P13:P16" si="16">$P$17*D13</f>
        <v>40259.9</v>
      </c>
      <c r="Q13" s="718">
        <f t="shared" ref="Q13:Q17" si="17">P13</f>
        <v>40259.9</v>
      </c>
      <c r="R13" s="719">
        <f t="shared" si="6"/>
        <v>4530.6913897349996</v>
      </c>
      <c r="S13" s="719">
        <f t="shared" si="7"/>
        <v>804.24095326561394</v>
      </c>
      <c r="T13" s="719">
        <f t="shared" si="8"/>
        <v>167.55019859700289</v>
      </c>
      <c r="U13" s="720">
        <f t="shared" ref="U13:V13" si="18">ROUNDUP(P13/$R13,0)</f>
        <v>9</v>
      </c>
      <c r="V13" s="720">
        <f t="shared" si="18"/>
        <v>9</v>
      </c>
      <c r="W13" s="955" t="s">
        <v>199</v>
      </c>
      <c r="X13" s="721" t="s">
        <v>200</v>
      </c>
    </row>
    <row r="14" spans="1:24" ht="24" customHeight="1" x14ac:dyDescent="0.2">
      <c r="A14" s="947"/>
      <c r="B14" s="786"/>
      <c r="C14" s="786"/>
      <c r="D14" s="320">
        <v>0.2</v>
      </c>
      <c r="E14" s="722" t="s">
        <v>126</v>
      </c>
      <c r="F14" s="364">
        <f t="shared" si="14"/>
        <v>1.3217818721461188</v>
      </c>
      <c r="G14" s="322" t="s">
        <v>32</v>
      </c>
      <c r="H14" s="723">
        <f>H13</f>
        <v>0.15</v>
      </c>
      <c r="I14" s="366">
        <f t="shared" si="15"/>
        <v>0.03</v>
      </c>
      <c r="J14" s="724">
        <f>I14*'Municipal Bldg GHG Inventory'!$C$65*$V$4</f>
        <v>65.963330999999997</v>
      </c>
      <c r="K14" s="725">
        <f>J14*'Municipal Bldg GHG Inventory'!$J$65</f>
        <v>20.023800000000001</v>
      </c>
      <c r="L14" s="726">
        <f>I14*'Municipal Bldg GHG Inventory'!$C$72*'Nassau Emissions Calcs'!$V$5</f>
        <v>0</v>
      </c>
      <c r="M14" s="726">
        <f>L14*'Municipal Bldg GHG Inventory'!$J$71</f>
        <v>0</v>
      </c>
      <c r="N14" s="369">
        <f t="shared" si="3"/>
        <v>20.023800000000001</v>
      </c>
      <c r="O14" s="370"/>
      <c r="P14" s="316">
        <f t="shared" si="16"/>
        <v>80519.8</v>
      </c>
      <c r="Q14" s="488">
        <f t="shared" si="17"/>
        <v>80519.8</v>
      </c>
      <c r="R14" s="332">
        <f t="shared" si="6"/>
        <v>9061.3827794699992</v>
      </c>
      <c r="S14" s="332">
        <f t="shared" si="7"/>
        <v>804.24095326561394</v>
      </c>
      <c r="T14" s="332">
        <f t="shared" si="8"/>
        <v>167.55019859700289</v>
      </c>
      <c r="U14" s="333">
        <f t="shared" ref="U14:V14" si="19">ROUNDUP(P14/$R14,0)</f>
        <v>9</v>
      </c>
      <c r="V14" s="334">
        <f t="shared" si="19"/>
        <v>9</v>
      </c>
      <c r="W14" s="844"/>
      <c r="X14" s="693" t="s">
        <v>201</v>
      </c>
    </row>
    <row r="15" spans="1:24" ht="24" customHeight="1" x14ac:dyDescent="0.2">
      <c r="A15" s="947"/>
      <c r="B15" s="786"/>
      <c r="C15" s="786"/>
      <c r="D15" s="336">
        <v>0.3</v>
      </c>
      <c r="E15" s="727" t="s">
        <v>126</v>
      </c>
      <c r="F15" s="364">
        <f t="shared" si="14"/>
        <v>1.982672808219178</v>
      </c>
      <c r="G15" s="337" t="s">
        <v>32</v>
      </c>
      <c r="H15" s="728">
        <f>H13</f>
        <v>0.15</v>
      </c>
      <c r="I15" s="375">
        <f t="shared" si="15"/>
        <v>4.4999999999999998E-2</v>
      </c>
      <c r="J15" s="724">
        <f>I15*'Municipal Bldg GHG Inventory'!$C$65*$V$4</f>
        <v>98.944996500000002</v>
      </c>
      <c r="K15" s="725">
        <f>J15*'Municipal Bldg GHG Inventory'!$J$65</f>
        <v>30.035700000000002</v>
      </c>
      <c r="L15" s="726">
        <f>I15*'Municipal Bldg GHG Inventory'!$C$72*'Nassau Emissions Calcs'!$V$5</f>
        <v>0</v>
      </c>
      <c r="M15" s="726">
        <f>L15*'Municipal Bldg GHG Inventory'!$J$71</f>
        <v>0</v>
      </c>
      <c r="N15" s="369">
        <f t="shared" si="3"/>
        <v>30.035700000000002</v>
      </c>
      <c r="O15" s="370"/>
      <c r="P15" s="316">
        <f t="shared" si="16"/>
        <v>120779.7</v>
      </c>
      <c r="Q15" s="488">
        <f t="shared" si="17"/>
        <v>120779.7</v>
      </c>
      <c r="R15" s="332">
        <f t="shared" si="6"/>
        <v>13592.074169204998</v>
      </c>
      <c r="S15" s="332">
        <f t="shared" si="7"/>
        <v>804.24095326561383</v>
      </c>
      <c r="T15" s="332">
        <f t="shared" si="8"/>
        <v>167.55019859700289</v>
      </c>
      <c r="U15" s="333">
        <f t="shared" ref="U15:V15" si="20">ROUNDUP(P15/$R15,0)</f>
        <v>9</v>
      </c>
      <c r="V15" s="334">
        <f t="shared" si="20"/>
        <v>9</v>
      </c>
      <c r="W15" s="844"/>
      <c r="X15" s="692"/>
    </row>
    <row r="16" spans="1:24" ht="24" customHeight="1" x14ac:dyDescent="0.2">
      <c r="A16" s="947"/>
      <c r="B16" s="786"/>
      <c r="C16" s="786"/>
      <c r="D16" s="336">
        <v>0.5</v>
      </c>
      <c r="E16" s="727" t="s">
        <v>126</v>
      </c>
      <c r="F16" s="364">
        <f t="shared" si="14"/>
        <v>3.3044546803652968</v>
      </c>
      <c r="G16" s="337" t="s">
        <v>32</v>
      </c>
      <c r="H16" s="728">
        <v>0.15</v>
      </c>
      <c r="I16" s="366">
        <f t="shared" si="15"/>
        <v>7.4999999999999997E-2</v>
      </c>
      <c r="J16" s="724">
        <f>I16*'Municipal Bldg GHG Inventory'!$C$65*$V$4</f>
        <v>164.90832750000001</v>
      </c>
      <c r="K16" s="725">
        <f>J16*'Municipal Bldg GHG Inventory'!$J$65</f>
        <v>50.059500000000007</v>
      </c>
      <c r="L16" s="726">
        <f>I16*'Municipal Bldg GHG Inventory'!$C$72*'Nassau Emissions Calcs'!$V$5</f>
        <v>0</v>
      </c>
      <c r="M16" s="726">
        <f>L16*'Municipal Bldg GHG Inventory'!$J$71</f>
        <v>0</v>
      </c>
      <c r="N16" s="369">
        <f t="shared" si="3"/>
        <v>50.059500000000007</v>
      </c>
      <c r="O16" s="370"/>
      <c r="P16" s="316">
        <f t="shared" si="16"/>
        <v>201299.5</v>
      </c>
      <c r="Q16" s="488">
        <f t="shared" si="17"/>
        <v>201299.5</v>
      </c>
      <c r="R16" s="332">
        <f t="shared" si="6"/>
        <v>22653.456948675001</v>
      </c>
      <c r="S16" s="332">
        <f t="shared" si="7"/>
        <v>804.24095326561383</v>
      </c>
      <c r="T16" s="332">
        <f t="shared" si="8"/>
        <v>167.55019859700289</v>
      </c>
      <c r="U16" s="333">
        <f t="shared" ref="U16:V16" si="21">ROUNDUP(P16/$R16,0)</f>
        <v>9</v>
      </c>
      <c r="V16" s="334">
        <f t="shared" si="21"/>
        <v>9</v>
      </c>
      <c r="W16" s="844"/>
      <c r="X16" s="693" t="s">
        <v>195</v>
      </c>
    </row>
    <row r="17" spans="1:25" ht="24" customHeight="1" x14ac:dyDescent="0.2">
      <c r="A17" s="948"/>
      <c r="B17" s="950"/>
      <c r="C17" s="950"/>
      <c r="D17" s="695">
        <v>1</v>
      </c>
      <c r="E17" s="729" t="s">
        <v>126</v>
      </c>
      <c r="F17" s="730">
        <f>'Municipal Bldg GHG Inventory'!C17*0.4/8760</f>
        <v>6.6089093607305935</v>
      </c>
      <c r="G17" s="698" t="s">
        <v>32</v>
      </c>
      <c r="H17" s="731">
        <v>0.15</v>
      </c>
      <c r="I17" s="732">
        <f t="shared" si="15"/>
        <v>0.15</v>
      </c>
      <c r="J17" s="733">
        <f>I17*'Municipal Bldg GHG Inventory'!$C$65*$V$4</f>
        <v>329.81665500000003</v>
      </c>
      <c r="K17" s="733">
        <f>J17*'Municipal Bldg GHG Inventory'!$J$65</f>
        <v>100.11900000000001</v>
      </c>
      <c r="L17" s="734">
        <f>I17*'Municipal Bldg GHG Inventory'!$C$72*'Nassau Emissions Calcs'!$V$5</f>
        <v>0</v>
      </c>
      <c r="M17" s="734">
        <f>L17*'Municipal Bldg GHG Inventory'!$J$71</f>
        <v>0</v>
      </c>
      <c r="N17" s="735">
        <f t="shared" si="3"/>
        <v>100.11900000000001</v>
      </c>
      <c r="O17" s="736"/>
      <c r="P17" s="737">
        <v>402599</v>
      </c>
      <c r="Q17" s="737">
        <f t="shared" si="17"/>
        <v>402599</v>
      </c>
      <c r="R17" s="738">
        <f t="shared" si="6"/>
        <v>45306.913897350001</v>
      </c>
      <c r="S17" s="738">
        <f t="shared" si="7"/>
        <v>804.24095326561383</v>
      </c>
      <c r="T17" s="738">
        <f t="shared" si="8"/>
        <v>167.55019859700289</v>
      </c>
      <c r="U17" s="739">
        <f t="shared" ref="U17:V17" si="22">ROUNDUP(P17/$R17,0)</f>
        <v>9</v>
      </c>
      <c r="V17" s="739">
        <f t="shared" si="22"/>
        <v>9</v>
      </c>
      <c r="W17" s="956"/>
      <c r="X17" s="740" t="s">
        <v>202</v>
      </c>
    </row>
    <row r="18" spans="1:25" ht="24" customHeight="1" x14ac:dyDescent="0.2">
      <c r="A18" s="946" t="s">
        <v>203</v>
      </c>
      <c r="B18" s="949" t="s">
        <v>38</v>
      </c>
      <c r="C18" s="949" t="s">
        <v>87</v>
      </c>
      <c r="D18" s="671">
        <v>0.1</v>
      </c>
      <c r="E18" s="710" t="s">
        <v>126</v>
      </c>
      <c r="F18" s="741">
        <f t="shared" ref="F18:F21" si="23">$F$22*D18</f>
        <v>0.24783410102739722</v>
      </c>
      <c r="G18" s="674" t="s">
        <v>25</v>
      </c>
      <c r="H18" s="712">
        <v>0.3</v>
      </c>
      <c r="I18" s="713">
        <f t="shared" si="15"/>
        <v>0.03</v>
      </c>
      <c r="J18" s="742">
        <f>I18*'Municipal Bldg GHG Inventory'!$C$65</f>
        <v>65.963330999999997</v>
      </c>
      <c r="K18" s="742">
        <f>J18*'Municipal Bldg GHG Inventory'!$J$65</f>
        <v>20.023800000000001</v>
      </c>
      <c r="L18" s="743" t="s">
        <v>126</v>
      </c>
      <c r="M18" s="743" t="s">
        <v>126</v>
      </c>
      <c r="N18" s="680">
        <f t="shared" si="3"/>
        <v>20.023800000000001</v>
      </c>
      <c r="O18" s="744"/>
      <c r="P18" s="745">
        <f t="shared" ref="P18:P21" si="24">D18*$P$22</f>
        <v>120779.70000000001</v>
      </c>
      <c r="Q18" s="745">
        <f t="shared" ref="Q18:Q21" si="25">$Q$22*D18</f>
        <v>120779.70000000001</v>
      </c>
      <c r="R18" s="719">
        <f t="shared" si="6"/>
        <v>9061.3827794699992</v>
      </c>
      <c r="S18" s="719">
        <f t="shared" si="7"/>
        <v>1206.361429898421</v>
      </c>
      <c r="T18" s="719">
        <f t="shared" si="8"/>
        <v>251.32529789550435</v>
      </c>
      <c r="U18" s="720">
        <f t="shared" ref="U18:V18" si="26">ROUNDUP(P18/$R18,0)</f>
        <v>14</v>
      </c>
      <c r="V18" s="720">
        <f t="shared" si="26"/>
        <v>14</v>
      </c>
      <c r="W18" s="955" t="s">
        <v>204</v>
      </c>
      <c r="X18" s="721" t="s">
        <v>205</v>
      </c>
    </row>
    <row r="19" spans="1:25" ht="24" customHeight="1" x14ac:dyDescent="0.2">
      <c r="A19" s="947"/>
      <c r="B19" s="786"/>
      <c r="C19" s="786"/>
      <c r="D19" s="320">
        <v>0.2</v>
      </c>
      <c r="E19" s="722" t="s">
        <v>126</v>
      </c>
      <c r="F19" s="403">
        <f t="shared" si="23"/>
        <v>0.49566820205479445</v>
      </c>
      <c r="G19" s="322" t="s">
        <v>25</v>
      </c>
      <c r="H19" s="723">
        <v>0.3</v>
      </c>
      <c r="I19" s="404">
        <f t="shared" si="15"/>
        <v>0.06</v>
      </c>
      <c r="J19" s="746">
        <f>I19*'Municipal Bldg GHG Inventory'!$C$65</f>
        <v>131.92666199999999</v>
      </c>
      <c r="K19" s="746">
        <f>J19*'Municipal Bldg GHG Inventory'!$J$65</f>
        <v>40.047600000000003</v>
      </c>
      <c r="L19" s="726" t="s">
        <v>126</v>
      </c>
      <c r="M19" s="726" t="s">
        <v>126</v>
      </c>
      <c r="N19" s="398">
        <f t="shared" si="3"/>
        <v>40.047600000000003</v>
      </c>
      <c r="O19" s="405"/>
      <c r="P19" s="504">
        <f t="shared" si="24"/>
        <v>241559.40000000002</v>
      </c>
      <c r="Q19" s="504">
        <f t="shared" si="25"/>
        <v>241559.40000000002</v>
      </c>
      <c r="R19" s="332">
        <f t="shared" si="6"/>
        <v>18122.765558939998</v>
      </c>
      <c r="S19" s="332">
        <f t="shared" si="7"/>
        <v>1206.361429898421</v>
      </c>
      <c r="T19" s="332">
        <f t="shared" si="8"/>
        <v>251.32529789550435</v>
      </c>
      <c r="U19" s="333">
        <f t="shared" ref="U19:V19" si="27">ROUNDUP(P19/$R19,0)</f>
        <v>14</v>
      </c>
      <c r="V19" s="334">
        <f t="shared" si="27"/>
        <v>14</v>
      </c>
      <c r="W19" s="844"/>
      <c r="X19" s="747" t="s">
        <v>206</v>
      </c>
    </row>
    <row r="20" spans="1:25" ht="24" customHeight="1" x14ac:dyDescent="0.2">
      <c r="A20" s="947"/>
      <c r="B20" s="786"/>
      <c r="C20" s="786"/>
      <c r="D20" s="336">
        <v>0.3</v>
      </c>
      <c r="E20" s="727" t="s">
        <v>126</v>
      </c>
      <c r="F20" s="403">
        <f t="shared" si="23"/>
        <v>0.74350230308219167</v>
      </c>
      <c r="G20" s="337" t="s">
        <v>25</v>
      </c>
      <c r="H20" s="748">
        <v>0.3</v>
      </c>
      <c r="I20" s="407">
        <f t="shared" si="15"/>
        <v>0.09</v>
      </c>
      <c r="J20" s="746">
        <f>I20*'Municipal Bldg GHG Inventory'!$C$65</f>
        <v>197.889993</v>
      </c>
      <c r="K20" s="746">
        <f>J20*'Municipal Bldg GHG Inventory'!$J$65</f>
        <v>60.071400000000004</v>
      </c>
      <c r="L20" s="749" t="s">
        <v>126</v>
      </c>
      <c r="M20" s="749" t="s">
        <v>126</v>
      </c>
      <c r="N20" s="398">
        <f t="shared" si="3"/>
        <v>60.071400000000004</v>
      </c>
      <c r="O20" s="409"/>
      <c r="P20" s="504">
        <f t="shared" si="24"/>
        <v>362339.1</v>
      </c>
      <c r="Q20" s="504">
        <f t="shared" si="25"/>
        <v>362339.1</v>
      </c>
      <c r="R20" s="332">
        <f t="shared" si="6"/>
        <v>27184.148338409996</v>
      </c>
      <c r="S20" s="332">
        <f t="shared" si="7"/>
        <v>1206.3614298984207</v>
      </c>
      <c r="T20" s="332">
        <f t="shared" si="8"/>
        <v>251.32529789550432</v>
      </c>
      <c r="U20" s="333">
        <f t="shared" ref="U20:V20" si="28">ROUNDUP(P20/$R20,0)</f>
        <v>14</v>
      </c>
      <c r="V20" s="334">
        <f t="shared" si="28"/>
        <v>14</v>
      </c>
      <c r="W20" s="844"/>
      <c r="X20" s="693" t="s">
        <v>195</v>
      </c>
    </row>
    <row r="21" spans="1:25" ht="24" customHeight="1" x14ac:dyDescent="0.2">
      <c r="A21" s="947"/>
      <c r="B21" s="786"/>
      <c r="C21" s="786"/>
      <c r="D21" s="336">
        <v>0.5</v>
      </c>
      <c r="E21" s="727" t="s">
        <v>126</v>
      </c>
      <c r="F21" s="403">
        <f t="shared" si="23"/>
        <v>1.2391705051369861</v>
      </c>
      <c r="G21" s="337" t="s">
        <v>25</v>
      </c>
      <c r="H21" s="728">
        <v>0.3</v>
      </c>
      <c r="I21" s="395">
        <f t="shared" si="15"/>
        <v>0.15</v>
      </c>
      <c r="J21" s="746">
        <f>I21*'Municipal Bldg GHG Inventory'!$C$65</f>
        <v>329.81665500000003</v>
      </c>
      <c r="K21" s="746">
        <f>J21*'Municipal Bldg GHG Inventory'!$J$65</f>
        <v>100.11900000000001</v>
      </c>
      <c r="L21" s="749" t="s">
        <v>126</v>
      </c>
      <c r="M21" s="749" t="s">
        <v>126</v>
      </c>
      <c r="N21" s="398">
        <f t="shared" si="3"/>
        <v>100.11900000000001</v>
      </c>
      <c r="O21" s="409"/>
      <c r="P21" s="504">
        <f t="shared" si="24"/>
        <v>603898.5</v>
      </c>
      <c r="Q21" s="504">
        <f t="shared" si="25"/>
        <v>603898.5</v>
      </c>
      <c r="R21" s="332">
        <f t="shared" si="6"/>
        <v>45306.913897350001</v>
      </c>
      <c r="S21" s="332">
        <f t="shared" si="7"/>
        <v>1206.3614298984207</v>
      </c>
      <c r="T21" s="332">
        <f t="shared" si="8"/>
        <v>251.32529789550432</v>
      </c>
      <c r="U21" s="333">
        <f t="shared" ref="U21:V21" si="29">ROUNDUP(P21/$R21,0)</f>
        <v>14</v>
      </c>
      <c r="V21" s="334">
        <f t="shared" si="29"/>
        <v>14</v>
      </c>
      <c r="W21" s="844"/>
      <c r="X21" s="747" t="s">
        <v>207</v>
      </c>
    </row>
    <row r="22" spans="1:25" ht="24" customHeight="1" x14ac:dyDescent="0.2">
      <c r="A22" s="948"/>
      <c r="B22" s="950"/>
      <c r="C22" s="950"/>
      <c r="D22" s="695">
        <v>1</v>
      </c>
      <c r="E22" s="729" t="s">
        <v>126</v>
      </c>
      <c r="F22" s="750">
        <f>'Municipal Bldg GHG Inventory'!C17*0.15/8760</f>
        <v>2.4783410102739722</v>
      </c>
      <c r="G22" s="698" t="s">
        <v>25</v>
      </c>
      <c r="H22" s="731">
        <v>0.3</v>
      </c>
      <c r="I22" s="732">
        <f t="shared" si="15"/>
        <v>0.3</v>
      </c>
      <c r="J22" s="733">
        <f>I22*'Municipal Bldg GHG Inventory'!$C$65</f>
        <v>659.63331000000005</v>
      </c>
      <c r="K22" s="733">
        <f>J22*'Municipal Bldg GHG Inventory'!$J$65</f>
        <v>200.23800000000003</v>
      </c>
      <c r="L22" s="751" t="s">
        <v>126</v>
      </c>
      <c r="M22" s="751" t="s">
        <v>126</v>
      </c>
      <c r="N22" s="752">
        <f t="shared" si="3"/>
        <v>200.23800000000003</v>
      </c>
      <c r="O22" s="753"/>
      <c r="P22" s="754">
        <v>1207797</v>
      </c>
      <c r="Q22" s="754">
        <f t="shared" ref="Q22:Q32" si="30">P22</f>
        <v>1207797</v>
      </c>
      <c r="R22" s="738">
        <f t="shared" si="6"/>
        <v>90613.827794700002</v>
      </c>
      <c r="S22" s="738">
        <f t="shared" si="7"/>
        <v>1206.3614298984207</v>
      </c>
      <c r="T22" s="738">
        <f t="shared" si="8"/>
        <v>251.32529789550432</v>
      </c>
      <c r="U22" s="739">
        <f t="shared" ref="U22:V22" si="31">ROUNDUP(P22/$R22,0)</f>
        <v>14</v>
      </c>
      <c r="V22" s="739">
        <f t="shared" si="31"/>
        <v>14</v>
      </c>
      <c r="W22" s="956"/>
      <c r="X22" s="755"/>
    </row>
    <row r="23" spans="1:25" ht="24" customHeight="1" x14ac:dyDescent="0.2">
      <c r="A23" s="946" t="s">
        <v>208</v>
      </c>
      <c r="B23" s="949" t="s">
        <v>90</v>
      </c>
      <c r="C23" s="949" t="s">
        <v>209</v>
      </c>
      <c r="D23" s="671">
        <v>0.1</v>
      </c>
      <c r="E23" s="756">
        <f t="shared" ref="E23:E26" si="32">$E$12*D23</f>
        <v>7500</v>
      </c>
      <c r="F23" s="757" t="s">
        <v>126</v>
      </c>
      <c r="G23" s="674" t="s">
        <v>32</v>
      </c>
      <c r="H23" s="712">
        <v>0.05</v>
      </c>
      <c r="I23" s="758">
        <f t="shared" si="15"/>
        <v>5.000000000000001E-3</v>
      </c>
      <c r="J23" s="759">
        <f>I23*'Municipal Bldg GHG Inventory'!$C$65*$V$4</f>
        <v>10.993888500000002</v>
      </c>
      <c r="K23" s="759">
        <f>J23*'Municipal Bldg GHG Inventory'!$J$65</f>
        <v>3.3373000000000008</v>
      </c>
      <c r="L23" s="759">
        <f>I23*'Municipal Bldg GHG Inventory'!$C$72*'Nassau Emissions Calcs'!$V$5</f>
        <v>0</v>
      </c>
      <c r="M23" s="759">
        <f>L23*'Municipal Bldg GHG Inventory'!$J$71</f>
        <v>0</v>
      </c>
      <c r="N23" s="680">
        <f t="shared" si="3"/>
        <v>3.3373000000000008</v>
      </c>
      <c r="O23" s="744"/>
      <c r="P23" s="682">
        <f t="shared" ref="P23:P26" si="33">$P$27*D23</f>
        <v>120779.70000000001</v>
      </c>
      <c r="Q23" s="760">
        <f t="shared" si="30"/>
        <v>120779.70000000001</v>
      </c>
      <c r="R23" s="719">
        <f t="shared" si="6"/>
        <v>1510.2304632450002</v>
      </c>
      <c r="S23" s="719">
        <f t="shared" si="7"/>
        <v>7238.1685793905253</v>
      </c>
      <c r="T23" s="719">
        <f t="shared" si="8"/>
        <v>1507.9517873730258</v>
      </c>
      <c r="U23" s="684">
        <f t="shared" ref="U23:V23" si="34">ROUNDUP(P23/$R23,0)</f>
        <v>80</v>
      </c>
      <c r="V23" s="684">
        <f t="shared" si="34"/>
        <v>80</v>
      </c>
      <c r="W23" s="952" t="s">
        <v>210</v>
      </c>
      <c r="X23" s="761" t="s">
        <v>211</v>
      </c>
    </row>
    <row r="24" spans="1:25" ht="24" customHeight="1" x14ac:dyDescent="0.2">
      <c r="A24" s="947"/>
      <c r="B24" s="786"/>
      <c r="C24" s="786"/>
      <c r="D24" s="320">
        <v>0.2</v>
      </c>
      <c r="E24" s="762">
        <f t="shared" si="32"/>
        <v>15000</v>
      </c>
      <c r="F24" s="421" t="s">
        <v>126</v>
      </c>
      <c r="G24" s="322" t="s">
        <v>32</v>
      </c>
      <c r="H24" s="723">
        <v>0.05</v>
      </c>
      <c r="I24" s="366">
        <f t="shared" si="15"/>
        <v>1.0000000000000002E-2</v>
      </c>
      <c r="J24" s="763">
        <f>I24*'Municipal Bldg GHG Inventory'!$C$65*$V$4</f>
        <v>21.987777000000005</v>
      </c>
      <c r="K24" s="764">
        <f>J24*'Municipal Bldg GHG Inventory'!$J$65</f>
        <v>6.6746000000000016</v>
      </c>
      <c r="L24" s="763">
        <f>I24*'Municipal Bldg GHG Inventory'!$C$72*'Nassau Emissions Calcs'!$V$5</f>
        <v>0</v>
      </c>
      <c r="M24" s="763">
        <f>L24*'Municipal Bldg GHG Inventory'!$J$71</f>
        <v>0</v>
      </c>
      <c r="N24" s="329">
        <f t="shared" si="3"/>
        <v>6.6746000000000016</v>
      </c>
      <c r="O24" s="370"/>
      <c r="P24" s="316">
        <f t="shared" si="33"/>
        <v>241559.40000000002</v>
      </c>
      <c r="Q24" s="661">
        <f t="shared" si="30"/>
        <v>241559.40000000002</v>
      </c>
      <c r="R24" s="332">
        <f t="shared" si="6"/>
        <v>3020.4609264900005</v>
      </c>
      <c r="S24" s="332">
        <f t="shared" si="7"/>
        <v>7238.1685793905253</v>
      </c>
      <c r="T24" s="332">
        <f t="shared" si="8"/>
        <v>1507.9517873730258</v>
      </c>
      <c r="U24" s="333">
        <f t="shared" ref="U24:V24" si="35">ROUNDUP(P24/$R24,0)</f>
        <v>80</v>
      </c>
      <c r="V24" s="334">
        <f t="shared" si="35"/>
        <v>80</v>
      </c>
      <c r="W24" s="786"/>
      <c r="X24" s="765" t="s">
        <v>212</v>
      </c>
      <c r="Y24" s="188"/>
    </row>
    <row r="25" spans="1:25" ht="24" customHeight="1" x14ac:dyDescent="0.2">
      <c r="A25" s="947"/>
      <c r="B25" s="786"/>
      <c r="C25" s="786"/>
      <c r="D25" s="336">
        <v>0.3</v>
      </c>
      <c r="E25" s="762">
        <f t="shared" si="32"/>
        <v>22500</v>
      </c>
      <c r="F25" s="424" t="s">
        <v>126</v>
      </c>
      <c r="G25" s="337" t="s">
        <v>32</v>
      </c>
      <c r="H25" s="728">
        <v>0.05</v>
      </c>
      <c r="I25" s="375">
        <f t="shared" si="15"/>
        <v>1.4999999999999999E-2</v>
      </c>
      <c r="J25" s="763">
        <f>I25*'Municipal Bldg GHG Inventory'!$C$65*$V$4</f>
        <v>32.981665499999998</v>
      </c>
      <c r="K25" s="764">
        <f>J25*'Municipal Bldg GHG Inventory'!$J$65</f>
        <v>10.011900000000001</v>
      </c>
      <c r="L25" s="763">
        <f>I25*'Municipal Bldg GHG Inventory'!$C$72*'Nassau Emissions Calcs'!$V$5</f>
        <v>0</v>
      </c>
      <c r="M25" s="763">
        <f>L25*'Municipal Bldg GHG Inventory'!$J$71</f>
        <v>0</v>
      </c>
      <c r="N25" s="425">
        <f t="shared" si="3"/>
        <v>10.011900000000001</v>
      </c>
      <c r="O25" s="426"/>
      <c r="P25" s="316">
        <f t="shared" si="33"/>
        <v>362339.1</v>
      </c>
      <c r="Q25" s="766">
        <f t="shared" si="30"/>
        <v>362339.1</v>
      </c>
      <c r="R25" s="332">
        <f t="shared" si="6"/>
        <v>4530.6913897349996</v>
      </c>
      <c r="S25" s="332">
        <f t="shared" si="7"/>
        <v>7238.1685793905244</v>
      </c>
      <c r="T25" s="332">
        <f t="shared" si="8"/>
        <v>1507.9517873730258</v>
      </c>
      <c r="U25" s="333">
        <f t="shared" ref="U25:V25" si="36">ROUNDUP(P25/$R25,0)</f>
        <v>80</v>
      </c>
      <c r="V25" s="334">
        <f t="shared" si="36"/>
        <v>80</v>
      </c>
      <c r="W25" s="786"/>
      <c r="X25" s="765" t="s">
        <v>213</v>
      </c>
      <c r="Y25" s="188"/>
    </row>
    <row r="26" spans="1:25" ht="24" customHeight="1" x14ac:dyDescent="0.2">
      <c r="A26" s="947"/>
      <c r="B26" s="786"/>
      <c r="C26" s="786"/>
      <c r="D26" s="336">
        <v>0.5</v>
      </c>
      <c r="E26" s="762">
        <f t="shared" si="32"/>
        <v>37500</v>
      </c>
      <c r="F26" s="424" t="s">
        <v>126</v>
      </c>
      <c r="G26" s="337" t="s">
        <v>32</v>
      </c>
      <c r="H26" s="728">
        <v>0.05</v>
      </c>
      <c r="I26" s="375">
        <f t="shared" si="15"/>
        <v>2.5000000000000001E-2</v>
      </c>
      <c r="J26" s="763">
        <f>I26*'Municipal Bldg GHG Inventory'!$C$65*$V$4</f>
        <v>54.969442500000007</v>
      </c>
      <c r="K26" s="764">
        <f>J26*'Municipal Bldg GHG Inventory'!$J$65</f>
        <v>16.686500000000002</v>
      </c>
      <c r="L26" s="763">
        <f>I26*'Municipal Bldg GHG Inventory'!$C$72*'Nassau Emissions Calcs'!$V$5</f>
        <v>0</v>
      </c>
      <c r="M26" s="763">
        <f>L26*'Municipal Bldg GHG Inventory'!$J$71</f>
        <v>0</v>
      </c>
      <c r="N26" s="329">
        <f t="shared" si="3"/>
        <v>16.686500000000002</v>
      </c>
      <c r="O26" s="426"/>
      <c r="P26" s="316">
        <f t="shared" si="33"/>
        <v>603898.5</v>
      </c>
      <c r="Q26" s="660">
        <f t="shared" si="30"/>
        <v>603898.5</v>
      </c>
      <c r="R26" s="332">
        <f t="shared" si="6"/>
        <v>7551.1523162249996</v>
      </c>
      <c r="S26" s="332">
        <f t="shared" si="7"/>
        <v>7238.1685793905244</v>
      </c>
      <c r="T26" s="332">
        <f t="shared" si="8"/>
        <v>1507.9517873730258</v>
      </c>
      <c r="U26" s="333">
        <f t="shared" ref="U26:V26" si="37">ROUNDUP(P26/$R26,0)</f>
        <v>80</v>
      </c>
      <c r="V26" s="334">
        <f t="shared" si="37"/>
        <v>80</v>
      </c>
      <c r="W26" s="786"/>
      <c r="X26" s="765" t="s">
        <v>214</v>
      </c>
      <c r="Y26" s="188"/>
    </row>
    <row r="27" spans="1:25" ht="24" customHeight="1" x14ac:dyDescent="0.2">
      <c r="A27" s="948"/>
      <c r="B27" s="950"/>
      <c r="C27" s="950"/>
      <c r="D27" s="695">
        <v>1</v>
      </c>
      <c r="E27" s="696">
        <v>14000</v>
      </c>
      <c r="F27" s="767" t="s">
        <v>126</v>
      </c>
      <c r="G27" s="698" t="s">
        <v>32</v>
      </c>
      <c r="H27" s="731">
        <v>0.05</v>
      </c>
      <c r="I27" s="732">
        <f t="shared" si="15"/>
        <v>0.05</v>
      </c>
      <c r="J27" s="768">
        <f>I27*'Municipal Bldg GHG Inventory'!$C$65*$V$4</f>
        <v>109.93888500000001</v>
      </c>
      <c r="K27" s="768">
        <f>J27*'Municipal Bldg GHG Inventory'!$J$65</f>
        <v>33.373000000000005</v>
      </c>
      <c r="L27" s="768">
        <f>I27*'Municipal Bldg GHG Inventory'!$C$72*'Nassau Emissions Calcs'!$V$5</f>
        <v>0</v>
      </c>
      <c r="M27" s="768">
        <f>L27*'Municipal Bldg GHG Inventory'!$J$71</f>
        <v>0</v>
      </c>
      <c r="N27" s="704">
        <f t="shared" si="3"/>
        <v>33.373000000000005</v>
      </c>
      <c r="O27" s="753"/>
      <c r="P27" s="754">
        <v>1207797</v>
      </c>
      <c r="Q27" s="769">
        <f t="shared" si="30"/>
        <v>1207797</v>
      </c>
      <c r="R27" s="738">
        <f t="shared" si="6"/>
        <v>15102.304632449999</v>
      </c>
      <c r="S27" s="738">
        <f t="shared" si="7"/>
        <v>7238.1685793905244</v>
      </c>
      <c r="T27" s="738">
        <f t="shared" si="8"/>
        <v>1507.9517873730258</v>
      </c>
      <c r="U27" s="739">
        <f t="shared" ref="U27:V27" si="38">ROUNDUP(P27/$R27,0)</f>
        <v>80</v>
      </c>
      <c r="V27" s="739">
        <f t="shared" si="38"/>
        <v>80</v>
      </c>
      <c r="W27" s="950"/>
      <c r="X27" s="770"/>
      <c r="Y27" s="188"/>
    </row>
    <row r="28" spans="1:25" ht="24" customHeight="1" x14ac:dyDescent="0.2">
      <c r="A28" s="946" t="s">
        <v>215</v>
      </c>
      <c r="B28" s="949" t="s">
        <v>71</v>
      </c>
      <c r="C28" s="949" t="s">
        <v>72</v>
      </c>
      <c r="D28" s="671">
        <v>0.1</v>
      </c>
      <c r="E28" s="710" t="s">
        <v>126</v>
      </c>
      <c r="F28" s="757" t="s">
        <v>126</v>
      </c>
      <c r="G28" s="674" t="s">
        <v>32</v>
      </c>
      <c r="H28" s="712">
        <v>0.02</v>
      </c>
      <c r="I28" s="758">
        <f t="shared" si="15"/>
        <v>2E-3</v>
      </c>
      <c r="J28" s="714">
        <f>I28*'Municipal Bldg GHG Inventory'!$C$65*$V$4</f>
        <v>4.3975553999999999</v>
      </c>
      <c r="K28" s="714">
        <f>J28*'Municipal Bldg GHG Inventory'!$J$65</f>
        <v>1.3349200000000001</v>
      </c>
      <c r="L28" s="715">
        <f>I28*'Municipal Bldg GHG Inventory'!$C$72*'Nassau Emissions Calcs'!$V$5</f>
        <v>0</v>
      </c>
      <c r="M28" s="715">
        <f>L28*'Municipal Bldg GHG Inventory'!$J$71</f>
        <v>0</v>
      </c>
      <c r="N28" s="771">
        <f t="shared" si="3"/>
        <v>1.3349200000000001</v>
      </c>
      <c r="O28" s="744"/>
      <c r="P28" s="772">
        <f t="shared" ref="P28:P31" si="39">$P$32*D28</f>
        <v>120779.70000000001</v>
      </c>
      <c r="Q28" s="760">
        <f t="shared" si="30"/>
        <v>120779.70000000001</v>
      </c>
      <c r="R28" s="719">
        <f t="shared" si="6"/>
        <v>604.09218529799989</v>
      </c>
      <c r="S28" s="719">
        <f t="shared" si="7"/>
        <v>18095.421448476314</v>
      </c>
      <c r="T28" s="719">
        <f t="shared" si="8"/>
        <v>3769.8794684325653</v>
      </c>
      <c r="U28" s="720">
        <f t="shared" ref="U28:V28" si="40">ROUNDUP(P28/$R28,0)</f>
        <v>200</v>
      </c>
      <c r="V28" s="720">
        <f t="shared" si="40"/>
        <v>200</v>
      </c>
      <c r="W28" s="952" t="s">
        <v>216</v>
      </c>
      <c r="X28" s="721" t="s">
        <v>217</v>
      </c>
    </row>
    <row r="29" spans="1:25" ht="24" customHeight="1" x14ac:dyDescent="0.2">
      <c r="A29" s="947"/>
      <c r="B29" s="786"/>
      <c r="C29" s="786"/>
      <c r="D29" s="336">
        <v>0.2</v>
      </c>
      <c r="E29" s="727" t="s">
        <v>126</v>
      </c>
      <c r="F29" s="424" t="s">
        <v>126</v>
      </c>
      <c r="G29" s="337" t="s">
        <v>32</v>
      </c>
      <c r="H29" s="728">
        <f>H28</f>
        <v>0.02</v>
      </c>
      <c r="I29" s="437">
        <f t="shared" si="15"/>
        <v>4.0000000000000001E-3</v>
      </c>
      <c r="J29" s="724">
        <f>I29*'Municipal Bldg GHG Inventory'!$C$65*$V$4</f>
        <v>8.7951107999999998</v>
      </c>
      <c r="K29" s="725">
        <f>J29*'Municipal Bldg GHG Inventory'!$J$65</f>
        <v>2.6698400000000002</v>
      </c>
      <c r="L29" s="726">
        <f>I29*'Municipal Bldg GHG Inventory'!$C$72*'Nassau Emissions Calcs'!$V$5</f>
        <v>0</v>
      </c>
      <c r="M29" s="726">
        <f>L29*'Municipal Bldg GHG Inventory'!$J$71</f>
        <v>0</v>
      </c>
      <c r="N29" s="438">
        <f t="shared" si="3"/>
        <v>2.6698400000000002</v>
      </c>
      <c r="O29" s="405"/>
      <c r="P29" s="662">
        <f t="shared" si="39"/>
        <v>241559.40000000002</v>
      </c>
      <c r="Q29" s="661">
        <f t="shared" si="30"/>
        <v>241559.40000000002</v>
      </c>
      <c r="R29" s="332">
        <f t="shared" si="6"/>
        <v>1208.1843705959998</v>
      </c>
      <c r="S29" s="332">
        <f t="shared" si="7"/>
        <v>18095.421448476314</v>
      </c>
      <c r="T29" s="332">
        <f t="shared" si="8"/>
        <v>3769.8794684325653</v>
      </c>
      <c r="U29" s="333">
        <f t="shared" ref="U29:V29" si="41">ROUNDUP(P29/$R29,0)</f>
        <v>200</v>
      </c>
      <c r="V29" s="334">
        <f t="shared" si="41"/>
        <v>200</v>
      </c>
      <c r="W29" s="786"/>
      <c r="X29" s="747" t="s">
        <v>218</v>
      </c>
    </row>
    <row r="30" spans="1:25" ht="24" customHeight="1" x14ac:dyDescent="0.2">
      <c r="A30" s="947"/>
      <c r="B30" s="786"/>
      <c r="C30" s="786"/>
      <c r="D30" s="320">
        <v>0.3</v>
      </c>
      <c r="E30" s="722" t="s">
        <v>126</v>
      </c>
      <c r="F30" s="421" t="s">
        <v>126</v>
      </c>
      <c r="G30" s="322" t="s">
        <v>32</v>
      </c>
      <c r="H30" s="723">
        <f>H28</f>
        <v>0.02</v>
      </c>
      <c r="I30" s="439">
        <f t="shared" si="15"/>
        <v>6.0000000000000001E-3</v>
      </c>
      <c r="J30" s="724">
        <f>I30*'Municipal Bldg GHG Inventory'!$C$65*$V$4</f>
        <v>13.192666200000001</v>
      </c>
      <c r="K30" s="725">
        <f>J30*'Municipal Bldg GHG Inventory'!$J$65</f>
        <v>4.004760000000001</v>
      </c>
      <c r="L30" s="726">
        <f>I30*'Municipal Bldg GHG Inventory'!$C$72*'Nassau Emissions Calcs'!$V$5</f>
        <v>0</v>
      </c>
      <c r="M30" s="726">
        <f>L30*'Municipal Bldg GHG Inventory'!$J$71</f>
        <v>0</v>
      </c>
      <c r="N30" s="369">
        <f t="shared" si="3"/>
        <v>4.004760000000001</v>
      </c>
      <c r="O30" s="440"/>
      <c r="P30" s="662">
        <f t="shared" si="39"/>
        <v>362339.1</v>
      </c>
      <c r="Q30" s="766">
        <f t="shared" si="30"/>
        <v>362339.1</v>
      </c>
      <c r="R30" s="332">
        <f t="shared" si="6"/>
        <v>1812.2765558940002</v>
      </c>
      <c r="S30" s="332">
        <f t="shared" si="7"/>
        <v>18095.421448476307</v>
      </c>
      <c r="T30" s="332">
        <f t="shared" si="8"/>
        <v>3769.879468432564</v>
      </c>
      <c r="U30" s="333">
        <f t="shared" ref="U30:V30" si="42">ROUNDUP(P30/$R30,0)</f>
        <v>200</v>
      </c>
      <c r="V30" s="334">
        <f t="shared" si="42"/>
        <v>200</v>
      </c>
      <c r="W30" s="786"/>
      <c r="X30" s="693" t="s">
        <v>195</v>
      </c>
    </row>
    <row r="31" spans="1:25" ht="24" customHeight="1" x14ac:dyDescent="0.2">
      <c r="A31" s="947"/>
      <c r="B31" s="786"/>
      <c r="C31" s="786"/>
      <c r="D31" s="320">
        <v>0.5</v>
      </c>
      <c r="E31" s="722" t="s">
        <v>126</v>
      </c>
      <c r="F31" s="421" t="s">
        <v>126</v>
      </c>
      <c r="G31" s="322" t="s">
        <v>32</v>
      </c>
      <c r="H31" s="723">
        <v>0.02</v>
      </c>
      <c r="I31" s="375">
        <f t="shared" si="15"/>
        <v>0.01</v>
      </c>
      <c r="J31" s="724">
        <f>I31*'Municipal Bldg GHG Inventory'!$C$65*$V$4</f>
        <v>21.987777000000001</v>
      </c>
      <c r="K31" s="725">
        <f>J31*'Municipal Bldg GHG Inventory'!$J$65</f>
        <v>6.6746000000000008</v>
      </c>
      <c r="L31" s="726">
        <f>I31*'Municipal Bldg GHG Inventory'!$C$72*'Nassau Emissions Calcs'!$V$5</f>
        <v>0</v>
      </c>
      <c r="M31" s="726">
        <f>L31*'Municipal Bldg GHG Inventory'!$J$71</f>
        <v>0</v>
      </c>
      <c r="N31" s="438">
        <f t="shared" si="3"/>
        <v>6.6746000000000008</v>
      </c>
      <c r="O31" s="528"/>
      <c r="P31" s="662">
        <f t="shared" si="39"/>
        <v>603898.5</v>
      </c>
      <c r="Q31" s="660">
        <f t="shared" si="30"/>
        <v>603898.5</v>
      </c>
      <c r="R31" s="332">
        <f t="shared" si="6"/>
        <v>3020.46092649</v>
      </c>
      <c r="S31" s="332">
        <f t="shared" si="7"/>
        <v>18095.421448476311</v>
      </c>
      <c r="T31" s="332">
        <f t="shared" si="8"/>
        <v>3769.8794684325649</v>
      </c>
      <c r="U31" s="333">
        <f t="shared" ref="U31:V31" si="43">ROUNDUP(P31/$R31,0)</f>
        <v>200</v>
      </c>
      <c r="V31" s="334">
        <f t="shared" si="43"/>
        <v>200</v>
      </c>
      <c r="W31" s="786"/>
      <c r="X31" s="747" t="s">
        <v>219</v>
      </c>
    </row>
    <row r="32" spans="1:25" ht="24" customHeight="1" x14ac:dyDescent="0.2">
      <c r="A32" s="948"/>
      <c r="B32" s="950"/>
      <c r="C32" s="950"/>
      <c r="D32" s="773">
        <v>1</v>
      </c>
      <c r="E32" s="774" t="s">
        <v>126</v>
      </c>
      <c r="F32" s="775" t="s">
        <v>126</v>
      </c>
      <c r="G32" s="776" t="s">
        <v>32</v>
      </c>
      <c r="H32" s="777">
        <v>0.02</v>
      </c>
      <c r="I32" s="732">
        <f t="shared" si="15"/>
        <v>0.02</v>
      </c>
      <c r="J32" s="733">
        <f>I32*'Municipal Bldg GHG Inventory'!$C$65*$V$4</f>
        <v>43.975554000000002</v>
      </c>
      <c r="K32" s="733">
        <f>J32*'Municipal Bldg GHG Inventory'!$J$65</f>
        <v>13.349200000000002</v>
      </c>
      <c r="L32" s="734">
        <f>I32*'Municipal Bldg GHG Inventory'!$C$72*'Nassau Emissions Calcs'!$V$5</f>
        <v>0</v>
      </c>
      <c r="M32" s="734">
        <f>L32*'Municipal Bldg GHG Inventory'!$J$71</f>
        <v>0</v>
      </c>
      <c r="N32" s="778">
        <f t="shared" si="3"/>
        <v>13.349200000000002</v>
      </c>
      <c r="O32" s="753"/>
      <c r="P32" s="769">
        <v>1207797</v>
      </c>
      <c r="Q32" s="769">
        <f t="shared" si="30"/>
        <v>1207797</v>
      </c>
      <c r="R32" s="738">
        <f t="shared" si="6"/>
        <v>6040.92185298</v>
      </c>
      <c r="S32" s="738">
        <f t="shared" si="7"/>
        <v>18095.421448476311</v>
      </c>
      <c r="T32" s="738">
        <f t="shared" si="8"/>
        <v>3769.8794684325649</v>
      </c>
      <c r="U32" s="739">
        <f t="shared" ref="U32:V32" si="44">ROUNDUP(P32/$R32,0)</f>
        <v>200</v>
      </c>
      <c r="V32" s="739">
        <f t="shared" si="44"/>
        <v>200</v>
      </c>
      <c r="W32" s="950"/>
      <c r="X32" s="755"/>
    </row>
    <row r="33" spans="5:24" ht="15.75" customHeight="1" x14ac:dyDescent="0.2">
      <c r="E33" s="452"/>
      <c r="X33" s="301"/>
    </row>
    <row r="34" spans="5:24" ht="15.75" customHeight="1" x14ac:dyDescent="0.2">
      <c r="E34" s="452"/>
      <c r="X34" s="301"/>
    </row>
    <row r="35" spans="5:24" ht="15.75" customHeight="1" x14ac:dyDescent="0.2">
      <c r="E35" s="452"/>
      <c r="X35" s="301"/>
    </row>
    <row r="36" spans="5:24" ht="15.75" customHeight="1" x14ac:dyDescent="0.2">
      <c r="E36" s="452"/>
      <c r="X36" s="301"/>
    </row>
    <row r="37" spans="5:24" ht="15.75" customHeight="1" x14ac:dyDescent="0.2">
      <c r="E37" s="452"/>
      <c r="X37" s="301"/>
    </row>
    <row r="38" spans="5:24" ht="15.75" customHeight="1" x14ac:dyDescent="0.2">
      <c r="E38" s="452"/>
      <c r="X38" s="301"/>
    </row>
    <row r="39" spans="5:24" ht="15.75" customHeight="1" x14ac:dyDescent="0.2">
      <c r="E39" s="452"/>
      <c r="X39" s="301"/>
    </row>
    <row r="40" spans="5:24" ht="15.75" customHeight="1" x14ac:dyDescent="0.2">
      <c r="E40" s="452"/>
      <c r="X40" s="301"/>
    </row>
    <row r="41" spans="5:24" ht="15.75" customHeight="1" x14ac:dyDescent="0.2">
      <c r="E41" s="452"/>
      <c r="X41" s="301"/>
    </row>
    <row r="42" spans="5:24" ht="15.75" customHeight="1" x14ac:dyDescent="0.2">
      <c r="E42" s="452"/>
      <c r="X42" s="301"/>
    </row>
    <row r="43" spans="5:24" ht="15.75" customHeight="1" x14ac:dyDescent="0.2">
      <c r="E43" s="452"/>
      <c r="X43" s="301"/>
    </row>
    <row r="44" spans="5:24" ht="15.75" customHeight="1" x14ac:dyDescent="0.2">
      <c r="E44" s="452"/>
      <c r="X44" s="301"/>
    </row>
    <row r="45" spans="5:24" ht="15.75" customHeight="1" x14ac:dyDescent="0.2">
      <c r="E45" s="452"/>
      <c r="X45" s="301"/>
    </row>
    <row r="46" spans="5:24" ht="15.75" customHeight="1" x14ac:dyDescent="0.2">
      <c r="E46" s="452"/>
      <c r="X46" s="301"/>
    </row>
    <row r="47" spans="5:24" ht="15.75" customHeight="1" x14ac:dyDescent="0.2">
      <c r="E47" s="452"/>
      <c r="X47" s="301"/>
    </row>
    <row r="48" spans="5:24" ht="15.75" customHeight="1" x14ac:dyDescent="0.2">
      <c r="E48" s="452"/>
      <c r="X48" s="301"/>
    </row>
    <row r="49" spans="5:24" ht="15.75" customHeight="1" x14ac:dyDescent="0.2">
      <c r="E49" s="452"/>
      <c r="X49" s="301"/>
    </row>
    <row r="50" spans="5:24" ht="15.75" customHeight="1" x14ac:dyDescent="0.2">
      <c r="E50" s="452"/>
      <c r="X50" s="301"/>
    </row>
    <row r="51" spans="5:24" ht="15.75" customHeight="1" x14ac:dyDescent="0.2">
      <c r="E51" s="452"/>
      <c r="X51" s="301"/>
    </row>
    <row r="52" spans="5:24" ht="15.75" customHeight="1" x14ac:dyDescent="0.2">
      <c r="E52" s="452"/>
      <c r="X52" s="301"/>
    </row>
    <row r="53" spans="5:24" ht="15.75" customHeight="1" x14ac:dyDescent="0.2">
      <c r="E53" s="452"/>
      <c r="X53" s="301"/>
    </row>
    <row r="54" spans="5:24" ht="15.75" customHeight="1" x14ac:dyDescent="0.2">
      <c r="E54" s="452"/>
      <c r="X54" s="301"/>
    </row>
    <row r="55" spans="5:24" ht="15.75" customHeight="1" x14ac:dyDescent="0.2">
      <c r="E55" s="452"/>
      <c r="X55" s="301"/>
    </row>
    <row r="56" spans="5:24" ht="15.75" customHeight="1" x14ac:dyDescent="0.2">
      <c r="E56" s="452"/>
      <c r="X56" s="301"/>
    </row>
    <row r="57" spans="5:24" ht="15.75" customHeight="1" x14ac:dyDescent="0.2">
      <c r="E57" s="452"/>
      <c r="X57" s="301"/>
    </row>
    <row r="58" spans="5:24" ht="15.75" customHeight="1" x14ac:dyDescent="0.2">
      <c r="E58" s="452"/>
      <c r="X58" s="301"/>
    </row>
    <row r="59" spans="5:24" ht="15.75" customHeight="1" x14ac:dyDescent="0.2">
      <c r="E59" s="452"/>
      <c r="X59" s="301"/>
    </row>
    <row r="60" spans="5:24" ht="15.75" customHeight="1" x14ac:dyDescent="0.2">
      <c r="E60" s="452"/>
      <c r="X60" s="301"/>
    </row>
    <row r="61" spans="5:24" ht="15.75" customHeight="1" x14ac:dyDescent="0.2">
      <c r="E61" s="452"/>
      <c r="X61" s="301"/>
    </row>
    <row r="62" spans="5:24" ht="15.75" customHeight="1" x14ac:dyDescent="0.2">
      <c r="E62" s="452"/>
      <c r="X62" s="301"/>
    </row>
    <row r="63" spans="5:24" ht="15.75" customHeight="1" x14ac:dyDescent="0.2">
      <c r="E63" s="452"/>
      <c r="X63" s="301"/>
    </row>
    <row r="64" spans="5:24" ht="15.75" customHeight="1" x14ac:dyDescent="0.2">
      <c r="E64" s="452"/>
      <c r="X64" s="301"/>
    </row>
    <row r="65" spans="5:24" ht="15.75" customHeight="1" x14ac:dyDescent="0.2">
      <c r="E65" s="452"/>
      <c r="X65" s="301"/>
    </row>
    <row r="66" spans="5:24" ht="15.75" customHeight="1" x14ac:dyDescent="0.2">
      <c r="E66" s="452"/>
      <c r="X66" s="301"/>
    </row>
    <row r="67" spans="5:24" ht="15.75" customHeight="1" x14ac:dyDescent="0.2">
      <c r="E67" s="452"/>
      <c r="X67" s="301"/>
    </row>
    <row r="68" spans="5:24" ht="15.75" customHeight="1" x14ac:dyDescent="0.2">
      <c r="E68" s="452"/>
      <c r="X68" s="301"/>
    </row>
    <row r="69" spans="5:24" ht="15.75" customHeight="1" x14ac:dyDescent="0.2">
      <c r="E69" s="452"/>
      <c r="X69" s="301"/>
    </row>
    <row r="70" spans="5:24" ht="15.75" customHeight="1" x14ac:dyDescent="0.2">
      <c r="E70" s="452"/>
      <c r="X70" s="301"/>
    </row>
    <row r="71" spans="5:24" ht="15.75" customHeight="1" x14ac:dyDescent="0.2">
      <c r="E71" s="452"/>
      <c r="X71" s="301"/>
    </row>
    <row r="72" spans="5:24" ht="15.75" customHeight="1" x14ac:dyDescent="0.2">
      <c r="E72" s="452"/>
      <c r="X72" s="301"/>
    </row>
    <row r="73" spans="5:24" ht="15.75" customHeight="1" x14ac:dyDescent="0.2">
      <c r="E73" s="452"/>
      <c r="X73" s="301"/>
    </row>
    <row r="74" spans="5:24" ht="15.75" customHeight="1" x14ac:dyDescent="0.2">
      <c r="E74" s="452"/>
      <c r="X74" s="301"/>
    </row>
    <row r="75" spans="5:24" ht="15.75" customHeight="1" x14ac:dyDescent="0.2">
      <c r="E75" s="452"/>
      <c r="X75" s="301"/>
    </row>
    <row r="76" spans="5:24" ht="15.75" customHeight="1" x14ac:dyDescent="0.2">
      <c r="E76" s="452"/>
      <c r="X76" s="301"/>
    </row>
    <row r="77" spans="5:24" ht="15.75" customHeight="1" x14ac:dyDescent="0.2">
      <c r="E77" s="452"/>
      <c r="X77" s="301"/>
    </row>
    <row r="78" spans="5:24" ht="15.75" customHeight="1" x14ac:dyDescent="0.2">
      <c r="E78" s="452"/>
      <c r="X78" s="301"/>
    </row>
    <row r="79" spans="5:24" ht="15.75" customHeight="1" x14ac:dyDescent="0.2">
      <c r="E79" s="452"/>
      <c r="X79" s="301"/>
    </row>
    <row r="80" spans="5:24" ht="15.75" customHeight="1" x14ac:dyDescent="0.2">
      <c r="E80" s="452"/>
      <c r="X80" s="301"/>
    </row>
    <row r="81" spans="5:24" ht="15.75" customHeight="1" x14ac:dyDescent="0.2">
      <c r="E81" s="452"/>
      <c r="X81" s="301"/>
    </row>
    <row r="82" spans="5:24" ht="15.75" customHeight="1" x14ac:dyDescent="0.2">
      <c r="E82" s="452"/>
      <c r="X82" s="301"/>
    </row>
    <row r="83" spans="5:24" ht="15.75" customHeight="1" x14ac:dyDescent="0.2">
      <c r="E83" s="452"/>
      <c r="X83" s="301"/>
    </row>
    <row r="84" spans="5:24" ht="15.75" customHeight="1" x14ac:dyDescent="0.2">
      <c r="E84" s="452"/>
      <c r="X84" s="301"/>
    </row>
    <row r="85" spans="5:24" ht="15.75" customHeight="1" x14ac:dyDescent="0.2">
      <c r="E85" s="452"/>
      <c r="X85" s="301"/>
    </row>
    <row r="86" spans="5:24" ht="15.75" customHeight="1" x14ac:dyDescent="0.2">
      <c r="E86" s="452"/>
      <c r="X86" s="301"/>
    </row>
    <row r="87" spans="5:24" ht="15.75" customHeight="1" x14ac:dyDescent="0.2">
      <c r="E87" s="452"/>
      <c r="X87" s="301"/>
    </row>
    <row r="88" spans="5:24" ht="15.75" customHeight="1" x14ac:dyDescent="0.2">
      <c r="E88" s="452"/>
      <c r="X88" s="301"/>
    </row>
    <row r="89" spans="5:24" ht="15.75" customHeight="1" x14ac:dyDescent="0.2">
      <c r="E89" s="452"/>
      <c r="X89" s="301"/>
    </row>
    <row r="90" spans="5:24" ht="15.75" customHeight="1" x14ac:dyDescent="0.2">
      <c r="E90" s="452"/>
      <c r="X90" s="301"/>
    </row>
    <row r="91" spans="5:24" ht="15.75" customHeight="1" x14ac:dyDescent="0.2">
      <c r="E91" s="452"/>
      <c r="X91" s="301"/>
    </row>
    <row r="92" spans="5:24" ht="15.75" customHeight="1" x14ac:dyDescent="0.2">
      <c r="E92" s="452"/>
      <c r="X92" s="301"/>
    </row>
    <row r="93" spans="5:24" ht="15.75" customHeight="1" x14ac:dyDescent="0.2">
      <c r="E93" s="452"/>
      <c r="X93" s="301"/>
    </row>
    <row r="94" spans="5:24" ht="15.75" customHeight="1" x14ac:dyDescent="0.2">
      <c r="E94" s="452"/>
      <c r="X94" s="301"/>
    </row>
    <row r="95" spans="5:24" ht="15.75" customHeight="1" x14ac:dyDescent="0.2">
      <c r="E95" s="452"/>
      <c r="X95" s="301"/>
    </row>
    <row r="96" spans="5:24" ht="15.75" customHeight="1" x14ac:dyDescent="0.2">
      <c r="E96" s="452"/>
      <c r="X96" s="301"/>
    </row>
    <row r="97" spans="5:24" ht="15.75" customHeight="1" x14ac:dyDescent="0.2">
      <c r="E97" s="452"/>
      <c r="X97" s="301"/>
    </row>
    <row r="98" spans="5:24" ht="15.75" customHeight="1" x14ac:dyDescent="0.2">
      <c r="E98" s="452"/>
      <c r="X98" s="301"/>
    </row>
    <row r="99" spans="5:24" ht="15.75" customHeight="1" x14ac:dyDescent="0.2">
      <c r="E99" s="452"/>
      <c r="X99" s="301"/>
    </row>
    <row r="100" spans="5:24" ht="15.75" customHeight="1" x14ac:dyDescent="0.2">
      <c r="E100" s="452"/>
      <c r="X100" s="301"/>
    </row>
    <row r="101" spans="5:24" ht="15.75" customHeight="1" x14ac:dyDescent="0.2">
      <c r="E101" s="452"/>
      <c r="X101" s="301"/>
    </row>
    <row r="102" spans="5:24" ht="15.75" customHeight="1" x14ac:dyDescent="0.2">
      <c r="E102" s="452"/>
      <c r="X102" s="301"/>
    </row>
    <row r="103" spans="5:24" ht="15.75" customHeight="1" x14ac:dyDescent="0.2">
      <c r="E103" s="452"/>
      <c r="X103" s="301"/>
    </row>
    <row r="104" spans="5:24" ht="15.75" customHeight="1" x14ac:dyDescent="0.2">
      <c r="E104" s="452"/>
      <c r="X104" s="301"/>
    </row>
    <row r="105" spans="5:24" ht="15.75" customHeight="1" x14ac:dyDescent="0.2">
      <c r="E105" s="452"/>
      <c r="X105" s="301"/>
    </row>
    <row r="106" spans="5:24" ht="15.75" customHeight="1" x14ac:dyDescent="0.2">
      <c r="E106" s="452"/>
      <c r="X106" s="301"/>
    </row>
    <row r="107" spans="5:24" ht="15.75" customHeight="1" x14ac:dyDescent="0.2">
      <c r="E107" s="452"/>
      <c r="X107" s="301"/>
    </row>
    <row r="108" spans="5:24" ht="15.75" customHeight="1" x14ac:dyDescent="0.2">
      <c r="E108" s="452"/>
      <c r="X108" s="301"/>
    </row>
    <row r="109" spans="5:24" ht="15.75" customHeight="1" x14ac:dyDescent="0.2">
      <c r="E109" s="452"/>
      <c r="X109" s="301"/>
    </row>
    <row r="110" spans="5:24" ht="15.75" customHeight="1" x14ac:dyDescent="0.2">
      <c r="E110" s="452"/>
      <c r="X110" s="301"/>
    </row>
    <row r="111" spans="5:24" ht="15.75" customHeight="1" x14ac:dyDescent="0.2">
      <c r="E111" s="452"/>
      <c r="X111" s="301"/>
    </row>
    <row r="112" spans="5:24" ht="15.75" customHeight="1" x14ac:dyDescent="0.2">
      <c r="E112" s="452"/>
      <c r="X112" s="301"/>
    </row>
    <row r="113" spans="5:24" ht="15.75" customHeight="1" x14ac:dyDescent="0.2">
      <c r="E113" s="452"/>
      <c r="X113" s="301"/>
    </row>
    <row r="114" spans="5:24" ht="15.75" customHeight="1" x14ac:dyDescent="0.2">
      <c r="E114" s="452"/>
      <c r="X114" s="301"/>
    </row>
    <row r="115" spans="5:24" ht="15.75" customHeight="1" x14ac:dyDescent="0.2">
      <c r="E115" s="452"/>
      <c r="X115" s="301"/>
    </row>
    <row r="116" spans="5:24" ht="15.75" customHeight="1" x14ac:dyDescent="0.2">
      <c r="E116" s="452"/>
      <c r="X116" s="301"/>
    </row>
    <row r="117" spans="5:24" ht="15.75" customHeight="1" x14ac:dyDescent="0.2">
      <c r="E117" s="452"/>
      <c r="X117" s="301"/>
    </row>
    <row r="118" spans="5:24" ht="15.75" customHeight="1" x14ac:dyDescent="0.2">
      <c r="E118" s="452"/>
      <c r="X118" s="301"/>
    </row>
    <row r="119" spans="5:24" ht="15.75" customHeight="1" x14ac:dyDescent="0.2">
      <c r="E119" s="452"/>
      <c r="X119" s="301"/>
    </row>
    <row r="120" spans="5:24" ht="15.75" customHeight="1" x14ac:dyDescent="0.2">
      <c r="E120" s="452"/>
      <c r="X120" s="301"/>
    </row>
    <row r="121" spans="5:24" ht="15.75" customHeight="1" x14ac:dyDescent="0.2">
      <c r="E121" s="452"/>
      <c r="X121" s="301"/>
    </row>
    <row r="122" spans="5:24" ht="15.75" customHeight="1" x14ac:dyDescent="0.2">
      <c r="E122" s="452"/>
      <c r="X122" s="301"/>
    </row>
    <row r="123" spans="5:24" ht="15.75" customHeight="1" x14ac:dyDescent="0.2">
      <c r="E123" s="452"/>
      <c r="X123" s="301"/>
    </row>
    <row r="124" spans="5:24" ht="15.75" customHeight="1" x14ac:dyDescent="0.2">
      <c r="E124" s="452"/>
      <c r="X124" s="301"/>
    </row>
    <row r="125" spans="5:24" ht="15.75" customHeight="1" x14ac:dyDescent="0.2">
      <c r="E125" s="452"/>
      <c r="X125" s="301"/>
    </row>
    <row r="126" spans="5:24" ht="15.75" customHeight="1" x14ac:dyDescent="0.2">
      <c r="E126" s="452"/>
      <c r="X126" s="301"/>
    </row>
    <row r="127" spans="5:24" ht="15.75" customHeight="1" x14ac:dyDescent="0.2">
      <c r="E127" s="452"/>
      <c r="X127" s="301"/>
    </row>
    <row r="128" spans="5:24" ht="15.75" customHeight="1" x14ac:dyDescent="0.2">
      <c r="E128" s="452"/>
      <c r="X128" s="301"/>
    </row>
    <row r="129" spans="5:24" ht="15.75" customHeight="1" x14ac:dyDescent="0.2">
      <c r="E129" s="452"/>
      <c r="X129" s="301"/>
    </row>
    <row r="130" spans="5:24" ht="15.75" customHeight="1" x14ac:dyDescent="0.2">
      <c r="E130" s="452"/>
      <c r="X130" s="301"/>
    </row>
    <row r="131" spans="5:24" ht="15.75" customHeight="1" x14ac:dyDescent="0.2">
      <c r="E131" s="452"/>
      <c r="X131" s="301"/>
    </row>
    <row r="132" spans="5:24" ht="15.75" customHeight="1" x14ac:dyDescent="0.2">
      <c r="E132" s="452"/>
      <c r="X132" s="301"/>
    </row>
    <row r="133" spans="5:24" ht="15.75" customHeight="1" x14ac:dyDescent="0.2">
      <c r="E133" s="452"/>
      <c r="X133" s="301"/>
    </row>
    <row r="134" spans="5:24" ht="15.75" customHeight="1" x14ac:dyDescent="0.2">
      <c r="E134" s="452"/>
      <c r="X134" s="301"/>
    </row>
    <row r="135" spans="5:24" ht="15.75" customHeight="1" x14ac:dyDescent="0.2">
      <c r="E135" s="452"/>
      <c r="X135" s="301"/>
    </row>
    <row r="136" spans="5:24" ht="15.75" customHeight="1" x14ac:dyDescent="0.2">
      <c r="E136" s="452"/>
      <c r="X136" s="301"/>
    </row>
    <row r="137" spans="5:24" ht="15.75" customHeight="1" x14ac:dyDescent="0.2">
      <c r="E137" s="452"/>
      <c r="X137" s="301"/>
    </row>
    <row r="138" spans="5:24" ht="15.75" customHeight="1" x14ac:dyDescent="0.2">
      <c r="E138" s="452"/>
      <c r="X138" s="301"/>
    </row>
    <row r="139" spans="5:24" ht="15.75" customHeight="1" x14ac:dyDescent="0.2">
      <c r="E139" s="452"/>
      <c r="X139" s="301"/>
    </row>
    <row r="140" spans="5:24" ht="15.75" customHeight="1" x14ac:dyDescent="0.2">
      <c r="E140" s="452"/>
      <c r="X140" s="301"/>
    </row>
    <row r="141" spans="5:24" ht="15.75" customHeight="1" x14ac:dyDescent="0.2">
      <c r="E141" s="452"/>
      <c r="X141" s="301"/>
    </row>
    <row r="142" spans="5:24" ht="15.75" customHeight="1" x14ac:dyDescent="0.2">
      <c r="E142" s="452"/>
      <c r="X142" s="301"/>
    </row>
    <row r="143" spans="5:24" ht="15.75" customHeight="1" x14ac:dyDescent="0.2">
      <c r="E143" s="452"/>
      <c r="X143" s="301"/>
    </row>
    <row r="144" spans="5:24" ht="15.75" customHeight="1" x14ac:dyDescent="0.2">
      <c r="E144" s="452"/>
      <c r="X144" s="301"/>
    </row>
    <row r="145" spans="5:24" ht="15.75" customHeight="1" x14ac:dyDescent="0.2">
      <c r="E145" s="452"/>
      <c r="X145" s="301"/>
    </row>
    <row r="146" spans="5:24" ht="15.75" customHeight="1" x14ac:dyDescent="0.2">
      <c r="E146" s="452"/>
      <c r="X146" s="301"/>
    </row>
    <row r="147" spans="5:24" ht="15.75" customHeight="1" x14ac:dyDescent="0.2">
      <c r="E147" s="452"/>
      <c r="X147" s="301"/>
    </row>
    <row r="148" spans="5:24" ht="15.75" customHeight="1" x14ac:dyDescent="0.2">
      <c r="E148" s="452"/>
      <c r="X148" s="301"/>
    </row>
    <row r="149" spans="5:24" ht="15.75" customHeight="1" x14ac:dyDescent="0.2">
      <c r="E149" s="452"/>
      <c r="X149" s="301"/>
    </row>
    <row r="150" spans="5:24" ht="15.75" customHeight="1" x14ac:dyDescent="0.2">
      <c r="E150" s="452"/>
      <c r="X150" s="301"/>
    </row>
    <row r="151" spans="5:24" ht="15.75" customHeight="1" x14ac:dyDescent="0.2">
      <c r="E151" s="452"/>
      <c r="X151" s="301"/>
    </row>
    <row r="152" spans="5:24" ht="15.75" customHeight="1" x14ac:dyDescent="0.2">
      <c r="E152" s="452"/>
      <c r="X152" s="301"/>
    </row>
    <row r="153" spans="5:24" ht="15.75" customHeight="1" x14ac:dyDescent="0.2">
      <c r="E153" s="452"/>
      <c r="X153" s="301"/>
    </row>
    <row r="154" spans="5:24" ht="15.75" customHeight="1" x14ac:dyDescent="0.2">
      <c r="E154" s="452"/>
      <c r="X154" s="301"/>
    </row>
    <row r="155" spans="5:24" ht="15.75" customHeight="1" x14ac:dyDescent="0.2">
      <c r="E155" s="452"/>
      <c r="X155" s="301"/>
    </row>
    <row r="156" spans="5:24" ht="15.75" customHeight="1" x14ac:dyDescent="0.2">
      <c r="E156" s="452"/>
      <c r="X156" s="301"/>
    </row>
    <row r="157" spans="5:24" ht="15.75" customHeight="1" x14ac:dyDescent="0.2">
      <c r="E157" s="452"/>
      <c r="X157" s="301"/>
    </row>
    <row r="158" spans="5:24" ht="15.75" customHeight="1" x14ac:dyDescent="0.2">
      <c r="E158" s="452"/>
      <c r="X158" s="301"/>
    </row>
    <row r="159" spans="5:24" ht="15.75" customHeight="1" x14ac:dyDescent="0.2">
      <c r="E159" s="452"/>
      <c r="X159" s="301"/>
    </row>
    <row r="160" spans="5:24" ht="15.75" customHeight="1" x14ac:dyDescent="0.2">
      <c r="E160" s="452"/>
      <c r="X160" s="301"/>
    </row>
    <row r="161" spans="5:24" ht="15.75" customHeight="1" x14ac:dyDescent="0.2">
      <c r="E161" s="452"/>
      <c r="X161" s="301"/>
    </row>
    <row r="162" spans="5:24" ht="15.75" customHeight="1" x14ac:dyDescent="0.2">
      <c r="E162" s="452"/>
      <c r="X162" s="301"/>
    </row>
    <row r="163" spans="5:24" ht="15.75" customHeight="1" x14ac:dyDescent="0.2">
      <c r="E163" s="452"/>
      <c r="X163" s="301"/>
    </row>
    <row r="164" spans="5:24" ht="15.75" customHeight="1" x14ac:dyDescent="0.2">
      <c r="E164" s="452"/>
      <c r="X164" s="301"/>
    </row>
    <row r="165" spans="5:24" ht="15.75" customHeight="1" x14ac:dyDescent="0.2">
      <c r="E165" s="452"/>
      <c r="X165" s="301"/>
    </row>
    <row r="166" spans="5:24" ht="15.75" customHeight="1" x14ac:dyDescent="0.2">
      <c r="E166" s="452"/>
      <c r="X166" s="301"/>
    </row>
    <row r="167" spans="5:24" ht="15.75" customHeight="1" x14ac:dyDescent="0.2">
      <c r="E167" s="452"/>
      <c r="X167" s="301"/>
    </row>
    <row r="168" spans="5:24" ht="15.75" customHeight="1" x14ac:dyDescent="0.2">
      <c r="E168" s="452"/>
      <c r="X168" s="301"/>
    </row>
    <row r="169" spans="5:24" ht="15.75" customHeight="1" x14ac:dyDescent="0.2">
      <c r="E169" s="452"/>
      <c r="X169" s="301"/>
    </row>
    <row r="170" spans="5:24" ht="15.75" customHeight="1" x14ac:dyDescent="0.2">
      <c r="E170" s="452"/>
      <c r="X170" s="301"/>
    </row>
    <row r="171" spans="5:24" ht="15.75" customHeight="1" x14ac:dyDescent="0.2">
      <c r="E171" s="452"/>
      <c r="X171" s="301"/>
    </row>
    <row r="172" spans="5:24" ht="15.75" customHeight="1" x14ac:dyDescent="0.2">
      <c r="E172" s="452"/>
      <c r="X172" s="301"/>
    </row>
    <row r="173" spans="5:24" ht="15.75" customHeight="1" x14ac:dyDescent="0.2">
      <c r="E173" s="452"/>
      <c r="X173" s="301"/>
    </row>
    <row r="174" spans="5:24" ht="15.75" customHeight="1" x14ac:dyDescent="0.2">
      <c r="E174" s="452"/>
      <c r="X174" s="301"/>
    </row>
    <row r="175" spans="5:24" ht="15.75" customHeight="1" x14ac:dyDescent="0.2">
      <c r="E175" s="452"/>
      <c r="X175" s="301"/>
    </row>
    <row r="176" spans="5:24" ht="15.75" customHeight="1" x14ac:dyDescent="0.2">
      <c r="E176" s="452"/>
      <c r="X176" s="301"/>
    </row>
    <row r="177" spans="5:24" ht="15.75" customHeight="1" x14ac:dyDescent="0.2">
      <c r="E177" s="452"/>
      <c r="X177" s="301"/>
    </row>
    <row r="178" spans="5:24" ht="15.75" customHeight="1" x14ac:dyDescent="0.2">
      <c r="E178" s="452"/>
      <c r="X178" s="301"/>
    </row>
    <row r="179" spans="5:24" ht="15.75" customHeight="1" x14ac:dyDescent="0.2">
      <c r="E179" s="452"/>
      <c r="X179" s="301"/>
    </row>
    <row r="180" spans="5:24" ht="15.75" customHeight="1" x14ac:dyDescent="0.2">
      <c r="E180" s="452"/>
      <c r="X180" s="301"/>
    </row>
    <row r="181" spans="5:24" ht="15.75" customHeight="1" x14ac:dyDescent="0.2">
      <c r="E181" s="452"/>
      <c r="X181" s="301"/>
    </row>
    <row r="182" spans="5:24" ht="15.75" customHeight="1" x14ac:dyDescent="0.2">
      <c r="E182" s="452"/>
      <c r="X182" s="301"/>
    </row>
    <row r="183" spans="5:24" ht="15.75" customHeight="1" x14ac:dyDescent="0.2">
      <c r="E183" s="452"/>
      <c r="X183" s="301"/>
    </row>
    <row r="184" spans="5:24" ht="15.75" customHeight="1" x14ac:dyDescent="0.2">
      <c r="E184" s="452"/>
      <c r="X184" s="301"/>
    </row>
    <row r="185" spans="5:24" ht="15.75" customHeight="1" x14ac:dyDescent="0.2">
      <c r="E185" s="452"/>
      <c r="X185" s="301"/>
    </row>
    <row r="186" spans="5:24" ht="15.75" customHeight="1" x14ac:dyDescent="0.2">
      <c r="E186" s="452"/>
      <c r="X186" s="301"/>
    </row>
    <row r="187" spans="5:24" ht="15.75" customHeight="1" x14ac:dyDescent="0.2">
      <c r="E187" s="452"/>
      <c r="X187" s="301"/>
    </row>
    <row r="188" spans="5:24" ht="15.75" customHeight="1" x14ac:dyDescent="0.2">
      <c r="E188" s="452"/>
      <c r="X188" s="301"/>
    </row>
    <row r="189" spans="5:24" ht="15.75" customHeight="1" x14ac:dyDescent="0.2">
      <c r="E189" s="452"/>
      <c r="X189" s="301"/>
    </row>
    <row r="190" spans="5:24" ht="15.75" customHeight="1" x14ac:dyDescent="0.2">
      <c r="E190" s="452"/>
      <c r="X190" s="301"/>
    </row>
    <row r="191" spans="5:24" ht="15.75" customHeight="1" x14ac:dyDescent="0.2">
      <c r="E191" s="452"/>
      <c r="X191" s="301"/>
    </row>
    <row r="192" spans="5:24" ht="15.75" customHeight="1" x14ac:dyDescent="0.2">
      <c r="E192" s="452"/>
      <c r="X192" s="301"/>
    </row>
    <row r="193" spans="5:24" ht="15.75" customHeight="1" x14ac:dyDescent="0.2">
      <c r="E193" s="452"/>
      <c r="X193" s="301"/>
    </row>
    <row r="194" spans="5:24" ht="15.75" customHeight="1" x14ac:dyDescent="0.2">
      <c r="E194" s="452"/>
      <c r="X194" s="301"/>
    </row>
    <row r="195" spans="5:24" ht="15.75" customHeight="1" x14ac:dyDescent="0.2">
      <c r="E195" s="452"/>
      <c r="X195" s="301"/>
    </row>
    <row r="196" spans="5:24" ht="15.75" customHeight="1" x14ac:dyDescent="0.2">
      <c r="E196" s="452"/>
      <c r="X196" s="301"/>
    </row>
    <row r="197" spans="5:24" ht="15.75" customHeight="1" x14ac:dyDescent="0.2">
      <c r="E197" s="452"/>
      <c r="X197" s="301"/>
    </row>
    <row r="198" spans="5:24" ht="15.75" customHeight="1" x14ac:dyDescent="0.2">
      <c r="E198" s="452"/>
      <c r="X198" s="301"/>
    </row>
    <row r="199" spans="5:24" ht="15.75" customHeight="1" x14ac:dyDescent="0.2">
      <c r="E199" s="452"/>
      <c r="X199" s="301"/>
    </row>
    <row r="200" spans="5:24" ht="15.75" customHeight="1" x14ac:dyDescent="0.2">
      <c r="E200" s="452"/>
      <c r="X200" s="301"/>
    </row>
    <row r="201" spans="5:24" ht="15.75" customHeight="1" x14ac:dyDescent="0.2">
      <c r="E201" s="452"/>
      <c r="X201" s="301"/>
    </row>
    <row r="202" spans="5:24" ht="15.75" customHeight="1" x14ac:dyDescent="0.2">
      <c r="E202" s="452"/>
      <c r="X202" s="301"/>
    </row>
    <row r="203" spans="5:24" ht="15.75" customHeight="1" x14ac:dyDescent="0.2">
      <c r="E203" s="452"/>
      <c r="X203" s="301"/>
    </row>
    <row r="204" spans="5:24" ht="15.75" customHeight="1" x14ac:dyDescent="0.2">
      <c r="E204" s="452"/>
      <c r="X204" s="301"/>
    </row>
    <row r="205" spans="5:24" ht="15.75" customHeight="1" x14ac:dyDescent="0.2">
      <c r="E205" s="452"/>
      <c r="X205" s="301"/>
    </row>
    <row r="206" spans="5:24" ht="15.75" customHeight="1" x14ac:dyDescent="0.2">
      <c r="E206" s="452"/>
      <c r="X206" s="301"/>
    </row>
    <row r="207" spans="5:24" ht="15.75" customHeight="1" x14ac:dyDescent="0.2">
      <c r="E207" s="452"/>
      <c r="X207" s="301"/>
    </row>
    <row r="208" spans="5:24" ht="15.75" customHeight="1" x14ac:dyDescent="0.2">
      <c r="E208" s="452"/>
      <c r="X208" s="301"/>
    </row>
    <row r="209" spans="5:24" ht="15.75" customHeight="1" x14ac:dyDescent="0.2">
      <c r="E209" s="452"/>
      <c r="X209" s="301"/>
    </row>
    <row r="210" spans="5:24" ht="15.75" customHeight="1" x14ac:dyDescent="0.2">
      <c r="E210" s="452"/>
      <c r="X210" s="301"/>
    </row>
    <row r="211" spans="5:24" ht="15.75" customHeight="1" x14ac:dyDescent="0.2">
      <c r="E211" s="452"/>
      <c r="X211" s="301"/>
    </row>
    <row r="212" spans="5:24" ht="15.75" customHeight="1" x14ac:dyDescent="0.2">
      <c r="E212" s="452"/>
      <c r="X212" s="301"/>
    </row>
    <row r="213" spans="5:24" ht="15.75" customHeight="1" x14ac:dyDescent="0.2">
      <c r="E213" s="452"/>
      <c r="X213" s="301"/>
    </row>
    <row r="214" spans="5:24" ht="15.75" customHeight="1" x14ac:dyDescent="0.2">
      <c r="E214" s="452"/>
      <c r="X214" s="301"/>
    </row>
    <row r="215" spans="5:24" ht="15.75" customHeight="1" x14ac:dyDescent="0.2">
      <c r="E215" s="452"/>
      <c r="X215" s="301"/>
    </row>
    <row r="216" spans="5:24" ht="15.75" customHeight="1" x14ac:dyDescent="0.2">
      <c r="E216" s="452"/>
      <c r="X216" s="301"/>
    </row>
    <row r="217" spans="5:24" ht="15.75" customHeight="1" x14ac:dyDescent="0.2">
      <c r="E217" s="452"/>
      <c r="X217" s="301"/>
    </row>
    <row r="218" spans="5:24" ht="15.75" customHeight="1" x14ac:dyDescent="0.2">
      <c r="E218" s="452"/>
      <c r="X218" s="301"/>
    </row>
    <row r="219" spans="5:24" ht="15.75" customHeight="1" x14ac:dyDescent="0.2">
      <c r="E219" s="452"/>
      <c r="X219" s="301"/>
    </row>
    <row r="220" spans="5:24" ht="15.75" customHeight="1" x14ac:dyDescent="0.2">
      <c r="E220" s="452"/>
      <c r="X220" s="301"/>
    </row>
    <row r="221" spans="5:24" ht="15.75" customHeight="1" x14ac:dyDescent="0.2">
      <c r="E221" s="452"/>
      <c r="X221" s="301"/>
    </row>
    <row r="222" spans="5:24" ht="15.75" customHeight="1" x14ac:dyDescent="0.2">
      <c r="E222" s="452"/>
      <c r="X222" s="301"/>
    </row>
    <row r="223" spans="5:24" ht="15.75" customHeight="1" x14ac:dyDescent="0.2">
      <c r="E223" s="452"/>
      <c r="X223" s="301"/>
    </row>
    <row r="224" spans="5:24" ht="15.75" customHeight="1" x14ac:dyDescent="0.2">
      <c r="E224" s="452"/>
      <c r="X224" s="301"/>
    </row>
    <row r="225" spans="5:24" ht="15.75" customHeight="1" x14ac:dyDescent="0.2">
      <c r="E225" s="452"/>
      <c r="X225" s="301"/>
    </row>
    <row r="226" spans="5:24" ht="15.75" customHeight="1" x14ac:dyDescent="0.2">
      <c r="E226" s="452"/>
      <c r="X226" s="301"/>
    </row>
    <row r="227" spans="5:24" ht="15.75" customHeight="1" x14ac:dyDescent="0.2">
      <c r="E227" s="452"/>
      <c r="X227" s="301"/>
    </row>
    <row r="228" spans="5:24" ht="15.75" customHeight="1" x14ac:dyDescent="0.2">
      <c r="E228" s="452"/>
      <c r="X228" s="301"/>
    </row>
    <row r="229" spans="5:24" ht="15.75" customHeight="1" x14ac:dyDescent="0.2">
      <c r="E229" s="452"/>
      <c r="X229" s="301"/>
    </row>
    <row r="230" spans="5:24" ht="15.75" customHeight="1" x14ac:dyDescent="0.2">
      <c r="E230" s="452"/>
      <c r="X230" s="301"/>
    </row>
    <row r="231" spans="5:24" ht="15.75" customHeight="1" x14ac:dyDescent="0.2">
      <c r="E231" s="452"/>
      <c r="X231" s="301"/>
    </row>
    <row r="232" spans="5:24" ht="15.75" customHeight="1" x14ac:dyDescent="0.2">
      <c r="E232" s="452"/>
      <c r="X232" s="301"/>
    </row>
    <row r="233" spans="5:24" ht="15.75" customHeight="1" x14ac:dyDescent="0.2">
      <c r="E233" s="452"/>
      <c r="X233" s="301"/>
    </row>
    <row r="234" spans="5:24" ht="15.75" customHeight="1" x14ac:dyDescent="0.2">
      <c r="E234" s="452"/>
      <c r="X234" s="301"/>
    </row>
    <row r="235" spans="5:24" ht="15.75" customHeight="1" x14ac:dyDescent="0.2">
      <c r="E235" s="452"/>
      <c r="X235" s="301"/>
    </row>
    <row r="236" spans="5:24" ht="15.75" customHeight="1" x14ac:dyDescent="0.2">
      <c r="E236" s="452"/>
      <c r="X236" s="301"/>
    </row>
    <row r="237" spans="5:24" ht="15.75" customHeight="1" x14ac:dyDescent="0.2">
      <c r="E237" s="452"/>
      <c r="X237" s="301"/>
    </row>
    <row r="238" spans="5:24" ht="15.75" customHeight="1" x14ac:dyDescent="0.2">
      <c r="E238" s="452"/>
      <c r="X238" s="301"/>
    </row>
    <row r="239" spans="5:24" ht="15.75" customHeight="1" x14ac:dyDescent="0.2">
      <c r="E239" s="452"/>
      <c r="X239" s="301"/>
    </row>
    <row r="240" spans="5:24" ht="15.75" customHeight="1" x14ac:dyDescent="0.2">
      <c r="E240" s="452"/>
      <c r="X240" s="301"/>
    </row>
    <row r="241" spans="5:24" ht="15.75" customHeight="1" x14ac:dyDescent="0.2">
      <c r="E241" s="452"/>
      <c r="X241" s="301"/>
    </row>
    <row r="242" spans="5:24" ht="15.75" customHeight="1" x14ac:dyDescent="0.2">
      <c r="E242" s="452"/>
      <c r="X242" s="301"/>
    </row>
    <row r="243" spans="5:24" ht="15.75" customHeight="1" x14ac:dyDescent="0.2">
      <c r="E243" s="452"/>
      <c r="X243" s="301"/>
    </row>
    <row r="244" spans="5:24" ht="15.75" customHeight="1" x14ac:dyDescent="0.2">
      <c r="E244" s="452"/>
      <c r="X244" s="301"/>
    </row>
    <row r="245" spans="5:24" ht="15.75" customHeight="1" x14ac:dyDescent="0.2">
      <c r="E245" s="452"/>
      <c r="X245" s="301"/>
    </row>
    <row r="246" spans="5:24" ht="15.75" customHeight="1" x14ac:dyDescent="0.2">
      <c r="E246" s="452"/>
      <c r="X246" s="301"/>
    </row>
    <row r="247" spans="5:24" ht="15.75" customHeight="1" x14ac:dyDescent="0.2">
      <c r="E247" s="452"/>
      <c r="X247" s="301"/>
    </row>
    <row r="248" spans="5:24" ht="15.75" customHeight="1" x14ac:dyDescent="0.2">
      <c r="E248" s="452"/>
      <c r="X248" s="301"/>
    </row>
    <row r="249" spans="5:24" ht="15.75" customHeight="1" x14ac:dyDescent="0.2">
      <c r="E249" s="452"/>
      <c r="X249" s="301"/>
    </row>
    <row r="250" spans="5:24" ht="15.75" customHeight="1" x14ac:dyDescent="0.2">
      <c r="E250" s="452"/>
      <c r="X250" s="301"/>
    </row>
    <row r="251" spans="5:24" ht="15.75" customHeight="1" x14ac:dyDescent="0.2">
      <c r="E251" s="452"/>
      <c r="X251" s="301"/>
    </row>
    <row r="252" spans="5:24" ht="15.75" customHeight="1" x14ac:dyDescent="0.2">
      <c r="E252" s="452"/>
      <c r="X252" s="301"/>
    </row>
    <row r="253" spans="5:24" ht="15.75" customHeight="1" x14ac:dyDescent="0.2">
      <c r="E253" s="452"/>
      <c r="X253" s="301"/>
    </row>
    <row r="254" spans="5:24" ht="15.75" customHeight="1" x14ac:dyDescent="0.2">
      <c r="E254" s="452"/>
      <c r="X254" s="301"/>
    </row>
    <row r="255" spans="5:24" ht="15.75" customHeight="1" x14ac:dyDescent="0.2">
      <c r="E255" s="452"/>
      <c r="X255" s="301"/>
    </row>
    <row r="256" spans="5:24" ht="15.75" customHeight="1" x14ac:dyDescent="0.2">
      <c r="E256" s="452"/>
      <c r="X256" s="301"/>
    </row>
    <row r="257" spans="5:24" ht="15.75" customHeight="1" x14ac:dyDescent="0.2">
      <c r="E257" s="452"/>
      <c r="X257" s="301"/>
    </row>
    <row r="258" spans="5:24" ht="15.75" customHeight="1" x14ac:dyDescent="0.2">
      <c r="E258" s="452"/>
      <c r="X258" s="301"/>
    </row>
    <row r="259" spans="5:24" ht="15.75" customHeight="1" x14ac:dyDescent="0.2">
      <c r="E259" s="452"/>
      <c r="X259" s="301"/>
    </row>
    <row r="260" spans="5:24" ht="15.75" customHeight="1" x14ac:dyDescent="0.2">
      <c r="E260" s="452"/>
      <c r="X260" s="301"/>
    </row>
    <row r="261" spans="5:24" ht="15.75" customHeight="1" x14ac:dyDescent="0.2">
      <c r="E261" s="452"/>
      <c r="X261" s="301"/>
    </row>
    <row r="262" spans="5:24" ht="15.75" customHeight="1" x14ac:dyDescent="0.2">
      <c r="E262" s="452"/>
      <c r="X262" s="301"/>
    </row>
    <row r="263" spans="5:24" ht="15.75" customHeight="1" x14ac:dyDescent="0.2">
      <c r="E263" s="452"/>
      <c r="X263" s="301"/>
    </row>
    <row r="264" spans="5:24" ht="15.75" customHeight="1" x14ac:dyDescent="0.2">
      <c r="E264" s="452"/>
      <c r="X264" s="301"/>
    </row>
    <row r="265" spans="5:24" ht="15.75" customHeight="1" x14ac:dyDescent="0.2">
      <c r="E265" s="452"/>
      <c r="X265" s="301"/>
    </row>
    <row r="266" spans="5:24" ht="15.75" customHeight="1" x14ac:dyDescent="0.2">
      <c r="E266" s="452"/>
      <c r="X266" s="301"/>
    </row>
    <row r="267" spans="5:24" ht="15.75" customHeight="1" x14ac:dyDescent="0.2">
      <c r="E267" s="452"/>
      <c r="X267" s="301"/>
    </row>
    <row r="268" spans="5:24" ht="15.75" customHeight="1" x14ac:dyDescent="0.2">
      <c r="E268" s="452"/>
      <c r="X268" s="301"/>
    </row>
    <row r="269" spans="5:24" ht="15.75" customHeight="1" x14ac:dyDescent="0.2">
      <c r="E269" s="452"/>
      <c r="X269" s="301"/>
    </row>
    <row r="270" spans="5:24" ht="15.75" customHeight="1" x14ac:dyDescent="0.2">
      <c r="E270" s="452"/>
      <c r="X270" s="301"/>
    </row>
    <row r="271" spans="5:24" ht="15.75" customHeight="1" x14ac:dyDescent="0.2">
      <c r="E271" s="452"/>
      <c r="X271" s="301"/>
    </row>
    <row r="272" spans="5:24" ht="15.75" customHeight="1" x14ac:dyDescent="0.2">
      <c r="E272" s="452"/>
      <c r="X272" s="301"/>
    </row>
    <row r="273" spans="5:24" ht="15.75" customHeight="1" x14ac:dyDescent="0.2">
      <c r="E273" s="452"/>
      <c r="X273" s="301"/>
    </row>
    <row r="274" spans="5:24" ht="15.75" customHeight="1" x14ac:dyDescent="0.2">
      <c r="E274" s="452"/>
      <c r="X274" s="301"/>
    </row>
    <row r="275" spans="5:24" ht="15.75" customHeight="1" x14ac:dyDescent="0.2">
      <c r="E275" s="452"/>
      <c r="X275" s="301"/>
    </row>
    <row r="276" spans="5:24" ht="15.75" customHeight="1" x14ac:dyDescent="0.2">
      <c r="E276" s="452"/>
      <c r="X276" s="301"/>
    </row>
    <row r="277" spans="5:24" ht="15.75" customHeight="1" x14ac:dyDescent="0.2">
      <c r="E277" s="452"/>
      <c r="X277" s="301"/>
    </row>
    <row r="278" spans="5:24" ht="15.75" customHeight="1" x14ac:dyDescent="0.2">
      <c r="E278" s="452"/>
      <c r="X278" s="301"/>
    </row>
    <row r="279" spans="5:24" ht="15.75" customHeight="1" x14ac:dyDescent="0.2">
      <c r="E279" s="452"/>
      <c r="X279" s="301"/>
    </row>
    <row r="280" spans="5:24" ht="15.75" customHeight="1" x14ac:dyDescent="0.2">
      <c r="E280" s="452"/>
      <c r="X280" s="301"/>
    </row>
    <row r="281" spans="5:24" ht="15.75" customHeight="1" x14ac:dyDescent="0.2">
      <c r="E281" s="452"/>
      <c r="X281" s="301"/>
    </row>
    <row r="282" spans="5:24" ht="15.75" customHeight="1" x14ac:dyDescent="0.2">
      <c r="E282" s="452"/>
      <c r="X282" s="301"/>
    </row>
    <row r="283" spans="5:24" ht="15.75" customHeight="1" x14ac:dyDescent="0.2">
      <c r="E283" s="452"/>
      <c r="X283" s="301"/>
    </row>
    <row r="284" spans="5:24" ht="15.75" customHeight="1" x14ac:dyDescent="0.2">
      <c r="E284" s="452"/>
      <c r="X284" s="301"/>
    </row>
    <row r="285" spans="5:24" ht="15.75" customHeight="1" x14ac:dyDescent="0.2">
      <c r="E285" s="452"/>
      <c r="X285" s="301"/>
    </row>
    <row r="286" spans="5:24" ht="15.75" customHeight="1" x14ac:dyDescent="0.2">
      <c r="E286" s="452"/>
      <c r="X286" s="301"/>
    </row>
    <row r="287" spans="5:24" ht="15.75" customHeight="1" x14ac:dyDescent="0.2">
      <c r="E287" s="452"/>
      <c r="X287" s="301"/>
    </row>
    <row r="288" spans="5:24" ht="15.75" customHeight="1" x14ac:dyDescent="0.2">
      <c r="E288" s="452"/>
      <c r="X288" s="301"/>
    </row>
    <row r="289" spans="5:24" ht="15.75" customHeight="1" x14ac:dyDescent="0.2">
      <c r="E289" s="452"/>
      <c r="X289" s="301"/>
    </row>
    <row r="290" spans="5:24" ht="15.75" customHeight="1" x14ac:dyDescent="0.2">
      <c r="E290" s="452"/>
      <c r="X290" s="301"/>
    </row>
    <row r="291" spans="5:24" ht="15.75" customHeight="1" x14ac:dyDescent="0.2">
      <c r="E291" s="452"/>
      <c r="X291" s="301"/>
    </row>
    <row r="292" spans="5:24" ht="15.75" customHeight="1" x14ac:dyDescent="0.2">
      <c r="E292" s="452"/>
      <c r="X292" s="301"/>
    </row>
    <row r="293" spans="5:24" ht="15.75" customHeight="1" x14ac:dyDescent="0.2">
      <c r="E293" s="452"/>
      <c r="X293" s="301"/>
    </row>
    <row r="294" spans="5:24" ht="15.75" customHeight="1" x14ac:dyDescent="0.2">
      <c r="E294" s="452"/>
      <c r="X294" s="301"/>
    </row>
    <row r="295" spans="5:24" ht="15.75" customHeight="1" x14ac:dyDescent="0.2">
      <c r="E295" s="452"/>
      <c r="X295" s="301"/>
    </row>
    <row r="296" spans="5:24" ht="15.75" customHeight="1" x14ac:dyDescent="0.2">
      <c r="E296" s="452"/>
      <c r="X296" s="301"/>
    </row>
    <row r="297" spans="5:24" ht="15.75" customHeight="1" x14ac:dyDescent="0.2">
      <c r="E297" s="452"/>
      <c r="X297" s="301"/>
    </row>
    <row r="298" spans="5:24" ht="15.75" customHeight="1" x14ac:dyDescent="0.2">
      <c r="E298" s="452"/>
      <c r="X298" s="301"/>
    </row>
    <row r="299" spans="5:24" ht="15.75" customHeight="1" x14ac:dyDescent="0.2">
      <c r="E299" s="452"/>
      <c r="X299" s="301"/>
    </row>
    <row r="300" spans="5:24" ht="15.75" customHeight="1" x14ac:dyDescent="0.2">
      <c r="E300" s="452"/>
      <c r="X300" s="301"/>
    </row>
    <row r="301" spans="5:24" ht="15.75" customHeight="1" x14ac:dyDescent="0.2">
      <c r="E301" s="452"/>
      <c r="X301" s="301"/>
    </row>
    <row r="302" spans="5:24" ht="15.75" customHeight="1" x14ac:dyDescent="0.2">
      <c r="E302" s="452"/>
      <c r="X302" s="301"/>
    </row>
    <row r="303" spans="5:24" ht="15.75" customHeight="1" x14ac:dyDescent="0.2">
      <c r="E303" s="452"/>
      <c r="X303" s="301"/>
    </row>
    <row r="304" spans="5:24" ht="15.75" customHeight="1" x14ac:dyDescent="0.2">
      <c r="E304" s="452"/>
      <c r="X304" s="301"/>
    </row>
    <row r="305" spans="5:24" ht="15.75" customHeight="1" x14ac:dyDescent="0.2">
      <c r="E305" s="452"/>
      <c r="X305" s="301"/>
    </row>
    <row r="306" spans="5:24" ht="15.75" customHeight="1" x14ac:dyDescent="0.2">
      <c r="E306" s="452"/>
      <c r="X306" s="301"/>
    </row>
    <row r="307" spans="5:24" ht="15.75" customHeight="1" x14ac:dyDescent="0.2">
      <c r="E307" s="452"/>
      <c r="X307" s="301"/>
    </row>
    <row r="308" spans="5:24" ht="15.75" customHeight="1" x14ac:dyDescent="0.2">
      <c r="E308" s="452"/>
      <c r="X308" s="301"/>
    </row>
    <row r="309" spans="5:24" ht="15.75" customHeight="1" x14ac:dyDescent="0.2">
      <c r="E309" s="452"/>
      <c r="X309" s="301"/>
    </row>
    <row r="310" spans="5:24" ht="15.75" customHeight="1" x14ac:dyDescent="0.2">
      <c r="E310" s="452"/>
      <c r="X310" s="301"/>
    </row>
    <row r="311" spans="5:24" ht="15.75" customHeight="1" x14ac:dyDescent="0.2">
      <c r="E311" s="452"/>
      <c r="X311" s="301"/>
    </row>
    <row r="312" spans="5:24" ht="15.75" customHeight="1" x14ac:dyDescent="0.2">
      <c r="E312" s="452"/>
      <c r="X312" s="301"/>
    </row>
    <row r="313" spans="5:24" ht="15.75" customHeight="1" x14ac:dyDescent="0.2">
      <c r="E313" s="452"/>
      <c r="X313" s="301"/>
    </row>
    <row r="314" spans="5:24" ht="15.75" customHeight="1" x14ac:dyDescent="0.2">
      <c r="E314" s="452"/>
      <c r="X314" s="301"/>
    </row>
    <row r="315" spans="5:24" ht="15.75" customHeight="1" x14ac:dyDescent="0.2">
      <c r="E315" s="452"/>
      <c r="X315" s="301"/>
    </row>
    <row r="316" spans="5:24" ht="15.75" customHeight="1" x14ac:dyDescent="0.2">
      <c r="E316" s="452"/>
      <c r="X316" s="301"/>
    </row>
    <row r="317" spans="5:24" ht="15.75" customHeight="1" x14ac:dyDescent="0.2">
      <c r="E317" s="452"/>
      <c r="X317" s="301"/>
    </row>
    <row r="318" spans="5:24" ht="15.75" customHeight="1" x14ac:dyDescent="0.2">
      <c r="E318" s="452"/>
      <c r="X318" s="301"/>
    </row>
    <row r="319" spans="5:24" ht="15.75" customHeight="1" x14ac:dyDescent="0.2">
      <c r="E319" s="452"/>
      <c r="X319" s="301"/>
    </row>
    <row r="320" spans="5:24" ht="15.75" customHeight="1" x14ac:dyDescent="0.2">
      <c r="E320" s="452"/>
      <c r="X320" s="301"/>
    </row>
    <row r="321" spans="5:24" ht="15.75" customHeight="1" x14ac:dyDescent="0.2">
      <c r="E321" s="452"/>
      <c r="X321" s="301"/>
    </row>
    <row r="322" spans="5:24" ht="15.75" customHeight="1" x14ac:dyDescent="0.2">
      <c r="E322" s="452"/>
      <c r="X322" s="301"/>
    </row>
    <row r="323" spans="5:24" ht="15.75" customHeight="1" x14ac:dyDescent="0.2">
      <c r="E323" s="452"/>
      <c r="X323" s="301"/>
    </row>
    <row r="324" spans="5:24" ht="15.75" customHeight="1" x14ac:dyDescent="0.2">
      <c r="E324" s="452"/>
      <c r="X324" s="301"/>
    </row>
    <row r="325" spans="5:24" ht="15.75" customHeight="1" x14ac:dyDescent="0.2">
      <c r="E325" s="452"/>
      <c r="X325" s="301"/>
    </row>
    <row r="326" spans="5:24" ht="15.75" customHeight="1" x14ac:dyDescent="0.2">
      <c r="E326" s="452"/>
      <c r="X326" s="301"/>
    </row>
    <row r="327" spans="5:24" ht="15.75" customHeight="1" x14ac:dyDescent="0.2">
      <c r="E327" s="452"/>
      <c r="X327" s="301"/>
    </row>
    <row r="328" spans="5:24" ht="15.75" customHeight="1" x14ac:dyDescent="0.2">
      <c r="E328" s="452"/>
      <c r="X328" s="301"/>
    </row>
    <row r="329" spans="5:24" ht="15.75" customHeight="1" x14ac:dyDescent="0.2">
      <c r="E329" s="452"/>
      <c r="X329" s="301"/>
    </row>
    <row r="330" spans="5:24" ht="15.75" customHeight="1" x14ac:dyDescent="0.2">
      <c r="E330" s="452"/>
      <c r="X330" s="301"/>
    </row>
    <row r="331" spans="5:24" ht="15.75" customHeight="1" x14ac:dyDescent="0.2">
      <c r="E331" s="452"/>
      <c r="X331" s="301"/>
    </row>
    <row r="332" spans="5:24" ht="15.75" customHeight="1" x14ac:dyDescent="0.2">
      <c r="E332" s="452"/>
      <c r="X332" s="301"/>
    </row>
    <row r="333" spans="5:24" ht="15.75" customHeight="1" x14ac:dyDescent="0.2">
      <c r="E333" s="452"/>
      <c r="X333" s="301"/>
    </row>
    <row r="334" spans="5:24" ht="15.75" customHeight="1" x14ac:dyDescent="0.2">
      <c r="E334" s="452"/>
      <c r="X334" s="301"/>
    </row>
    <row r="335" spans="5:24" ht="15.75" customHeight="1" x14ac:dyDescent="0.2">
      <c r="E335" s="452"/>
      <c r="X335" s="301"/>
    </row>
    <row r="336" spans="5:24" ht="15.75" customHeight="1" x14ac:dyDescent="0.2">
      <c r="E336" s="452"/>
      <c r="X336" s="301"/>
    </row>
    <row r="337" spans="5:24" ht="15.75" customHeight="1" x14ac:dyDescent="0.2">
      <c r="E337" s="452"/>
      <c r="X337" s="301"/>
    </row>
    <row r="338" spans="5:24" ht="15.75" customHeight="1" x14ac:dyDescent="0.2">
      <c r="E338" s="452"/>
      <c r="X338" s="301"/>
    </row>
    <row r="339" spans="5:24" ht="15.75" customHeight="1" x14ac:dyDescent="0.2">
      <c r="E339" s="452"/>
      <c r="X339" s="301"/>
    </row>
    <row r="340" spans="5:24" ht="15.75" customHeight="1" x14ac:dyDescent="0.2">
      <c r="E340" s="452"/>
      <c r="X340" s="301"/>
    </row>
    <row r="341" spans="5:24" ht="15.75" customHeight="1" x14ac:dyDescent="0.2">
      <c r="E341" s="452"/>
      <c r="X341" s="301"/>
    </row>
    <row r="342" spans="5:24" ht="15.75" customHeight="1" x14ac:dyDescent="0.2">
      <c r="E342" s="452"/>
      <c r="X342" s="301"/>
    </row>
    <row r="343" spans="5:24" ht="15.75" customHeight="1" x14ac:dyDescent="0.2">
      <c r="E343" s="452"/>
      <c r="X343" s="301"/>
    </row>
    <row r="344" spans="5:24" ht="15.75" customHeight="1" x14ac:dyDescent="0.2">
      <c r="E344" s="452"/>
      <c r="X344" s="301"/>
    </row>
    <row r="345" spans="5:24" ht="15.75" customHeight="1" x14ac:dyDescent="0.2">
      <c r="E345" s="452"/>
      <c r="X345" s="301"/>
    </row>
    <row r="346" spans="5:24" ht="15.75" customHeight="1" x14ac:dyDescent="0.2">
      <c r="E346" s="452"/>
      <c r="X346" s="301"/>
    </row>
    <row r="347" spans="5:24" ht="15.75" customHeight="1" x14ac:dyDescent="0.2">
      <c r="E347" s="452"/>
      <c r="X347" s="301"/>
    </row>
    <row r="348" spans="5:24" ht="15.75" customHeight="1" x14ac:dyDescent="0.2">
      <c r="E348" s="452"/>
      <c r="X348" s="301"/>
    </row>
    <row r="349" spans="5:24" ht="15.75" customHeight="1" x14ac:dyDescent="0.2">
      <c r="E349" s="452"/>
      <c r="X349" s="301"/>
    </row>
    <row r="350" spans="5:24" ht="15.75" customHeight="1" x14ac:dyDescent="0.2">
      <c r="E350" s="452"/>
      <c r="X350" s="301"/>
    </row>
    <row r="351" spans="5:24" ht="15.75" customHeight="1" x14ac:dyDescent="0.2">
      <c r="E351" s="452"/>
      <c r="X351" s="301"/>
    </row>
    <row r="352" spans="5:24" ht="15.75" customHeight="1" x14ac:dyDescent="0.2">
      <c r="E352" s="452"/>
      <c r="X352" s="301"/>
    </row>
    <row r="353" spans="5:24" ht="15.75" customHeight="1" x14ac:dyDescent="0.2">
      <c r="E353" s="452"/>
      <c r="X353" s="301"/>
    </row>
    <row r="354" spans="5:24" ht="15.75" customHeight="1" x14ac:dyDescent="0.2">
      <c r="E354" s="452"/>
      <c r="X354" s="301"/>
    </row>
    <row r="355" spans="5:24" ht="15.75" customHeight="1" x14ac:dyDescent="0.2">
      <c r="E355" s="452"/>
      <c r="X355" s="301"/>
    </row>
    <row r="356" spans="5:24" ht="15.75" customHeight="1" x14ac:dyDescent="0.2">
      <c r="E356" s="452"/>
      <c r="X356" s="301"/>
    </row>
    <row r="357" spans="5:24" ht="15.75" customHeight="1" x14ac:dyDescent="0.2">
      <c r="E357" s="452"/>
      <c r="X357" s="301"/>
    </row>
    <row r="358" spans="5:24" ht="15.75" customHeight="1" x14ac:dyDescent="0.2">
      <c r="E358" s="452"/>
      <c r="X358" s="301"/>
    </row>
    <row r="359" spans="5:24" ht="15.75" customHeight="1" x14ac:dyDescent="0.2">
      <c r="E359" s="452"/>
      <c r="X359" s="301"/>
    </row>
    <row r="360" spans="5:24" ht="15.75" customHeight="1" x14ac:dyDescent="0.2">
      <c r="E360" s="452"/>
      <c r="X360" s="301"/>
    </row>
    <row r="361" spans="5:24" ht="15.75" customHeight="1" x14ac:dyDescent="0.2">
      <c r="E361" s="452"/>
      <c r="X361" s="301"/>
    </row>
    <row r="362" spans="5:24" ht="15.75" customHeight="1" x14ac:dyDescent="0.2">
      <c r="E362" s="452"/>
      <c r="X362" s="301"/>
    </row>
    <row r="363" spans="5:24" ht="15.75" customHeight="1" x14ac:dyDescent="0.2">
      <c r="E363" s="452"/>
      <c r="X363" s="301"/>
    </row>
    <row r="364" spans="5:24" ht="15.75" customHeight="1" x14ac:dyDescent="0.2">
      <c r="E364" s="452"/>
      <c r="X364" s="301"/>
    </row>
    <row r="365" spans="5:24" ht="15.75" customHeight="1" x14ac:dyDescent="0.2">
      <c r="E365" s="452"/>
      <c r="X365" s="301"/>
    </row>
    <row r="366" spans="5:24" ht="15.75" customHeight="1" x14ac:dyDescent="0.2">
      <c r="E366" s="452"/>
      <c r="X366" s="301"/>
    </row>
    <row r="367" spans="5:24" ht="15.75" customHeight="1" x14ac:dyDescent="0.2">
      <c r="E367" s="452"/>
      <c r="X367" s="301"/>
    </row>
    <row r="368" spans="5:24" ht="15.75" customHeight="1" x14ac:dyDescent="0.2">
      <c r="E368" s="452"/>
      <c r="X368" s="301"/>
    </row>
    <row r="369" spans="5:24" ht="15.75" customHeight="1" x14ac:dyDescent="0.2">
      <c r="E369" s="452"/>
      <c r="X369" s="301"/>
    </row>
    <row r="370" spans="5:24" ht="15.75" customHeight="1" x14ac:dyDescent="0.2">
      <c r="E370" s="452"/>
      <c r="X370" s="301"/>
    </row>
    <row r="371" spans="5:24" ht="15.75" customHeight="1" x14ac:dyDescent="0.2">
      <c r="E371" s="452"/>
      <c r="X371" s="301"/>
    </row>
    <row r="372" spans="5:24" ht="15.75" customHeight="1" x14ac:dyDescent="0.2">
      <c r="E372" s="452"/>
      <c r="X372" s="301"/>
    </row>
    <row r="373" spans="5:24" ht="15.75" customHeight="1" x14ac:dyDescent="0.2">
      <c r="E373" s="452"/>
      <c r="X373" s="301"/>
    </row>
    <row r="374" spans="5:24" ht="15.75" customHeight="1" x14ac:dyDescent="0.2">
      <c r="E374" s="452"/>
      <c r="X374" s="301"/>
    </row>
    <row r="375" spans="5:24" ht="15.75" customHeight="1" x14ac:dyDescent="0.2">
      <c r="E375" s="452"/>
      <c r="X375" s="301"/>
    </row>
    <row r="376" spans="5:24" ht="15.75" customHeight="1" x14ac:dyDescent="0.2">
      <c r="E376" s="452"/>
      <c r="X376" s="301"/>
    </row>
    <row r="377" spans="5:24" ht="15.75" customHeight="1" x14ac:dyDescent="0.2">
      <c r="E377" s="452"/>
      <c r="X377" s="301"/>
    </row>
    <row r="378" spans="5:24" ht="15.75" customHeight="1" x14ac:dyDescent="0.2">
      <c r="E378" s="452"/>
      <c r="X378" s="301"/>
    </row>
    <row r="379" spans="5:24" ht="15.75" customHeight="1" x14ac:dyDescent="0.2">
      <c r="E379" s="452"/>
      <c r="X379" s="301"/>
    </row>
    <row r="380" spans="5:24" ht="15.75" customHeight="1" x14ac:dyDescent="0.2">
      <c r="E380" s="452"/>
      <c r="X380" s="301"/>
    </row>
    <row r="381" spans="5:24" ht="15.75" customHeight="1" x14ac:dyDescent="0.2">
      <c r="E381" s="452"/>
      <c r="X381" s="301"/>
    </row>
    <row r="382" spans="5:24" ht="15.75" customHeight="1" x14ac:dyDescent="0.2">
      <c r="E382" s="452"/>
      <c r="X382" s="301"/>
    </row>
    <row r="383" spans="5:24" ht="15.75" customHeight="1" x14ac:dyDescent="0.2">
      <c r="E383" s="452"/>
      <c r="X383" s="301"/>
    </row>
    <row r="384" spans="5:24" ht="15.75" customHeight="1" x14ac:dyDescent="0.2">
      <c r="E384" s="452"/>
      <c r="X384" s="301"/>
    </row>
    <row r="385" spans="5:24" ht="15.75" customHeight="1" x14ac:dyDescent="0.2">
      <c r="E385" s="452"/>
      <c r="X385" s="301"/>
    </row>
    <row r="386" spans="5:24" ht="15.75" customHeight="1" x14ac:dyDescent="0.2">
      <c r="E386" s="452"/>
      <c r="X386" s="301"/>
    </row>
    <row r="387" spans="5:24" ht="15.75" customHeight="1" x14ac:dyDescent="0.2">
      <c r="E387" s="452"/>
      <c r="X387" s="301"/>
    </row>
    <row r="388" spans="5:24" ht="15.75" customHeight="1" x14ac:dyDescent="0.2">
      <c r="E388" s="452"/>
      <c r="X388" s="301"/>
    </row>
    <row r="389" spans="5:24" ht="15.75" customHeight="1" x14ac:dyDescent="0.2">
      <c r="E389" s="452"/>
      <c r="X389" s="301"/>
    </row>
    <row r="390" spans="5:24" ht="15.75" customHeight="1" x14ac:dyDescent="0.2">
      <c r="E390" s="452"/>
      <c r="X390" s="301"/>
    </row>
    <row r="391" spans="5:24" ht="15.75" customHeight="1" x14ac:dyDescent="0.2">
      <c r="E391" s="452"/>
      <c r="X391" s="301"/>
    </row>
    <row r="392" spans="5:24" ht="15.75" customHeight="1" x14ac:dyDescent="0.2">
      <c r="E392" s="452"/>
      <c r="X392" s="301"/>
    </row>
    <row r="393" spans="5:24" ht="15.75" customHeight="1" x14ac:dyDescent="0.2">
      <c r="E393" s="452"/>
      <c r="X393" s="301"/>
    </row>
    <row r="394" spans="5:24" ht="15.75" customHeight="1" x14ac:dyDescent="0.2">
      <c r="E394" s="452"/>
      <c r="X394" s="301"/>
    </row>
    <row r="395" spans="5:24" ht="15.75" customHeight="1" x14ac:dyDescent="0.2">
      <c r="E395" s="452"/>
      <c r="X395" s="301"/>
    </row>
    <row r="396" spans="5:24" ht="15.75" customHeight="1" x14ac:dyDescent="0.2">
      <c r="E396" s="452"/>
      <c r="X396" s="301"/>
    </row>
    <row r="397" spans="5:24" ht="15.75" customHeight="1" x14ac:dyDescent="0.2">
      <c r="E397" s="452"/>
      <c r="X397" s="301"/>
    </row>
    <row r="398" spans="5:24" ht="15.75" customHeight="1" x14ac:dyDescent="0.2">
      <c r="E398" s="452"/>
      <c r="X398" s="301"/>
    </row>
    <row r="399" spans="5:24" ht="15.75" customHeight="1" x14ac:dyDescent="0.2">
      <c r="E399" s="452"/>
      <c r="X399" s="301"/>
    </row>
    <row r="400" spans="5:24" ht="15.75" customHeight="1" x14ac:dyDescent="0.2">
      <c r="E400" s="452"/>
      <c r="X400" s="301"/>
    </row>
    <row r="401" spans="5:24" ht="15.75" customHeight="1" x14ac:dyDescent="0.2">
      <c r="E401" s="452"/>
      <c r="X401" s="301"/>
    </row>
    <row r="402" spans="5:24" ht="15.75" customHeight="1" x14ac:dyDescent="0.2">
      <c r="E402" s="452"/>
      <c r="X402" s="301"/>
    </row>
    <row r="403" spans="5:24" ht="15.75" customHeight="1" x14ac:dyDescent="0.2">
      <c r="E403" s="452"/>
      <c r="X403" s="301"/>
    </row>
    <row r="404" spans="5:24" ht="15.75" customHeight="1" x14ac:dyDescent="0.2">
      <c r="E404" s="452"/>
      <c r="X404" s="301"/>
    </row>
    <row r="405" spans="5:24" ht="15.75" customHeight="1" x14ac:dyDescent="0.2">
      <c r="E405" s="452"/>
      <c r="X405" s="301"/>
    </row>
    <row r="406" spans="5:24" ht="15.75" customHeight="1" x14ac:dyDescent="0.2">
      <c r="E406" s="452"/>
      <c r="X406" s="301"/>
    </row>
    <row r="407" spans="5:24" ht="15.75" customHeight="1" x14ac:dyDescent="0.2">
      <c r="E407" s="452"/>
      <c r="X407" s="301"/>
    </row>
    <row r="408" spans="5:24" ht="15.75" customHeight="1" x14ac:dyDescent="0.2">
      <c r="E408" s="452"/>
      <c r="X408" s="301"/>
    </row>
    <row r="409" spans="5:24" ht="15.75" customHeight="1" x14ac:dyDescent="0.2">
      <c r="E409" s="452"/>
      <c r="X409" s="301"/>
    </row>
    <row r="410" spans="5:24" ht="15.75" customHeight="1" x14ac:dyDescent="0.2">
      <c r="E410" s="452"/>
      <c r="X410" s="301"/>
    </row>
    <row r="411" spans="5:24" ht="15.75" customHeight="1" x14ac:dyDescent="0.2">
      <c r="E411" s="452"/>
      <c r="X411" s="301"/>
    </row>
    <row r="412" spans="5:24" ht="15.75" customHeight="1" x14ac:dyDescent="0.2">
      <c r="E412" s="452"/>
      <c r="X412" s="301"/>
    </row>
    <row r="413" spans="5:24" ht="15.75" customHeight="1" x14ac:dyDescent="0.2">
      <c r="E413" s="452"/>
      <c r="X413" s="301"/>
    </row>
    <row r="414" spans="5:24" ht="15.75" customHeight="1" x14ac:dyDescent="0.2">
      <c r="E414" s="452"/>
      <c r="X414" s="301"/>
    </row>
    <row r="415" spans="5:24" ht="15.75" customHeight="1" x14ac:dyDescent="0.2">
      <c r="E415" s="452"/>
      <c r="X415" s="301"/>
    </row>
    <row r="416" spans="5:24" ht="15.75" customHeight="1" x14ac:dyDescent="0.2">
      <c r="E416" s="452"/>
      <c r="X416" s="301"/>
    </row>
    <row r="417" spans="5:24" ht="15.75" customHeight="1" x14ac:dyDescent="0.2">
      <c r="E417" s="452"/>
      <c r="X417" s="301"/>
    </row>
    <row r="418" spans="5:24" ht="15.75" customHeight="1" x14ac:dyDescent="0.2">
      <c r="E418" s="452"/>
      <c r="X418" s="301"/>
    </row>
    <row r="419" spans="5:24" ht="15.75" customHeight="1" x14ac:dyDescent="0.2">
      <c r="E419" s="452"/>
      <c r="X419" s="301"/>
    </row>
    <row r="420" spans="5:24" ht="15.75" customHeight="1" x14ac:dyDescent="0.2">
      <c r="E420" s="452"/>
      <c r="X420" s="301"/>
    </row>
    <row r="421" spans="5:24" ht="15.75" customHeight="1" x14ac:dyDescent="0.2">
      <c r="E421" s="452"/>
      <c r="X421" s="301"/>
    </row>
    <row r="422" spans="5:24" ht="15.75" customHeight="1" x14ac:dyDescent="0.2">
      <c r="E422" s="452"/>
      <c r="X422" s="301"/>
    </row>
    <row r="423" spans="5:24" ht="15.75" customHeight="1" x14ac:dyDescent="0.2">
      <c r="E423" s="452"/>
      <c r="X423" s="301"/>
    </row>
    <row r="424" spans="5:24" ht="15.75" customHeight="1" x14ac:dyDescent="0.2">
      <c r="E424" s="452"/>
      <c r="X424" s="301"/>
    </row>
    <row r="425" spans="5:24" ht="15.75" customHeight="1" x14ac:dyDescent="0.2">
      <c r="E425" s="452"/>
      <c r="X425" s="301"/>
    </row>
    <row r="426" spans="5:24" ht="15.75" customHeight="1" x14ac:dyDescent="0.2">
      <c r="E426" s="452"/>
      <c r="X426" s="301"/>
    </row>
    <row r="427" spans="5:24" ht="15.75" customHeight="1" x14ac:dyDescent="0.2">
      <c r="E427" s="452"/>
      <c r="X427" s="301"/>
    </row>
    <row r="428" spans="5:24" ht="15.75" customHeight="1" x14ac:dyDescent="0.2">
      <c r="E428" s="452"/>
      <c r="X428" s="301"/>
    </row>
    <row r="429" spans="5:24" ht="15.75" customHeight="1" x14ac:dyDescent="0.2">
      <c r="E429" s="452"/>
      <c r="X429" s="301"/>
    </row>
    <row r="430" spans="5:24" ht="15.75" customHeight="1" x14ac:dyDescent="0.2">
      <c r="E430" s="452"/>
      <c r="X430" s="301"/>
    </row>
    <row r="431" spans="5:24" ht="15.75" customHeight="1" x14ac:dyDescent="0.2">
      <c r="E431" s="452"/>
      <c r="X431" s="301"/>
    </row>
    <row r="432" spans="5:24" ht="15.75" customHeight="1" x14ac:dyDescent="0.2">
      <c r="E432" s="452"/>
      <c r="X432" s="301"/>
    </row>
    <row r="433" spans="5:24" ht="15.75" customHeight="1" x14ac:dyDescent="0.2">
      <c r="E433" s="452"/>
      <c r="X433" s="301"/>
    </row>
    <row r="434" spans="5:24" ht="15.75" customHeight="1" x14ac:dyDescent="0.2">
      <c r="E434" s="452"/>
      <c r="X434" s="301"/>
    </row>
    <row r="435" spans="5:24" ht="15.75" customHeight="1" x14ac:dyDescent="0.2">
      <c r="E435" s="452"/>
      <c r="X435" s="301"/>
    </row>
    <row r="436" spans="5:24" ht="15.75" customHeight="1" x14ac:dyDescent="0.2">
      <c r="E436" s="452"/>
      <c r="X436" s="301"/>
    </row>
    <row r="437" spans="5:24" ht="15.75" customHeight="1" x14ac:dyDescent="0.2">
      <c r="E437" s="452"/>
      <c r="X437" s="301"/>
    </row>
    <row r="438" spans="5:24" ht="15.75" customHeight="1" x14ac:dyDescent="0.2">
      <c r="E438" s="452"/>
      <c r="X438" s="301"/>
    </row>
    <row r="439" spans="5:24" ht="15.75" customHeight="1" x14ac:dyDescent="0.2">
      <c r="E439" s="452"/>
      <c r="X439" s="301"/>
    </row>
    <row r="440" spans="5:24" ht="15.75" customHeight="1" x14ac:dyDescent="0.2">
      <c r="E440" s="452"/>
      <c r="X440" s="301"/>
    </row>
    <row r="441" spans="5:24" ht="15.75" customHeight="1" x14ac:dyDescent="0.2">
      <c r="E441" s="452"/>
      <c r="X441" s="301"/>
    </row>
    <row r="442" spans="5:24" ht="15.75" customHeight="1" x14ac:dyDescent="0.2">
      <c r="E442" s="452"/>
      <c r="X442" s="301"/>
    </row>
    <row r="443" spans="5:24" ht="15.75" customHeight="1" x14ac:dyDescent="0.2">
      <c r="E443" s="452"/>
      <c r="X443" s="301"/>
    </row>
    <row r="444" spans="5:24" ht="15.75" customHeight="1" x14ac:dyDescent="0.2">
      <c r="E444" s="452"/>
      <c r="X444" s="301"/>
    </row>
    <row r="445" spans="5:24" ht="15.75" customHeight="1" x14ac:dyDescent="0.2">
      <c r="E445" s="452"/>
      <c r="X445" s="301"/>
    </row>
    <row r="446" spans="5:24" ht="15.75" customHeight="1" x14ac:dyDescent="0.2">
      <c r="E446" s="452"/>
      <c r="X446" s="301"/>
    </row>
    <row r="447" spans="5:24" ht="15.75" customHeight="1" x14ac:dyDescent="0.2">
      <c r="E447" s="452"/>
      <c r="X447" s="301"/>
    </row>
    <row r="448" spans="5:24" ht="15.75" customHeight="1" x14ac:dyDescent="0.2">
      <c r="E448" s="452"/>
      <c r="X448" s="301"/>
    </row>
    <row r="449" spans="5:24" ht="15.75" customHeight="1" x14ac:dyDescent="0.2">
      <c r="E449" s="452"/>
      <c r="X449" s="301"/>
    </row>
    <row r="450" spans="5:24" ht="15.75" customHeight="1" x14ac:dyDescent="0.2">
      <c r="E450" s="452"/>
      <c r="X450" s="301"/>
    </row>
    <row r="451" spans="5:24" ht="15.75" customHeight="1" x14ac:dyDescent="0.2">
      <c r="E451" s="452"/>
      <c r="X451" s="301"/>
    </row>
    <row r="452" spans="5:24" ht="15.75" customHeight="1" x14ac:dyDescent="0.2">
      <c r="E452" s="452"/>
      <c r="X452" s="301"/>
    </row>
    <row r="453" spans="5:24" ht="15.75" customHeight="1" x14ac:dyDescent="0.2">
      <c r="E453" s="452"/>
      <c r="X453" s="301"/>
    </row>
    <row r="454" spans="5:24" ht="15.75" customHeight="1" x14ac:dyDescent="0.2">
      <c r="E454" s="452"/>
      <c r="X454" s="301"/>
    </row>
    <row r="455" spans="5:24" ht="15.75" customHeight="1" x14ac:dyDescent="0.2">
      <c r="E455" s="452"/>
      <c r="X455" s="301"/>
    </row>
    <row r="456" spans="5:24" ht="15.75" customHeight="1" x14ac:dyDescent="0.2">
      <c r="E456" s="452"/>
      <c r="X456" s="301"/>
    </row>
    <row r="457" spans="5:24" ht="15.75" customHeight="1" x14ac:dyDescent="0.2">
      <c r="E457" s="452"/>
      <c r="X457" s="301"/>
    </row>
    <row r="458" spans="5:24" ht="15.75" customHeight="1" x14ac:dyDescent="0.2">
      <c r="E458" s="452"/>
      <c r="X458" s="301"/>
    </row>
    <row r="459" spans="5:24" ht="15.75" customHeight="1" x14ac:dyDescent="0.2">
      <c r="E459" s="452"/>
      <c r="X459" s="301"/>
    </row>
    <row r="460" spans="5:24" ht="15.75" customHeight="1" x14ac:dyDescent="0.2">
      <c r="E460" s="452"/>
      <c r="X460" s="301"/>
    </row>
    <row r="461" spans="5:24" ht="15.75" customHeight="1" x14ac:dyDescent="0.2">
      <c r="E461" s="452"/>
      <c r="X461" s="301"/>
    </row>
    <row r="462" spans="5:24" ht="15.75" customHeight="1" x14ac:dyDescent="0.2">
      <c r="E462" s="452"/>
      <c r="X462" s="301"/>
    </row>
    <row r="463" spans="5:24" ht="15.75" customHeight="1" x14ac:dyDescent="0.2">
      <c r="E463" s="452"/>
      <c r="X463" s="301"/>
    </row>
    <row r="464" spans="5:24" ht="15.75" customHeight="1" x14ac:dyDescent="0.2">
      <c r="E464" s="452"/>
      <c r="X464" s="301"/>
    </row>
    <row r="465" spans="5:24" ht="15.75" customHeight="1" x14ac:dyDescent="0.2">
      <c r="E465" s="452"/>
      <c r="X465" s="301"/>
    </row>
    <row r="466" spans="5:24" ht="15.75" customHeight="1" x14ac:dyDescent="0.2">
      <c r="E466" s="452"/>
      <c r="X466" s="301"/>
    </row>
    <row r="467" spans="5:24" ht="15.75" customHeight="1" x14ac:dyDescent="0.2">
      <c r="E467" s="452"/>
      <c r="X467" s="301"/>
    </row>
    <row r="468" spans="5:24" ht="15.75" customHeight="1" x14ac:dyDescent="0.2">
      <c r="E468" s="452"/>
      <c r="X468" s="301"/>
    </row>
    <row r="469" spans="5:24" ht="15.75" customHeight="1" x14ac:dyDescent="0.2">
      <c r="E469" s="452"/>
      <c r="X469" s="301"/>
    </row>
    <row r="470" spans="5:24" ht="15.75" customHeight="1" x14ac:dyDescent="0.2">
      <c r="E470" s="452"/>
      <c r="X470" s="301"/>
    </row>
    <row r="471" spans="5:24" ht="15.75" customHeight="1" x14ac:dyDescent="0.2">
      <c r="E471" s="452"/>
      <c r="X471" s="301"/>
    </row>
    <row r="472" spans="5:24" ht="15.75" customHeight="1" x14ac:dyDescent="0.2">
      <c r="E472" s="452"/>
      <c r="X472" s="301"/>
    </row>
    <row r="473" spans="5:24" ht="15.75" customHeight="1" x14ac:dyDescent="0.2">
      <c r="E473" s="452"/>
      <c r="X473" s="301"/>
    </row>
    <row r="474" spans="5:24" ht="15.75" customHeight="1" x14ac:dyDescent="0.2">
      <c r="E474" s="452"/>
      <c r="X474" s="301"/>
    </row>
    <row r="475" spans="5:24" ht="15.75" customHeight="1" x14ac:dyDescent="0.2">
      <c r="E475" s="452"/>
      <c r="X475" s="301"/>
    </row>
    <row r="476" spans="5:24" ht="15.75" customHeight="1" x14ac:dyDescent="0.2">
      <c r="E476" s="452"/>
      <c r="X476" s="301"/>
    </row>
    <row r="477" spans="5:24" ht="15.75" customHeight="1" x14ac:dyDescent="0.2">
      <c r="E477" s="452"/>
      <c r="X477" s="301"/>
    </row>
    <row r="478" spans="5:24" ht="15.75" customHeight="1" x14ac:dyDescent="0.2">
      <c r="E478" s="452"/>
      <c r="X478" s="301"/>
    </row>
    <row r="479" spans="5:24" ht="15.75" customHeight="1" x14ac:dyDescent="0.2">
      <c r="E479" s="452"/>
      <c r="X479" s="301"/>
    </row>
    <row r="480" spans="5:24" ht="15.75" customHeight="1" x14ac:dyDescent="0.2">
      <c r="E480" s="452"/>
      <c r="X480" s="301"/>
    </row>
    <row r="481" spans="5:24" ht="15.75" customHeight="1" x14ac:dyDescent="0.2">
      <c r="E481" s="452"/>
      <c r="X481" s="301"/>
    </row>
    <row r="482" spans="5:24" ht="15.75" customHeight="1" x14ac:dyDescent="0.2">
      <c r="E482" s="452"/>
      <c r="X482" s="301"/>
    </row>
    <row r="483" spans="5:24" ht="15.75" customHeight="1" x14ac:dyDescent="0.2">
      <c r="E483" s="452"/>
      <c r="X483" s="301"/>
    </row>
    <row r="484" spans="5:24" ht="15.75" customHeight="1" x14ac:dyDescent="0.2">
      <c r="E484" s="452"/>
      <c r="X484" s="301"/>
    </row>
    <row r="485" spans="5:24" ht="15.75" customHeight="1" x14ac:dyDescent="0.2">
      <c r="E485" s="452"/>
      <c r="X485" s="301"/>
    </row>
    <row r="486" spans="5:24" ht="15.75" customHeight="1" x14ac:dyDescent="0.2">
      <c r="E486" s="452"/>
      <c r="X486" s="301"/>
    </row>
    <row r="487" spans="5:24" ht="15.75" customHeight="1" x14ac:dyDescent="0.2">
      <c r="E487" s="452"/>
      <c r="X487" s="301"/>
    </row>
    <row r="488" spans="5:24" ht="15.75" customHeight="1" x14ac:dyDescent="0.2">
      <c r="E488" s="452"/>
      <c r="X488" s="301"/>
    </row>
    <row r="489" spans="5:24" ht="15.75" customHeight="1" x14ac:dyDescent="0.2">
      <c r="E489" s="452"/>
      <c r="X489" s="301"/>
    </row>
    <row r="490" spans="5:24" ht="15.75" customHeight="1" x14ac:dyDescent="0.2">
      <c r="E490" s="452"/>
      <c r="X490" s="301"/>
    </row>
    <row r="491" spans="5:24" ht="15.75" customHeight="1" x14ac:dyDescent="0.2">
      <c r="E491" s="452"/>
      <c r="X491" s="301"/>
    </row>
    <row r="492" spans="5:24" ht="15.75" customHeight="1" x14ac:dyDescent="0.2">
      <c r="E492" s="452"/>
      <c r="X492" s="301"/>
    </row>
    <row r="493" spans="5:24" ht="15.75" customHeight="1" x14ac:dyDescent="0.2">
      <c r="E493" s="452"/>
      <c r="X493" s="301"/>
    </row>
    <row r="494" spans="5:24" ht="15.75" customHeight="1" x14ac:dyDescent="0.2">
      <c r="E494" s="452"/>
      <c r="X494" s="301"/>
    </row>
    <row r="495" spans="5:24" ht="15.75" customHeight="1" x14ac:dyDescent="0.2">
      <c r="E495" s="452"/>
      <c r="X495" s="301"/>
    </row>
    <row r="496" spans="5:24" ht="15.75" customHeight="1" x14ac:dyDescent="0.2">
      <c r="E496" s="452"/>
      <c r="X496" s="301"/>
    </row>
    <row r="497" spans="5:24" ht="15.75" customHeight="1" x14ac:dyDescent="0.2">
      <c r="E497" s="452"/>
      <c r="X497" s="301"/>
    </row>
    <row r="498" spans="5:24" ht="15.75" customHeight="1" x14ac:dyDescent="0.2">
      <c r="E498" s="452"/>
      <c r="X498" s="301"/>
    </row>
    <row r="499" spans="5:24" ht="15.75" customHeight="1" x14ac:dyDescent="0.2">
      <c r="E499" s="452"/>
      <c r="X499" s="301"/>
    </row>
    <row r="500" spans="5:24" ht="15.75" customHeight="1" x14ac:dyDescent="0.2">
      <c r="E500" s="452"/>
      <c r="X500" s="301"/>
    </row>
    <row r="501" spans="5:24" ht="15.75" customHeight="1" x14ac:dyDescent="0.2">
      <c r="E501" s="452"/>
      <c r="X501" s="301"/>
    </row>
    <row r="502" spans="5:24" ht="15.75" customHeight="1" x14ac:dyDescent="0.2">
      <c r="E502" s="452"/>
      <c r="X502" s="301"/>
    </row>
    <row r="503" spans="5:24" ht="15.75" customHeight="1" x14ac:dyDescent="0.2">
      <c r="E503" s="452"/>
      <c r="X503" s="301"/>
    </row>
    <row r="504" spans="5:24" ht="15.75" customHeight="1" x14ac:dyDescent="0.2">
      <c r="E504" s="452"/>
      <c r="X504" s="301"/>
    </row>
    <row r="505" spans="5:24" ht="15.75" customHeight="1" x14ac:dyDescent="0.2">
      <c r="E505" s="452"/>
      <c r="X505" s="301"/>
    </row>
    <row r="506" spans="5:24" ht="15.75" customHeight="1" x14ac:dyDescent="0.2">
      <c r="E506" s="452"/>
      <c r="X506" s="301"/>
    </row>
    <row r="507" spans="5:24" ht="15.75" customHeight="1" x14ac:dyDescent="0.2">
      <c r="E507" s="452"/>
      <c r="X507" s="301"/>
    </row>
    <row r="508" spans="5:24" ht="15.75" customHeight="1" x14ac:dyDescent="0.2">
      <c r="E508" s="452"/>
      <c r="X508" s="301"/>
    </row>
    <row r="509" spans="5:24" ht="15.75" customHeight="1" x14ac:dyDescent="0.2">
      <c r="E509" s="452"/>
      <c r="X509" s="301"/>
    </row>
    <row r="510" spans="5:24" ht="15.75" customHeight="1" x14ac:dyDescent="0.2">
      <c r="E510" s="452"/>
      <c r="X510" s="301"/>
    </row>
    <row r="511" spans="5:24" ht="15.75" customHeight="1" x14ac:dyDescent="0.2">
      <c r="E511" s="452"/>
      <c r="X511" s="301"/>
    </row>
    <row r="512" spans="5:24" ht="15.75" customHeight="1" x14ac:dyDescent="0.2">
      <c r="E512" s="452"/>
      <c r="X512" s="301"/>
    </row>
    <row r="513" spans="5:24" ht="15.75" customHeight="1" x14ac:dyDescent="0.2">
      <c r="E513" s="452"/>
      <c r="X513" s="301"/>
    </row>
    <row r="514" spans="5:24" ht="15.75" customHeight="1" x14ac:dyDescent="0.2">
      <c r="E514" s="452"/>
      <c r="X514" s="301"/>
    </row>
    <row r="515" spans="5:24" ht="15.75" customHeight="1" x14ac:dyDescent="0.2">
      <c r="E515" s="452"/>
      <c r="X515" s="301"/>
    </row>
    <row r="516" spans="5:24" ht="15.75" customHeight="1" x14ac:dyDescent="0.2">
      <c r="E516" s="452"/>
      <c r="X516" s="301"/>
    </row>
    <row r="517" spans="5:24" ht="15.75" customHeight="1" x14ac:dyDescent="0.2">
      <c r="E517" s="452"/>
      <c r="X517" s="301"/>
    </row>
    <row r="518" spans="5:24" ht="15.75" customHeight="1" x14ac:dyDescent="0.2">
      <c r="E518" s="452"/>
      <c r="X518" s="301"/>
    </row>
    <row r="519" spans="5:24" ht="15.75" customHeight="1" x14ac:dyDescent="0.2">
      <c r="E519" s="452"/>
      <c r="X519" s="301"/>
    </row>
    <row r="520" spans="5:24" ht="15.75" customHeight="1" x14ac:dyDescent="0.2">
      <c r="E520" s="452"/>
      <c r="X520" s="301"/>
    </row>
    <row r="521" spans="5:24" ht="15.75" customHeight="1" x14ac:dyDescent="0.2">
      <c r="E521" s="452"/>
      <c r="X521" s="301"/>
    </row>
    <row r="522" spans="5:24" ht="15.75" customHeight="1" x14ac:dyDescent="0.2">
      <c r="E522" s="452"/>
      <c r="X522" s="301"/>
    </row>
    <row r="523" spans="5:24" ht="15.75" customHeight="1" x14ac:dyDescent="0.2">
      <c r="E523" s="452"/>
      <c r="X523" s="301"/>
    </row>
    <row r="524" spans="5:24" ht="15.75" customHeight="1" x14ac:dyDescent="0.2">
      <c r="E524" s="452"/>
      <c r="X524" s="301"/>
    </row>
    <row r="525" spans="5:24" ht="15.75" customHeight="1" x14ac:dyDescent="0.2">
      <c r="E525" s="452"/>
      <c r="X525" s="301"/>
    </row>
    <row r="526" spans="5:24" ht="15.75" customHeight="1" x14ac:dyDescent="0.2">
      <c r="E526" s="452"/>
      <c r="X526" s="301"/>
    </row>
    <row r="527" spans="5:24" ht="15.75" customHeight="1" x14ac:dyDescent="0.2">
      <c r="E527" s="452"/>
      <c r="X527" s="301"/>
    </row>
    <row r="528" spans="5:24" ht="15.75" customHeight="1" x14ac:dyDescent="0.2">
      <c r="E528" s="452"/>
      <c r="X528" s="301"/>
    </row>
    <row r="529" spans="5:24" ht="15.75" customHeight="1" x14ac:dyDescent="0.2">
      <c r="E529" s="452"/>
      <c r="X529" s="301"/>
    </row>
    <row r="530" spans="5:24" ht="15.75" customHeight="1" x14ac:dyDescent="0.2">
      <c r="E530" s="452"/>
      <c r="X530" s="301"/>
    </row>
    <row r="531" spans="5:24" ht="15.75" customHeight="1" x14ac:dyDescent="0.2">
      <c r="E531" s="452"/>
      <c r="X531" s="301"/>
    </row>
    <row r="532" spans="5:24" ht="15.75" customHeight="1" x14ac:dyDescent="0.2">
      <c r="E532" s="452"/>
      <c r="X532" s="301"/>
    </row>
    <row r="533" spans="5:24" ht="15.75" customHeight="1" x14ac:dyDescent="0.2">
      <c r="E533" s="452"/>
      <c r="X533" s="301"/>
    </row>
    <row r="534" spans="5:24" ht="15.75" customHeight="1" x14ac:dyDescent="0.2">
      <c r="E534" s="452"/>
      <c r="X534" s="301"/>
    </row>
    <row r="535" spans="5:24" ht="15.75" customHeight="1" x14ac:dyDescent="0.2">
      <c r="E535" s="452"/>
      <c r="X535" s="301"/>
    </row>
    <row r="536" spans="5:24" ht="15.75" customHeight="1" x14ac:dyDescent="0.2">
      <c r="E536" s="452"/>
      <c r="X536" s="301"/>
    </row>
    <row r="537" spans="5:24" ht="15.75" customHeight="1" x14ac:dyDescent="0.2">
      <c r="E537" s="452"/>
      <c r="X537" s="301"/>
    </row>
    <row r="538" spans="5:24" ht="15.75" customHeight="1" x14ac:dyDescent="0.2">
      <c r="E538" s="452"/>
      <c r="X538" s="301"/>
    </row>
    <row r="539" spans="5:24" ht="15.75" customHeight="1" x14ac:dyDescent="0.2">
      <c r="E539" s="452"/>
      <c r="X539" s="301"/>
    </row>
    <row r="540" spans="5:24" ht="15.75" customHeight="1" x14ac:dyDescent="0.2">
      <c r="E540" s="452"/>
      <c r="X540" s="301"/>
    </row>
    <row r="541" spans="5:24" ht="15.75" customHeight="1" x14ac:dyDescent="0.2">
      <c r="E541" s="452"/>
      <c r="X541" s="301"/>
    </row>
    <row r="542" spans="5:24" ht="15.75" customHeight="1" x14ac:dyDescent="0.2">
      <c r="E542" s="452"/>
      <c r="X542" s="301"/>
    </row>
    <row r="543" spans="5:24" ht="15.75" customHeight="1" x14ac:dyDescent="0.2">
      <c r="E543" s="452"/>
      <c r="X543" s="301"/>
    </row>
    <row r="544" spans="5:24" ht="15.75" customHeight="1" x14ac:dyDescent="0.2">
      <c r="E544" s="452"/>
      <c r="X544" s="301"/>
    </row>
    <row r="545" spans="5:24" ht="15.75" customHeight="1" x14ac:dyDescent="0.2">
      <c r="E545" s="452"/>
      <c r="X545" s="301"/>
    </row>
    <row r="546" spans="5:24" ht="15.75" customHeight="1" x14ac:dyDescent="0.2">
      <c r="E546" s="452"/>
      <c r="X546" s="301"/>
    </row>
    <row r="547" spans="5:24" ht="15.75" customHeight="1" x14ac:dyDescent="0.2">
      <c r="E547" s="452"/>
      <c r="X547" s="301"/>
    </row>
    <row r="548" spans="5:24" ht="15.75" customHeight="1" x14ac:dyDescent="0.2">
      <c r="E548" s="452"/>
      <c r="X548" s="301"/>
    </row>
    <row r="549" spans="5:24" ht="15.75" customHeight="1" x14ac:dyDescent="0.2">
      <c r="E549" s="452"/>
      <c r="X549" s="301"/>
    </row>
    <row r="550" spans="5:24" ht="15.75" customHeight="1" x14ac:dyDescent="0.2">
      <c r="E550" s="452"/>
      <c r="X550" s="301"/>
    </row>
    <row r="551" spans="5:24" ht="15.75" customHeight="1" x14ac:dyDescent="0.2">
      <c r="E551" s="452"/>
      <c r="X551" s="301"/>
    </row>
    <row r="552" spans="5:24" ht="15.75" customHeight="1" x14ac:dyDescent="0.2">
      <c r="E552" s="452"/>
      <c r="X552" s="301"/>
    </row>
    <row r="553" spans="5:24" ht="15.75" customHeight="1" x14ac:dyDescent="0.2">
      <c r="E553" s="452"/>
      <c r="X553" s="301"/>
    </row>
    <row r="554" spans="5:24" ht="15.75" customHeight="1" x14ac:dyDescent="0.2">
      <c r="E554" s="452"/>
      <c r="X554" s="301"/>
    </row>
    <row r="555" spans="5:24" ht="15.75" customHeight="1" x14ac:dyDescent="0.2">
      <c r="E555" s="452"/>
      <c r="X555" s="301"/>
    </row>
    <row r="556" spans="5:24" ht="15.75" customHeight="1" x14ac:dyDescent="0.2">
      <c r="E556" s="452"/>
      <c r="X556" s="301"/>
    </row>
    <row r="557" spans="5:24" ht="15.75" customHeight="1" x14ac:dyDescent="0.2">
      <c r="E557" s="452"/>
      <c r="X557" s="301"/>
    </row>
    <row r="558" spans="5:24" ht="15.75" customHeight="1" x14ac:dyDescent="0.2">
      <c r="E558" s="452"/>
      <c r="X558" s="301"/>
    </row>
    <row r="559" spans="5:24" ht="15.75" customHeight="1" x14ac:dyDescent="0.2">
      <c r="E559" s="452"/>
      <c r="X559" s="301"/>
    </row>
    <row r="560" spans="5:24" ht="15.75" customHeight="1" x14ac:dyDescent="0.2">
      <c r="E560" s="452"/>
      <c r="X560" s="301"/>
    </row>
    <row r="561" spans="5:24" ht="15.75" customHeight="1" x14ac:dyDescent="0.2">
      <c r="E561" s="452"/>
      <c r="X561" s="301"/>
    </row>
    <row r="562" spans="5:24" ht="15.75" customHeight="1" x14ac:dyDescent="0.2">
      <c r="E562" s="452"/>
      <c r="X562" s="301"/>
    </row>
    <row r="563" spans="5:24" ht="15.75" customHeight="1" x14ac:dyDescent="0.2">
      <c r="E563" s="452"/>
      <c r="X563" s="301"/>
    </row>
    <row r="564" spans="5:24" ht="15.75" customHeight="1" x14ac:dyDescent="0.2">
      <c r="E564" s="452"/>
      <c r="X564" s="301"/>
    </row>
    <row r="565" spans="5:24" ht="15.75" customHeight="1" x14ac:dyDescent="0.2">
      <c r="E565" s="452"/>
      <c r="X565" s="301"/>
    </row>
    <row r="566" spans="5:24" ht="15.75" customHeight="1" x14ac:dyDescent="0.2">
      <c r="E566" s="452"/>
      <c r="X566" s="301"/>
    </row>
    <row r="567" spans="5:24" ht="15.75" customHeight="1" x14ac:dyDescent="0.2">
      <c r="E567" s="452"/>
      <c r="X567" s="301"/>
    </row>
    <row r="568" spans="5:24" ht="15.75" customHeight="1" x14ac:dyDescent="0.2">
      <c r="E568" s="452"/>
      <c r="X568" s="301"/>
    </row>
    <row r="569" spans="5:24" ht="15.75" customHeight="1" x14ac:dyDescent="0.2">
      <c r="E569" s="452"/>
      <c r="X569" s="301"/>
    </row>
    <row r="570" spans="5:24" ht="15.75" customHeight="1" x14ac:dyDescent="0.2">
      <c r="E570" s="452"/>
      <c r="X570" s="301"/>
    </row>
    <row r="571" spans="5:24" ht="15.75" customHeight="1" x14ac:dyDescent="0.2">
      <c r="E571" s="452"/>
      <c r="X571" s="301"/>
    </row>
    <row r="572" spans="5:24" ht="15.75" customHeight="1" x14ac:dyDescent="0.2">
      <c r="E572" s="452"/>
      <c r="X572" s="301"/>
    </row>
    <row r="573" spans="5:24" ht="15.75" customHeight="1" x14ac:dyDescent="0.2">
      <c r="E573" s="452"/>
      <c r="X573" s="301"/>
    </row>
    <row r="574" spans="5:24" ht="15.75" customHeight="1" x14ac:dyDescent="0.2">
      <c r="E574" s="452"/>
      <c r="X574" s="301"/>
    </row>
    <row r="575" spans="5:24" ht="15.75" customHeight="1" x14ac:dyDescent="0.2">
      <c r="E575" s="452"/>
      <c r="X575" s="301"/>
    </row>
    <row r="576" spans="5:24" ht="15.75" customHeight="1" x14ac:dyDescent="0.2">
      <c r="E576" s="452"/>
      <c r="X576" s="301"/>
    </row>
    <row r="577" spans="5:24" ht="15.75" customHeight="1" x14ac:dyDescent="0.2">
      <c r="E577" s="452"/>
      <c r="X577" s="301"/>
    </row>
    <row r="578" spans="5:24" ht="15.75" customHeight="1" x14ac:dyDescent="0.2">
      <c r="E578" s="452"/>
      <c r="X578" s="301"/>
    </row>
    <row r="579" spans="5:24" ht="15.75" customHeight="1" x14ac:dyDescent="0.2">
      <c r="E579" s="452"/>
      <c r="X579" s="301"/>
    </row>
    <row r="580" spans="5:24" ht="15.75" customHeight="1" x14ac:dyDescent="0.2">
      <c r="E580" s="452"/>
      <c r="X580" s="301"/>
    </row>
    <row r="581" spans="5:24" ht="15.75" customHeight="1" x14ac:dyDescent="0.2">
      <c r="E581" s="452"/>
      <c r="X581" s="301"/>
    </row>
    <row r="582" spans="5:24" ht="15.75" customHeight="1" x14ac:dyDescent="0.2">
      <c r="E582" s="452"/>
      <c r="X582" s="301"/>
    </row>
    <row r="583" spans="5:24" ht="15.75" customHeight="1" x14ac:dyDescent="0.2">
      <c r="E583" s="452"/>
      <c r="X583" s="301"/>
    </row>
    <row r="584" spans="5:24" ht="15.75" customHeight="1" x14ac:dyDescent="0.2">
      <c r="E584" s="452"/>
      <c r="X584" s="301"/>
    </row>
    <row r="585" spans="5:24" ht="15.75" customHeight="1" x14ac:dyDescent="0.2">
      <c r="E585" s="452"/>
      <c r="X585" s="301"/>
    </row>
    <row r="586" spans="5:24" ht="15.75" customHeight="1" x14ac:dyDescent="0.2">
      <c r="E586" s="452"/>
      <c r="X586" s="301"/>
    </row>
    <row r="587" spans="5:24" ht="15.75" customHeight="1" x14ac:dyDescent="0.2">
      <c r="E587" s="452"/>
      <c r="X587" s="301"/>
    </row>
    <row r="588" spans="5:24" ht="15.75" customHeight="1" x14ac:dyDescent="0.2">
      <c r="E588" s="452"/>
      <c r="X588" s="301"/>
    </row>
    <row r="589" spans="5:24" ht="15.75" customHeight="1" x14ac:dyDescent="0.2">
      <c r="E589" s="452"/>
      <c r="X589" s="301"/>
    </row>
    <row r="590" spans="5:24" ht="15.75" customHeight="1" x14ac:dyDescent="0.2">
      <c r="E590" s="452"/>
      <c r="X590" s="301"/>
    </row>
    <row r="591" spans="5:24" ht="15.75" customHeight="1" x14ac:dyDescent="0.2">
      <c r="E591" s="452"/>
      <c r="X591" s="301"/>
    </row>
    <row r="592" spans="5:24" ht="15.75" customHeight="1" x14ac:dyDescent="0.2">
      <c r="E592" s="452"/>
      <c r="X592" s="301"/>
    </row>
    <row r="593" spans="5:24" ht="15.75" customHeight="1" x14ac:dyDescent="0.2">
      <c r="E593" s="452"/>
      <c r="X593" s="301"/>
    </row>
    <row r="594" spans="5:24" ht="15.75" customHeight="1" x14ac:dyDescent="0.2">
      <c r="E594" s="452"/>
      <c r="X594" s="301"/>
    </row>
    <row r="595" spans="5:24" ht="15.75" customHeight="1" x14ac:dyDescent="0.2">
      <c r="E595" s="452"/>
      <c r="X595" s="301"/>
    </row>
    <row r="596" spans="5:24" ht="15.75" customHeight="1" x14ac:dyDescent="0.2">
      <c r="E596" s="452"/>
      <c r="X596" s="301"/>
    </row>
    <row r="597" spans="5:24" ht="15.75" customHeight="1" x14ac:dyDescent="0.2">
      <c r="E597" s="452"/>
      <c r="X597" s="301"/>
    </row>
    <row r="598" spans="5:24" ht="15.75" customHeight="1" x14ac:dyDescent="0.2">
      <c r="E598" s="452"/>
      <c r="X598" s="301"/>
    </row>
    <row r="599" spans="5:24" ht="15.75" customHeight="1" x14ac:dyDescent="0.2">
      <c r="E599" s="452"/>
      <c r="X599" s="301"/>
    </row>
    <row r="600" spans="5:24" ht="15.75" customHeight="1" x14ac:dyDescent="0.2">
      <c r="E600" s="452"/>
      <c r="X600" s="301"/>
    </row>
    <row r="601" spans="5:24" ht="15.75" customHeight="1" x14ac:dyDescent="0.2">
      <c r="E601" s="452"/>
      <c r="X601" s="301"/>
    </row>
    <row r="602" spans="5:24" ht="15.75" customHeight="1" x14ac:dyDescent="0.2">
      <c r="E602" s="452"/>
      <c r="X602" s="301"/>
    </row>
    <row r="603" spans="5:24" ht="15.75" customHeight="1" x14ac:dyDescent="0.2">
      <c r="E603" s="452"/>
      <c r="X603" s="301"/>
    </row>
    <row r="604" spans="5:24" ht="15.75" customHeight="1" x14ac:dyDescent="0.2">
      <c r="E604" s="452"/>
      <c r="X604" s="301"/>
    </row>
    <row r="605" spans="5:24" ht="15.75" customHeight="1" x14ac:dyDescent="0.2">
      <c r="E605" s="452"/>
      <c r="X605" s="301"/>
    </row>
    <row r="606" spans="5:24" ht="15.75" customHeight="1" x14ac:dyDescent="0.2">
      <c r="E606" s="452"/>
      <c r="X606" s="301"/>
    </row>
    <row r="607" spans="5:24" ht="15.75" customHeight="1" x14ac:dyDescent="0.2">
      <c r="E607" s="452"/>
      <c r="X607" s="301"/>
    </row>
    <row r="608" spans="5:24" ht="15.75" customHeight="1" x14ac:dyDescent="0.2">
      <c r="E608" s="452"/>
      <c r="X608" s="301"/>
    </row>
    <row r="609" spans="5:24" ht="15.75" customHeight="1" x14ac:dyDescent="0.2">
      <c r="E609" s="452"/>
      <c r="X609" s="301"/>
    </row>
    <row r="610" spans="5:24" ht="15.75" customHeight="1" x14ac:dyDescent="0.2">
      <c r="E610" s="452"/>
      <c r="X610" s="301"/>
    </row>
    <row r="611" spans="5:24" ht="15.75" customHeight="1" x14ac:dyDescent="0.2">
      <c r="E611" s="452"/>
      <c r="X611" s="301"/>
    </row>
    <row r="612" spans="5:24" ht="15.75" customHeight="1" x14ac:dyDescent="0.2">
      <c r="E612" s="452"/>
      <c r="X612" s="301"/>
    </row>
    <row r="613" spans="5:24" ht="15.75" customHeight="1" x14ac:dyDescent="0.2">
      <c r="E613" s="452"/>
      <c r="X613" s="301"/>
    </row>
    <row r="614" spans="5:24" ht="15.75" customHeight="1" x14ac:dyDescent="0.2">
      <c r="E614" s="452"/>
      <c r="X614" s="301"/>
    </row>
    <row r="615" spans="5:24" ht="15.75" customHeight="1" x14ac:dyDescent="0.2">
      <c r="E615" s="452"/>
      <c r="X615" s="301"/>
    </row>
    <row r="616" spans="5:24" ht="15.75" customHeight="1" x14ac:dyDescent="0.2">
      <c r="E616" s="452"/>
      <c r="X616" s="301"/>
    </row>
    <row r="617" spans="5:24" ht="15.75" customHeight="1" x14ac:dyDescent="0.2">
      <c r="E617" s="452"/>
      <c r="X617" s="301"/>
    </row>
    <row r="618" spans="5:24" ht="15.75" customHeight="1" x14ac:dyDescent="0.2">
      <c r="E618" s="452"/>
      <c r="X618" s="301"/>
    </row>
    <row r="619" spans="5:24" ht="15.75" customHeight="1" x14ac:dyDescent="0.2">
      <c r="E619" s="452"/>
      <c r="X619" s="301"/>
    </row>
    <row r="620" spans="5:24" ht="15.75" customHeight="1" x14ac:dyDescent="0.2">
      <c r="E620" s="452"/>
      <c r="X620" s="301"/>
    </row>
    <row r="621" spans="5:24" ht="15.75" customHeight="1" x14ac:dyDescent="0.2">
      <c r="E621" s="452"/>
      <c r="X621" s="301"/>
    </row>
    <row r="622" spans="5:24" ht="15.75" customHeight="1" x14ac:dyDescent="0.2">
      <c r="E622" s="452"/>
      <c r="X622" s="301"/>
    </row>
    <row r="623" spans="5:24" ht="15.75" customHeight="1" x14ac:dyDescent="0.2">
      <c r="E623" s="452"/>
      <c r="X623" s="301"/>
    </row>
    <row r="624" spans="5:24" ht="15.75" customHeight="1" x14ac:dyDescent="0.2">
      <c r="E624" s="452"/>
      <c r="X624" s="301"/>
    </row>
    <row r="625" spans="5:24" ht="15.75" customHeight="1" x14ac:dyDescent="0.2">
      <c r="E625" s="452"/>
      <c r="X625" s="301"/>
    </row>
    <row r="626" spans="5:24" ht="15.75" customHeight="1" x14ac:dyDescent="0.2">
      <c r="E626" s="452"/>
      <c r="X626" s="301"/>
    </row>
    <row r="627" spans="5:24" ht="15.75" customHeight="1" x14ac:dyDescent="0.2">
      <c r="E627" s="452"/>
      <c r="X627" s="301"/>
    </row>
    <row r="628" spans="5:24" ht="15.75" customHeight="1" x14ac:dyDescent="0.2">
      <c r="E628" s="452"/>
      <c r="X628" s="301"/>
    </row>
    <row r="629" spans="5:24" ht="15.75" customHeight="1" x14ac:dyDescent="0.2">
      <c r="E629" s="452"/>
      <c r="X629" s="301"/>
    </row>
    <row r="630" spans="5:24" ht="15.75" customHeight="1" x14ac:dyDescent="0.2">
      <c r="E630" s="452"/>
      <c r="X630" s="301"/>
    </row>
    <row r="631" spans="5:24" ht="15.75" customHeight="1" x14ac:dyDescent="0.2">
      <c r="E631" s="452"/>
      <c r="X631" s="301"/>
    </row>
    <row r="632" spans="5:24" ht="15.75" customHeight="1" x14ac:dyDescent="0.2">
      <c r="E632" s="452"/>
      <c r="X632" s="301"/>
    </row>
    <row r="633" spans="5:24" ht="15.75" customHeight="1" x14ac:dyDescent="0.2">
      <c r="E633" s="452"/>
      <c r="X633" s="301"/>
    </row>
    <row r="634" spans="5:24" ht="15.75" customHeight="1" x14ac:dyDescent="0.2">
      <c r="E634" s="452"/>
      <c r="X634" s="301"/>
    </row>
    <row r="635" spans="5:24" ht="15.75" customHeight="1" x14ac:dyDescent="0.2">
      <c r="E635" s="452"/>
      <c r="X635" s="301"/>
    </row>
    <row r="636" spans="5:24" ht="15.75" customHeight="1" x14ac:dyDescent="0.2">
      <c r="E636" s="452"/>
      <c r="X636" s="301"/>
    </row>
    <row r="637" spans="5:24" ht="15.75" customHeight="1" x14ac:dyDescent="0.2">
      <c r="E637" s="452"/>
      <c r="X637" s="301"/>
    </row>
    <row r="638" spans="5:24" ht="15.75" customHeight="1" x14ac:dyDescent="0.2">
      <c r="E638" s="452"/>
      <c r="X638" s="301"/>
    </row>
    <row r="639" spans="5:24" ht="15.75" customHeight="1" x14ac:dyDescent="0.2">
      <c r="E639" s="452"/>
      <c r="X639" s="301"/>
    </row>
    <row r="640" spans="5:24" ht="15.75" customHeight="1" x14ac:dyDescent="0.2">
      <c r="E640" s="452"/>
      <c r="X640" s="301"/>
    </row>
    <row r="641" spans="5:24" ht="15.75" customHeight="1" x14ac:dyDescent="0.2">
      <c r="E641" s="452"/>
      <c r="X641" s="301"/>
    </row>
    <row r="642" spans="5:24" ht="15.75" customHeight="1" x14ac:dyDescent="0.2">
      <c r="E642" s="452"/>
      <c r="X642" s="301"/>
    </row>
    <row r="643" spans="5:24" ht="15.75" customHeight="1" x14ac:dyDescent="0.2">
      <c r="E643" s="452"/>
      <c r="X643" s="301"/>
    </row>
    <row r="644" spans="5:24" ht="15.75" customHeight="1" x14ac:dyDescent="0.2">
      <c r="E644" s="452"/>
      <c r="X644" s="301"/>
    </row>
    <row r="645" spans="5:24" ht="15.75" customHeight="1" x14ac:dyDescent="0.2">
      <c r="E645" s="452"/>
      <c r="X645" s="301"/>
    </row>
    <row r="646" spans="5:24" ht="15.75" customHeight="1" x14ac:dyDescent="0.2">
      <c r="E646" s="452"/>
      <c r="X646" s="301"/>
    </row>
    <row r="647" spans="5:24" ht="15.75" customHeight="1" x14ac:dyDescent="0.2">
      <c r="E647" s="452"/>
      <c r="X647" s="301"/>
    </row>
    <row r="648" spans="5:24" ht="15.75" customHeight="1" x14ac:dyDescent="0.2">
      <c r="E648" s="452"/>
      <c r="X648" s="301"/>
    </row>
    <row r="649" spans="5:24" ht="15.75" customHeight="1" x14ac:dyDescent="0.2">
      <c r="E649" s="452"/>
      <c r="X649" s="301"/>
    </row>
    <row r="650" spans="5:24" ht="15.75" customHeight="1" x14ac:dyDescent="0.2">
      <c r="E650" s="452"/>
      <c r="X650" s="301"/>
    </row>
    <row r="651" spans="5:24" ht="15.75" customHeight="1" x14ac:dyDescent="0.2">
      <c r="E651" s="452"/>
      <c r="X651" s="301"/>
    </row>
    <row r="652" spans="5:24" ht="15.75" customHeight="1" x14ac:dyDescent="0.2">
      <c r="E652" s="452"/>
      <c r="X652" s="301"/>
    </row>
    <row r="653" spans="5:24" ht="15.75" customHeight="1" x14ac:dyDescent="0.2">
      <c r="E653" s="452"/>
      <c r="X653" s="301"/>
    </row>
    <row r="654" spans="5:24" ht="15.75" customHeight="1" x14ac:dyDescent="0.2">
      <c r="E654" s="452"/>
      <c r="X654" s="301"/>
    </row>
    <row r="655" spans="5:24" ht="15.75" customHeight="1" x14ac:dyDescent="0.2">
      <c r="E655" s="452"/>
      <c r="X655" s="301"/>
    </row>
    <row r="656" spans="5:24" ht="15.75" customHeight="1" x14ac:dyDescent="0.2">
      <c r="E656" s="452"/>
      <c r="X656" s="301"/>
    </row>
    <row r="657" spans="5:24" ht="15.75" customHeight="1" x14ac:dyDescent="0.2">
      <c r="E657" s="452"/>
      <c r="X657" s="301"/>
    </row>
    <row r="658" spans="5:24" ht="15.75" customHeight="1" x14ac:dyDescent="0.2">
      <c r="E658" s="452"/>
      <c r="X658" s="301"/>
    </row>
    <row r="659" spans="5:24" ht="15.75" customHeight="1" x14ac:dyDescent="0.2">
      <c r="E659" s="452"/>
      <c r="X659" s="301"/>
    </row>
    <row r="660" spans="5:24" ht="15.75" customHeight="1" x14ac:dyDescent="0.2">
      <c r="E660" s="452"/>
      <c r="X660" s="301"/>
    </row>
    <row r="661" spans="5:24" ht="15.75" customHeight="1" x14ac:dyDescent="0.2">
      <c r="E661" s="452"/>
      <c r="X661" s="301"/>
    </row>
    <row r="662" spans="5:24" ht="15.75" customHeight="1" x14ac:dyDescent="0.2">
      <c r="E662" s="452"/>
      <c r="X662" s="301"/>
    </row>
    <row r="663" spans="5:24" ht="15.75" customHeight="1" x14ac:dyDescent="0.2">
      <c r="E663" s="452"/>
      <c r="X663" s="301"/>
    </row>
    <row r="664" spans="5:24" ht="15.75" customHeight="1" x14ac:dyDescent="0.2">
      <c r="E664" s="452"/>
      <c r="X664" s="301"/>
    </row>
    <row r="665" spans="5:24" ht="15.75" customHeight="1" x14ac:dyDescent="0.2">
      <c r="E665" s="452"/>
      <c r="X665" s="301"/>
    </row>
    <row r="666" spans="5:24" ht="15.75" customHeight="1" x14ac:dyDescent="0.2">
      <c r="E666" s="452"/>
      <c r="X666" s="301"/>
    </row>
    <row r="667" spans="5:24" ht="15.75" customHeight="1" x14ac:dyDescent="0.2">
      <c r="E667" s="452"/>
      <c r="X667" s="301"/>
    </row>
    <row r="668" spans="5:24" ht="15.75" customHeight="1" x14ac:dyDescent="0.2">
      <c r="E668" s="452"/>
      <c r="X668" s="301"/>
    </row>
    <row r="669" spans="5:24" ht="15.75" customHeight="1" x14ac:dyDescent="0.2">
      <c r="E669" s="452"/>
      <c r="X669" s="301"/>
    </row>
    <row r="670" spans="5:24" ht="15.75" customHeight="1" x14ac:dyDescent="0.2">
      <c r="E670" s="452"/>
      <c r="X670" s="301"/>
    </row>
    <row r="671" spans="5:24" ht="15.75" customHeight="1" x14ac:dyDescent="0.2">
      <c r="E671" s="452"/>
      <c r="X671" s="301"/>
    </row>
    <row r="672" spans="5:24" ht="15.75" customHeight="1" x14ac:dyDescent="0.2">
      <c r="E672" s="452"/>
      <c r="X672" s="301"/>
    </row>
    <row r="673" spans="5:24" ht="15.75" customHeight="1" x14ac:dyDescent="0.2">
      <c r="E673" s="452"/>
      <c r="X673" s="301"/>
    </row>
    <row r="674" spans="5:24" ht="15.75" customHeight="1" x14ac:dyDescent="0.2">
      <c r="E674" s="452"/>
      <c r="X674" s="301"/>
    </row>
    <row r="675" spans="5:24" ht="15.75" customHeight="1" x14ac:dyDescent="0.2">
      <c r="E675" s="452"/>
      <c r="X675" s="301"/>
    </row>
    <row r="676" spans="5:24" ht="15.75" customHeight="1" x14ac:dyDescent="0.2">
      <c r="E676" s="452"/>
      <c r="X676" s="301"/>
    </row>
    <row r="677" spans="5:24" ht="15.75" customHeight="1" x14ac:dyDescent="0.2">
      <c r="E677" s="452"/>
      <c r="X677" s="301"/>
    </row>
    <row r="678" spans="5:24" ht="15.75" customHeight="1" x14ac:dyDescent="0.2">
      <c r="E678" s="452"/>
      <c r="X678" s="301"/>
    </row>
    <row r="679" spans="5:24" ht="15.75" customHeight="1" x14ac:dyDescent="0.2">
      <c r="E679" s="452"/>
      <c r="X679" s="301"/>
    </row>
    <row r="680" spans="5:24" ht="15.75" customHeight="1" x14ac:dyDescent="0.2">
      <c r="E680" s="452"/>
      <c r="X680" s="301"/>
    </row>
    <row r="681" spans="5:24" ht="15.75" customHeight="1" x14ac:dyDescent="0.2">
      <c r="E681" s="452"/>
      <c r="X681" s="301"/>
    </row>
    <row r="682" spans="5:24" ht="15.75" customHeight="1" x14ac:dyDescent="0.2">
      <c r="E682" s="452"/>
      <c r="X682" s="301"/>
    </row>
    <row r="683" spans="5:24" ht="15.75" customHeight="1" x14ac:dyDescent="0.2">
      <c r="E683" s="452"/>
      <c r="X683" s="301"/>
    </row>
    <row r="684" spans="5:24" ht="15.75" customHeight="1" x14ac:dyDescent="0.2">
      <c r="E684" s="452"/>
      <c r="X684" s="301"/>
    </row>
    <row r="685" spans="5:24" ht="15.75" customHeight="1" x14ac:dyDescent="0.2">
      <c r="E685" s="452"/>
      <c r="X685" s="301"/>
    </row>
    <row r="686" spans="5:24" ht="15.75" customHeight="1" x14ac:dyDescent="0.2">
      <c r="E686" s="452"/>
      <c r="X686" s="301"/>
    </row>
    <row r="687" spans="5:24" ht="15.75" customHeight="1" x14ac:dyDescent="0.2">
      <c r="E687" s="452"/>
      <c r="X687" s="301"/>
    </row>
    <row r="688" spans="5:24" ht="15.75" customHeight="1" x14ac:dyDescent="0.2">
      <c r="E688" s="452"/>
      <c r="X688" s="301"/>
    </row>
    <row r="689" spans="5:24" ht="15.75" customHeight="1" x14ac:dyDescent="0.2">
      <c r="E689" s="452"/>
      <c r="X689" s="301"/>
    </row>
    <row r="690" spans="5:24" ht="15.75" customHeight="1" x14ac:dyDescent="0.2">
      <c r="E690" s="452"/>
      <c r="X690" s="301"/>
    </row>
    <row r="691" spans="5:24" ht="15.75" customHeight="1" x14ac:dyDescent="0.2">
      <c r="E691" s="452"/>
      <c r="X691" s="301"/>
    </row>
    <row r="692" spans="5:24" ht="15.75" customHeight="1" x14ac:dyDescent="0.2">
      <c r="E692" s="452"/>
      <c r="X692" s="301"/>
    </row>
    <row r="693" spans="5:24" ht="15.75" customHeight="1" x14ac:dyDescent="0.2">
      <c r="E693" s="452"/>
      <c r="X693" s="301"/>
    </row>
    <row r="694" spans="5:24" ht="15.75" customHeight="1" x14ac:dyDescent="0.2">
      <c r="E694" s="452"/>
      <c r="X694" s="301"/>
    </row>
    <row r="695" spans="5:24" ht="15.75" customHeight="1" x14ac:dyDescent="0.2">
      <c r="E695" s="452"/>
      <c r="X695" s="301"/>
    </row>
    <row r="696" spans="5:24" ht="15.75" customHeight="1" x14ac:dyDescent="0.2">
      <c r="E696" s="452"/>
      <c r="X696" s="301"/>
    </row>
    <row r="697" spans="5:24" ht="15.75" customHeight="1" x14ac:dyDescent="0.2">
      <c r="E697" s="452"/>
      <c r="X697" s="301"/>
    </row>
    <row r="698" spans="5:24" ht="15.75" customHeight="1" x14ac:dyDescent="0.2">
      <c r="E698" s="452"/>
      <c r="X698" s="301"/>
    </row>
    <row r="699" spans="5:24" ht="15.75" customHeight="1" x14ac:dyDescent="0.2">
      <c r="E699" s="452"/>
      <c r="X699" s="301"/>
    </row>
    <row r="700" spans="5:24" ht="15.75" customHeight="1" x14ac:dyDescent="0.2">
      <c r="E700" s="452"/>
      <c r="X700" s="301"/>
    </row>
    <row r="701" spans="5:24" ht="15.75" customHeight="1" x14ac:dyDescent="0.2">
      <c r="E701" s="452"/>
      <c r="X701" s="301"/>
    </row>
    <row r="702" spans="5:24" ht="15.75" customHeight="1" x14ac:dyDescent="0.2">
      <c r="E702" s="452"/>
      <c r="X702" s="301"/>
    </row>
    <row r="703" spans="5:24" ht="15.75" customHeight="1" x14ac:dyDescent="0.2">
      <c r="E703" s="452"/>
      <c r="X703" s="301"/>
    </row>
    <row r="704" spans="5:24" ht="15.75" customHeight="1" x14ac:dyDescent="0.2">
      <c r="E704" s="452"/>
      <c r="X704" s="301"/>
    </row>
    <row r="705" spans="5:24" ht="15.75" customHeight="1" x14ac:dyDescent="0.2">
      <c r="E705" s="452"/>
      <c r="X705" s="301"/>
    </row>
    <row r="706" spans="5:24" ht="15.75" customHeight="1" x14ac:dyDescent="0.2">
      <c r="E706" s="452"/>
      <c r="X706" s="301"/>
    </row>
    <row r="707" spans="5:24" ht="15.75" customHeight="1" x14ac:dyDescent="0.2">
      <c r="E707" s="452"/>
      <c r="X707" s="301"/>
    </row>
    <row r="708" spans="5:24" ht="15.75" customHeight="1" x14ac:dyDescent="0.2">
      <c r="E708" s="452"/>
      <c r="X708" s="301"/>
    </row>
    <row r="709" spans="5:24" ht="15.75" customHeight="1" x14ac:dyDescent="0.2">
      <c r="E709" s="452"/>
      <c r="X709" s="301"/>
    </row>
    <row r="710" spans="5:24" ht="15.75" customHeight="1" x14ac:dyDescent="0.2">
      <c r="E710" s="452"/>
      <c r="X710" s="301"/>
    </row>
    <row r="711" spans="5:24" ht="15.75" customHeight="1" x14ac:dyDescent="0.2">
      <c r="E711" s="452"/>
      <c r="X711" s="301"/>
    </row>
    <row r="712" spans="5:24" ht="15.75" customHeight="1" x14ac:dyDescent="0.2">
      <c r="E712" s="452"/>
      <c r="X712" s="301"/>
    </row>
    <row r="713" spans="5:24" ht="15.75" customHeight="1" x14ac:dyDescent="0.2">
      <c r="E713" s="452"/>
      <c r="X713" s="301"/>
    </row>
    <row r="714" spans="5:24" ht="15.75" customHeight="1" x14ac:dyDescent="0.2">
      <c r="E714" s="452"/>
      <c r="X714" s="301"/>
    </row>
    <row r="715" spans="5:24" ht="15.75" customHeight="1" x14ac:dyDescent="0.2">
      <c r="E715" s="452"/>
      <c r="X715" s="301"/>
    </row>
    <row r="716" spans="5:24" ht="15.75" customHeight="1" x14ac:dyDescent="0.2">
      <c r="E716" s="452"/>
      <c r="X716" s="301"/>
    </row>
    <row r="717" spans="5:24" ht="15.75" customHeight="1" x14ac:dyDescent="0.2">
      <c r="E717" s="452"/>
      <c r="X717" s="301"/>
    </row>
    <row r="718" spans="5:24" ht="15.75" customHeight="1" x14ac:dyDescent="0.2">
      <c r="E718" s="452"/>
      <c r="X718" s="301"/>
    </row>
    <row r="719" spans="5:24" ht="15.75" customHeight="1" x14ac:dyDescent="0.2">
      <c r="E719" s="452"/>
      <c r="X719" s="301"/>
    </row>
    <row r="720" spans="5:24" ht="15.75" customHeight="1" x14ac:dyDescent="0.2">
      <c r="E720" s="452"/>
      <c r="X720" s="301"/>
    </row>
    <row r="721" spans="5:24" ht="15.75" customHeight="1" x14ac:dyDescent="0.2">
      <c r="E721" s="452"/>
      <c r="X721" s="301"/>
    </row>
    <row r="722" spans="5:24" ht="15.75" customHeight="1" x14ac:dyDescent="0.2">
      <c r="E722" s="452"/>
      <c r="X722" s="301"/>
    </row>
    <row r="723" spans="5:24" ht="15.75" customHeight="1" x14ac:dyDescent="0.2">
      <c r="E723" s="452"/>
      <c r="X723" s="301"/>
    </row>
    <row r="724" spans="5:24" ht="15.75" customHeight="1" x14ac:dyDescent="0.2">
      <c r="E724" s="452"/>
      <c r="X724" s="301"/>
    </row>
    <row r="725" spans="5:24" ht="15.75" customHeight="1" x14ac:dyDescent="0.2">
      <c r="E725" s="452"/>
      <c r="X725" s="301"/>
    </row>
    <row r="726" spans="5:24" ht="15.75" customHeight="1" x14ac:dyDescent="0.2">
      <c r="E726" s="452"/>
      <c r="X726" s="301"/>
    </row>
    <row r="727" spans="5:24" ht="15.75" customHeight="1" x14ac:dyDescent="0.2">
      <c r="E727" s="452"/>
      <c r="X727" s="301"/>
    </row>
    <row r="728" spans="5:24" ht="15.75" customHeight="1" x14ac:dyDescent="0.2">
      <c r="E728" s="452"/>
      <c r="X728" s="301"/>
    </row>
    <row r="729" spans="5:24" ht="15.75" customHeight="1" x14ac:dyDescent="0.2">
      <c r="E729" s="452"/>
      <c r="X729" s="301"/>
    </row>
    <row r="730" spans="5:24" ht="15.75" customHeight="1" x14ac:dyDescent="0.2">
      <c r="E730" s="452"/>
      <c r="X730" s="301"/>
    </row>
    <row r="731" spans="5:24" ht="15.75" customHeight="1" x14ac:dyDescent="0.2">
      <c r="E731" s="452"/>
      <c r="X731" s="301"/>
    </row>
    <row r="732" spans="5:24" ht="15.75" customHeight="1" x14ac:dyDescent="0.2">
      <c r="E732" s="452"/>
      <c r="X732" s="301"/>
    </row>
    <row r="733" spans="5:24" ht="15.75" customHeight="1" x14ac:dyDescent="0.2">
      <c r="E733" s="452"/>
      <c r="X733" s="301"/>
    </row>
    <row r="734" spans="5:24" ht="15.75" customHeight="1" x14ac:dyDescent="0.2">
      <c r="E734" s="452"/>
      <c r="X734" s="301"/>
    </row>
    <row r="735" spans="5:24" ht="15.75" customHeight="1" x14ac:dyDescent="0.2">
      <c r="E735" s="452"/>
      <c r="X735" s="301"/>
    </row>
    <row r="736" spans="5:24" ht="15.75" customHeight="1" x14ac:dyDescent="0.2">
      <c r="E736" s="452"/>
      <c r="X736" s="301"/>
    </row>
    <row r="737" spans="5:24" ht="15.75" customHeight="1" x14ac:dyDescent="0.2">
      <c r="E737" s="452"/>
      <c r="X737" s="301"/>
    </row>
    <row r="738" spans="5:24" ht="15.75" customHeight="1" x14ac:dyDescent="0.2">
      <c r="E738" s="452"/>
      <c r="X738" s="301"/>
    </row>
    <row r="739" spans="5:24" ht="15.75" customHeight="1" x14ac:dyDescent="0.2">
      <c r="E739" s="452"/>
      <c r="X739" s="301"/>
    </row>
    <row r="740" spans="5:24" ht="15.75" customHeight="1" x14ac:dyDescent="0.2">
      <c r="E740" s="452"/>
      <c r="X740" s="301"/>
    </row>
    <row r="741" spans="5:24" ht="15.75" customHeight="1" x14ac:dyDescent="0.2">
      <c r="E741" s="452"/>
      <c r="X741" s="301"/>
    </row>
    <row r="742" spans="5:24" ht="15.75" customHeight="1" x14ac:dyDescent="0.2">
      <c r="E742" s="452"/>
      <c r="X742" s="301"/>
    </row>
    <row r="743" spans="5:24" ht="15.75" customHeight="1" x14ac:dyDescent="0.2">
      <c r="E743" s="452"/>
      <c r="X743" s="301"/>
    </row>
    <row r="744" spans="5:24" ht="15.75" customHeight="1" x14ac:dyDescent="0.2">
      <c r="E744" s="452"/>
      <c r="X744" s="301"/>
    </row>
    <row r="745" spans="5:24" ht="15.75" customHeight="1" x14ac:dyDescent="0.2">
      <c r="E745" s="452"/>
      <c r="X745" s="301"/>
    </row>
    <row r="746" spans="5:24" ht="15.75" customHeight="1" x14ac:dyDescent="0.2">
      <c r="E746" s="452"/>
      <c r="X746" s="301"/>
    </row>
    <row r="747" spans="5:24" ht="15.75" customHeight="1" x14ac:dyDescent="0.2">
      <c r="E747" s="452"/>
      <c r="X747" s="301"/>
    </row>
    <row r="748" spans="5:24" ht="15.75" customHeight="1" x14ac:dyDescent="0.2">
      <c r="E748" s="452"/>
      <c r="X748" s="301"/>
    </row>
    <row r="749" spans="5:24" ht="15.75" customHeight="1" x14ac:dyDescent="0.2">
      <c r="E749" s="452"/>
      <c r="X749" s="301"/>
    </row>
    <row r="750" spans="5:24" ht="15.75" customHeight="1" x14ac:dyDescent="0.2">
      <c r="E750" s="452"/>
      <c r="X750" s="301"/>
    </row>
    <row r="751" spans="5:24" ht="15.75" customHeight="1" x14ac:dyDescent="0.2">
      <c r="E751" s="452"/>
      <c r="X751" s="301"/>
    </row>
    <row r="752" spans="5:24" ht="15.75" customHeight="1" x14ac:dyDescent="0.2">
      <c r="E752" s="452"/>
      <c r="X752" s="301"/>
    </row>
    <row r="753" spans="5:24" ht="15.75" customHeight="1" x14ac:dyDescent="0.2">
      <c r="E753" s="452"/>
      <c r="X753" s="301"/>
    </row>
    <row r="754" spans="5:24" ht="15.75" customHeight="1" x14ac:dyDescent="0.2">
      <c r="E754" s="452"/>
      <c r="X754" s="301"/>
    </row>
    <row r="755" spans="5:24" ht="15.75" customHeight="1" x14ac:dyDescent="0.2">
      <c r="E755" s="452"/>
      <c r="X755" s="301"/>
    </row>
    <row r="756" spans="5:24" ht="15.75" customHeight="1" x14ac:dyDescent="0.2">
      <c r="E756" s="452"/>
      <c r="X756" s="301"/>
    </row>
    <row r="757" spans="5:24" ht="15.75" customHeight="1" x14ac:dyDescent="0.2">
      <c r="E757" s="452"/>
      <c r="X757" s="301"/>
    </row>
    <row r="758" spans="5:24" ht="15.75" customHeight="1" x14ac:dyDescent="0.2">
      <c r="E758" s="452"/>
      <c r="X758" s="301"/>
    </row>
    <row r="759" spans="5:24" ht="15.75" customHeight="1" x14ac:dyDescent="0.2">
      <c r="E759" s="452"/>
      <c r="X759" s="301"/>
    </row>
    <row r="760" spans="5:24" ht="15.75" customHeight="1" x14ac:dyDescent="0.2">
      <c r="E760" s="452"/>
      <c r="X760" s="301"/>
    </row>
    <row r="761" spans="5:24" ht="15.75" customHeight="1" x14ac:dyDescent="0.2">
      <c r="E761" s="452"/>
      <c r="X761" s="301"/>
    </row>
    <row r="762" spans="5:24" ht="15.75" customHeight="1" x14ac:dyDescent="0.2">
      <c r="E762" s="452"/>
      <c r="X762" s="301"/>
    </row>
    <row r="763" spans="5:24" ht="15.75" customHeight="1" x14ac:dyDescent="0.2">
      <c r="E763" s="452"/>
      <c r="X763" s="301"/>
    </row>
    <row r="764" spans="5:24" ht="15.75" customHeight="1" x14ac:dyDescent="0.2">
      <c r="E764" s="452"/>
      <c r="X764" s="301"/>
    </row>
    <row r="765" spans="5:24" ht="15.75" customHeight="1" x14ac:dyDescent="0.2">
      <c r="E765" s="452"/>
      <c r="X765" s="301"/>
    </row>
    <row r="766" spans="5:24" ht="15.75" customHeight="1" x14ac:dyDescent="0.2">
      <c r="E766" s="452"/>
      <c r="X766" s="301"/>
    </row>
    <row r="767" spans="5:24" ht="15.75" customHeight="1" x14ac:dyDescent="0.2">
      <c r="E767" s="452"/>
      <c r="X767" s="301"/>
    </row>
    <row r="768" spans="5:24" ht="15.75" customHeight="1" x14ac:dyDescent="0.2">
      <c r="E768" s="452"/>
      <c r="X768" s="301"/>
    </row>
    <row r="769" spans="5:24" ht="15.75" customHeight="1" x14ac:dyDescent="0.2">
      <c r="E769" s="452"/>
      <c r="X769" s="301"/>
    </row>
    <row r="770" spans="5:24" ht="15.75" customHeight="1" x14ac:dyDescent="0.2">
      <c r="E770" s="452"/>
      <c r="X770" s="301"/>
    </row>
    <row r="771" spans="5:24" ht="15.75" customHeight="1" x14ac:dyDescent="0.2">
      <c r="E771" s="452"/>
      <c r="X771" s="301"/>
    </row>
    <row r="772" spans="5:24" ht="15.75" customHeight="1" x14ac:dyDescent="0.2">
      <c r="E772" s="452"/>
      <c r="X772" s="301"/>
    </row>
    <row r="773" spans="5:24" ht="15.75" customHeight="1" x14ac:dyDescent="0.2">
      <c r="E773" s="452"/>
      <c r="X773" s="301"/>
    </row>
    <row r="774" spans="5:24" ht="15.75" customHeight="1" x14ac:dyDescent="0.2">
      <c r="E774" s="452"/>
      <c r="X774" s="301"/>
    </row>
    <row r="775" spans="5:24" ht="15.75" customHeight="1" x14ac:dyDescent="0.2">
      <c r="E775" s="452"/>
      <c r="X775" s="301"/>
    </row>
    <row r="776" spans="5:24" ht="15.75" customHeight="1" x14ac:dyDescent="0.2">
      <c r="E776" s="452"/>
      <c r="X776" s="301"/>
    </row>
    <row r="777" spans="5:24" ht="15.75" customHeight="1" x14ac:dyDescent="0.2">
      <c r="E777" s="452"/>
      <c r="X777" s="301"/>
    </row>
    <row r="778" spans="5:24" ht="15.75" customHeight="1" x14ac:dyDescent="0.2">
      <c r="E778" s="452"/>
      <c r="X778" s="301"/>
    </row>
    <row r="779" spans="5:24" ht="15.75" customHeight="1" x14ac:dyDescent="0.2">
      <c r="E779" s="452"/>
      <c r="X779" s="301"/>
    </row>
    <row r="780" spans="5:24" ht="15.75" customHeight="1" x14ac:dyDescent="0.2">
      <c r="E780" s="452"/>
      <c r="X780" s="301"/>
    </row>
    <row r="781" spans="5:24" ht="15.75" customHeight="1" x14ac:dyDescent="0.2">
      <c r="E781" s="452"/>
      <c r="X781" s="301"/>
    </row>
    <row r="782" spans="5:24" ht="15.75" customHeight="1" x14ac:dyDescent="0.2">
      <c r="E782" s="452"/>
      <c r="X782" s="301"/>
    </row>
    <row r="783" spans="5:24" ht="15.75" customHeight="1" x14ac:dyDescent="0.2">
      <c r="E783" s="452"/>
      <c r="X783" s="301"/>
    </row>
    <row r="784" spans="5:24" ht="15.75" customHeight="1" x14ac:dyDescent="0.2">
      <c r="E784" s="452"/>
      <c r="X784" s="301"/>
    </row>
    <row r="785" spans="5:24" ht="15.75" customHeight="1" x14ac:dyDescent="0.2">
      <c r="E785" s="452"/>
      <c r="X785" s="301"/>
    </row>
    <row r="786" spans="5:24" ht="15.75" customHeight="1" x14ac:dyDescent="0.2">
      <c r="E786" s="452"/>
      <c r="X786" s="301"/>
    </row>
    <row r="787" spans="5:24" ht="15.75" customHeight="1" x14ac:dyDescent="0.2">
      <c r="E787" s="452"/>
      <c r="X787" s="301"/>
    </row>
    <row r="788" spans="5:24" ht="15.75" customHeight="1" x14ac:dyDescent="0.2">
      <c r="E788" s="452"/>
      <c r="X788" s="301"/>
    </row>
    <row r="789" spans="5:24" ht="15.75" customHeight="1" x14ac:dyDescent="0.2">
      <c r="E789" s="452"/>
      <c r="X789" s="301"/>
    </row>
    <row r="790" spans="5:24" ht="15.75" customHeight="1" x14ac:dyDescent="0.2">
      <c r="E790" s="452"/>
      <c r="X790" s="301"/>
    </row>
    <row r="791" spans="5:24" ht="15.75" customHeight="1" x14ac:dyDescent="0.2">
      <c r="E791" s="452"/>
      <c r="X791" s="301"/>
    </row>
    <row r="792" spans="5:24" ht="15.75" customHeight="1" x14ac:dyDescent="0.2">
      <c r="E792" s="452"/>
      <c r="X792" s="301"/>
    </row>
    <row r="793" spans="5:24" ht="15.75" customHeight="1" x14ac:dyDescent="0.2">
      <c r="E793" s="452"/>
      <c r="X793" s="301"/>
    </row>
    <row r="794" spans="5:24" ht="15.75" customHeight="1" x14ac:dyDescent="0.2">
      <c r="E794" s="452"/>
      <c r="X794" s="301"/>
    </row>
    <row r="795" spans="5:24" ht="15.75" customHeight="1" x14ac:dyDescent="0.2">
      <c r="E795" s="452"/>
      <c r="X795" s="301"/>
    </row>
    <row r="796" spans="5:24" ht="15.75" customHeight="1" x14ac:dyDescent="0.2">
      <c r="E796" s="452"/>
      <c r="X796" s="301"/>
    </row>
    <row r="797" spans="5:24" ht="15.75" customHeight="1" x14ac:dyDescent="0.2">
      <c r="E797" s="452"/>
      <c r="X797" s="301"/>
    </row>
    <row r="798" spans="5:24" ht="15.75" customHeight="1" x14ac:dyDescent="0.2">
      <c r="E798" s="452"/>
      <c r="X798" s="301"/>
    </row>
    <row r="799" spans="5:24" ht="15.75" customHeight="1" x14ac:dyDescent="0.2">
      <c r="E799" s="452"/>
      <c r="X799" s="301"/>
    </row>
    <row r="800" spans="5:24" ht="15.75" customHeight="1" x14ac:dyDescent="0.2">
      <c r="E800" s="452"/>
      <c r="X800" s="301"/>
    </row>
    <row r="801" spans="5:24" ht="15.75" customHeight="1" x14ac:dyDescent="0.2">
      <c r="E801" s="452"/>
      <c r="X801" s="301"/>
    </row>
    <row r="802" spans="5:24" ht="15.75" customHeight="1" x14ac:dyDescent="0.2">
      <c r="E802" s="452"/>
      <c r="X802" s="301"/>
    </row>
    <row r="803" spans="5:24" ht="15.75" customHeight="1" x14ac:dyDescent="0.2">
      <c r="E803" s="452"/>
      <c r="X803" s="301"/>
    </row>
    <row r="804" spans="5:24" ht="15.75" customHeight="1" x14ac:dyDescent="0.2">
      <c r="E804" s="452"/>
      <c r="X804" s="301"/>
    </row>
    <row r="805" spans="5:24" ht="15.75" customHeight="1" x14ac:dyDescent="0.2">
      <c r="E805" s="452"/>
      <c r="X805" s="301"/>
    </row>
    <row r="806" spans="5:24" ht="15.75" customHeight="1" x14ac:dyDescent="0.2">
      <c r="E806" s="452"/>
      <c r="X806" s="301"/>
    </row>
    <row r="807" spans="5:24" ht="15.75" customHeight="1" x14ac:dyDescent="0.2">
      <c r="E807" s="452"/>
      <c r="X807" s="301"/>
    </row>
    <row r="808" spans="5:24" ht="15.75" customHeight="1" x14ac:dyDescent="0.2">
      <c r="E808" s="452"/>
      <c r="X808" s="301"/>
    </row>
    <row r="809" spans="5:24" ht="15.75" customHeight="1" x14ac:dyDescent="0.2">
      <c r="E809" s="452"/>
      <c r="X809" s="301"/>
    </row>
    <row r="810" spans="5:24" ht="15.75" customHeight="1" x14ac:dyDescent="0.2">
      <c r="E810" s="452"/>
      <c r="X810" s="301"/>
    </row>
    <row r="811" spans="5:24" ht="15.75" customHeight="1" x14ac:dyDescent="0.2">
      <c r="E811" s="452"/>
      <c r="X811" s="301"/>
    </row>
    <row r="812" spans="5:24" ht="15.75" customHeight="1" x14ac:dyDescent="0.2">
      <c r="E812" s="452"/>
      <c r="X812" s="301"/>
    </row>
    <row r="813" spans="5:24" ht="15.75" customHeight="1" x14ac:dyDescent="0.2">
      <c r="E813" s="452"/>
      <c r="X813" s="301"/>
    </row>
    <row r="814" spans="5:24" ht="15.75" customHeight="1" x14ac:dyDescent="0.2">
      <c r="E814" s="452"/>
      <c r="X814" s="301"/>
    </row>
    <row r="815" spans="5:24" ht="15.75" customHeight="1" x14ac:dyDescent="0.2">
      <c r="E815" s="452"/>
      <c r="X815" s="301"/>
    </row>
    <row r="816" spans="5:24" ht="15.75" customHeight="1" x14ac:dyDescent="0.2">
      <c r="E816" s="452"/>
      <c r="X816" s="301"/>
    </row>
    <row r="817" spans="5:24" ht="15.75" customHeight="1" x14ac:dyDescent="0.2">
      <c r="E817" s="452"/>
      <c r="X817" s="301"/>
    </row>
    <row r="818" spans="5:24" ht="15.75" customHeight="1" x14ac:dyDescent="0.2">
      <c r="E818" s="452"/>
      <c r="X818" s="301"/>
    </row>
    <row r="819" spans="5:24" ht="15.75" customHeight="1" x14ac:dyDescent="0.2">
      <c r="E819" s="452"/>
      <c r="X819" s="301"/>
    </row>
    <row r="820" spans="5:24" ht="15.75" customHeight="1" x14ac:dyDescent="0.2">
      <c r="E820" s="452"/>
      <c r="X820" s="301"/>
    </row>
    <row r="821" spans="5:24" ht="15.75" customHeight="1" x14ac:dyDescent="0.2">
      <c r="E821" s="452"/>
      <c r="X821" s="301"/>
    </row>
    <row r="822" spans="5:24" ht="15.75" customHeight="1" x14ac:dyDescent="0.2">
      <c r="E822" s="452"/>
      <c r="X822" s="301"/>
    </row>
    <row r="823" spans="5:24" ht="15.75" customHeight="1" x14ac:dyDescent="0.2">
      <c r="E823" s="452"/>
      <c r="X823" s="301"/>
    </row>
    <row r="824" spans="5:24" ht="15.75" customHeight="1" x14ac:dyDescent="0.2">
      <c r="E824" s="452"/>
      <c r="X824" s="301"/>
    </row>
    <row r="825" spans="5:24" ht="15.75" customHeight="1" x14ac:dyDescent="0.2">
      <c r="E825" s="452"/>
      <c r="X825" s="301"/>
    </row>
    <row r="826" spans="5:24" ht="15.75" customHeight="1" x14ac:dyDescent="0.2">
      <c r="E826" s="452"/>
      <c r="X826" s="301"/>
    </row>
    <row r="827" spans="5:24" ht="15.75" customHeight="1" x14ac:dyDescent="0.2">
      <c r="E827" s="452"/>
      <c r="X827" s="301"/>
    </row>
    <row r="828" spans="5:24" ht="15.75" customHeight="1" x14ac:dyDescent="0.2">
      <c r="E828" s="452"/>
      <c r="X828" s="301"/>
    </row>
    <row r="829" spans="5:24" ht="15.75" customHeight="1" x14ac:dyDescent="0.2">
      <c r="E829" s="452"/>
      <c r="X829" s="301"/>
    </row>
    <row r="830" spans="5:24" ht="15.75" customHeight="1" x14ac:dyDescent="0.2">
      <c r="E830" s="452"/>
      <c r="X830" s="301"/>
    </row>
    <row r="831" spans="5:24" ht="15.75" customHeight="1" x14ac:dyDescent="0.2">
      <c r="E831" s="452"/>
      <c r="X831" s="301"/>
    </row>
    <row r="832" spans="5:24" ht="15.75" customHeight="1" x14ac:dyDescent="0.2">
      <c r="E832" s="452"/>
      <c r="X832" s="301"/>
    </row>
    <row r="833" spans="5:24" ht="15.75" customHeight="1" x14ac:dyDescent="0.2">
      <c r="E833" s="452"/>
      <c r="X833" s="301"/>
    </row>
    <row r="834" spans="5:24" ht="15.75" customHeight="1" x14ac:dyDescent="0.2">
      <c r="E834" s="452"/>
      <c r="X834" s="301"/>
    </row>
    <row r="835" spans="5:24" ht="15.75" customHeight="1" x14ac:dyDescent="0.2">
      <c r="E835" s="452"/>
      <c r="X835" s="301"/>
    </row>
    <row r="836" spans="5:24" ht="15.75" customHeight="1" x14ac:dyDescent="0.2">
      <c r="E836" s="452"/>
      <c r="X836" s="301"/>
    </row>
    <row r="837" spans="5:24" ht="15.75" customHeight="1" x14ac:dyDescent="0.2">
      <c r="E837" s="452"/>
      <c r="X837" s="301"/>
    </row>
    <row r="838" spans="5:24" ht="15.75" customHeight="1" x14ac:dyDescent="0.2">
      <c r="E838" s="452"/>
      <c r="X838" s="301"/>
    </row>
    <row r="839" spans="5:24" ht="15.75" customHeight="1" x14ac:dyDescent="0.2">
      <c r="E839" s="452"/>
      <c r="X839" s="301"/>
    </row>
    <row r="840" spans="5:24" ht="15.75" customHeight="1" x14ac:dyDescent="0.2">
      <c r="E840" s="452"/>
      <c r="X840" s="301"/>
    </row>
    <row r="841" spans="5:24" ht="15.75" customHeight="1" x14ac:dyDescent="0.2">
      <c r="E841" s="452"/>
      <c r="X841" s="301"/>
    </row>
    <row r="842" spans="5:24" ht="15.75" customHeight="1" x14ac:dyDescent="0.2">
      <c r="E842" s="452"/>
      <c r="X842" s="301"/>
    </row>
    <row r="843" spans="5:24" ht="15.75" customHeight="1" x14ac:dyDescent="0.2">
      <c r="E843" s="452"/>
      <c r="X843" s="301"/>
    </row>
    <row r="844" spans="5:24" ht="15.75" customHeight="1" x14ac:dyDescent="0.2">
      <c r="E844" s="452"/>
      <c r="X844" s="301"/>
    </row>
    <row r="845" spans="5:24" ht="15.75" customHeight="1" x14ac:dyDescent="0.2">
      <c r="E845" s="452"/>
      <c r="X845" s="301"/>
    </row>
    <row r="846" spans="5:24" ht="15.75" customHeight="1" x14ac:dyDescent="0.2">
      <c r="E846" s="452"/>
      <c r="X846" s="301"/>
    </row>
    <row r="847" spans="5:24" ht="15.75" customHeight="1" x14ac:dyDescent="0.2">
      <c r="E847" s="452"/>
      <c r="X847" s="301"/>
    </row>
    <row r="848" spans="5:24" ht="15.75" customHeight="1" x14ac:dyDescent="0.2">
      <c r="E848" s="452"/>
      <c r="X848" s="301"/>
    </row>
    <row r="849" spans="5:24" ht="15.75" customHeight="1" x14ac:dyDescent="0.2">
      <c r="E849" s="452"/>
      <c r="X849" s="301"/>
    </row>
    <row r="850" spans="5:24" ht="15.75" customHeight="1" x14ac:dyDescent="0.2">
      <c r="E850" s="452"/>
      <c r="X850" s="301"/>
    </row>
    <row r="851" spans="5:24" ht="15.75" customHeight="1" x14ac:dyDescent="0.2">
      <c r="E851" s="452"/>
      <c r="X851" s="301"/>
    </row>
    <row r="852" spans="5:24" ht="15.75" customHeight="1" x14ac:dyDescent="0.2">
      <c r="E852" s="452"/>
      <c r="X852" s="301"/>
    </row>
    <row r="853" spans="5:24" ht="15.75" customHeight="1" x14ac:dyDescent="0.2">
      <c r="E853" s="452"/>
      <c r="X853" s="301"/>
    </row>
    <row r="854" spans="5:24" ht="15.75" customHeight="1" x14ac:dyDescent="0.2">
      <c r="E854" s="452"/>
      <c r="X854" s="301"/>
    </row>
    <row r="855" spans="5:24" ht="15.75" customHeight="1" x14ac:dyDescent="0.2">
      <c r="E855" s="452"/>
      <c r="X855" s="301"/>
    </row>
    <row r="856" spans="5:24" ht="15.75" customHeight="1" x14ac:dyDescent="0.2">
      <c r="E856" s="452"/>
      <c r="X856" s="301"/>
    </row>
    <row r="857" spans="5:24" ht="15.75" customHeight="1" x14ac:dyDescent="0.2">
      <c r="E857" s="452"/>
      <c r="X857" s="301"/>
    </row>
    <row r="858" spans="5:24" ht="15.75" customHeight="1" x14ac:dyDescent="0.2">
      <c r="E858" s="452"/>
      <c r="X858" s="301"/>
    </row>
    <row r="859" spans="5:24" ht="15.75" customHeight="1" x14ac:dyDescent="0.2">
      <c r="E859" s="452"/>
      <c r="X859" s="301"/>
    </row>
    <row r="860" spans="5:24" ht="15.75" customHeight="1" x14ac:dyDescent="0.2">
      <c r="E860" s="452"/>
      <c r="X860" s="301"/>
    </row>
    <row r="861" spans="5:24" ht="15.75" customHeight="1" x14ac:dyDescent="0.2">
      <c r="E861" s="452"/>
      <c r="X861" s="301"/>
    </row>
    <row r="862" spans="5:24" ht="15.75" customHeight="1" x14ac:dyDescent="0.2">
      <c r="E862" s="452"/>
      <c r="X862" s="301"/>
    </row>
    <row r="863" spans="5:24" ht="15.75" customHeight="1" x14ac:dyDescent="0.2">
      <c r="E863" s="452"/>
      <c r="X863" s="301"/>
    </row>
    <row r="864" spans="5:24" ht="15.75" customHeight="1" x14ac:dyDescent="0.2">
      <c r="E864" s="452"/>
      <c r="X864" s="301"/>
    </row>
    <row r="865" spans="5:24" ht="15.75" customHeight="1" x14ac:dyDescent="0.2">
      <c r="E865" s="452"/>
      <c r="X865" s="301"/>
    </row>
    <row r="866" spans="5:24" ht="15.75" customHeight="1" x14ac:dyDescent="0.2">
      <c r="E866" s="452"/>
      <c r="X866" s="301"/>
    </row>
    <row r="867" spans="5:24" ht="15.75" customHeight="1" x14ac:dyDescent="0.2">
      <c r="E867" s="452"/>
      <c r="X867" s="301"/>
    </row>
    <row r="868" spans="5:24" ht="15.75" customHeight="1" x14ac:dyDescent="0.2">
      <c r="E868" s="452"/>
      <c r="X868" s="301"/>
    </row>
    <row r="869" spans="5:24" ht="15.75" customHeight="1" x14ac:dyDescent="0.2">
      <c r="E869" s="452"/>
      <c r="X869" s="301"/>
    </row>
    <row r="870" spans="5:24" ht="15.75" customHeight="1" x14ac:dyDescent="0.2">
      <c r="E870" s="452"/>
      <c r="X870" s="301"/>
    </row>
    <row r="871" spans="5:24" ht="15.75" customHeight="1" x14ac:dyDescent="0.2">
      <c r="E871" s="452"/>
      <c r="X871" s="301"/>
    </row>
    <row r="872" spans="5:24" ht="15.75" customHeight="1" x14ac:dyDescent="0.2">
      <c r="E872" s="452"/>
      <c r="X872" s="301"/>
    </row>
    <row r="873" spans="5:24" ht="15.75" customHeight="1" x14ac:dyDescent="0.2">
      <c r="E873" s="452"/>
      <c r="X873" s="301"/>
    </row>
    <row r="874" spans="5:24" ht="15.75" customHeight="1" x14ac:dyDescent="0.2">
      <c r="E874" s="452"/>
      <c r="X874" s="301"/>
    </row>
    <row r="875" spans="5:24" ht="15.75" customHeight="1" x14ac:dyDescent="0.2">
      <c r="E875" s="452"/>
      <c r="X875" s="301"/>
    </row>
    <row r="876" spans="5:24" ht="15.75" customHeight="1" x14ac:dyDescent="0.2">
      <c r="E876" s="452"/>
      <c r="X876" s="301"/>
    </row>
    <row r="877" spans="5:24" ht="15.75" customHeight="1" x14ac:dyDescent="0.2">
      <c r="E877" s="452"/>
      <c r="X877" s="301"/>
    </row>
    <row r="878" spans="5:24" ht="15.75" customHeight="1" x14ac:dyDescent="0.2">
      <c r="E878" s="452"/>
      <c r="X878" s="301"/>
    </row>
    <row r="879" spans="5:24" ht="15.75" customHeight="1" x14ac:dyDescent="0.2">
      <c r="E879" s="452"/>
      <c r="X879" s="301"/>
    </row>
    <row r="880" spans="5:24" ht="15.75" customHeight="1" x14ac:dyDescent="0.2">
      <c r="E880" s="452"/>
      <c r="X880" s="301"/>
    </row>
    <row r="881" spans="5:24" ht="15.75" customHeight="1" x14ac:dyDescent="0.2">
      <c r="E881" s="452"/>
      <c r="X881" s="301"/>
    </row>
    <row r="882" spans="5:24" ht="15.75" customHeight="1" x14ac:dyDescent="0.2">
      <c r="E882" s="452"/>
      <c r="X882" s="301"/>
    </row>
    <row r="883" spans="5:24" ht="15.75" customHeight="1" x14ac:dyDescent="0.2">
      <c r="E883" s="452"/>
      <c r="X883" s="301"/>
    </row>
    <row r="884" spans="5:24" ht="15.75" customHeight="1" x14ac:dyDescent="0.2">
      <c r="E884" s="452"/>
      <c r="X884" s="301"/>
    </row>
    <row r="885" spans="5:24" ht="15.75" customHeight="1" x14ac:dyDescent="0.2">
      <c r="E885" s="452"/>
      <c r="X885" s="301"/>
    </row>
    <row r="886" spans="5:24" ht="15.75" customHeight="1" x14ac:dyDescent="0.2">
      <c r="E886" s="452"/>
      <c r="X886" s="301"/>
    </row>
    <row r="887" spans="5:24" ht="15.75" customHeight="1" x14ac:dyDescent="0.2">
      <c r="E887" s="452"/>
      <c r="X887" s="301"/>
    </row>
    <row r="888" spans="5:24" ht="15.75" customHeight="1" x14ac:dyDescent="0.2">
      <c r="E888" s="452"/>
      <c r="X888" s="301"/>
    </row>
    <row r="889" spans="5:24" ht="15.75" customHeight="1" x14ac:dyDescent="0.2">
      <c r="E889" s="452"/>
      <c r="X889" s="301"/>
    </row>
    <row r="890" spans="5:24" ht="15.75" customHeight="1" x14ac:dyDescent="0.2">
      <c r="E890" s="452"/>
      <c r="X890" s="301"/>
    </row>
    <row r="891" spans="5:24" ht="15.75" customHeight="1" x14ac:dyDescent="0.2">
      <c r="E891" s="452"/>
      <c r="X891" s="301"/>
    </row>
    <row r="892" spans="5:24" ht="15.75" customHeight="1" x14ac:dyDescent="0.2">
      <c r="E892" s="452"/>
      <c r="X892" s="301"/>
    </row>
    <row r="893" spans="5:24" ht="15.75" customHeight="1" x14ac:dyDescent="0.2">
      <c r="E893" s="452"/>
      <c r="X893" s="301"/>
    </row>
    <row r="894" spans="5:24" ht="15.75" customHeight="1" x14ac:dyDescent="0.2">
      <c r="E894" s="452"/>
      <c r="X894" s="301"/>
    </row>
    <row r="895" spans="5:24" ht="15.75" customHeight="1" x14ac:dyDescent="0.2">
      <c r="E895" s="452"/>
      <c r="X895" s="301"/>
    </row>
    <row r="896" spans="5:24" ht="15.75" customHeight="1" x14ac:dyDescent="0.2">
      <c r="E896" s="452"/>
      <c r="X896" s="301"/>
    </row>
    <row r="897" spans="5:24" ht="15.75" customHeight="1" x14ac:dyDescent="0.2">
      <c r="E897" s="452"/>
      <c r="X897" s="301"/>
    </row>
    <row r="898" spans="5:24" ht="15.75" customHeight="1" x14ac:dyDescent="0.2">
      <c r="E898" s="452"/>
      <c r="X898" s="301"/>
    </row>
    <row r="899" spans="5:24" ht="15.75" customHeight="1" x14ac:dyDescent="0.2">
      <c r="E899" s="452"/>
      <c r="X899" s="301"/>
    </row>
    <row r="900" spans="5:24" ht="15.75" customHeight="1" x14ac:dyDescent="0.2">
      <c r="E900" s="452"/>
      <c r="X900" s="301"/>
    </row>
    <row r="901" spans="5:24" ht="15.75" customHeight="1" x14ac:dyDescent="0.2">
      <c r="E901" s="452"/>
      <c r="X901" s="301"/>
    </row>
    <row r="902" spans="5:24" ht="15.75" customHeight="1" x14ac:dyDescent="0.2">
      <c r="E902" s="452"/>
      <c r="X902" s="301"/>
    </row>
    <row r="903" spans="5:24" ht="15.75" customHeight="1" x14ac:dyDescent="0.2">
      <c r="E903" s="452"/>
      <c r="X903" s="301"/>
    </row>
    <row r="904" spans="5:24" ht="15.75" customHeight="1" x14ac:dyDescent="0.2">
      <c r="E904" s="452"/>
      <c r="X904" s="301"/>
    </row>
    <row r="905" spans="5:24" ht="15.75" customHeight="1" x14ac:dyDescent="0.2">
      <c r="E905" s="452"/>
      <c r="X905" s="301"/>
    </row>
    <row r="906" spans="5:24" ht="15.75" customHeight="1" x14ac:dyDescent="0.2">
      <c r="E906" s="452"/>
      <c r="X906" s="301"/>
    </row>
    <row r="907" spans="5:24" ht="15.75" customHeight="1" x14ac:dyDescent="0.2">
      <c r="E907" s="452"/>
      <c r="X907" s="301"/>
    </row>
    <row r="908" spans="5:24" ht="15.75" customHeight="1" x14ac:dyDescent="0.2">
      <c r="E908" s="452"/>
      <c r="X908" s="301"/>
    </row>
    <row r="909" spans="5:24" ht="15.75" customHeight="1" x14ac:dyDescent="0.2">
      <c r="E909" s="452"/>
      <c r="X909" s="301"/>
    </row>
    <row r="910" spans="5:24" ht="15.75" customHeight="1" x14ac:dyDescent="0.2">
      <c r="E910" s="452"/>
      <c r="X910" s="301"/>
    </row>
    <row r="911" spans="5:24" ht="15.75" customHeight="1" x14ac:dyDescent="0.2">
      <c r="E911" s="452"/>
      <c r="X911" s="301"/>
    </row>
    <row r="912" spans="5:24" ht="15.75" customHeight="1" x14ac:dyDescent="0.2">
      <c r="E912" s="452"/>
      <c r="X912" s="301"/>
    </row>
    <row r="913" spans="5:24" ht="15.75" customHeight="1" x14ac:dyDescent="0.2">
      <c r="E913" s="452"/>
      <c r="X913" s="301"/>
    </row>
    <row r="914" spans="5:24" ht="15.75" customHeight="1" x14ac:dyDescent="0.2">
      <c r="E914" s="452"/>
      <c r="X914" s="301"/>
    </row>
    <row r="915" spans="5:24" ht="15.75" customHeight="1" x14ac:dyDescent="0.2">
      <c r="E915" s="452"/>
      <c r="X915" s="301"/>
    </row>
    <row r="916" spans="5:24" ht="15.75" customHeight="1" x14ac:dyDescent="0.2">
      <c r="E916" s="452"/>
      <c r="X916" s="301"/>
    </row>
    <row r="917" spans="5:24" ht="15.75" customHeight="1" x14ac:dyDescent="0.2">
      <c r="E917" s="452"/>
      <c r="X917" s="301"/>
    </row>
    <row r="918" spans="5:24" ht="15.75" customHeight="1" x14ac:dyDescent="0.2">
      <c r="E918" s="452"/>
      <c r="X918" s="301"/>
    </row>
    <row r="919" spans="5:24" ht="15.75" customHeight="1" x14ac:dyDescent="0.2">
      <c r="E919" s="452"/>
      <c r="X919" s="301"/>
    </row>
    <row r="920" spans="5:24" ht="15.75" customHeight="1" x14ac:dyDescent="0.2">
      <c r="E920" s="452"/>
      <c r="X920" s="301"/>
    </row>
    <row r="921" spans="5:24" ht="15.75" customHeight="1" x14ac:dyDescent="0.2">
      <c r="E921" s="452"/>
      <c r="X921" s="301"/>
    </row>
    <row r="922" spans="5:24" ht="15.75" customHeight="1" x14ac:dyDescent="0.2">
      <c r="E922" s="452"/>
      <c r="X922" s="301"/>
    </row>
    <row r="923" spans="5:24" ht="15.75" customHeight="1" x14ac:dyDescent="0.2">
      <c r="E923" s="452"/>
      <c r="X923" s="301"/>
    </row>
    <row r="924" spans="5:24" ht="15.75" customHeight="1" x14ac:dyDescent="0.2">
      <c r="E924" s="452"/>
      <c r="X924" s="301"/>
    </row>
    <row r="925" spans="5:24" ht="15.75" customHeight="1" x14ac:dyDescent="0.2">
      <c r="E925" s="452"/>
      <c r="X925" s="301"/>
    </row>
    <row r="926" spans="5:24" ht="15.75" customHeight="1" x14ac:dyDescent="0.2">
      <c r="E926" s="452"/>
      <c r="X926" s="301"/>
    </row>
    <row r="927" spans="5:24" ht="15.75" customHeight="1" x14ac:dyDescent="0.2">
      <c r="E927" s="452"/>
      <c r="X927" s="301"/>
    </row>
    <row r="928" spans="5:24" ht="15.75" customHeight="1" x14ac:dyDescent="0.2">
      <c r="E928" s="452"/>
      <c r="X928" s="301"/>
    </row>
    <row r="929" spans="5:24" ht="15.75" customHeight="1" x14ac:dyDescent="0.2">
      <c r="E929" s="452"/>
      <c r="X929" s="301"/>
    </row>
    <row r="930" spans="5:24" ht="15.75" customHeight="1" x14ac:dyDescent="0.2">
      <c r="E930" s="452"/>
      <c r="X930" s="301"/>
    </row>
    <row r="931" spans="5:24" ht="15.75" customHeight="1" x14ac:dyDescent="0.2">
      <c r="E931" s="452"/>
      <c r="X931" s="301"/>
    </row>
    <row r="932" spans="5:24" ht="15.75" customHeight="1" x14ac:dyDescent="0.2">
      <c r="E932" s="452"/>
      <c r="X932" s="301"/>
    </row>
    <row r="933" spans="5:24" ht="15.75" customHeight="1" x14ac:dyDescent="0.2">
      <c r="E933" s="452"/>
      <c r="X933" s="301"/>
    </row>
    <row r="934" spans="5:24" ht="15.75" customHeight="1" x14ac:dyDescent="0.2">
      <c r="E934" s="452"/>
      <c r="X934" s="301"/>
    </row>
    <row r="935" spans="5:24" ht="15.75" customHeight="1" x14ac:dyDescent="0.2">
      <c r="E935" s="452"/>
      <c r="X935" s="301"/>
    </row>
    <row r="936" spans="5:24" ht="15.75" customHeight="1" x14ac:dyDescent="0.2">
      <c r="E936" s="452"/>
      <c r="X936" s="301"/>
    </row>
    <row r="937" spans="5:24" ht="15.75" customHeight="1" x14ac:dyDescent="0.2">
      <c r="E937" s="452"/>
      <c r="X937" s="301"/>
    </row>
    <row r="938" spans="5:24" ht="15.75" customHeight="1" x14ac:dyDescent="0.2">
      <c r="E938" s="452"/>
      <c r="X938" s="301"/>
    </row>
    <row r="939" spans="5:24" ht="15.75" customHeight="1" x14ac:dyDescent="0.2">
      <c r="E939" s="452"/>
      <c r="X939" s="301"/>
    </row>
    <row r="940" spans="5:24" ht="15.75" customHeight="1" x14ac:dyDescent="0.2">
      <c r="E940" s="452"/>
      <c r="X940" s="301"/>
    </row>
    <row r="941" spans="5:24" ht="15.75" customHeight="1" x14ac:dyDescent="0.2">
      <c r="E941" s="452"/>
      <c r="X941" s="301"/>
    </row>
    <row r="942" spans="5:24" ht="15.75" customHeight="1" x14ac:dyDescent="0.2">
      <c r="E942" s="452"/>
      <c r="X942" s="301"/>
    </row>
    <row r="943" spans="5:24" ht="15.75" customHeight="1" x14ac:dyDescent="0.2">
      <c r="E943" s="452"/>
      <c r="X943" s="301"/>
    </row>
    <row r="944" spans="5:24" ht="15.75" customHeight="1" x14ac:dyDescent="0.2">
      <c r="E944" s="452"/>
      <c r="X944" s="301"/>
    </row>
    <row r="945" spans="5:24" ht="15.75" customHeight="1" x14ac:dyDescent="0.2">
      <c r="E945" s="452"/>
      <c r="X945" s="301"/>
    </row>
    <row r="946" spans="5:24" ht="15.75" customHeight="1" x14ac:dyDescent="0.2">
      <c r="E946" s="452"/>
      <c r="X946" s="301"/>
    </row>
    <row r="947" spans="5:24" ht="15.75" customHeight="1" x14ac:dyDescent="0.2">
      <c r="E947" s="452"/>
      <c r="X947" s="301"/>
    </row>
    <row r="948" spans="5:24" ht="15.75" customHeight="1" x14ac:dyDescent="0.2">
      <c r="E948" s="452"/>
      <c r="X948" s="301"/>
    </row>
    <row r="949" spans="5:24" ht="15.75" customHeight="1" x14ac:dyDescent="0.2">
      <c r="E949" s="452"/>
      <c r="X949" s="301"/>
    </row>
    <row r="950" spans="5:24" ht="15.75" customHeight="1" x14ac:dyDescent="0.2">
      <c r="E950" s="452"/>
      <c r="X950" s="301"/>
    </row>
    <row r="951" spans="5:24" ht="15.75" customHeight="1" x14ac:dyDescent="0.2">
      <c r="E951" s="452"/>
      <c r="X951" s="301"/>
    </row>
    <row r="952" spans="5:24" ht="15.75" customHeight="1" x14ac:dyDescent="0.2">
      <c r="E952" s="452"/>
      <c r="X952" s="301"/>
    </row>
    <row r="953" spans="5:24" ht="15.75" customHeight="1" x14ac:dyDescent="0.2">
      <c r="E953" s="452"/>
      <c r="X953" s="301"/>
    </row>
    <row r="954" spans="5:24" ht="15.75" customHeight="1" x14ac:dyDescent="0.2">
      <c r="E954" s="452"/>
      <c r="X954" s="301"/>
    </row>
    <row r="955" spans="5:24" ht="15.75" customHeight="1" x14ac:dyDescent="0.2">
      <c r="E955" s="452"/>
      <c r="X955" s="301"/>
    </row>
    <row r="956" spans="5:24" ht="15.75" customHeight="1" x14ac:dyDescent="0.2">
      <c r="E956" s="452"/>
      <c r="X956" s="301"/>
    </row>
    <row r="957" spans="5:24" ht="15.75" customHeight="1" x14ac:dyDescent="0.2">
      <c r="E957" s="452"/>
      <c r="X957" s="301"/>
    </row>
    <row r="958" spans="5:24" ht="15.75" customHeight="1" x14ac:dyDescent="0.2">
      <c r="E958" s="452"/>
      <c r="X958" s="301"/>
    </row>
    <row r="959" spans="5:24" ht="15.75" customHeight="1" x14ac:dyDescent="0.2">
      <c r="E959" s="452"/>
      <c r="X959" s="301"/>
    </row>
    <row r="960" spans="5:24" ht="15.75" customHeight="1" x14ac:dyDescent="0.2">
      <c r="E960" s="452"/>
      <c r="X960" s="301"/>
    </row>
    <row r="961" spans="5:24" ht="15.75" customHeight="1" x14ac:dyDescent="0.2">
      <c r="E961" s="452"/>
      <c r="X961" s="301"/>
    </row>
    <row r="962" spans="5:24" ht="15.75" customHeight="1" x14ac:dyDescent="0.2">
      <c r="E962" s="452"/>
      <c r="X962" s="301"/>
    </row>
    <row r="963" spans="5:24" ht="15.75" customHeight="1" x14ac:dyDescent="0.2">
      <c r="E963" s="452"/>
      <c r="X963" s="301"/>
    </row>
    <row r="964" spans="5:24" ht="15.75" customHeight="1" x14ac:dyDescent="0.2">
      <c r="E964" s="452"/>
      <c r="X964" s="301"/>
    </row>
    <row r="965" spans="5:24" ht="15.75" customHeight="1" x14ac:dyDescent="0.2">
      <c r="E965" s="452"/>
      <c r="X965" s="301"/>
    </row>
    <row r="966" spans="5:24" ht="15.75" customHeight="1" x14ac:dyDescent="0.2">
      <c r="E966" s="452"/>
      <c r="X966" s="301"/>
    </row>
    <row r="967" spans="5:24" ht="15.75" customHeight="1" x14ac:dyDescent="0.2">
      <c r="E967" s="452"/>
      <c r="X967" s="301"/>
    </row>
    <row r="968" spans="5:24" ht="15.75" customHeight="1" x14ac:dyDescent="0.2">
      <c r="E968" s="452"/>
      <c r="X968" s="301"/>
    </row>
    <row r="969" spans="5:24" ht="15.75" customHeight="1" x14ac:dyDescent="0.2">
      <c r="E969" s="452"/>
      <c r="X969" s="301"/>
    </row>
    <row r="970" spans="5:24" ht="15.75" customHeight="1" x14ac:dyDescent="0.2">
      <c r="E970" s="452"/>
      <c r="X970" s="301"/>
    </row>
    <row r="971" spans="5:24" ht="15.75" customHeight="1" x14ac:dyDescent="0.2">
      <c r="E971" s="452"/>
      <c r="X971" s="301"/>
    </row>
    <row r="972" spans="5:24" ht="15.75" customHeight="1" x14ac:dyDescent="0.2">
      <c r="E972" s="452"/>
      <c r="X972" s="301"/>
    </row>
    <row r="973" spans="5:24" ht="15.75" customHeight="1" x14ac:dyDescent="0.2">
      <c r="E973" s="452"/>
      <c r="X973" s="301"/>
    </row>
    <row r="974" spans="5:24" ht="15.75" customHeight="1" x14ac:dyDescent="0.2">
      <c r="E974" s="452"/>
      <c r="X974" s="301"/>
    </row>
    <row r="975" spans="5:24" ht="15.75" customHeight="1" x14ac:dyDescent="0.2">
      <c r="E975" s="452"/>
      <c r="X975" s="301"/>
    </row>
    <row r="976" spans="5:24" ht="15.75" customHeight="1" x14ac:dyDescent="0.2">
      <c r="E976" s="452"/>
      <c r="X976" s="301"/>
    </row>
    <row r="977" spans="5:24" ht="15.75" customHeight="1" x14ac:dyDescent="0.2">
      <c r="E977" s="452"/>
      <c r="X977" s="301"/>
    </row>
    <row r="978" spans="5:24" ht="15.75" customHeight="1" x14ac:dyDescent="0.2">
      <c r="E978" s="452"/>
      <c r="X978" s="301"/>
    </row>
    <row r="979" spans="5:24" ht="15.75" customHeight="1" x14ac:dyDescent="0.2">
      <c r="E979" s="452"/>
      <c r="X979" s="301"/>
    </row>
    <row r="980" spans="5:24" ht="15.75" customHeight="1" x14ac:dyDescent="0.2">
      <c r="E980" s="452"/>
      <c r="X980" s="301"/>
    </row>
    <row r="981" spans="5:24" ht="15.75" customHeight="1" x14ac:dyDescent="0.2">
      <c r="E981" s="452"/>
      <c r="X981" s="301"/>
    </row>
    <row r="982" spans="5:24" ht="15.75" customHeight="1" x14ac:dyDescent="0.2">
      <c r="E982" s="452"/>
      <c r="X982" s="301"/>
    </row>
    <row r="983" spans="5:24" ht="15.75" customHeight="1" x14ac:dyDescent="0.2">
      <c r="E983" s="452"/>
      <c r="X983" s="301"/>
    </row>
    <row r="984" spans="5:24" ht="15.75" customHeight="1" x14ac:dyDescent="0.2">
      <c r="E984" s="452"/>
      <c r="X984" s="301"/>
    </row>
    <row r="985" spans="5:24" ht="15.75" customHeight="1" x14ac:dyDescent="0.2">
      <c r="E985" s="452"/>
      <c r="X985" s="301"/>
    </row>
    <row r="986" spans="5:24" ht="15.75" customHeight="1" x14ac:dyDescent="0.2">
      <c r="E986" s="452"/>
      <c r="X986" s="301"/>
    </row>
    <row r="987" spans="5:24" ht="15.75" customHeight="1" x14ac:dyDescent="0.2">
      <c r="E987" s="452"/>
      <c r="X987" s="301"/>
    </row>
    <row r="988" spans="5:24" ht="15.75" customHeight="1" x14ac:dyDescent="0.2">
      <c r="E988" s="452"/>
      <c r="X988" s="301"/>
    </row>
    <row r="989" spans="5:24" ht="15.75" customHeight="1" x14ac:dyDescent="0.2">
      <c r="E989" s="452"/>
      <c r="X989" s="301"/>
    </row>
    <row r="990" spans="5:24" ht="15.75" customHeight="1" x14ac:dyDescent="0.2">
      <c r="E990" s="452"/>
      <c r="X990" s="301"/>
    </row>
    <row r="991" spans="5:24" ht="15.75" customHeight="1" x14ac:dyDescent="0.2">
      <c r="E991" s="452"/>
      <c r="X991" s="301"/>
    </row>
    <row r="992" spans="5:24" ht="15.75" customHeight="1" x14ac:dyDescent="0.2">
      <c r="E992" s="452"/>
      <c r="X992" s="301"/>
    </row>
    <row r="993" spans="5:24" ht="15.75" customHeight="1" x14ac:dyDescent="0.2">
      <c r="E993" s="452"/>
      <c r="X993" s="301"/>
    </row>
    <row r="994" spans="5:24" ht="15.75" customHeight="1" x14ac:dyDescent="0.2">
      <c r="E994" s="452"/>
      <c r="X994" s="301"/>
    </row>
    <row r="995" spans="5:24" ht="15.75" customHeight="1" x14ac:dyDescent="0.2">
      <c r="E995" s="452"/>
      <c r="X995" s="301"/>
    </row>
    <row r="996" spans="5:24" ht="15.75" customHeight="1" x14ac:dyDescent="0.2">
      <c r="E996" s="452"/>
      <c r="X996" s="301"/>
    </row>
    <row r="997" spans="5:24" ht="15.75" customHeight="1" x14ac:dyDescent="0.2">
      <c r="E997" s="452"/>
      <c r="X997" s="301"/>
    </row>
    <row r="998" spans="5:24" ht="15.75" customHeight="1" x14ac:dyDescent="0.2">
      <c r="E998" s="452"/>
      <c r="X998" s="301"/>
    </row>
    <row r="999" spans="5:24" ht="15.75" customHeight="1" x14ac:dyDescent="0.2">
      <c r="E999" s="452"/>
      <c r="X999" s="301"/>
    </row>
    <row r="1000" spans="5:24" ht="15.75" customHeight="1" x14ac:dyDescent="0.2">
      <c r="E1000" s="452"/>
      <c r="X1000" s="301"/>
    </row>
  </sheetData>
  <mergeCells count="35">
    <mergeCell ref="W23:W27"/>
    <mergeCell ref="W28:W32"/>
    <mergeCell ref="S4:U4"/>
    <mergeCell ref="W4:X5"/>
    <mergeCell ref="S5:U5"/>
    <mergeCell ref="W7:X7"/>
    <mergeCell ref="W8:W12"/>
    <mergeCell ref="W13:W17"/>
    <mergeCell ref="W18:W22"/>
    <mergeCell ref="A28:A32"/>
    <mergeCell ref="B28:B32"/>
    <mergeCell ref="C28:C32"/>
    <mergeCell ref="A13:A17"/>
    <mergeCell ref="A18:A22"/>
    <mergeCell ref="B18:B22"/>
    <mergeCell ref="C18:C22"/>
    <mergeCell ref="A23:A27"/>
    <mergeCell ref="B23:B27"/>
    <mergeCell ref="C23:C27"/>
    <mergeCell ref="A8:A12"/>
    <mergeCell ref="B8:B12"/>
    <mergeCell ref="C8:C10"/>
    <mergeCell ref="B13:B17"/>
    <mergeCell ref="C13:C17"/>
    <mergeCell ref="H4:H5"/>
    <mergeCell ref="I4:M5"/>
    <mergeCell ref="A1:X1"/>
    <mergeCell ref="A3:A5"/>
    <mergeCell ref="B3:B5"/>
    <mergeCell ref="C3:C5"/>
    <mergeCell ref="D3:D5"/>
    <mergeCell ref="G3:M3"/>
    <mergeCell ref="S3:X3"/>
    <mergeCell ref="E3:E5"/>
    <mergeCell ref="G4:G5"/>
  </mergeCells>
  <dataValidations count="3">
    <dataValidation type="list" allowBlank="1" showErrorMessage="1" sqref="G8:G32" xr:uid="{00000000-0002-0000-0A00-000000000000}">
      <formula1>"Electricity,Natural Gas,Total GHG,Other"</formula1>
    </dataValidation>
    <dataValidation type="list" allowBlank="1" showErrorMessage="1" sqref="C12" xr:uid="{00000000-0002-0000-0A00-000001000000}">
      <formula1>"Rooftop/Parking Solar,Solar Canopies,Floating Solar"</formula1>
    </dataValidation>
    <dataValidation type="list" allowBlank="1" showErrorMessage="1" sqref="D8:D32" xr:uid="{00000000-0002-0000-0A00-000002000000}">
      <formula1>"10%,20%,30%,40%,50%,60%,70%,80%,90%,100%"</formula1>
    </dataValidation>
  </dataValidations>
  <hyperlinks>
    <hyperlink ref="X8" r:id="rId1" xr:uid="{00000000-0004-0000-0A00-000000000000}"/>
    <hyperlink ref="X11" r:id="rId2" xr:uid="{00000000-0004-0000-0A00-000001000000}"/>
    <hyperlink ref="X13" r:id="rId3" location="sthash.cuPoe9OB.dpbs" xr:uid="{00000000-0004-0000-0A00-000002000000}"/>
    <hyperlink ref="X14" r:id="rId4" xr:uid="{00000000-0004-0000-0A00-000003000000}"/>
    <hyperlink ref="X16" r:id="rId5" xr:uid="{00000000-0004-0000-0A00-000004000000}"/>
    <hyperlink ref="X17" r:id="rId6" xr:uid="{00000000-0004-0000-0A00-000005000000}"/>
    <hyperlink ref="X18" r:id="rId7" xr:uid="{00000000-0004-0000-0A00-000006000000}"/>
    <hyperlink ref="X19" r:id="rId8" location=":~:text=When%20you%20switch%20to%20energy,year%20by%20using%20LED%20lighting." xr:uid="{00000000-0004-0000-0A00-000007000000}"/>
    <hyperlink ref="X20" r:id="rId9" xr:uid="{00000000-0004-0000-0A00-000008000000}"/>
    <hyperlink ref="X21" r:id="rId10" xr:uid="{00000000-0004-0000-0A00-000009000000}"/>
    <hyperlink ref="X23" r:id="rId11" xr:uid="{00000000-0004-0000-0A00-00000A000000}"/>
    <hyperlink ref="X24" r:id="rId12" xr:uid="{00000000-0004-0000-0A00-00000B000000}"/>
    <hyperlink ref="X25" r:id="rId13" xr:uid="{00000000-0004-0000-0A00-00000C000000}"/>
    <hyperlink ref="X26" r:id="rId14" xr:uid="{00000000-0004-0000-0A00-00000D000000}"/>
    <hyperlink ref="X28" r:id="rId15" xr:uid="{00000000-0004-0000-0A00-00000E000000}"/>
    <hyperlink ref="X29" r:id="rId16" xr:uid="{00000000-0004-0000-0A00-00000F000000}"/>
    <hyperlink ref="X30" r:id="rId17" xr:uid="{00000000-0004-0000-0A00-000010000000}"/>
    <hyperlink ref="X31" r:id="rId18" xr:uid="{00000000-0004-0000-0A00-000011000000}"/>
  </hyperlinks>
  <pageMargins left="0.7" right="0.7" top="0.75" bottom="0.75" header="0" footer="0"/>
  <pageSetup orientation="landscape"/>
  <legacyDrawing r:id="rId19"/>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A5A5A5"/>
  </sheetPr>
  <dimension ref="A1:AA1000"/>
  <sheetViews>
    <sheetView showGridLines="0" workbookViewId="0"/>
  </sheetViews>
  <sheetFormatPr baseColWidth="10" defaultColWidth="14.5" defaultRowHeight="15" customHeight="1" x14ac:dyDescent="0.2"/>
  <cols>
    <col min="1" max="1" width="24.5" customWidth="1"/>
    <col min="2" max="2" width="20.5" customWidth="1"/>
    <col min="3" max="3" width="20.1640625" customWidth="1"/>
    <col min="4" max="4" width="13" customWidth="1"/>
    <col min="5" max="5" width="15.83203125" customWidth="1"/>
    <col min="6" max="6" width="14.6640625" customWidth="1"/>
    <col min="7" max="7" width="15.5" customWidth="1"/>
    <col min="8" max="8" width="13.5" customWidth="1"/>
    <col min="9" max="9" width="19.33203125" customWidth="1"/>
    <col min="10" max="13" width="12.6640625" customWidth="1"/>
    <col min="14" max="14" width="11.5" customWidth="1"/>
    <col min="15" max="15" width="20.5" customWidth="1"/>
    <col min="16" max="17" width="17.83203125" customWidth="1"/>
    <col min="18" max="19" width="8.6640625" customWidth="1"/>
    <col min="20" max="20" width="11.33203125" customWidth="1"/>
    <col min="21" max="21" width="11.6640625" customWidth="1"/>
    <col min="22" max="22" width="13.5" customWidth="1"/>
    <col min="23" max="27" width="8.6640625" customWidth="1"/>
  </cols>
  <sheetData>
    <row r="1" spans="1:27" ht="42.75" customHeight="1" x14ac:dyDescent="0.2">
      <c r="A1" s="852" t="s">
        <v>113</v>
      </c>
      <c r="B1" s="819"/>
      <c r="C1" s="819"/>
      <c r="D1" s="819"/>
      <c r="E1" s="819"/>
      <c r="F1" s="819"/>
      <c r="G1" s="819"/>
      <c r="H1" s="819"/>
      <c r="I1" s="819"/>
      <c r="J1" s="819"/>
      <c r="K1" s="819"/>
      <c r="L1" s="819"/>
      <c r="M1" s="819"/>
      <c r="N1" s="819"/>
      <c r="O1" s="780"/>
      <c r="P1" s="216"/>
      <c r="Q1" s="188"/>
    </row>
    <row r="2" spans="1:27" ht="15" customHeight="1" x14ac:dyDescent="0.2">
      <c r="O2" s="188"/>
      <c r="P2" s="216"/>
      <c r="Q2" s="188"/>
    </row>
    <row r="3" spans="1:27" ht="15" customHeight="1" x14ac:dyDescent="0.2">
      <c r="O3" s="188"/>
      <c r="P3" s="216"/>
      <c r="Q3" s="188"/>
    </row>
    <row r="4" spans="1:27" ht="30.75" customHeight="1" x14ac:dyDescent="0.2">
      <c r="A4" s="853" t="s">
        <v>114</v>
      </c>
      <c r="B4" s="780"/>
      <c r="C4" s="854" t="s">
        <v>115</v>
      </c>
      <c r="D4" s="856" t="s">
        <v>20</v>
      </c>
      <c r="E4" s="860" t="s">
        <v>116</v>
      </c>
      <c r="F4" s="825"/>
      <c r="G4" s="857" t="s">
        <v>117</v>
      </c>
      <c r="I4" s="858" t="s">
        <v>118</v>
      </c>
      <c r="J4" s="824"/>
      <c r="K4" s="825"/>
      <c r="M4" s="847" t="s">
        <v>119</v>
      </c>
      <c r="N4" s="848" t="s">
        <v>120</v>
      </c>
      <c r="O4" s="859" t="s">
        <v>121</v>
      </c>
      <c r="P4" s="216"/>
      <c r="Q4" s="188"/>
    </row>
    <row r="5" spans="1:27" x14ac:dyDescent="0.2">
      <c r="A5" s="217" t="s">
        <v>122</v>
      </c>
      <c r="B5" s="217" t="s">
        <v>123</v>
      </c>
      <c r="C5" s="855"/>
      <c r="D5" s="788"/>
      <c r="E5" s="826"/>
      <c r="F5" s="828"/>
      <c r="G5" s="788"/>
      <c r="I5" s="826"/>
      <c r="J5" s="827"/>
      <c r="K5" s="828"/>
      <c r="M5" s="788"/>
      <c r="N5" s="786"/>
      <c r="O5" s="786"/>
      <c r="P5" s="216"/>
      <c r="Q5" s="188"/>
    </row>
    <row r="6" spans="1:27" ht="16" x14ac:dyDescent="0.2">
      <c r="A6" s="90" t="s">
        <v>124</v>
      </c>
      <c r="B6" s="218" t="s">
        <v>25</v>
      </c>
      <c r="C6" s="219">
        <f>SUM(C17,C29,C41,C53,C65)</f>
        <v>173974.80440000002</v>
      </c>
      <c r="D6" s="218" t="s">
        <v>125</v>
      </c>
      <c r="E6" s="861" t="s">
        <v>126</v>
      </c>
      <c r="F6" s="780"/>
      <c r="G6" s="219">
        <f>SUM(G17,G29)</f>
        <v>55249</v>
      </c>
      <c r="I6" s="220" t="s">
        <v>25</v>
      </c>
      <c r="J6" s="221">
        <f>IFERROR((N6*J17),0)+IFERROR((N7*J29),0)+IFERROR((N8*J41),0)+IFERROR((N9*J53),0)+IFERROR((N10*J65),0)</f>
        <v>0.37785764430818813</v>
      </c>
      <c r="K6" s="222" t="s">
        <v>127</v>
      </c>
      <c r="M6" s="223" t="s">
        <v>128</v>
      </c>
      <c r="N6" s="224">
        <f>$C17/$C6</f>
        <v>0.83193147133666201</v>
      </c>
      <c r="O6" s="224">
        <f>C24/$C13</f>
        <v>1</v>
      </c>
      <c r="Y6" s="225"/>
      <c r="Z6" s="225"/>
      <c r="AA6" s="225"/>
    </row>
    <row r="7" spans="1:27" ht="16" x14ac:dyDescent="0.2">
      <c r="A7" s="90" t="s">
        <v>124</v>
      </c>
      <c r="B7" s="90" t="s">
        <v>25</v>
      </c>
      <c r="C7" s="226">
        <f>C6*$I$13</f>
        <v>593626.73703502479</v>
      </c>
      <c r="D7" s="90" t="s">
        <v>129</v>
      </c>
      <c r="E7" s="862">
        <f t="shared" ref="E7:E11" si="0">C7/$C$12</f>
        <v>0.98699489945050034</v>
      </c>
      <c r="F7" s="780"/>
      <c r="G7" s="227" t="s">
        <v>126</v>
      </c>
      <c r="I7" s="220" t="s">
        <v>25</v>
      </c>
      <c r="J7" s="228">
        <f>J6/I13</f>
        <v>0.11073913228352987</v>
      </c>
      <c r="K7" s="222" t="s">
        <v>130</v>
      </c>
      <c r="M7" s="223" t="s">
        <v>131</v>
      </c>
      <c r="N7" s="224">
        <f>$C29/$C6</f>
        <v>4.3763923323600525E-3</v>
      </c>
      <c r="O7" s="224">
        <f>C36/$C13</f>
        <v>0</v>
      </c>
    </row>
    <row r="8" spans="1:27" x14ac:dyDescent="0.2">
      <c r="A8" s="90" t="s">
        <v>124</v>
      </c>
      <c r="B8" s="90" t="s">
        <v>132</v>
      </c>
      <c r="C8" s="226">
        <f t="shared" ref="C8:C11" si="1">SUM(C19,C31)</f>
        <v>7821.9</v>
      </c>
      <c r="D8" s="90" t="s">
        <v>129</v>
      </c>
      <c r="E8" s="862">
        <f t="shared" si="0"/>
        <v>1.3005100549499621E-2</v>
      </c>
      <c r="F8" s="780"/>
      <c r="G8" s="226">
        <f t="shared" ref="G8:G11" si="2">SUM(G19,G31)</f>
        <v>416.02</v>
      </c>
      <c r="I8" s="863" t="s">
        <v>133</v>
      </c>
      <c r="J8" s="864">
        <f>(J23*O6)+(J35*O7)</f>
        <v>5.3186565923880387E-2</v>
      </c>
      <c r="K8" s="865" t="s">
        <v>130</v>
      </c>
      <c r="M8" s="223" t="s">
        <v>134</v>
      </c>
      <c r="N8" s="224">
        <f>$C41/$C6</f>
        <v>1.2638483529744953E-2</v>
      </c>
      <c r="O8" s="224">
        <f>C48/$C13</f>
        <v>0</v>
      </c>
    </row>
    <row r="9" spans="1:27" x14ac:dyDescent="0.2">
      <c r="A9" s="90" t="s">
        <v>124</v>
      </c>
      <c r="B9" s="90" t="s">
        <v>135</v>
      </c>
      <c r="C9" s="226">
        <f t="shared" si="1"/>
        <v>0</v>
      </c>
      <c r="D9" s="90" t="s">
        <v>129</v>
      </c>
      <c r="E9" s="862">
        <f t="shared" si="0"/>
        <v>0</v>
      </c>
      <c r="F9" s="780"/>
      <c r="G9" s="226">
        <f t="shared" si="2"/>
        <v>0</v>
      </c>
      <c r="I9" s="788"/>
      <c r="J9" s="788"/>
      <c r="K9" s="788"/>
      <c r="L9" s="225"/>
      <c r="M9" s="223" t="s">
        <v>136</v>
      </c>
      <c r="N9" s="224">
        <f>$C53/$C6</f>
        <v>0.13841516927148789</v>
      </c>
      <c r="O9" s="224">
        <f>C60/$C13</f>
        <v>0</v>
      </c>
    </row>
    <row r="10" spans="1:27" x14ac:dyDescent="0.2">
      <c r="A10" s="90" t="s">
        <v>124</v>
      </c>
      <c r="B10" s="90" t="s">
        <v>137</v>
      </c>
      <c r="C10" s="226">
        <f t="shared" si="1"/>
        <v>0</v>
      </c>
      <c r="D10" s="90" t="s">
        <v>129</v>
      </c>
      <c r="E10" s="862">
        <f t="shared" si="0"/>
        <v>0</v>
      </c>
      <c r="F10" s="780"/>
      <c r="G10" s="226">
        <f t="shared" si="2"/>
        <v>0</v>
      </c>
      <c r="I10" s="225"/>
      <c r="J10" s="225"/>
      <c r="K10" s="225"/>
      <c r="L10" s="225"/>
      <c r="M10" s="223" t="s">
        <v>138</v>
      </c>
      <c r="N10" s="224">
        <f>$C65/$C6</f>
        <v>1.2638483529744953E-2</v>
      </c>
      <c r="O10" s="224">
        <f>C72/$C13</f>
        <v>0</v>
      </c>
    </row>
    <row r="11" spans="1:27" x14ac:dyDescent="0.2">
      <c r="A11" s="90" t="s">
        <v>124</v>
      </c>
      <c r="B11" s="90" t="s">
        <v>139</v>
      </c>
      <c r="C11" s="226">
        <f t="shared" si="1"/>
        <v>0</v>
      </c>
      <c r="D11" s="90" t="s">
        <v>129</v>
      </c>
      <c r="E11" s="862">
        <f t="shared" si="0"/>
        <v>0</v>
      </c>
      <c r="F11" s="780"/>
      <c r="G11" s="226">
        <f t="shared" si="2"/>
        <v>0</v>
      </c>
      <c r="I11" s="866" t="s">
        <v>140</v>
      </c>
      <c r="J11" s="819"/>
      <c r="K11" s="780"/>
      <c r="L11" s="225"/>
      <c r="M11" s="225"/>
      <c r="N11" s="225"/>
      <c r="O11" s="188"/>
      <c r="P11" s="216"/>
      <c r="Q11" s="188"/>
    </row>
    <row r="12" spans="1:27" x14ac:dyDescent="0.2">
      <c r="A12" s="872" t="s">
        <v>141</v>
      </c>
      <c r="B12" s="780"/>
      <c r="C12" s="229">
        <f>SUM(C7:C11)</f>
        <v>601448.63703502482</v>
      </c>
      <c r="D12" s="229" t="s">
        <v>129</v>
      </c>
      <c r="E12" s="873">
        <f>SUM(E7:F11)</f>
        <v>1</v>
      </c>
      <c r="F12" s="780"/>
      <c r="G12" s="229">
        <f>SUM(G6:G11)</f>
        <v>55665.02</v>
      </c>
      <c r="H12" s="230"/>
      <c r="I12" s="90">
        <v>10.0023877</v>
      </c>
      <c r="J12" s="90" t="s">
        <v>142</v>
      </c>
      <c r="K12" s="90" t="s">
        <v>143</v>
      </c>
      <c r="N12" s="225"/>
      <c r="O12" s="188"/>
      <c r="P12" s="216"/>
      <c r="Q12" s="188"/>
    </row>
    <row r="13" spans="1:27" x14ac:dyDescent="0.2">
      <c r="A13" s="874" t="s">
        <v>144</v>
      </c>
      <c r="B13" s="780"/>
      <c r="C13" s="231">
        <f>SUM(C8:C11)</f>
        <v>7821.9</v>
      </c>
      <c r="D13" s="231" t="s">
        <v>129</v>
      </c>
      <c r="E13" s="875"/>
      <c r="F13" s="819"/>
      <c r="G13" s="780"/>
      <c r="H13" s="230"/>
      <c r="I13" s="232">
        <v>3.4121419999999998</v>
      </c>
      <c r="J13" s="90" t="s">
        <v>145</v>
      </c>
      <c r="K13" s="90" t="s">
        <v>146</v>
      </c>
      <c r="N13" s="225"/>
      <c r="O13" s="188"/>
      <c r="P13" s="216"/>
      <c r="Q13" s="188"/>
    </row>
    <row r="14" spans="1:27" ht="30.75" customHeight="1" x14ac:dyDescent="0.2">
      <c r="A14" s="230"/>
      <c r="B14" s="230"/>
      <c r="C14" s="230"/>
      <c r="D14" s="230"/>
      <c r="E14" s="230"/>
      <c r="F14" s="230"/>
      <c r="G14" s="230"/>
      <c r="H14" s="230"/>
      <c r="I14" s="230"/>
      <c r="N14" s="230"/>
      <c r="O14" s="230"/>
      <c r="P14" s="233"/>
    </row>
    <row r="15" spans="1:27" ht="23.25" customHeight="1" x14ac:dyDescent="0.2">
      <c r="A15" s="867" t="s">
        <v>147</v>
      </c>
      <c r="B15" s="780"/>
      <c r="C15" s="868" t="s">
        <v>115</v>
      </c>
      <c r="D15" s="868" t="s">
        <v>20</v>
      </c>
      <c r="E15" s="869" t="s">
        <v>116</v>
      </c>
      <c r="F15" s="869" t="s">
        <v>148</v>
      </c>
      <c r="G15" s="869" t="s">
        <v>117</v>
      </c>
      <c r="I15" s="870" t="s">
        <v>149</v>
      </c>
      <c r="J15" s="824"/>
      <c r="K15" s="825"/>
      <c r="M15" s="871" t="s">
        <v>150</v>
      </c>
      <c r="N15" s="819"/>
      <c r="O15" s="780"/>
      <c r="P15" s="234"/>
    </row>
    <row r="16" spans="1:27" x14ac:dyDescent="0.2">
      <c r="A16" s="235" t="s">
        <v>122</v>
      </c>
      <c r="B16" s="235" t="s">
        <v>123</v>
      </c>
      <c r="C16" s="788"/>
      <c r="D16" s="788"/>
      <c r="E16" s="788"/>
      <c r="F16" s="788"/>
      <c r="G16" s="788"/>
      <c r="I16" s="826"/>
      <c r="J16" s="827"/>
      <c r="K16" s="828"/>
      <c r="M16" s="843" t="s">
        <v>151</v>
      </c>
      <c r="N16" s="824"/>
      <c r="O16" s="825"/>
      <c r="P16" s="236"/>
      <c r="R16" s="237"/>
    </row>
    <row r="17" spans="1:18" ht="16" x14ac:dyDescent="0.2">
      <c r="A17" s="90" t="s">
        <v>124</v>
      </c>
      <c r="B17" s="218" t="s">
        <v>25</v>
      </c>
      <c r="C17" s="219">
        <v>144735.11499999999</v>
      </c>
      <c r="D17" s="218" t="s">
        <v>125</v>
      </c>
      <c r="E17" s="238" t="s">
        <v>126</v>
      </c>
      <c r="F17" s="238" t="s">
        <v>126</v>
      </c>
      <c r="G17" s="219">
        <v>55018</v>
      </c>
      <c r="I17" s="239" t="s">
        <v>25</v>
      </c>
      <c r="J17" s="240">
        <f>IFERROR((G17/C17),"-")</f>
        <v>0.38012889961085122</v>
      </c>
      <c r="K17" s="241" t="s">
        <v>127</v>
      </c>
      <c r="M17" s="844"/>
      <c r="N17" s="845"/>
      <c r="O17" s="846"/>
      <c r="P17" s="236"/>
      <c r="R17" s="237"/>
    </row>
    <row r="18" spans="1:18" ht="16" x14ac:dyDescent="0.2">
      <c r="A18" s="90" t="s">
        <v>124</v>
      </c>
      <c r="B18" s="90" t="s">
        <v>25</v>
      </c>
      <c r="C18" s="226">
        <f>C17*$I$13</f>
        <v>493856.76476632996</v>
      </c>
      <c r="D18" s="90" t="s">
        <v>129</v>
      </c>
      <c r="E18" s="224">
        <f t="shared" ref="E18:E22" si="3">C18/$C$23</f>
        <v>0.98440854565014579</v>
      </c>
      <c r="F18" s="242" t="s">
        <v>126</v>
      </c>
      <c r="G18" s="242" t="s">
        <v>126</v>
      </c>
      <c r="I18" s="239" t="s">
        <v>25</v>
      </c>
      <c r="J18" s="243">
        <f>IFERROR(J17/$I$13,"-")</f>
        <v>0.11140477143414643</v>
      </c>
      <c r="K18" s="241" t="s">
        <v>130</v>
      </c>
      <c r="M18" s="844"/>
      <c r="N18" s="845"/>
      <c r="O18" s="846"/>
      <c r="P18" s="236"/>
      <c r="R18" s="237"/>
    </row>
    <row r="19" spans="1:18" ht="16" x14ac:dyDescent="0.2">
      <c r="A19" s="90" t="s">
        <v>124</v>
      </c>
      <c r="B19" s="90" t="s">
        <v>132</v>
      </c>
      <c r="C19" s="226">
        <v>7821.9</v>
      </c>
      <c r="D19" s="90" t="s">
        <v>129</v>
      </c>
      <c r="E19" s="224">
        <f t="shared" si="3"/>
        <v>1.5591454349854114E-2</v>
      </c>
      <c r="F19" s="224">
        <f t="shared" ref="F19:F22" si="4">$C19/(SUM($C$19:$C$22))</f>
        <v>1</v>
      </c>
      <c r="G19" s="226">
        <v>416.02</v>
      </c>
      <c r="I19" s="244" t="s">
        <v>132</v>
      </c>
      <c r="J19" s="245">
        <f>IFERROR((G19/C19),"-")</f>
        <v>5.3186565923880387E-2</v>
      </c>
      <c r="K19" s="244" t="s">
        <v>130</v>
      </c>
      <c r="M19" s="844"/>
      <c r="N19" s="845"/>
      <c r="O19" s="846"/>
      <c r="P19" s="236"/>
      <c r="R19" s="237"/>
    </row>
    <row r="20" spans="1:18" ht="16" x14ac:dyDescent="0.2">
      <c r="A20" s="90" t="s">
        <v>124</v>
      </c>
      <c r="B20" s="90" t="s">
        <v>135</v>
      </c>
      <c r="C20" s="226"/>
      <c r="D20" s="90" t="s">
        <v>129</v>
      </c>
      <c r="E20" s="224">
        <f t="shared" si="3"/>
        <v>0</v>
      </c>
      <c r="F20" s="224">
        <f t="shared" si="4"/>
        <v>0</v>
      </c>
      <c r="G20" s="226"/>
      <c r="I20" s="244" t="s">
        <v>152</v>
      </c>
      <c r="J20" s="246" t="str">
        <f t="shared" ref="J20:J21" si="5">IFERROR(G21/C21,"-")</f>
        <v>-</v>
      </c>
      <c r="K20" s="244" t="s">
        <v>130</v>
      </c>
      <c r="M20" s="844"/>
      <c r="N20" s="845"/>
      <c r="O20" s="846"/>
      <c r="P20" s="236"/>
    </row>
    <row r="21" spans="1:18" ht="15.75" customHeight="1" x14ac:dyDescent="0.2">
      <c r="A21" s="90" t="s">
        <v>124</v>
      </c>
      <c r="B21" s="90" t="s">
        <v>137</v>
      </c>
      <c r="C21" s="226"/>
      <c r="D21" s="90" t="s">
        <v>129</v>
      </c>
      <c r="E21" s="224">
        <f t="shared" si="3"/>
        <v>0</v>
      </c>
      <c r="F21" s="224">
        <f t="shared" si="4"/>
        <v>0</v>
      </c>
      <c r="G21" s="226"/>
      <c r="I21" s="244" t="s">
        <v>139</v>
      </c>
      <c r="J21" s="247" t="str">
        <f t="shared" si="5"/>
        <v>-</v>
      </c>
      <c r="K21" s="244" t="s">
        <v>130</v>
      </c>
      <c r="M21" s="844"/>
      <c r="N21" s="845"/>
      <c r="O21" s="846"/>
      <c r="P21" s="236"/>
    </row>
    <row r="22" spans="1:18" ht="15.75" customHeight="1" x14ac:dyDescent="0.2">
      <c r="A22" s="90" t="s">
        <v>124</v>
      </c>
      <c r="B22" s="90" t="s">
        <v>139</v>
      </c>
      <c r="C22" s="226"/>
      <c r="D22" s="90" t="s">
        <v>129</v>
      </c>
      <c r="E22" s="224">
        <f t="shared" si="3"/>
        <v>0</v>
      </c>
      <c r="F22" s="248">
        <f t="shared" si="4"/>
        <v>0</v>
      </c>
      <c r="G22" s="226"/>
      <c r="I22" s="249" t="s">
        <v>135</v>
      </c>
      <c r="J22" s="246" t="str">
        <f>IFERROR(G20/C20,"-")</f>
        <v>-</v>
      </c>
      <c r="K22" s="244" t="s">
        <v>130</v>
      </c>
      <c r="M22" s="844"/>
      <c r="N22" s="845"/>
      <c r="O22" s="846"/>
      <c r="P22" s="236"/>
    </row>
    <row r="23" spans="1:18" ht="15.75" customHeight="1" x14ac:dyDescent="0.2">
      <c r="A23" s="815" t="s">
        <v>141</v>
      </c>
      <c r="B23" s="780"/>
      <c r="C23" s="250">
        <f>IFERROR(C18,0)+IFERROR(C19,0)+IFERROR(C20,0)+IFERROR(C21,0)+IFERROR(C22,0)</f>
        <v>501678.66476632998</v>
      </c>
      <c r="D23" s="251" t="s">
        <v>129</v>
      </c>
      <c r="E23" s="252">
        <f>SUM(E18:E22)</f>
        <v>0.99999999999999989</v>
      </c>
      <c r="F23" s="252">
        <f>SUM(F19:F22)</f>
        <v>1</v>
      </c>
      <c r="G23" s="250">
        <f>SUM(G17:G22)</f>
        <v>55434.02</v>
      </c>
      <c r="I23" s="813" t="s">
        <v>133</v>
      </c>
      <c r="J23" s="816">
        <f>IFERROR((J19*F19),0)+IFERROR((J22*F20),0)+IFERROR((J20*F21),0)+IFERROR((J21*F22),0)</f>
        <v>5.3186565923880387E-2</v>
      </c>
      <c r="K23" s="817" t="s">
        <v>130</v>
      </c>
      <c r="M23" s="844"/>
      <c r="N23" s="845"/>
      <c r="O23" s="846"/>
    </row>
    <row r="24" spans="1:18" ht="15.75" customHeight="1" x14ac:dyDescent="0.2">
      <c r="A24" s="818" t="s">
        <v>144</v>
      </c>
      <c r="B24" s="780"/>
      <c r="C24" s="253">
        <f>IFERROR(C19,0)+IFERROR(C20,0)+IFERROR(C21,0)+IFERROR(C22,0)</f>
        <v>7821.9</v>
      </c>
      <c r="D24" s="253" t="s">
        <v>129</v>
      </c>
      <c r="E24" s="818"/>
      <c r="F24" s="819"/>
      <c r="G24" s="780"/>
      <c r="H24" s="230"/>
      <c r="I24" s="788"/>
      <c r="J24" s="788"/>
      <c r="K24" s="788"/>
      <c r="L24" s="230"/>
      <c r="M24" s="826"/>
      <c r="N24" s="827"/>
      <c r="O24" s="828"/>
    </row>
    <row r="25" spans="1:18" ht="15.75" customHeight="1" x14ac:dyDescent="0.2">
      <c r="H25" s="230"/>
      <c r="I25" s="230"/>
      <c r="J25" s="230"/>
      <c r="K25" s="230"/>
      <c r="L25" s="230"/>
      <c r="M25" s="230"/>
      <c r="N25" s="230"/>
      <c r="O25" s="188"/>
      <c r="P25" s="216"/>
      <c r="Q25" s="188"/>
    </row>
    <row r="26" spans="1:18" ht="15.75" customHeight="1" x14ac:dyDescent="0.2">
      <c r="E26" s="254"/>
      <c r="F26" s="230"/>
      <c r="G26" s="230"/>
      <c r="H26" s="230"/>
      <c r="I26" s="230"/>
      <c r="J26" s="230"/>
      <c r="K26" s="230"/>
      <c r="L26" s="230"/>
      <c r="M26" s="230"/>
      <c r="N26" s="230"/>
      <c r="O26" s="188"/>
      <c r="P26" s="216"/>
      <c r="Q26" s="188"/>
    </row>
    <row r="27" spans="1:18" ht="15.75" customHeight="1" x14ac:dyDescent="0.2">
      <c r="A27" s="820" t="s">
        <v>153</v>
      </c>
      <c r="B27" s="780"/>
      <c r="C27" s="876" t="s">
        <v>115</v>
      </c>
      <c r="D27" s="876" t="s">
        <v>20</v>
      </c>
      <c r="E27" s="877" t="s">
        <v>116</v>
      </c>
      <c r="F27" s="877" t="s">
        <v>148</v>
      </c>
      <c r="G27" s="877" t="s">
        <v>117</v>
      </c>
      <c r="I27" s="878" t="s">
        <v>149</v>
      </c>
      <c r="J27" s="824"/>
      <c r="K27" s="825"/>
      <c r="L27" s="230"/>
      <c r="M27" s="879" t="s">
        <v>150</v>
      </c>
      <c r="N27" s="819"/>
      <c r="O27" s="780"/>
    </row>
    <row r="28" spans="1:18" ht="15.75" customHeight="1" x14ac:dyDescent="0.2">
      <c r="A28" s="256" t="s">
        <v>122</v>
      </c>
      <c r="B28" s="256" t="s">
        <v>123</v>
      </c>
      <c r="C28" s="788"/>
      <c r="D28" s="788"/>
      <c r="E28" s="788"/>
      <c r="F28" s="788"/>
      <c r="G28" s="788"/>
      <c r="I28" s="826"/>
      <c r="J28" s="827"/>
      <c r="K28" s="828"/>
      <c r="M28" s="849" t="s">
        <v>154</v>
      </c>
      <c r="N28" s="824"/>
      <c r="O28" s="825"/>
    </row>
    <row r="29" spans="1:18" ht="15.75" customHeight="1" x14ac:dyDescent="0.2">
      <c r="A29" s="90" t="s">
        <v>124</v>
      </c>
      <c r="B29" s="218" t="s">
        <v>25</v>
      </c>
      <c r="C29" s="219">
        <f>761382*10^-3</f>
        <v>761.38200000000006</v>
      </c>
      <c r="D29" s="218" t="s">
        <v>125</v>
      </c>
      <c r="E29" s="238" t="s">
        <v>126</v>
      </c>
      <c r="F29" s="238" t="s">
        <v>126</v>
      </c>
      <c r="G29" s="219">
        <v>231</v>
      </c>
      <c r="I29" s="257" t="s">
        <v>25</v>
      </c>
      <c r="J29" s="258">
        <f>IFERROR((G29/C29),"-")</f>
        <v>0.30339566735226203</v>
      </c>
      <c r="K29" s="259" t="s">
        <v>127</v>
      </c>
      <c r="M29" s="844"/>
      <c r="N29" s="845"/>
      <c r="O29" s="846"/>
    </row>
    <row r="30" spans="1:18" ht="15.75" customHeight="1" x14ac:dyDescent="0.2">
      <c r="A30" s="90" t="s">
        <v>124</v>
      </c>
      <c r="B30" s="90" t="s">
        <v>25</v>
      </c>
      <c r="C30" s="226">
        <f>C29*$I$13</f>
        <v>2597.943500244</v>
      </c>
      <c r="D30" s="90" t="s">
        <v>129</v>
      </c>
      <c r="E30" s="224">
        <f t="shared" ref="E30:E34" si="6">C30/$C$35</f>
        <v>1</v>
      </c>
      <c r="F30" s="242" t="s">
        <v>126</v>
      </c>
      <c r="G30" s="242" t="s">
        <v>126</v>
      </c>
      <c r="I30" s="257" t="s">
        <v>25</v>
      </c>
      <c r="J30" s="260">
        <f>IFERROR(J29/$I$13,"-")</f>
        <v>8.8916483356279441E-2</v>
      </c>
      <c r="K30" s="259" t="s">
        <v>130</v>
      </c>
      <c r="M30" s="844"/>
      <c r="N30" s="845"/>
      <c r="O30" s="846"/>
    </row>
    <row r="31" spans="1:18" ht="15.75" customHeight="1" x14ac:dyDescent="0.2">
      <c r="A31" s="90" t="s">
        <v>124</v>
      </c>
      <c r="B31" s="90" t="s">
        <v>132</v>
      </c>
      <c r="C31" s="226"/>
      <c r="D31" s="90" t="s">
        <v>129</v>
      </c>
      <c r="E31" s="224">
        <f t="shared" si="6"/>
        <v>0</v>
      </c>
      <c r="F31" s="224" t="e">
        <f t="shared" ref="F31:F34" si="7">$C31/(SUM($C$31:$C$34))</f>
        <v>#DIV/0!</v>
      </c>
      <c r="G31" s="226"/>
      <c r="I31" s="244" t="s">
        <v>132</v>
      </c>
      <c r="J31" s="245" t="str">
        <f>IFERROR((G31/C31),"-")</f>
        <v>-</v>
      </c>
      <c r="K31" s="244" t="s">
        <v>130</v>
      </c>
      <c r="M31" s="844"/>
      <c r="N31" s="845"/>
      <c r="O31" s="846"/>
    </row>
    <row r="32" spans="1:18" ht="15.75" customHeight="1" x14ac:dyDescent="0.2">
      <c r="A32" s="90" t="s">
        <v>124</v>
      </c>
      <c r="B32" s="90" t="s">
        <v>135</v>
      </c>
      <c r="C32" s="226"/>
      <c r="D32" s="90" t="s">
        <v>129</v>
      </c>
      <c r="E32" s="224">
        <f t="shared" si="6"/>
        <v>0</v>
      </c>
      <c r="F32" s="224" t="e">
        <f t="shared" si="7"/>
        <v>#DIV/0!</v>
      </c>
      <c r="G32" s="226"/>
      <c r="I32" s="244" t="s">
        <v>152</v>
      </c>
      <c r="J32" s="245" t="str">
        <f t="shared" ref="J32:J33" si="8">IFERROR(G33/C33,"-")</f>
        <v>-</v>
      </c>
      <c r="K32" s="244" t="s">
        <v>130</v>
      </c>
      <c r="M32" s="844"/>
      <c r="N32" s="845"/>
      <c r="O32" s="846"/>
    </row>
    <row r="33" spans="1:15" ht="15.75" customHeight="1" x14ac:dyDescent="0.2">
      <c r="A33" s="90" t="s">
        <v>124</v>
      </c>
      <c r="B33" s="90" t="s">
        <v>137</v>
      </c>
      <c r="C33" s="226"/>
      <c r="D33" s="90" t="s">
        <v>129</v>
      </c>
      <c r="E33" s="224">
        <f t="shared" si="6"/>
        <v>0</v>
      </c>
      <c r="F33" s="224" t="e">
        <f t="shared" si="7"/>
        <v>#DIV/0!</v>
      </c>
      <c r="G33" s="226"/>
      <c r="I33" s="244" t="s">
        <v>139</v>
      </c>
      <c r="J33" s="261" t="str">
        <f t="shared" si="8"/>
        <v>-</v>
      </c>
      <c r="K33" s="244" t="s">
        <v>130</v>
      </c>
      <c r="M33" s="844"/>
      <c r="N33" s="845"/>
      <c r="O33" s="846"/>
    </row>
    <row r="34" spans="1:15" ht="15.75" customHeight="1" x14ac:dyDescent="0.2">
      <c r="A34" s="90" t="s">
        <v>124</v>
      </c>
      <c r="B34" s="90" t="s">
        <v>139</v>
      </c>
      <c r="C34" s="226"/>
      <c r="D34" s="90" t="s">
        <v>129</v>
      </c>
      <c r="E34" s="224">
        <f t="shared" si="6"/>
        <v>0</v>
      </c>
      <c r="F34" s="224" t="e">
        <f t="shared" si="7"/>
        <v>#DIV/0!</v>
      </c>
      <c r="G34" s="226"/>
      <c r="I34" s="249" t="s">
        <v>135</v>
      </c>
      <c r="J34" s="245" t="str">
        <f>IFERROR(G32/C32,"-")</f>
        <v>-</v>
      </c>
      <c r="K34" s="244" t="s">
        <v>130</v>
      </c>
      <c r="M34" s="844"/>
      <c r="N34" s="845"/>
      <c r="O34" s="846"/>
    </row>
    <row r="35" spans="1:15" ht="15.75" customHeight="1" x14ac:dyDescent="0.2">
      <c r="A35" s="821" t="s">
        <v>141</v>
      </c>
      <c r="B35" s="780"/>
      <c r="C35" s="262">
        <f>IFERROR(C30,0)+IFERROR(C31,0)+IFERROR(C32,0)+IFERROR(C33,0)+IFERROR(C34,0)</f>
        <v>2597.943500244</v>
      </c>
      <c r="D35" s="262" t="s">
        <v>129</v>
      </c>
      <c r="E35" s="263">
        <f>SUM(E30:E34)</f>
        <v>1</v>
      </c>
      <c r="F35" s="263" t="e">
        <f>SUM(F31:F34)</f>
        <v>#DIV/0!</v>
      </c>
      <c r="G35" s="262">
        <f>SUM(G29:G34)</f>
        <v>231</v>
      </c>
      <c r="I35" s="814" t="s">
        <v>133</v>
      </c>
      <c r="J35" s="832">
        <f>IFERROR((J31*F31),0)+IFERROR((J34*F32),0)+IFERROR((J32*F33),0)+IFERROR((J33*F34),0)</f>
        <v>0</v>
      </c>
      <c r="K35" s="833" t="s">
        <v>130</v>
      </c>
      <c r="M35" s="844"/>
      <c r="N35" s="845"/>
      <c r="O35" s="846"/>
    </row>
    <row r="36" spans="1:15" ht="15.75" customHeight="1" x14ac:dyDescent="0.2">
      <c r="A36" s="829" t="s">
        <v>144</v>
      </c>
      <c r="B36" s="780"/>
      <c r="C36" s="264">
        <f>IFERROR(C31,0)+IFERROR(C32,0)+IFERROR(C33,0)+IFERROR(C34,0)</f>
        <v>0</v>
      </c>
      <c r="D36" s="264" t="s">
        <v>129</v>
      </c>
      <c r="E36" s="829"/>
      <c r="F36" s="819"/>
      <c r="G36" s="780"/>
      <c r="H36" s="230"/>
      <c r="I36" s="788"/>
      <c r="J36" s="788"/>
      <c r="K36" s="788"/>
      <c r="M36" s="826"/>
      <c r="N36" s="827"/>
      <c r="O36" s="828"/>
    </row>
    <row r="37" spans="1:15" ht="15.75" customHeight="1" x14ac:dyDescent="0.2">
      <c r="H37" s="230"/>
      <c r="I37" s="230"/>
      <c r="N37" s="230"/>
    </row>
    <row r="38" spans="1:15" ht="15.75" customHeight="1" x14ac:dyDescent="0.2">
      <c r="E38" s="254"/>
      <c r="F38" s="230"/>
      <c r="G38" s="230"/>
      <c r="H38" s="230"/>
      <c r="I38" s="230"/>
      <c r="N38" s="230"/>
    </row>
    <row r="39" spans="1:15" ht="15.75" customHeight="1" x14ac:dyDescent="0.3">
      <c r="A39" s="830" t="s">
        <v>155</v>
      </c>
      <c r="B39" s="780"/>
      <c r="C39" s="831" t="s">
        <v>115</v>
      </c>
      <c r="D39" s="831" t="s">
        <v>20</v>
      </c>
      <c r="E39" s="822" t="s">
        <v>116</v>
      </c>
      <c r="F39" s="822" t="s">
        <v>148</v>
      </c>
      <c r="G39" s="822" t="s">
        <v>117</v>
      </c>
      <c r="I39" s="823" t="s">
        <v>149</v>
      </c>
      <c r="J39" s="824"/>
      <c r="K39" s="825"/>
      <c r="M39" s="850" t="s">
        <v>150</v>
      </c>
      <c r="N39" s="819"/>
      <c r="O39" s="780"/>
    </row>
    <row r="40" spans="1:15" ht="15.75" customHeight="1" x14ac:dyDescent="0.2">
      <c r="A40" s="265" t="s">
        <v>122</v>
      </c>
      <c r="B40" s="265" t="s">
        <v>123</v>
      </c>
      <c r="C40" s="788"/>
      <c r="D40" s="788"/>
      <c r="E40" s="788"/>
      <c r="F40" s="788"/>
      <c r="G40" s="788"/>
      <c r="I40" s="826"/>
      <c r="J40" s="827"/>
      <c r="K40" s="828"/>
      <c r="M40" s="843"/>
      <c r="N40" s="824"/>
      <c r="O40" s="825"/>
    </row>
    <row r="41" spans="1:15" ht="15.75" customHeight="1" x14ac:dyDescent="0.2">
      <c r="A41" s="90" t="s">
        <v>124</v>
      </c>
      <c r="B41" s="218" t="s">
        <v>25</v>
      </c>
      <c r="C41" s="219">
        <v>2198.7777000000001</v>
      </c>
      <c r="D41" s="218" t="s">
        <v>125</v>
      </c>
      <c r="E41" s="238" t="s">
        <v>126</v>
      </c>
      <c r="F41" s="238" t="s">
        <v>126</v>
      </c>
      <c r="G41" s="219">
        <v>667.46</v>
      </c>
      <c r="I41" s="266" t="s">
        <v>25</v>
      </c>
      <c r="J41" s="267">
        <f>IFERROR((G41/C41),"-")</f>
        <v>0.30355956402504902</v>
      </c>
      <c r="K41" s="268" t="s">
        <v>127</v>
      </c>
      <c r="M41" s="844"/>
      <c r="N41" s="845"/>
      <c r="O41" s="846"/>
    </row>
    <row r="42" spans="1:15" ht="15.75" customHeight="1" x14ac:dyDescent="0.2">
      <c r="A42" s="90" t="s">
        <v>124</v>
      </c>
      <c r="B42" s="90" t="s">
        <v>25</v>
      </c>
      <c r="C42" s="226">
        <f>C41*$I$13</f>
        <v>7502.5417388333999</v>
      </c>
      <c r="D42" s="90" t="s">
        <v>129</v>
      </c>
      <c r="E42" s="224">
        <f t="shared" ref="E42:E46" si="9">C42/$C$47</f>
        <v>1</v>
      </c>
      <c r="F42" s="242" t="s">
        <v>126</v>
      </c>
      <c r="G42" s="242" t="s">
        <v>126</v>
      </c>
      <c r="I42" s="266" t="s">
        <v>25</v>
      </c>
      <c r="J42" s="269">
        <f>IFERROR(J41/$I$13,"-")</f>
        <v>8.8964516724406265E-2</v>
      </c>
      <c r="K42" s="268" t="s">
        <v>130</v>
      </c>
      <c r="M42" s="844"/>
      <c r="N42" s="845"/>
      <c r="O42" s="846"/>
    </row>
    <row r="43" spans="1:15" ht="15.75" customHeight="1" x14ac:dyDescent="0.2">
      <c r="A43" s="90" t="s">
        <v>124</v>
      </c>
      <c r="B43" s="90" t="s">
        <v>132</v>
      </c>
      <c r="C43" s="226"/>
      <c r="D43" s="90" t="s">
        <v>129</v>
      </c>
      <c r="E43" s="224">
        <f t="shared" si="9"/>
        <v>0</v>
      </c>
      <c r="F43" s="224" t="e">
        <f t="shared" ref="F43:F46" si="10">$C43/(SUM($C$43:$C$46))</f>
        <v>#DIV/0!</v>
      </c>
      <c r="G43" s="226"/>
      <c r="I43" s="244" t="s">
        <v>132</v>
      </c>
      <c r="J43" s="245" t="str">
        <f>IFERROR((G43/C43),"-")</f>
        <v>-</v>
      </c>
      <c r="K43" s="244" t="s">
        <v>130</v>
      </c>
      <c r="M43" s="844"/>
      <c r="N43" s="845"/>
      <c r="O43" s="846"/>
    </row>
    <row r="44" spans="1:15" ht="15.75" customHeight="1" x14ac:dyDescent="0.2">
      <c r="A44" s="90" t="s">
        <v>124</v>
      </c>
      <c r="B44" s="90" t="s">
        <v>135</v>
      </c>
      <c r="C44" s="226"/>
      <c r="D44" s="90" t="s">
        <v>129</v>
      </c>
      <c r="E44" s="224">
        <f t="shared" si="9"/>
        <v>0</v>
      </c>
      <c r="F44" s="224" t="e">
        <f t="shared" si="10"/>
        <v>#DIV/0!</v>
      </c>
      <c r="G44" s="226"/>
      <c r="I44" s="244" t="s">
        <v>152</v>
      </c>
      <c r="J44" s="245" t="str">
        <f t="shared" ref="J44:J45" si="11">IFERROR(G45/C45,"-")</f>
        <v>-</v>
      </c>
      <c r="K44" s="244" t="s">
        <v>130</v>
      </c>
      <c r="M44" s="844"/>
      <c r="N44" s="845"/>
      <c r="O44" s="846"/>
    </row>
    <row r="45" spans="1:15" ht="15.75" customHeight="1" x14ac:dyDescent="0.2">
      <c r="A45" s="90" t="s">
        <v>124</v>
      </c>
      <c r="B45" s="90" t="s">
        <v>137</v>
      </c>
      <c r="C45" s="226"/>
      <c r="D45" s="90" t="s">
        <v>129</v>
      </c>
      <c r="E45" s="224">
        <f t="shared" si="9"/>
        <v>0</v>
      </c>
      <c r="F45" s="224" t="e">
        <f t="shared" si="10"/>
        <v>#DIV/0!</v>
      </c>
      <c r="G45" s="226"/>
      <c r="I45" s="244" t="s">
        <v>139</v>
      </c>
      <c r="J45" s="261" t="str">
        <f t="shared" si="11"/>
        <v>-</v>
      </c>
      <c r="K45" s="244" t="s">
        <v>130</v>
      </c>
      <c r="M45" s="844"/>
      <c r="N45" s="845"/>
      <c r="O45" s="846"/>
    </row>
    <row r="46" spans="1:15" ht="15.75" customHeight="1" x14ac:dyDescent="0.2">
      <c r="A46" s="90" t="s">
        <v>124</v>
      </c>
      <c r="B46" s="90" t="s">
        <v>139</v>
      </c>
      <c r="C46" s="226"/>
      <c r="D46" s="90" t="s">
        <v>129</v>
      </c>
      <c r="E46" s="224">
        <f t="shared" si="9"/>
        <v>0</v>
      </c>
      <c r="F46" s="224" t="e">
        <f t="shared" si="10"/>
        <v>#DIV/0!</v>
      </c>
      <c r="G46" s="226"/>
      <c r="I46" s="249" t="s">
        <v>135</v>
      </c>
      <c r="J46" s="245" t="str">
        <f>IFERROR(G44/C44,"-")</f>
        <v>-</v>
      </c>
      <c r="K46" s="244" t="s">
        <v>130</v>
      </c>
      <c r="M46" s="844"/>
      <c r="N46" s="845"/>
      <c r="O46" s="846"/>
    </row>
    <row r="47" spans="1:15" ht="15.75" customHeight="1" x14ac:dyDescent="0.2">
      <c r="A47" s="834" t="s">
        <v>141</v>
      </c>
      <c r="B47" s="780"/>
      <c r="C47" s="270">
        <f>IFERROR(C42,0)+IFERROR(C43,0)+IFERROR(C44,0)+IFERROR(C45,0)+IFERROR(C46,0)</f>
        <v>7502.5417388333999</v>
      </c>
      <c r="D47" s="270" t="s">
        <v>129</v>
      </c>
      <c r="E47" s="271">
        <f>IFERROR(SUM(E42:E46),"-")</f>
        <v>1</v>
      </c>
      <c r="F47" s="271" t="str">
        <f>IFERROR(SUM(F43:F46),"-")</f>
        <v>-</v>
      </c>
      <c r="G47" s="270">
        <f>SUM(G41:G46)</f>
        <v>667.46</v>
      </c>
      <c r="I47" s="835" t="s">
        <v>133</v>
      </c>
      <c r="J47" s="836">
        <f>IFERROR((J43*F43),0)+IFERROR((J46*F44),0)+IFERROR((J44*F45),0)+IFERROR((J45*F46),0)</f>
        <v>0</v>
      </c>
      <c r="K47" s="837" t="s">
        <v>130</v>
      </c>
      <c r="M47" s="844"/>
      <c r="N47" s="845"/>
      <c r="O47" s="846"/>
    </row>
    <row r="48" spans="1:15" ht="15.75" customHeight="1" x14ac:dyDescent="0.2">
      <c r="A48" s="839" t="s">
        <v>144</v>
      </c>
      <c r="B48" s="780"/>
      <c r="C48" s="272">
        <f>IFERROR(C43,0)+IFERROR(C44,0)+IFERROR(C45,0)+IFERROR(C46,0)</f>
        <v>0</v>
      </c>
      <c r="D48" s="273" t="s">
        <v>129</v>
      </c>
      <c r="E48" s="838"/>
      <c r="F48" s="819"/>
      <c r="G48" s="780"/>
      <c r="H48" s="230"/>
      <c r="I48" s="788"/>
      <c r="J48" s="788"/>
      <c r="K48" s="788"/>
      <c r="M48" s="826"/>
      <c r="N48" s="827"/>
      <c r="O48" s="828"/>
    </row>
    <row r="49" spans="1:15" ht="15.75" customHeight="1" x14ac:dyDescent="0.2">
      <c r="H49" s="230"/>
      <c r="I49" s="230"/>
      <c r="N49" s="230"/>
    </row>
    <row r="50" spans="1:15" ht="15.75" customHeight="1" x14ac:dyDescent="0.2">
      <c r="E50" s="254"/>
      <c r="F50" s="230"/>
      <c r="G50" s="230"/>
      <c r="H50" s="230"/>
      <c r="I50" s="230"/>
      <c r="N50" s="230"/>
    </row>
    <row r="51" spans="1:15" ht="15.75" customHeight="1" x14ac:dyDescent="0.3">
      <c r="A51" s="880" t="s">
        <v>156</v>
      </c>
      <c r="B51" s="780"/>
      <c r="C51" s="840" t="s">
        <v>115</v>
      </c>
      <c r="D51" s="840" t="s">
        <v>20</v>
      </c>
      <c r="E51" s="841" t="s">
        <v>116</v>
      </c>
      <c r="F51" s="841" t="s">
        <v>148</v>
      </c>
      <c r="G51" s="841" t="s">
        <v>117</v>
      </c>
      <c r="I51" s="842" t="s">
        <v>149</v>
      </c>
      <c r="J51" s="824"/>
      <c r="K51" s="825"/>
      <c r="M51" s="851" t="s">
        <v>150</v>
      </c>
      <c r="N51" s="819"/>
      <c r="O51" s="780"/>
    </row>
    <row r="52" spans="1:15" ht="15.75" customHeight="1" x14ac:dyDescent="0.2">
      <c r="A52" s="274" t="s">
        <v>122</v>
      </c>
      <c r="B52" s="274" t="s">
        <v>123</v>
      </c>
      <c r="C52" s="788"/>
      <c r="D52" s="788"/>
      <c r="E52" s="788"/>
      <c r="F52" s="788"/>
      <c r="G52" s="788"/>
      <c r="I52" s="826"/>
      <c r="J52" s="827"/>
      <c r="K52" s="828"/>
      <c r="M52" s="843"/>
      <c r="N52" s="824"/>
      <c r="O52" s="825"/>
    </row>
    <row r="53" spans="1:15" ht="15.75" customHeight="1" x14ac:dyDescent="0.2">
      <c r="A53" s="90" t="s">
        <v>124</v>
      </c>
      <c r="B53" s="218" t="s">
        <v>25</v>
      </c>
      <c r="C53" s="219">
        <f>AVERAGE(18222145,29939359)
*10^-3</f>
        <v>24080.752</v>
      </c>
      <c r="D53" s="218" t="s">
        <v>125</v>
      </c>
      <c r="E53" s="238" t="s">
        <v>126</v>
      </c>
      <c r="F53" s="238" t="s">
        <v>126</v>
      </c>
      <c r="G53" s="219">
        <f>G17/C17*C53</f>
        <v>9153.7897595618051</v>
      </c>
      <c r="I53" s="275" t="s">
        <v>25</v>
      </c>
      <c r="J53" s="276">
        <f>IFERROR((G53/C53),"-")</f>
        <v>0.38012889961085122</v>
      </c>
      <c r="K53" s="277" t="s">
        <v>127</v>
      </c>
      <c r="M53" s="844"/>
      <c r="N53" s="845"/>
      <c r="O53" s="846"/>
    </row>
    <row r="54" spans="1:15" ht="15.75" customHeight="1" x14ac:dyDescent="0.2">
      <c r="A54" s="90" t="s">
        <v>124</v>
      </c>
      <c r="B54" s="90" t="s">
        <v>25</v>
      </c>
      <c r="C54" s="226">
        <f>C53*$I$13</f>
        <v>82166.945290784002</v>
      </c>
      <c r="D54" s="90" t="s">
        <v>129</v>
      </c>
      <c r="E54" s="224">
        <f t="shared" ref="E54:E58" si="12">C54/$C$59</f>
        <v>1</v>
      </c>
      <c r="F54" s="242" t="s">
        <v>126</v>
      </c>
      <c r="G54" s="242" t="s">
        <v>126</v>
      </c>
      <c r="I54" s="275" t="s">
        <v>25</v>
      </c>
      <c r="J54" s="278">
        <f>IFERROR(J53/$I$13,"-")</f>
        <v>0.11140477143414643</v>
      </c>
      <c r="K54" s="277" t="s">
        <v>130</v>
      </c>
      <c r="M54" s="844"/>
      <c r="N54" s="845"/>
      <c r="O54" s="846"/>
    </row>
    <row r="55" spans="1:15" ht="15.75" customHeight="1" x14ac:dyDescent="0.2">
      <c r="A55" s="90" t="s">
        <v>124</v>
      </c>
      <c r="B55" s="90" t="s">
        <v>132</v>
      </c>
      <c r="C55" s="226">
        <v>0</v>
      </c>
      <c r="D55" s="90" t="s">
        <v>129</v>
      </c>
      <c r="E55" s="224">
        <f t="shared" si="12"/>
        <v>0</v>
      </c>
      <c r="F55" s="224" t="e">
        <f t="shared" ref="F55:F58" si="13">$C55/(SUM($C$55:$C$58))</f>
        <v>#DIV/0!</v>
      </c>
      <c r="G55" s="226"/>
      <c r="I55" s="244" t="s">
        <v>132</v>
      </c>
      <c r="J55" s="245" t="str">
        <f>IFERROR((G55/C55),"-")</f>
        <v>-</v>
      </c>
      <c r="K55" s="244" t="s">
        <v>130</v>
      </c>
      <c r="M55" s="844"/>
      <c r="N55" s="845"/>
      <c r="O55" s="846"/>
    </row>
    <row r="56" spans="1:15" ht="15.75" customHeight="1" x14ac:dyDescent="0.2">
      <c r="A56" s="90" t="s">
        <v>124</v>
      </c>
      <c r="B56" s="90" t="s">
        <v>135</v>
      </c>
      <c r="C56" s="226">
        <v>0</v>
      </c>
      <c r="D56" s="90" t="s">
        <v>129</v>
      </c>
      <c r="E56" s="224">
        <f t="shared" si="12"/>
        <v>0</v>
      </c>
      <c r="F56" s="224" t="e">
        <f t="shared" si="13"/>
        <v>#DIV/0!</v>
      </c>
      <c r="G56" s="226"/>
      <c r="I56" s="244" t="s">
        <v>152</v>
      </c>
      <c r="J56" s="245" t="str">
        <f t="shared" ref="J56:J57" si="14">IFERROR(G57/C57,"-")</f>
        <v>-</v>
      </c>
      <c r="K56" s="244" t="s">
        <v>130</v>
      </c>
      <c r="M56" s="844"/>
      <c r="N56" s="845"/>
      <c r="O56" s="846"/>
    </row>
    <row r="57" spans="1:15" ht="15.75" customHeight="1" x14ac:dyDescent="0.2">
      <c r="A57" s="90" t="s">
        <v>124</v>
      </c>
      <c r="B57" s="90" t="s">
        <v>137</v>
      </c>
      <c r="C57" s="226">
        <v>0</v>
      </c>
      <c r="D57" s="90" t="s">
        <v>129</v>
      </c>
      <c r="E57" s="224">
        <f t="shared" si="12"/>
        <v>0</v>
      </c>
      <c r="F57" s="224" t="e">
        <f t="shared" si="13"/>
        <v>#DIV/0!</v>
      </c>
      <c r="G57" s="226"/>
      <c r="I57" s="244" t="s">
        <v>139</v>
      </c>
      <c r="J57" s="261" t="str">
        <f t="shared" si="14"/>
        <v>-</v>
      </c>
      <c r="K57" s="244" t="s">
        <v>130</v>
      </c>
      <c r="M57" s="844"/>
      <c r="N57" s="845"/>
      <c r="O57" s="846"/>
    </row>
    <row r="58" spans="1:15" ht="15.75" customHeight="1" x14ac:dyDescent="0.2">
      <c r="A58" s="90" t="s">
        <v>124</v>
      </c>
      <c r="B58" s="90" t="s">
        <v>139</v>
      </c>
      <c r="C58" s="226">
        <v>0</v>
      </c>
      <c r="D58" s="90" t="s">
        <v>129</v>
      </c>
      <c r="E58" s="224">
        <f t="shared" si="12"/>
        <v>0</v>
      </c>
      <c r="F58" s="224" t="e">
        <f t="shared" si="13"/>
        <v>#DIV/0!</v>
      </c>
      <c r="G58" s="226"/>
      <c r="I58" s="249" t="s">
        <v>135</v>
      </c>
      <c r="J58" s="245" t="str">
        <f>IFERROR(G56/C56,"-")</f>
        <v>-</v>
      </c>
      <c r="K58" s="244" t="s">
        <v>130</v>
      </c>
      <c r="M58" s="844"/>
      <c r="N58" s="845"/>
      <c r="O58" s="846"/>
    </row>
    <row r="59" spans="1:15" ht="15.75" customHeight="1" x14ac:dyDescent="0.2">
      <c r="A59" s="881" t="s">
        <v>141</v>
      </c>
      <c r="B59" s="780"/>
      <c r="C59" s="279">
        <f>IFERROR(C54,0)+IFERROR(C55,0)+IFERROR(C56,0)+IFERROR(C57,0)+IFERROR(C58,0)</f>
        <v>82166.945290784002</v>
      </c>
      <c r="D59" s="279" t="s">
        <v>129</v>
      </c>
      <c r="E59" s="280">
        <f>SUM(E54:E58)</f>
        <v>1</v>
      </c>
      <c r="F59" s="281" t="str">
        <f>IFERROR(SUM(F55:F58),"-")</f>
        <v>-</v>
      </c>
      <c r="G59" s="279">
        <f>SUM(G53:G58)</f>
        <v>9153.7897595618051</v>
      </c>
      <c r="I59" s="882" t="s">
        <v>133</v>
      </c>
      <c r="J59" s="883">
        <f>IFERROR((J55*F55),0)+IFERROR((J58*F56),0)+IFERROR((J56*F57),0)+IFERROR((J57*F58),0)</f>
        <v>0</v>
      </c>
      <c r="K59" s="884" t="s">
        <v>130</v>
      </c>
      <c r="M59" s="844"/>
      <c r="N59" s="845"/>
      <c r="O59" s="846"/>
    </row>
    <row r="60" spans="1:15" ht="15.75" customHeight="1" x14ac:dyDescent="0.2">
      <c r="A60" s="885" t="s">
        <v>144</v>
      </c>
      <c r="B60" s="780"/>
      <c r="C60" s="282">
        <f>IFERROR(C55,0)+IFERROR(C56,0)+IFERROR(C57,0)+IFERROR(C58,0)</f>
        <v>0</v>
      </c>
      <c r="D60" s="282" t="s">
        <v>129</v>
      </c>
      <c r="E60" s="885"/>
      <c r="F60" s="819"/>
      <c r="G60" s="780"/>
      <c r="H60" s="230"/>
      <c r="I60" s="788"/>
      <c r="J60" s="788"/>
      <c r="K60" s="788"/>
      <c r="M60" s="826"/>
      <c r="N60" s="827"/>
      <c r="O60" s="828"/>
    </row>
    <row r="61" spans="1:15" ht="15.75" customHeight="1" x14ac:dyDescent="0.2">
      <c r="H61" s="230"/>
      <c r="I61" s="230"/>
      <c r="N61" s="230"/>
    </row>
    <row r="62" spans="1:15" ht="15.75" customHeight="1" x14ac:dyDescent="0.2">
      <c r="E62" s="254"/>
      <c r="F62" s="230"/>
      <c r="G62" s="230"/>
      <c r="H62" s="230"/>
      <c r="I62" s="230"/>
      <c r="N62" s="230"/>
    </row>
    <row r="63" spans="1:15" ht="15.75" customHeight="1" x14ac:dyDescent="0.3">
      <c r="A63" s="886" t="s">
        <v>157</v>
      </c>
      <c r="B63" s="780"/>
      <c r="C63" s="892" t="s">
        <v>115</v>
      </c>
      <c r="D63" s="892" t="s">
        <v>20</v>
      </c>
      <c r="E63" s="893" t="s">
        <v>116</v>
      </c>
      <c r="F63" s="893" t="s">
        <v>148</v>
      </c>
      <c r="G63" s="893" t="s">
        <v>117</v>
      </c>
      <c r="I63" s="894" t="s">
        <v>149</v>
      </c>
      <c r="J63" s="824"/>
      <c r="K63" s="825"/>
      <c r="M63" s="895" t="s">
        <v>150</v>
      </c>
      <c r="N63" s="819"/>
      <c r="O63" s="780"/>
    </row>
    <row r="64" spans="1:15" ht="15.75" customHeight="1" x14ac:dyDescent="0.2">
      <c r="A64" s="284" t="s">
        <v>122</v>
      </c>
      <c r="B64" s="284" t="s">
        <v>123</v>
      </c>
      <c r="C64" s="788"/>
      <c r="D64" s="788"/>
      <c r="E64" s="788"/>
      <c r="F64" s="788"/>
      <c r="G64" s="788"/>
      <c r="I64" s="826"/>
      <c r="J64" s="827"/>
      <c r="K64" s="828"/>
      <c r="M64" s="843"/>
      <c r="N64" s="824"/>
      <c r="O64" s="825"/>
    </row>
    <row r="65" spans="1:22" ht="15.75" customHeight="1" x14ac:dyDescent="0.2">
      <c r="A65" s="90" t="s">
        <v>124</v>
      </c>
      <c r="B65" s="218" t="s">
        <v>25</v>
      </c>
      <c r="C65" s="219">
        <f>C41</f>
        <v>2198.7777000000001</v>
      </c>
      <c r="D65" s="218" t="s">
        <v>125</v>
      </c>
      <c r="E65" s="238" t="s">
        <v>126</v>
      </c>
      <c r="F65" s="238" t="s">
        <v>126</v>
      </c>
      <c r="G65" s="219">
        <f>G41</f>
        <v>667.46</v>
      </c>
      <c r="I65" s="285" t="s">
        <v>25</v>
      </c>
      <c r="J65" s="286">
        <f>IFERROR((G65/C65),"-")</f>
        <v>0.30355956402504902</v>
      </c>
      <c r="K65" s="287" t="s">
        <v>127</v>
      </c>
      <c r="M65" s="844"/>
      <c r="N65" s="845"/>
      <c r="O65" s="846"/>
    </row>
    <row r="66" spans="1:22" ht="15.75" customHeight="1" x14ac:dyDescent="0.2">
      <c r="A66" s="90" t="s">
        <v>124</v>
      </c>
      <c r="B66" s="90" t="s">
        <v>25</v>
      </c>
      <c r="C66" s="226">
        <f>C65*$I$13</f>
        <v>7502.5417388333999</v>
      </c>
      <c r="D66" s="90" t="s">
        <v>129</v>
      </c>
      <c r="E66" s="224">
        <f t="shared" ref="E66:E70" si="15">C66/$C$71</f>
        <v>1</v>
      </c>
      <c r="F66" s="242" t="s">
        <v>126</v>
      </c>
      <c r="G66" s="242" t="s">
        <v>126</v>
      </c>
      <c r="I66" s="285" t="s">
        <v>25</v>
      </c>
      <c r="J66" s="288">
        <f>IFERROR(J65/$I$13,"-")</f>
        <v>8.8964516724406265E-2</v>
      </c>
      <c r="K66" s="287" t="s">
        <v>130</v>
      </c>
      <c r="M66" s="844"/>
      <c r="N66" s="845"/>
      <c r="O66" s="846"/>
    </row>
    <row r="67" spans="1:22" ht="15.75" customHeight="1" x14ac:dyDescent="0.2">
      <c r="A67" s="90" t="s">
        <v>124</v>
      </c>
      <c r="B67" s="90" t="s">
        <v>132</v>
      </c>
      <c r="C67" s="226"/>
      <c r="D67" s="90" t="s">
        <v>129</v>
      </c>
      <c r="E67" s="224">
        <f t="shared" si="15"/>
        <v>0</v>
      </c>
      <c r="F67" s="224" t="e">
        <f t="shared" ref="F67:F70" si="16">$C67/(SUM($C$31:$C$34))</f>
        <v>#DIV/0!</v>
      </c>
      <c r="G67" s="226"/>
      <c r="I67" s="244" t="s">
        <v>132</v>
      </c>
      <c r="J67" s="245" t="str">
        <f>IFERROR((G67/C67),"-")</f>
        <v>-</v>
      </c>
      <c r="K67" s="244" t="s">
        <v>130</v>
      </c>
      <c r="M67" s="844"/>
      <c r="N67" s="845"/>
      <c r="O67" s="846"/>
    </row>
    <row r="68" spans="1:22" ht="15.75" customHeight="1" x14ac:dyDescent="0.2">
      <c r="A68" s="90" t="s">
        <v>124</v>
      </c>
      <c r="B68" s="90" t="s">
        <v>135</v>
      </c>
      <c r="C68" s="226"/>
      <c r="D68" s="90" t="s">
        <v>129</v>
      </c>
      <c r="E68" s="224">
        <f t="shared" si="15"/>
        <v>0</v>
      </c>
      <c r="F68" s="224" t="e">
        <f t="shared" si="16"/>
        <v>#DIV/0!</v>
      </c>
      <c r="G68" s="226"/>
      <c r="I68" s="244" t="s">
        <v>152</v>
      </c>
      <c r="J68" s="245" t="str">
        <f t="shared" ref="J68:J69" si="17">IFERROR(G69/C69,"-")</f>
        <v>-</v>
      </c>
      <c r="K68" s="244" t="s">
        <v>130</v>
      </c>
      <c r="M68" s="844"/>
      <c r="N68" s="845"/>
      <c r="O68" s="846"/>
    </row>
    <row r="69" spans="1:22" ht="15.75" customHeight="1" x14ac:dyDescent="0.2">
      <c r="A69" s="90" t="s">
        <v>124</v>
      </c>
      <c r="B69" s="90" t="s">
        <v>137</v>
      </c>
      <c r="C69" s="226"/>
      <c r="D69" s="90" t="s">
        <v>129</v>
      </c>
      <c r="E69" s="224">
        <f t="shared" si="15"/>
        <v>0</v>
      </c>
      <c r="F69" s="224" t="e">
        <f t="shared" si="16"/>
        <v>#DIV/0!</v>
      </c>
      <c r="G69" s="226"/>
      <c r="I69" s="244" t="s">
        <v>139</v>
      </c>
      <c r="J69" s="261" t="str">
        <f t="shared" si="17"/>
        <v>-</v>
      </c>
      <c r="K69" s="244" t="s">
        <v>130</v>
      </c>
      <c r="M69" s="844"/>
      <c r="N69" s="845"/>
      <c r="O69" s="846"/>
    </row>
    <row r="70" spans="1:22" ht="15.75" customHeight="1" x14ac:dyDescent="0.2">
      <c r="A70" s="90" t="s">
        <v>124</v>
      </c>
      <c r="B70" s="90" t="s">
        <v>139</v>
      </c>
      <c r="C70" s="226"/>
      <c r="D70" s="90" t="s">
        <v>129</v>
      </c>
      <c r="E70" s="224">
        <f t="shared" si="15"/>
        <v>0</v>
      </c>
      <c r="F70" s="224" t="e">
        <f t="shared" si="16"/>
        <v>#DIV/0!</v>
      </c>
      <c r="G70" s="226"/>
      <c r="I70" s="249" t="s">
        <v>135</v>
      </c>
      <c r="J70" s="245" t="str">
        <f>IFERROR(G68/C68,"-")</f>
        <v>-</v>
      </c>
      <c r="K70" s="244" t="s">
        <v>130</v>
      </c>
      <c r="M70" s="844"/>
      <c r="N70" s="845"/>
      <c r="O70" s="846"/>
    </row>
    <row r="71" spans="1:22" ht="15.75" customHeight="1" x14ac:dyDescent="0.2">
      <c r="A71" s="887" t="s">
        <v>141</v>
      </c>
      <c r="B71" s="780"/>
      <c r="C71" s="289">
        <f>IFERROR(C66,0)+IFERROR(C67,0)+IFERROR(C68,0)+IFERROR(C69,0)+IFERROR(C70,0)</f>
        <v>7502.5417388333999</v>
      </c>
      <c r="D71" s="289" t="s">
        <v>129</v>
      </c>
      <c r="E71" s="290">
        <f>SUM(E66:E70)</f>
        <v>1</v>
      </c>
      <c r="F71" s="290" t="e">
        <f>SUM(F67:F70)</f>
        <v>#DIV/0!</v>
      </c>
      <c r="G71" s="289">
        <f>SUM(G65:G70)</f>
        <v>667.46</v>
      </c>
      <c r="I71" s="888" t="s">
        <v>133</v>
      </c>
      <c r="J71" s="889">
        <f>IFERROR((J67*F67),0)+IFERROR((J70*F68),0)+IFERROR((J68*F69),0)+IFERROR((J69*F70),0)</f>
        <v>0</v>
      </c>
      <c r="K71" s="890" t="s">
        <v>130</v>
      </c>
      <c r="M71" s="844"/>
      <c r="N71" s="845"/>
      <c r="O71" s="846"/>
      <c r="V71" s="230"/>
    </row>
    <row r="72" spans="1:22" ht="15.75" customHeight="1" x14ac:dyDescent="0.2">
      <c r="A72" s="891" t="s">
        <v>144</v>
      </c>
      <c r="B72" s="780"/>
      <c r="C72" s="291">
        <f>IFERROR(C67,0)+IFERROR(C68,0)+IFERROR(C69,0)+IFERROR(C70,0)</f>
        <v>0</v>
      </c>
      <c r="D72" s="291" t="s">
        <v>129</v>
      </c>
      <c r="E72" s="891"/>
      <c r="F72" s="819"/>
      <c r="G72" s="780"/>
      <c r="H72" s="230"/>
      <c r="I72" s="788"/>
      <c r="J72" s="788"/>
      <c r="K72" s="788"/>
      <c r="M72" s="826"/>
      <c r="N72" s="827"/>
      <c r="O72" s="828"/>
      <c r="S72" s="230"/>
      <c r="T72" s="230"/>
      <c r="U72" s="230"/>
    </row>
    <row r="73" spans="1:22" ht="15.75" customHeight="1" x14ac:dyDescent="0.2">
      <c r="H73" s="230"/>
      <c r="I73" s="230"/>
      <c r="J73" s="230"/>
      <c r="K73" s="230"/>
      <c r="L73" s="230"/>
      <c r="M73" s="230"/>
      <c r="N73" s="230"/>
    </row>
    <row r="74" spans="1:22" ht="15.75" hidden="1" customHeight="1" x14ac:dyDescent="0.2">
      <c r="F74" s="230"/>
      <c r="G74" s="230"/>
      <c r="H74" s="230"/>
      <c r="I74" s="230"/>
      <c r="J74" s="230"/>
      <c r="K74" s="230"/>
      <c r="L74" s="230"/>
      <c r="M74" s="230"/>
      <c r="N74" s="230"/>
      <c r="O74" s="188"/>
      <c r="P74" s="216"/>
      <c r="Q74" s="188"/>
    </row>
    <row r="75" spans="1:22" ht="15.75" hidden="1" customHeight="1" x14ac:dyDescent="0.3">
      <c r="A75" s="292" t="s">
        <v>102</v>
      </c>
      <c r="F75" s="230"/>
      <c r="G75" s="230"/>
      <c r="H75" s="230"/>
      <c r="I75" s="230"/>
      <c r="J75" s="230"/>
      <c r="K75" s="230"/>
      <c r="L75" s="230"/>
      <c r="M75" s="230"/>
      <c r="N75" s="230"/>
      <c r="O75" s="188"/>
      <c r="P75" s="216"/>
      <c r="Q75" s="188"/>
    </row>
    <row r="76" spans="1:22" ht="15.75" hidden="1" customHeight="1" x14ac:dyDescent="0.2">
      <c r="A76" s="293" t="s">
        <v>158</v>
      </c>
      <c r="B76" s="294"/>
      <c r="C76" s="294"/>
      <c r="F76" s="230"/>
      <c r="G76" s="230"/>
      <c r="H76" s="230"/>
      <c r="I76" s="230"/>
      <c r="J76" s="230"/>
      <c r="K76" s="230"/>
      <c r="L76" s="230"/>
      <c r="M76" s="230"/>
      <c r="N76" s="230"/>
      <c r="O76" s="188"/>
      <c r="P76" s="216"/>
      <c r="Q76" s="188"/>
    </row>
    <row r="77" spans="1:22" ht="15.75" hidden="1" customHeight="1" x14ac:dyDescent="0.2">
      <c r="A77" s="188" t="s">
        <v>25</v>
      </c>
      <c r="B77" s="295" t="e">
        <f>(#REF!/'County Units and Area Data'!$D$9)</f>
        <v>#REF!</v>
      </c>
      <c r="C77" s="188" t="s">
        <v>125</v>
      </c>
      <c r="F77" s="230"/>
      <c r="G77" s="230"/>
      <c r="H77" s="230"/>
      <c r="I77" s="230"/>
      <c r="J77" s="230"/>
      <c r="K77" s="230"/>
      <c r="L77" s="230"/>
      <c r="M77" s="230"/>
      <c r="N77" s="230"/>
      <c r="O77" s="188"/>
      <c r="P77" s="216"/>
      <c r="Q77" s="188"/>
    </row>
    <row r="78" spans="1:22" ht="15.75" hidden="1" customHeight="1" x14ac:dyDescent="0.2">
      <c r="A78" s="296" t="s">
        <v>159</v>
      </c>
      <c r="B78" s="295" t="e">
        <f>#REF!/'County Units and Area Data'!$D$9</f>
        <v>#REF!</v>
      </c>
      <c r="C78" s="188" t="s">
        <v>129</v>
      </c>
      <c r="F78" s="230"/>
      <c r="G78" s="230"/>
      <c r="H78" s="230"/>
      <c r="I78" s="230"/>
      <c r="J78" s="230"/>
      <c r="K78" s="230"/>
      <c r="L78" s="230"/>
      <c r="M78" s="230"/>
      <c r="N78" s="230"/>
      <c r="O78" s="188"/>
      <c r="P78" s="216"/>
      <c r="Q78" s="188"/>
    </row>
    <row r="79" spans="1:22" ht="15.75" hidden="1" customHeight="1" x14ac:dyDescent="0.2">
      <c r="A79" s="188"/>
      <c r="B79" s="188"/>
      <c r="C79" s="188"/>
      <c r="F79" s="230"/>
      <c r="G79" s="230"/>
      <c r="H79" s="230"/>
      <c r="I79" s="230"/>
      <c r="J79" s="230"/>
      <c r="K79" s="230"/>
      <c r="L79" s="230"/>
      <c r="M79" s="230"/>
      <c r="N79" s="230"/>
      <c r="O79" s="188"/>
      <c r="P79" s="216"/>
      <c r="Q79" s="188"/>
    </row>
    <row r="80" spans="1:22" ht="15.75" hidden="1" customHeight="1" x14ac:dyDescent="0.2">
      <c r="A80" s="297" t="s">
        <v>160</v>
      </c>
      <c r="B80" s="298"/>
      <c r="C80" s="298"/>
      <c r="D80" s="7" t="s">
        <v>161</v>
      </c>
      <c r="F80" s="230"/>
      <c r="G80" s="230"/>
      <c r="H80" s="230"/>
      <c r="I80" s="230"/>
      <c r="J80" s="230"/>
      <c r="K80" s="230"/>
      <c r="L80" s="230"/>
      <c r="M80" s="230"/>
      <c r="N80" s="230"/>
      <c r="O80" s="188"/>
      <c r="P80" s="216"/>
      <c r="Q80" s="188"/>
    </row>
    <row r="81" spans="1:17" ht="15.75" hidden="1" customHeight="1" x14ac:dyDescent="0.2">
      <c r="A81" s="188" t="s">
        <v>25</v>
      </c>
      <c r="B81" s="299" t="e">
        <f>B77*'County Units and Area Data'!$G$9</f>
        <v>#REF!</v>
      </c>
      <c r="C81" s="188" t="s">
        <v>125</v>
      </c>
      <c r="F81" s="230"/>
      <c r="G81" s="230"/>
      <c r="H81" s="230"/>
      <c r="I81" s="230"/>
      <c r="J81" s="230"/>
      <c r="K81" s="230"/>
      <c r="L81" s="230"/>
      <c r="M81" s="230"/>
      <c r="N81" s="230"/>
      <c r="O81" s="188"/>
      <c r="P81" s="216"/>
      <c r="Q81" s="188"/>
    </row>
    <row r="82" spans="1:17" ht="15.75" hidden="1" customHeight="1" x14ac:dyDescent="0.2">
      <c r="A82" s="296" t="s">
        <v>159</v>
      </c>
      <c r="B82" s="299" t="e">
        <f>B78*'County Units and Area Data'!$G$9</f>
        <v>#REF!</v>
      </c>
      <c r="C82" s="188" t="s">
        <v>129</v>
      </c>
      <c r="F82" s="254"/>
      <c r="G82" s="254"/>
      <c r="H82" s="254"/>
      <c r="I82" s="254"/>
      <c r="J82" s="254"/>
      <c r="K82" s="254"/>
      <c r="L82" s="254"/>
      <c r="M82" s="254"/>
      <c r="N82" s="254"/>
      <c r="O82" s="188"/>
      <c r="P82" s="216"/>
      <c r="Q82" s="188"/>
    </row>
    <row r="83" spans="1:17" ht="15.75" hidden="1" customHeight="1" x14ac:dyDescent="0.2">
      <c r="F83" s="254"/>
      <c r="G83" s="254"/>
      <c r="H83" s="254"/>
      <c r="I83" s="254"/>
      <c r="J83" s="254"/>
      <c r="K83" s="254"/>
      <c r="L83" s="254"/>
      <c r="M83" s="254"/>
      <c r="N83" s="254"/>
      <c r="O83" s="188"/>
      <c r="P83" s="216"/>
      <c r="Q83" s="188"/>
    </row>
    <row r="84" spans="1:17" ht="15.75" hidden="1" customHeight="1" x14ac:dyDescent="0.2">
      <c r="O84" s="188"/>
      <c r="P84" s="216"/>
      <c r="Q84" s="188"/>
    </row>
    <row r="85" spans="1:17" ht="15.75" hidden="1" customHeight="1" x14ac:dyDescent="0.2">
      <c r="A85" s="300" t="s">
        <v>162</v>
      </c>
      <c r="B85" s="300"/>
      <c r="C85" s="300"/>
      <c r="O85" s="188"/>
      <c r="P85" s="216"/>
      <c r="Q85" s="188"/>
    </row>
    <row r="86" spans="1:17" ht="15.75" hidden="1" customHeight="1" x14ac:dyDescent="0.2">
      <c r="A86" s="7" t="s">
        <v>163</v>
      </c>
      <c r="O86" s="188"/>
      <c r="P86" s="216"/>
      <c r="Q86" s="188"/>
    </row>
    <row r="87" spans="1:17" ht="15.75" hidden="1" customHeight="1" x14ac:dyDescent="0.2">
      <c r="A87" s="7" t="s">
        <v>164</v>
      </c>
      <c r="O87" s="188"/>
      <c r="P87" s="216"/>
      <c r="Q87" s="188"/>
    </row>
    <row r="88" spans="1:17" ht="15.75" hidden="1" customHeight="1" x14ac:dyDescent="0.2">
      <c r="A88" s="7" t="s">
        <v>165</v>
      </c>
      <c r="O88" s="188"/>
      <c r="P88" s="216"/>
      <c r="Q88" s="188"/>
    </row>
    <row r="89" spans="1:17" ht="15.75" hidden="1" customHeight="1" x14ac:dyDescent="0.2">
      <c r="O89" s="188"/>
      <c r="P89" s="216"/>
      <c r="Q89" s="188"/>
    </row>
    <row r="90" spans="1:17" ht="15.75" hidden="1" customHeight="1" x14ac:dyDescent="0.2">
      <c r="O90" s="188"/>
      <c r="P90" s="216"/>
      <c r="Q90" s="188"/>
    </row>
    <row r="91" spans="1:17" ht="15.75" hidden="1" customHeight="1" x14ac:dyDescent="0.2">
      <c r="O91" s="188"/>
      <c r="P91" s="216"/>
      <c r="Q91" s="188"/>
    </row>
    <row r="92" spans="1:17" ht="15.75" hidden="1" customHeight="1" x14ac:dyDescent="0.2">
      <c r="O92" s="188"/>
      <c r="P92" s="216"/>
      <c r="Q92" s="188"/>
    </row>
    <row r="93" spans="1:17" ht="15.75" hidden="1" customHeight="1" x14ac:dyDescent="0.2">
      <c r="O93" s="188"/>
      <c r="P93" s="216"/>
      <c r="Q93" s="188"/>
    </row>
    <row r="94" spans="1:17" ht="15.75" hidden="1" customHeight="1" x14ac:dyDescent="0.2">
      <c r="O94" s="188"/>
      <c r="P94" s="216"/>
      <c r="Q94" s="188"/>
    </row>
    <row r="95" spans="1:17" ht="15.75" hidden="1" customHeight="1" x14ac:dyDescent="0.2">
      <c r="O95" s="188"/>
      <c r="P95" s="216"/>
      <c r="Q95" s="188"/>
    </row>
    <row r="96" spans="1:17" ht="15.75" hidden="1" customHeight="1" x14ac:dyDescent="0.2">
      <c r="O96" s="188"/>
      <c r="P96" s="216"/>
      <c r="Q96" s="188"/>
    </row>
    <row r="97" spans="15:17" ht="15.75" hidden="1" customHeight="1" x14ac:dyDescent="0.2">
      <c r="O97" s="188"/>
      <c r="P97" s="216"/>
      <c r="Q97" s="188"/>
    </row>
    <row r="98" spans="15:17" ht="15.75" hidden="1" customHeight="1" x14ac:dyDescent="0.2">
      <c r="O98" s="188"/>
      <c r="P98" s="216"/>
      <c r="Q98" s="188"/>
    </row>
    <row r="99" spans="15:17" ht="15.75" hidden="1" customHeight="1" x14ac:dyDescent="0.2">
      <c r="O99" s="188"/>
      <c r="P99" s="216"/>
      <c r="Q99" s="188"/>
    </row>
    <row r="100" spans="15:17" ht="15.75" hidden="1" customHeight="1" x14ac:dyDescent="0.2">
      <c r="O100" s="188"/>
      <c r="P100" s="216"/>
      <c r="Q100" s="188"/>
    </row>
    <row r="101" spans="15:17" ht="15.75" hidden="1" customHeight="1" x14ac:dyDescent="0.2">
      <c r="O101" s="188"/>
      <c r="P101" s="216"/>
      <c r="Q101" s="188"/>
    </row>
    <row r="102" spans="15:17" ht="15.75" hidden="1" customHeight="1" x14ac:dyDescent="0.2">
      <c r="O102" s="188"/>
      <c r="P102" s="216"/>
      <c r="Q102" s="188"/>
    </row>
    <row r="103" spans="15:17" ht="15.75" hidden="1" customHeight="1" x14ac:dyDescent="0.2">
      <c r="O103" s="188"/>
      <c r="P103" s="216"/>
      <c r="Q103" s="188"/>
    </row>
    <row r="104" spans="15:17" ht="15.75" hidden="1" customHeight="1" x14ac:dyDescent="0.2">
      <c r="O104" s="188"/>
      <c r="P104" s="216"/>
      <c r="Q104" s="188"/>
    </row>
    <row r="105" spans="15:17" ht="15.75" hidden="1" customHeight="1" x14ac:dyDescent="0.2">
      <c r="O105" s="188"/>
      <c r="P105" s="216"/>
      <c r="Q105" s="188"/>
    </row>
    <row r="106" spans="15:17" ht="15.75" hidden="1" customHeight="1" x14ac:dyDescent="0.2">
      <c r="O106" s="188"/>
      <c r="P106" s="216"/>
      <c r="Q106" s="188"/>
    </row>
    <row r="107" spans="15:17" ht="15.75" hidden="1" customHeight="1" x14ac:dyDescent="0.2">
      <c r="O107" s="188"/>
      <c r="P107" s="216"/>
      <c r="Q107" s="188"/>
    </row>
    <row r="108" spans="15:17" ht="15.75" customHeight="1" x14ac:dyDescent="0.2">
      <c r="O108" s="188"/>
      <c r="P108" s="216"/>
      <c r="Q108" s="188"/>
    </row>
    <row r="109" spans="15:17" ht="15.75" customHeight="1" x14ac:dyDescent="0.2">
      <c r="O109" s="188"/>
      <c r="P109" s="216"/>
      <c r="Q109" s="188"/>
    </row>
    <row r="110" spans="15:17" ht="15.75" customHeight="1" x14ac:dyDescent="0.2">
      <c r="O110" s="188"/>
      <c r="P110" s="216"/>
      <c r="Q110" s="188"/>
    </row>
    <row r="111" spans="15:17" ht="15.75" customHeight="1" x14ac:dyDescent="0.2">
      <c r="O111" s="188"/>
      <c r="P111" s="216"/>
      <c r="Q111" s="188"/>
    </row>
    <row r="112" spans="15:17" ht="15.75" customHeight="1" x14ac:dyDescent="0.2">
      <c r="O112" s="188"/>
      <c r="P112" s="216"/>
      <c r="Q112" s="188"/>
    </row>
    <row r="113" spans="15:17" ht="15.75" customHeight="1" x14ac:dyDescent="0.2">
      <c r="O113" s="188"/>
      <c r="P113" s="216"/>
      <c r="Q113" s="188"/>
    </row>
    <row r="114" spans="15:17" ht="15.75" customHeight="1" x14ac:dyDescent="0.2">
      <c r="O114" s="188"/>
      <c r="P114" s="216"/>
      <c r="Q114" s="188"/>
    </row>
    <row r="115" spans="15:17" ht="15.75" customHeight="1" x14ac:dyDescent="0.2">
      <c r="O115" s="188"/>
      <c r="P115" s="216"/>
      <c r="Q115" s="188"/>
    </row>
    <row r="116" spans="15:17" ht="15.75" customHeight="1" x14ac:dyDescent="0.2">
      <c r="O116" s="188"/>
      <c r="P116" s="216"/>
      <c r="Q116" s="188"/>
    </row>
    <row r="117" spans="15:17" ht="15.75" customHeight="1" x14ac:dyDescent="0.2">
      <c r="O117" s="188"/>
      <c r="P117" s="216"/>
      <c r="Q117" s="188"/>
    </row>
    <row r="118" spans="15:17" ht="15.75" customHeight="1" x14ac:dyDescent="0.2">
      <c r="O118" s="188"/>
      <c r="P118" s="216"/>
      <c r="Q118" s="188"/>
    </row>
    <row r="119" spans="15:17" ht="15.75" customHeight="1" x14ac:dyDescent="0.2">
      <c r="O119" s="188"/>
      <c r="P119" s="216"/>
      <c r="Q119" s="188"/>
    </row>
    <row r="120" spans="15:17" ht="15.75" customHeight="1" x14ac:dyDescent="0.2">
      <c r="O120" s="188"/>
      <c r="P120" s="216"/>
      <c r="Q120" s="188"/>
    </row>
    <row r="121" spans="15:17" ht="15.75" customHeight="1" x14ac:dyDescent="0.2">
      <c r="O121" s="188"/>
      <c r="P121" s="216"/>
      <c r="Q121" s="188"/>
    </row>
    <row r="122" spans="15:17" ht="15.75" customHeight="1" x14ac:dyDescent="0.2">
      <c r="O122" s="188"/>
      <c r="P122" s="216"/>
      <c r="Q122" s="188"/>
    </row>
    <row r="123" spans="15:17" ht="15.75" customHeight="1" x14ac:dyDescent="0.2">
      <c r="O123" s="188"/>
      <c r="P123" s="216"/>
      <c r="Q123" s="188"/>
    </row>
    <row r="124" spans="15:17" ht="15.75" customHeight="1" x14ac:dyDescent="0.2">
      <c r="O124" s="188"/>
      <c r="P124" s="216"/>
      <c r="Q124" s="188"/>
    </row>
    <row r="125" spans="15:17" ht="15.75" customHeight="1" x14ac:dyDescent="0.2">
      <c r="O125" s="188"/>
      <c r="P125" s="216"/>
      <c r="Q125" s="188"/>
    </row>
    <row r="126" spans="15:17" ht="15.75" customHeight="1" x14ac:dyDescent="0.2">
      <c r="O126" s="188"/>
      <c r="P126" s="216"/>
      <c r="Q126" s="188"/>
    </row>
    <row r="127" spans="15:17" ht="15.75" customHeight="1" x14ac:dyDescent="0.2">
      <c r="O127" s="188"/>
      <c r="P127" s="216"/>
      <c r="Q127" s="188"/>
    </row>
    <row r="128" spans="15:17" ht="15.75" customHeight="1" x14ac:dyDescent="0.2">
      <c r="O128" s="188"/>
      <c r="P128" s="216"/>
      <c r="Q128" s="188"/>
    </row>
    <row r="129" spans="15:17" ht="15.75" customHeight="1" x14ac:dyDescent="0.2">
      <c r="O129" s="188"/>
      <c r="P129" s="216"/>
      <c r="Q129" s="188"/>
    </row>
    <row r="130" spans="15:17" ht="15.75" customHeight="1" x14ac:dyDescent="0.2">
      <c r="O130" s="188"/>
      <c r="P130" s="216"/>
      <c r="Q130" s="188"/>
    </row>
    <row r="131" spans="15:17" ht="15.75" customHeight="1" x14ac:dyDescent="0.2">
      <c r="O131" s="188"/>
      <c r="P131" s="216"/>
      <c r="Q131" s="188"/>
    </row>
    <row r="132" spans="15:17" ht="15.75" customHeight="1" x14ac:dyDescent="0.2">
      <c r="O132" s="188"/>
      <c r="P132" s="216"/>
      <c r="Q132" s="188"/>
    </row>
    <row r="133" spans="15:17" ht="15.75" customHeight="1" x14ac:dyDescent="0.2">
      <c r="O133" s="188"/>
      <c r="P133" s="216"/>
      <c r="Q133" s="188"/>
    </row>
    <row r="134" spans="15:17" ht="15.75" customHeight="1" x14ac:dyDescent="0.2">
      <c r="O134" s="188"/>
      <c r="P134" s="216"/>
      <c r="Q134" s="188"/>
    </row>
    <row r="135" spans="15:17" ht="15.75" customHeight="1" x14ac:dyDescent="0.2">
      <c r="O135" s="188"/>
      <c r="P135" s="216"/>
      <c r="Q135" s="188"/>
    </row>
    <row r="136" spans="15:17" ht="15.75" customHeight="1" x14ac:dyDescent="0.2">
      <c r="O136" s="188"/>
      <c r="P136" s="216"/>
      <c r="Q136" s="188"/>
    </row>
    <row r="137" spans="15:17" ht="15.75" customHeight="1" x14ac:dyDescent="0.2">
      <c r="O137" s="188"/>
      <c r="P137" s="216"/>
      <c r="Q137" s="188"/>
    </row>
    <row r="138" spans="15:17" ht="15.75" customHeight="1" x14ac:dyDescent="0.2">
      <c r="O138" s="188"/>
      <c r="P138" s="216"/>
      <c r="Q138" s="188"/>
    </row>
    <row r="139" spans="15:17" ht="15.75" customHeight="1" x14ac:dyDescent="0.2">
      <c r="O139" s="188"/>
      <c r="P139" s="216"/>
      <c r="Q139" s="188"/>
    </row>
    <row r="140" spans="15:17" ht="15.75" customHeight="1" x14ac:dyDescent="0.2">
      <c r="O140" s="188"/>
      <c r="P140" s="216"/>
      <c r="Q140" s="188"/>
    </row>
    <row r="141" spans="15:17" ht="15.75" customHeight="1" x14ac:dyDescent="0.2">
      <c r="O141" s="188"/>
      <c r="P141" s="216"/>
      <c r="Q141" s="188"/>
    </row>
    <row r="142" spans="15:17" ht="15.75" customHeight="1" x14ac:dyDescent="0.2">
      <c r="O142" s="188"/>
      <c r="P142" s="216"/>
      <c r="Q142" s="188"/>
    </row>
    <row r="143" spans="15:17" ht="15.75" customHeight="1" x14ac:dyDescent="0.2">
      <c r="O143" s="188"/>
      <c r="P143" s="216"/>
      <c r="Q143" s="188"/>
    </row>
    <row r="144" spans="15:17" ht="15.75" customHeight="1" x14ac:dyDescent="0.2">
      <c r="O144" s="188"/>
      <c r="P144" s="216"/>
      <c r="Q144" s="188"/>
    </row>
    <row r="145" spans="15:17" ht="15.75" customHeight="1" x14ac:dyDescent="0.2">
      <c r="O145" s="188"/>
      <c r="P145" s="216"/>
      <c r="Q145" s="188"/>
    </row>
    <row r="146" spans="15:17" ht="15.75" customHeight="1" x14ac:dyDescent="0.2">
      <c r="O146" s="188"/>
      <c r="P146" s="216"/>
      <c r="Q146" s="188"/>
    </row>
    <row r="147" spans="15:17" ht="15.75" customHeight="1" x14ac:dyDescent="0.2">
      <c r="O147" s="188"/>
      <c r="P147" s="216"/>
      <c r="Q147" s="188"/>
    </row>
    <row r="148" spans="15:17" ht="15.75" customHeight="1" x14ac:dyDescent="0.2">
      <c r="O148" s="188"/>
      <c r="P148" s="216"/>
      <c r="Q148" s="188"/>
    </row>
    <row r="149" spans="15:17" ht="15.75" customHeight="1" x14ac:dyDescent="0.2">
      <c r="O149" s="188"/>
      <c r="P149" s="216"/>
      <c r="Q149" s="188"/>
    </row>
    <row r="150" spans="15:17" ht="15.75" customHeight="1" x14ac:dyDescent="0.2">
      <c r="O150" s="188"/>
      <c r="P150" s="216"/>
      <c r="Q150" s="188"/>
    </row>
    <row r="151" spans="15:17" ht="15.75" customHeight="1" x14ac:dyDescent="0.2">
      <c r="O151" s="188"/>
      <c r="P151" s="216"/>
      <c r="Q151" s="188"/>
    </row>
    <row r="152" spans="15:17" ht="15.75" customHeight="1" x14ac:dyDescent="0.2">
      <c r="O152" s="188"/>
      <c r="P152" s="216"/>
      <c r="Q152" s="188"/>
    </row>
    <row r="153" spans="15:17" ht="15.75" customHeight="1" x14ac:dyDescent="0.2">
      <c r="O153" s="188"/>
      <c r="P153" s="216"/>
      <c r="Q153" s="188"/>
    </row>
    <row r="154" spans="15:17" ht="15.75" customHeight="1" x14ac:dyDescent="0.2">
      <c r="O154" s="188"/>
      <c r="P154" s="216"/>
      <c r="Q154" s="188"/>
    </row>
    <row r="155" spans="15:17" ht="15.75" customHeight="1" x14ac:dyDescent="0.2">
      <c r="O155" s="188"/>
      <c r="P155" s="216"/>
      <c r="Q155" s="188"/>
    </row>
    <row r="156" spans="15:17" ht="15.75" customHeight="1" x14ac:dyDescent="0.2">
      <c r="O156" s="188"/>
      <c r="P156" s="216"/>
      <c r="Q156" s="188"/>
    </row>
    <row r="157" spans="15:17" ht="15.75" customHeight="1" x14ac:dyDescent="0.2">
      <c r="O157" s="188"/>
      <c r="P157" s="216"/>
      <c r="Q157" s="188"/>
    </row>
    <row r="158" spans="15:17" ht="15.75" customHeight="1" x14ac:dyDescent="0.2">
      <c r="O158" s="188"/>
      <c r="P158" s="216"/>
      <c r="Q158" s="188"/>
    </row>
    <row r="159" spans="15:17" ht="15.75" customHeight="1" x14ac:dyDescent="0.2">
      <c r="O159" s="188"/>
      <c r="P159" s="216"/>
      <c r="Q159" s="188"/>
    </row>
    <row r="160" spans="15:17" ht="15.75" customHeight="1" x14ac:dyDescent="0.2">
      <c r="O160" s="188"/>
      <c r="P160" s="216"/>
      <c r="Q160" s="188"/>
    </row>
    <row r="161" spans="15:17" ht="15.75" customHeight="1" x14ac:dyDescent="0.2">
      <c r="O161" s="188"/>
      <c r="P161" s="216"/>
      <c r="Q161" s="188"/>
    </row>
    <row r="162" spans="15:17" ht="15.75" customHeight="1" x14ac:dyDescent="0.2">
      <c r="O162" s="188"/>
      <c r="P162" s="216"/>
      <c r="Q162" s="188"/>
    </row>
    <row r="163" spans="15:17" ht="15.75" customHeight="1" x14ac:dyDescent="0.2">
      <c r="O163" s="188"/>
      <c r="P163" s="216"/>
      <c r="Q163" s="188"/>
    </row>
    <row r="164" spans="15:17" ht="15.75" customHeight="1" x14ac:dyDescent="0.2">
      <c r="O164" s="188"/>
      <c r="P164" s="216"/>
      <c r="Q164" s="188"/>
    </row>
    <row r="165" spans="15:17" ht="15.75" customHeight="1" x14ac:dyDescent="0.2">
      <c r="O165" s="188"/>
      <c r="P165" s="216"/>
      <c r="Q165" s="188"/>
    </row>
    <row r="166" spans="15:17" ht="15.75" customHeight="1" x14ac:dyDescent="0.2">
      <c r="O166" s="188"/>
      <c r="P166" s="216"/>
      <c r="Q166" s="188"/>
    </row>
    <row r="167" spans="15:17" ht="15.75" customHeight="1" x14ac:dyDescent="0.2">
      <c r="O167" s="188"/>
      <c r="P167" s="216"/>
      <c r="Q167" s="188"/>
    </row>
    <row r="168" spans="15:17" ht="15.75" customHeight="1" x14ac:dyDescent="0.2">
      <c r="O168" s="188"/>
      <c r="P168" s="216"/>
      <c r="Q168" s="188"/>
    </row>
    <row r="169" spans="15:17" ht="15.75" customHeight="1" x14ac:dyDescent="0.2">
      <c r="O169" s="188"/>
      <c r="P169" s="216"/>
      <c r="Q169" s="188"/>
    </row>
    <row r="170" spans="15:17" ht="15.75" customHeight="1" x14ac:dyDescent="0.2">
      <c r="O170" s="188"/>
      <c r="P170" s="216"/>
      <c r="Q170" s="188"/>
    </row>
    <row r="171" spans="15:17" ht="15.75" customHeight="1" x14ac:dyDescent="0.2">
      <c r="O171" s="188"/>
      <c r="P171" s="216"/>
      <c r="Q171" s="188"/>
    </row>
    <row r="172" spans="15:17" ht="15.75" customHeight="1" x14ac:dyDescent="0.2">
      <c r="O172" s="188"/>
      <c r="P172" s="216"/>
      <c r="Q172" s="188"/>
    </row>
    <row r="173" spans="15:17" ht="15.75" customHeight="1" x14ac:dyDescent="0.2">
      <c r="O173" s="188"/>
      <c r="P173" s="216"/>
      <c r="Q173" s="188"/>
    </row>
    <row r="174" spans="15:17" ht="15.75" customHeight="1" x14ac:dyDescent="0.2">
      <c r="O174" s="188"/>
      <c r="P174" s="216"/>
      <c r="Q174" s="188"/>
    </row>
    <row r="175" spans="15:17" ht="15.75" customHeight="1" x14ac:dyDescent="0.2">
      <c r="O175" s="188"/>
      <c r="P175" s="216"/>
      <c r="Q175" s="188"/>
    </row>
    <row r="176" spans="15:17" ht="15.75" customHeight="1" x14ac:dyDescent="0.2">
      <c r="O176" s="188"/>
      <c r="P176" s="216"/>
      <c r="Q176" s="188"/>
    </row>
    <row r="177" spans="15:17" ht="15.75" customHeight="1" x14ac:dyDescent="0.2">
      <c r="O177" s="188"/>
      <c r="P177" s="216"/>
      <c r="Q177" s="188"/>
    </row>
    <row r="178" spans="15:17" ht="15.75" customHeight="1" x14ac:dyDescent="0.2">
      <c r="O178" s="188"/>
      <c r="P178" s="216"/>
      <c r="Q178" s="188"/>
    </row>
    <row r="179" spans="15:17" ht="15.75" customHeight="1" x14ac:dyDescent="0.2">
      <c r="O179" s="188"/>
      <c r="P179" s="216"/>
      <c r="Q179" s="188"/>
    </row>
    <row r="180" spans="15:17" ht="15.75" customHeight="1" x14ac:dyDescent="0.2">
      <c r="O180" s="188"/>
      <c r="P180" s="216"/>
      <c r="Q180" s="188"/>
    </row>
    <row r="181" spans="15:17" ht="15.75" customHeight="1" x14ac:dyDescent="0.2">
      <c r="O181" s="188"/>
      <c r="P181" s="216"/>
      <c r="Q181" s="188"/>
    </row>
    <row r="182" spans="15:17" ht="15.75" customHeight="1" x14ac:dyDescent="0.2">
      <c r="O182" s="188"/>
      <c r="P182" s="216"/>
      <c r="Q182" s="188"/>
    </row>
    <row r="183" spans="15:17" ht="15.75" customHeight="1" x14ac:dyDescent="0.2">
      <c r="O183" s="188"/>
      <c r="P183" s="216"/>
      <c r="Q183" s="188"/>
    </row>
    <row r="184" spans="15:17" ht="15.75" customHeight="1" x14ac:dyDescent="0.2">
      <c r="O184" s="188"/>
      <c r="P184" s="216"/>
      <c r="Q184" s="188"/>
    </row>
    <row r="185" spans="15:17" ht="15.75" customHeight="1" x14ac:dyDescent="0.2">
      <c r="O185" s="188"/>
      <c r="P185" s="216"/>
      <c r="Q185" s="188"/>
    </row>
    <row r="186" spans="15:17" ht="15.75" customHeight="1" x14ac:dyDescent="0.2">
      <c r="O186" s="188"/>
      <c r="P186" s="216"/>
      <c r="Q186" s="188"/>
    </row>
    <row r="187" spans="15:17" ht="15.75" customHeight="1" x14ac:dyDescent="0.2">
      <c r="O187" s="188"/>
      <c r="P187" s="216"/>
      <c r="Q187" s="188"/>
    </row>
    <row r="188" spans="15:17" ht="15.75" customHeight="1" x14ac:dyDescent="0.2">
      <c r="O188" s="188"/>
      <c r="P188" s="216"/>
      <c r="Q188" s="188"/>
    </row>
    <row r="189" spans="15:17" ht="15.75" customHeight="1" x14ac:dyDescent="0.2">
      <c r="O189" s="188"/>
      <c r="P189" s="216"/>
      <c r="Q189" s="188"/>
    </row>
    <row r="190" spans="15:17" ht="15.75" customHeight="1" x14ac:dyDescent="0.2">
      <c r="O190" s="188"/>
      <c r="P190" s="216"/>
      <c r="Q190" s="188"/>
    </row>
    <row r="191" spans="15:17" ht="15.75" customHeight="1" x14ac:dyDescent="0.2">
      <c r="O191" s="188"/>
      <c r="P191" s="216"/>
      <c r="Q191" s="188"/>
    </row>
    <row r="192" spans="15:17" ht="15.75" customHeight="1" x14ac:dyDescent="0.2">
      <c r="O192" s="188"/>
      <c r="P192" s="216"/>
      <c r="Q192" s="188"/>
    </row>
    <row r="193" spans="15:17" ht="15.75" customHeight="1" x14ac:dyDescent="0.2">
      <c r="O193" s="188"/>
      <c r="P193" s="216"/>
      <c r="Q193" s="188"/>
    </row>
    <row r="194" spans="15:17" ht="15.75" customHeight="1" x14ac:dyDescent="0.2">
      <c r="O194" s="188"/>
      <c r="P194" s="216"/>
      <c r="Q194" s="188"/>
    </row>
    <row r="195" spans="15:17" ht="15.75" customHeight="1" x14ac:dyDescent="0.2">
      <c r="O195" s="188"/>
      <c r="P195" s="216"/>
      <c r="Q195" s="188"/>
    </row>
    <row r="196" spans="15:17" ht="15.75" customHeight="1" x14ac:dyDescent="0.2">
      <c r="O196" s="188"/>
      <c r="P196" s="216"/>
      <c r="Q196" s="188"/>
    </row>
    <row r="197" spans="15:17" ht="15.75" customHeight="1" x14ac:dyDescent="0.2">
      <c r="O197" s="188"/>
      <c r="P197" s="216"/>
      <c r="Q197" s="188"/>
    </row>
    <row r="198" spans="15:17" ht="15.75" customHeight="1" x14ac:dyDescent="0.2">
      <c r="O198" s="188"/>
      <c r="P198" s="216"/>
      <c r="Q198" s="188"/>
    </row>
    <row r="199" spans="15:17" ht="15.75" customHeight="1" x14ac:dyDescent="0.2">
      <c r="O199" s="188"/>
      <c r="P199" s="216"/>
      <c r="Q199" s="188"/>
    </row>
    <row r="200" spans="15:17" ht="15.75" customHeight="1" x14ac:dyDescent="0.2">
      <c r="O200" s="188"/>
      <c r="P200" s="216"/>
      <c r="Q200" s="188"/>
    </row>
    <row r="201" spans="15:17" ht="15.75" customHeight="1" x14ac:dyDescent="0.2">
      <c r="O201" s="188"/>
      <c r="P201" s="216"/>
      <c r="Q201" s="188"/>
    </row>
    <row r="202" spans="15:17" ht="15.75" customHeight="1" x14ac:dyDescent="0.2">
      <c r="O202" s="188"/>
      <c r="P202" s="216"/>
      <c r="Q202" s="188"/>
    </row>
    <row r="203" spans="15:17" ht="15.75" customHeight="1" x14ac:dyDescent="0.2">
      <c r="O203" s="188"/>
      <c r="P203" s="216"/>
      <c r="Q203" s="188"/>
    </row>
    <row r="204" spans="15:17" ht="15.75" customHeight="1" x14ac:dyDescent="0.2">
      <c r="O204" s="188"/>
      <c r="P204" s="216"/>
      <c r="Q204" s="188"/>
    </row>
    <row r="205" spans="15:17" ht="15.75" customHeight="1" x14ac:dyDescent="0.2">
      <c r="O205" s="188"/>
      <c r="P205" s="216"/>
      <c r="Q205" s="188"/>
    </row>
    <row r="206" spans="15:17" ht="15.75" customHeight="1" x14ac:dyDescent="0.2">
      <c r="O206" s="188"/>
      <c r="P206" s="216"/>
      <c r="Q206" s="188"/>
    </row>
    <row r="207" spans="15:17" ht="15.75" customHeight="1" x14ac:dyDescent="0.2">
      <c r="O207" s="188"/>
      <c r="P207" s="216"/>
      <c r="Q207" s="188"/>
    </row>
    <row r="208" spans="15:17" ht="15.75" customHeight="1" x14ac:dyDescent="0.2">
      <c r="O208" s="188"/>
      <c r="P208" s="216"/>
      <c r="Q208" s="188"/>
    </row>
    <row r="209" spans="15:17" ht="15.75" customHeight="1" x14ac:dyDescent="0.2">
      <c r="O209" s="188"/>
      <c r="P209" s="216"/>
      <c r="Q209" s="188"/>
    </row>
    <row r="210" spans="15:17" ht="15.75" customHeight="1" x14ac:dyDescent="0.2">
      <c r="O210" s="188"/>
      <c r="P210" s="216"/>
      <c r="Q210" s="188"/>
    </row>
    <row r="211" spans="15:17" ht="15.75" customHeight="1" x14ac:dyDescent="0.2">
      <c r="O211" s="188"/>
      <c r="P211" s="216"/>
      <c r="Q211" s="188"/>
    </row>
    <row r="212" spans="15:17" ht="15.75" customHeight="1" x14ac:dyDescent="0.2">
      <c r="O212" s="188"/>
      <c r="P212" s="216"/>
      <c r="Q212" s="188"/>
    </row>
    <row r="213" spans="15:17" ht="15.75" customHeight="1" x14ac:dyDescent="0.2">
      <c r="O213" s="188"/>
      <c r="P213" s="216"/>
      <c r="Q213" s="188"/>
    </row>
    <row r="214" spans="15:17" ht="15.75" customHeight="1" x14ac:dyDescent="0.2">
      <c r="O214" s="188"/>
      <c r="P214" s="216"/>
      <c r="Q214" s="188"/>
    </row>
    <row r="215" spans="15:17" ht="15.75" customHeight="1" x14ac:dyDescent="0.2">
      <c r="O215" s="188"/>
      <c r="P215" s="216"/>
      <c r="Q215" s="188"/>
    </row>
    <row r="216" spans="15:17" ht="15.75" customHeight="1" x14ac:dyDescent="0.2">
      <c r="O216" s="188"/>
      <c r="P216" s="216"/>
      <c r="Q216" s="188"/>
    </row>
    <row r="217" spans="15:17" ht="15.75" customHeight="1" x14ac:dyDescent="0.2">
      <c r="O217" s="188"/>
      <c r="P217" s="216"/>
      <c r="Q217" s="188"/>
    </row>
    <row r="218" spans="15:17" ht="15.75" customHeight="1" x14ac:dyDescent="0.2">
      <c r="O218" s="188"/>
      <c r="P218" s="216"/>
      <c r="Q218" s="188"/>
    </row>
    <row r="219" spans="15:17" ht="15.75" customHeight="1" x14ac:dyDescent="0.2">
      <c r="O219" s="188"/>
      <c r="P219" s="216"/>
      <c r="Q219" s="188"/>
    </row>
    <row r="220" spans="15:17" ht="15.75" customHeight="1" x14ac:dyDescent="0.2">
      <c r="O220" s="188"/>
      <c r="P220" s="216"/>
      <c r="Q220" s="188"/>
    </row>
    <row r="221" spans="15:17" ht="15.75" customHeight="1" x14ac:dyDescent="0.2">
      <c r="O221" s="188"/>
      <c r="P221" s="216"/>
      <c r="Q221" s="188"/>
    </row>
    <row r="222" spans="15:17" ht="15.75" customHeight="1" x14ac:dyDescent="0.2">
      <c r="O222" s="188"/>
      <c r="P222" s="216"/>
      <c r="Q222" s="188"/>
    </row>
    <row r="223" spans="15:17" ht="15.75" customHeight="1" x14ac:dyDescent="0.2">
      <c r="O223" s="188"/>
      <c r="P223" s="216"/>
      <c r="Q223" s="188"/>
    </row>
    <row r="224" spans="15:17" ht="15.75" customHeight="1" x14ac:dyDescent="0.2">
      <c r="O224" s="188"/>
      <c r="P224" s="216"/>
      <c r="Q224" s="188"/>
    </row>
    <row r="225" spans="15:17" ht="15.75" customHeight="1" x14ac:dyDescent="0.2">
      <c r="O225" s="188"/>
      <c r="P225" s="216"/>
      <c r="Q225" s="188"/>
    </row>
    <row r="226" spans="15:17" ht="15.75" customHeight="1" x14ac:dyDescent="0.2">
      <c r="O226" s="188"/>
      <c r="P226" s="216"/>
      <c r="Q226" s="188"/>
    </row>
    <row r="227" spans="15:17" ht="15.75" customHeight="1" x14ac:dyDescent="0.2">
      <c r="O227" s="188"/>
      <c r="P227" s="216"/>
      <c r="Q227" s="188"/>
    </row>
    <row r="228" spans="15:17" ht="15.75" customHeight="1" x14ac:dyDescent="0.2">
      <c r="O228" s="188"/>
      <c r="P228" s="216"/>
      <c r="Q228" s="188"/>
    </row>
    <row r="229" spans="15:17" ht="15.75" customHeight="1" x14ac:dyDescent="0.2">
      <c r="O229" s="188"/>
      <c r="P229" s="216"/>
      <c r="Q229" s="188"/>
    </row>
    <row r="230" spans="15:17" ht="15.75" customHeight="1" x14ac:dyDescent="0.2">
      <c r="O230" s="188"/>
      <c r="P230" s="216"/>
      <c r="Q230" s="188"/>
    </row>
    <row r="231" spans="15:17" ht="15.75" customHeight="1" x14ac:dyDescent="0.2">
      <c r="O231" s="188"/>
      <c r="P231" s="216"/>
      <c r="Q231" s="188"/>
    </row>
    <row r="232" spans="15:17" ht="15.75" customHeight="1" x14ac:dyDescent="0.2">
      <c r="O232" s="188"/>
      <c r="P232" s="216"/>
      <c r="Q232" s="188"/>
    </row>
    <row r="233" spans="15:17" ht="15.75" customHeight="1" x14ac:dyDescent="0.2">
      <c r="O233" s="188"/>
      <c r="P233" s="216"/>
      <c r="Q233" s="188"/>
    </row>
    <row r="234" spans="15:17" ht="15.75" customHeight="1" x14ac:dyDescent="0.2">
      <c r="O234" s="188"/>
      <c r="P234" s="216"/>
      <c r="Q234" s="188"/>
    </row>
    <row r="235" spans="15:17" ht="15.75" customHeight="1" x14ac:dyDescent="0.2">
      <c r="O235" s="188"/>
      <c r="P235" s="216"/>
      <c r="Q235" s="188"/>
    </row>
    <row r="236" spans="15:17" ht="15.75" customHeight="1" x14ac:dyDescent="0.2">
      <c r="O236" s="188"/>
      <c r="P236" s="216"/>
      <c r="Q236" s="188"/>
    </row>
    <row r="237" spans="15:17" ht="15.75" customHeight="1" x14ac:dyDescent="0.2">
      <c r="O237" s="188"/>
      <c r="P237" s="216"/>
      <c r="Q237" s="188"/>
    </row>
    <row r="238" spans="15:17" ht="15.75" customHeight="1" x14ac:dyDescent="0.2">
      <c r="O238" s="188"/>
      <c r="P238" s="216"/>
      <c r="Q238" s="188"/>
    </row>
    <row r="239" spans="15:17" ht="15.75" customHeight="1" x14ac:dyDescent="0.2">
      <c r="O239" s="188"/>
      <c r="P239" s="216"/>
      <c r="Q239" s="188"/>
    </row>
    <row r="240" spans="15:17" ht="15.75" customHeight="1" x14ac:dyDescent="0.2">
      <c r="O240" s="188"/>
      <c r="P240" s="216"/>
      <c r="Q240" s="188"/>
    </row>
    <row r="241" spans="15:17" ht="15.75" customHeight="1" x14ac:dyDescent="0.2">
      <c r="O241" s="188"/>
      <c r="P241" s="216"/>
      <c r="Q241" s="188"/>
    </row>
    <row r="242" spans="15:17" ht="15.75" customHeight="1" x14ac:dyDescent="0.2">
      <c r="O242" s="188"/>
      <c r="P242" s="216"/>
      <c r="Q242" s="188"/>
    </row>
    <row r="243" spans="15:17" ht="15.75" customHeight="1" x14ac:dyDescent="0.2">
      <c r="O243" s="188"/>
      <c r="P243" s="216"/>
      <c r="Q243" s="188"/>
    </row>
    <row r="244" spans="15:17" ht="15.75" customHeight="1" x14ac:dyDescent="0.2">
      <c r="O244" s="188"/>
      <c r="P244" s="216"/>
      <c r="Q244" s="188"/>
    </row>
    <row r="245" spans="15:17" ht="15.75" customHeight="1" x14ac:dyDescent="0.2">
      <c r="O245" s="188"/>
      <c r="P245" s="216"/>
      <c r="Q245" s="188"/>
    </row>
    <row r="246" spans="15:17" ht="15.75" customHeight="1" x14ac:dyDescent="0.2">
      <c r="O246" s="188"/>
      <c r="P246" s="216"/>
      <c r="Q246" s="188"/>
    </row>
    <row r="247" spans="15:17" ht="15.75" customHeight="1" x14ac:dyDescent="0.2">
      <c r="O247" s="188"/>
      <c r="P247" s="216"/>
      <c r="Q247" s="188"/>
    </row>
    <row r="248" spans="15:17" ht="15.75" customHeight="1" x14ac:dyDescent="0.2">
      <c r="O248" s="188"/>
      <c r="P248" s="216"/>
      <c r="Q248" s="188"/>
    </row>
    <row r="249" spans="15:17" ht="15.75" customHeight="1" x14ac:dyDescent="0.2">
      <c r="O249" s="188"/>
      <c r="P249" s="216"/>
      <c r="Q249" s="188"/>
    </row>
    <row r="250" spans="15:17" ht="15.75" customHeight="1" x14ac:dyDescent="0.2">
      <c r="O250" s="188"/>
      <c r="P250" s="216"/>
      <c r="Q250" s="188"/>
    </row>
    <row r="251" spans="15:17" ht="15.75" customHeight="1" x14ac:dyDescent="0.2">
      <c r="O251" s="188"/>
      <c r="P251" s="216"/>
      <c r="Q251" s="188"/>
    </row>
    <row r="252" spans="15:17" ht="15.75" customHeight="1" x14ac:dyDescent="0.2">
      <c r="O252" s="188"/>
      <c r="P252" s="216"/>
      <c r="Q252" s="188"/>
    </row>
    <row r="253" spans="15:17" ht="15.75" customHeight="1" x14ac:dyDescent="0.2">
      <c r="O253" s="188"/>
      <c r="P253" s="216"/>
      <c r="Q253" s="188"/>
    </row>
    <row r="254" spans="15:17" ht="15.75" customHeight="1" x14ac:dyDescent="0.2">
      <c r="O254" s="188"/>
      <c r="P254" s="216"/>
      <c r="Q254" s="188"/>
    </row>
    <row r="255" spans="15:17" ht="15.75" customHeight="1" x14ac:dyDescent="0.2">
      <c r="O255" s="188"/>
      <c r="P255" s="216"/>
      <c r="Q255" s="188"/>
    </row>
    <row r="256" spans="15:17" ht="15.75" customHeight="1" x14ac:dyDescent="0.2">
      <c r="O256" s="188"/>
      <c r="P256" s="216"/>
      <c r="Q256" s="188"/>
    </row>
    <row r="257" spans="15:17" ht="15.75" customHeight="1" x14ac:dyDescent="0.2">
      <c r="O257" s="188"/>
      <c r="P257" s="216"/>
      <c r="Q257" s="188"/>
    </row>
    <row r="258" spans="15:17" ht="15.75" customHeight="1" x14ac:dyDescent="0.2">
      <c r="O258" s="188"/>
      <c r="P258" s="216"/>
      <c r="Q258" s="188"/>
    </row>
    <row r="259" spans="15:17" ht="15.75" customHeight="1" x14ac:dyDescent="0.2">
      <c r="O259" s="188"/>
      <c r="P259" s="216"/>
      <c r="Q259" s="188"/>
    </row>
    <row r="260" spans="15:17" ht="15.75" customHeight="1" x14ac:dyDescent="0.2">
      <c r="O260" s="188"/>
      <c r="P260" s="216"/>
      <c r="Q260" s="188"/>
    </row>
    <row r="261" spans="15:17" ht="15.75" customHeight="1" x14ac:dyDescent="0.2">
      <c r="O261" s="188"/>
      <c r="P261" s="216"/>
      <c r="Q261" s="188"/>
    </row>
    <row r="262" spans="15:17" ht="15.75" customHeight="1" x14ac:dyDescent="0.2">
      <c r="O262" s="188"/>
      <c r="P262" s="216"/>
      <c r="Q262" s="188"/>
    </row>
    <row r="263" spans="15:17" ht="15.75" customHeight="1" x14ac:dyDescent="0.2">
      <c r="O263" s="188"/>
      <c r="P263" s="216"/>
      <c r="Q263" s="188"/>
    </row>
    <row r="264" spans="15:17" ht="15.75" customHeight="1" x14ac:dyDescent="0.2">
      <c r="O264" s="188"/>
      <c r="P264" s="216"/>
      <c r="Q264" s="188"/>
    </row>
    <row r="265" spans="15:17" ht="15.75" customHeight="1" x14ac:dyDescent="0.2">
      <c r="O265" s="188"/>
      <c r="P265" s="216"/>
      <c r="Q265" s="188"/>
    </row>
    <row r="266" spans="15:17" ht="15.75" customHeight="1" x14ac:dyDescent="0.2">
      <c r="O266" s="188"/>
      <c r="P266" s="216"/>
      <c r="Q266" s="188"/>
    </row>
    <row r="267" spans="15:17" ht="15.75" customHeight="1" x14ac:dyDescent="0.2">
      <c r="O267" s="188"/>
      <c r="P267" s="216"/>
      <c r="Q267" s="188"/>
    </row>
    <row r="268" spans="15:17" ht="15.75" customHeight="1" x14ac:dyDescent="0.2">
      <c r="O268" s="188"/>
      <c r="P268" s="216"/>
      <c r="Q268" s="188"/>
    </row>
    <row r="269" spans="15:17" ht="15.75" customHeight="1" x14ac:dyDescent="0.2">
      <c r="O269" s="188"/>
      <c r="P269" s="216"/>
      <c r="Q269" s="188"/>
    </row>
    <row r="270" spans="15:17" ht="15.75" customHeight="1" x14ac:dyDescent="0.2">
      <c r="O270" s="188"/>
      <c r="P270" s="216"/>
      <c r="Q270" s="188"/>
    </row>
    <row r="271" spans="15:17" ht="15.75" customHeight="1" x14ac:dyDescent="0.2">
      <c r="O271" s="188"/>
      <c r="P271" s="216"/>
      <c r="Q271" s="188"/>
    </row>
    <row r="272" spans="15:17" ht="15.75" customHeight="1" x14ac:dyDescent="0.2">
      <c r="O272" s="188"/>
      <c r="P272" s="216"/>
      <c r="Q272" s="188"/>
    </row>
    <row r="273" spans="15:17" ht="15.75" customHeight="1" x14ac:dyDescent="0.2">
      <c r="O273" s="188"/>
      <c r="P273" s="216"/>
      <c r="Q273" s="188"/>
    </row>
    <row r="274" spans="15:17" ht="15.75" customHeight="1" x14ac:dyDescent="0.2">
      <c r="O274" s="188"/>
      <c r="P274" s="216"/>
      <c r="Q274" s="188"/>
    </row>
    <row r="275" spans="15:17" ht="15.75" customHeight="1" x14ac:dyDescent="0.2">
      <c r="O275" s="188"/>
      <c r="P275" s="216"/>
      <c r="Q275" s="188"/>
    </row>
    <row r="276" spans="15:17" ht="15.75" customHeight="1" x14ac:dyDescent="0.2">
      <c r="O276" s="188"/>
      <c r="P276" s="216"/>
      <c r="Q276" s="188"/>
    </row>
    <row r="277" spans="15:17" ht="15.75" customHeight="1" x14ac:dyDescent="0.2">
      <c r="O277" s="188"/>
      <c r="P277" s="216"/>
      <c r="Q277" s="188"/>
    </row>
    <row r="278" spans="15:17" ht="15.75" customHeight="1" x14ac:dyDescent="0.2">
      <c r="O278" s="188"/>
      <c r="P278" s="216"/>
      <c r="Q278" s="188"/>
    </row>
    <row r="279" spans="15:17" ht="15.75" customHeight="1" x14ac:dyDescent="0.2">
      <c r="O279" s="188"/>
      <c r="P279" s="216"/>
      <c r="Q279" s="188"/>
    </row>
    <row r="280" spans="15:17" ht="15.75" customHeight="1" x14ac:dyDescent="0.2">
      <c r="O280" s="188"/>
      <c r="P280" s="216"/>
      <c r="Q280" s="188"/>
    </row>
    <row r="281" spans="15:17" ht="15.75" customHeight="1" x14ac:dyDescent="0.2">
      <c r="O281" s="188"/>
      <c r="P281" s="216"/>
      <c r="Q281" s="188"/>
    </row>
    <row r="282" spans="15:17" ht="15.75" customHeight="1" x14ac:dyDescent="0.2">
      <c r="O282" s="188"/>
      <c r="P282" s="216"/>
      <c r="Q282" s="188"/>
    </row>
    <row r="283" spans="15:17" ht="15.75" customHeight="1" x14ac:dyDescent="0.2">
      <c r="O283" s="188"/>
      <c r="P283" s="216"/>
      <c r="Q283" s="188"/>
    </row>
    <row r="284" spans="15:17" ht="15.75" customHeight="1" x14ac:dyDescent="0.2">
      <c r="O284" s="188"/>
      <c r="P284" s="216"/>
      <c r="Q284" s="188"/>
    </row>
    <row r="285" spans="15:17" ht="15.75" customHeight="1" x14ac:dyDescent="0.2">
      <c r="O285" s="188"/>
      <c r="P285" s="216"/>
      <c r="Q285" s="188"/>
    </row>
    <row r="286" spans="15:17" ht="15.75" customHeight="1" x14ac:dyDescent="0.2">
      <c r="O286" s="188"/>
      <c r="P286" s="216"/>
      <c r="Q286" s="188"/>
    </row>
    <row r="287" spans="15:17" ht="15.75" customHeight="1" x14ac:dyDescent="0.2">
      <c r="O287" s="188"/>
      <c r="P287" s="216"/>
      <c r="Q287" s="188"/>
    </row>
    <row r="288" spans="15:17" ht="15.75" customHeight="1" x14ac:dyDescent="0.2">
      <c r="O288" s="188"/>
      <c r="P288" s="216"/>
      <c r="Q288" s="188"/>
    </row>
    <row r="289" spans="15:17" ht="15.75" customHeight="1" x14ac:dyDescent="0.2">
      <c r="O289" s="188"/>
      <c r="P289" s="216"/>
      <c r="Q289" s="188"/>
    </row>
    <row r="290" spans="15:17" ht="15.75" customHeight="1" x14ac:dyDescent="0.2">
      <c r="O290" s="188"/>
      <c r="P290" s="216"/>
      <c r="Q290" s="188"/>
    </row>
    <row r="291" spans="15:17" ht="15.75" customHeight="1" x14ac:dyDescent="0.2">
      <c r="O291" s="188"/>
      <c r="P291" s="216"/>
      <c r="Q291" s="188"/>
    </row>
    <row r="292" spans="15:17" ht="15.75" customHeight="1" x14ac:dyDescent="0.2">
      <c r="O292" s="188"/>
      <c r="P292" s="216"/>
      <c r="Q292" s="188"/>
    </row>
    <row r="293" spans="15:17" ht="15.75" customHeight="1" x14ac:dyDescent="0.2">
      <c r="O293" s="188"/>
      <c r="P293" s="216"/>
      <c r="Q293" s="188"/>
    </row>
    <row r="294" spans="15:17" ht="15.75" customHeight="1" x14ac:dyDescent="0.2">
      <c r="O294" s="188"/>
      <c r="P294" s="216"/>
      <c r="Q294" s="188"/>
    </row>
    <row r="295" spans="15:17" ht="15.75" customHeight="1" x14ac:dyDescent="0.2">
      <c r="O295" s="188"/>
      <c r="P295" s="216"/>
      <c r="Q295" s="188"/>
    </row>
    <row r="296" spans="15:17" ht="15.75" customHeight="1" x14ac:dyDescent="0.2">
      <c r="O296" s="188"/>
      <c r="P296" s="216"/>
      <c r="Q296" s="188"/>
    </row>
    <row r="297" spans="15:17" ht="15.75" customHeight="1" x14ac:dyDescent="0.2">
      <c r="O297" s="188"/>
      <c r="P297" s="216"/>
      <c r="Q297" s="188"/>
    </row>
    <row r="298" spans="15:17" ht="15.75" customHeight="1" x14ac:dyDescent="0.2">
      <c r="O298" s="188"/>
      <c r="P298" s="216"/>
      <c r="Q298" s="188"/>
    </row>
    <row r="299" spans="15:17" ht="15.75" customHeight="1" x14ac:dyDescent="0.2">
      <c r="O299" s="188"/>
      <c r="P299" s="216"/>
      <c r="Q299" s="188"/>
    </row>
    <row r="300" spans="15:17" ht="15.75" customHeight="1" x14ac:dyDescent="0.2">
      <c r="O300" s="188"/>
      <c r="P300" s="216"/>
      <c r="Q300" s="188"/>
    </row>
    <row r="301" spans="15:17" ht="15.75" customHeight="1" x14ac:dyDescent="0.2">
      <c r="O301" s="188"/>
      <c r="P301" s="216"/>
      <c r="Q301" s="188"/>
    </row>
    <row r="302" spans="15:17" ht="15.75" customHeight="1" x14ac:dyDescent="0.2">
      <c r="O302" s="188"/>
      <c r="P302" s="216"/>
      <c r="Q302" s="188"/>
    </row>
    <row r="303" spans="15:17" ht="15.75" customHeight="1" x14ac:dyDescent="0.2">
      <c r="O303" s="188"/>
      <c r="P303" s="216"/>
      <c r="Q303" s="188"/>
    </row>
    <row r="304" spans="15:17" ht="15.75" customHeight="1" x14ac:dyDescent="0.2">
      <c r="O304" s="188"/>
      <c r="P304" s="216"/>
      <c r="Q304" s="188"/>
    </row>
    <row r="305" spans="15:17" ht="15.75" customHeight="1" x14ac:dyDescent="0.2">
      <c r="O305" s="188"/>
      <c r="P305" s="216"/>
      <c r="Q305" s="188"/>
    </row>
    <row r="306" spans="15:17" ht="15.75" customHeight="1" x14ac:dyDescent="0.2">
      <c r="O306" s="188"/>
      <c r="P306" s="216"/>
      <c r="Q306" s="188"/>
    </row>
    <row r="307" spans="15:17" ht="15.75" customHeight="1" x14ac:dyDescent="0.2">
      <c r="O307" s="188"/>
      <c r="P307" s="216"/>
      <c r="Q307" s="188"/>
    </row>
    <row r="308" spans="15:17" ht="15.75" customHeight="1" x14ac:dyDescent="0.2">
      <c r="O308" s="188"/>
      <c r="P308" s="216"/>
      <c r="Q308" s="188"/>
    </row>
    <row r="309" spans="15:17" ht="15.75" customHeight="1" x14ac:dyDescent="0.2">
      <c r="O309" s="188"/>
      <c r="P309" s="216"/>
      <c r="Q309" s="188"/>
    </row>
    <row r="310" spans="15:17" ht="15.75" customHeight="1" x14ac:dyDescent="0.2">
      <c r="O310" s="188"/>
      <c r="P310" s="216"/>
      <c r="Q310" s="188"/>
    </row>
    <row r="311" spans="15:17" ht="15.75" customHeight="1" x14ac:dyDescent="0.2">
      <c r="O311" s="188"/>
      <c r="P311" s="216"/>
      <c r="Q311" s="188"/>
    </row>
    <row r="312" spans="15:17" ht="15.75" customHeight="1" x14ac:dyDescent="0.2">
      <c r="O312" s="188"/>
      <c r="P312" s="216"/>
      <c r="Q312" s="188"/>
    </row>
    <row r="313" spans="15:17" ht="15.75" customHeight="1" x14ac:dyDescent="0.2">
      <c r="O313" s="188"/>
      <c r="P313" s="216"/>
      <c r="Q313" s="188"/>
    </row>
    <row r="314" spans="15:17" ht="15.75" customHeight="1" x14ac:dyDescent="0.2">
      <c r="O314" s="188"/>
      <c r="P314" s="216"/>
      <c r="Q314" s="188"/>
    </row>
    <row r="315" spans="15:17" ht="15.75" customHeight="1" x14ac:dyDescent="0.2">
      <c r="O315" s="188"/>
      <c r="P315" s="216"/>
      <c r="Q315" s="188"/>
    </row>
    <row r="316" spans="15:17" ht="15.75" customHeight="1" x14ac:dyDescent="0.2">
      <c r="O316" s="188"/>
      <c r="P316" s="216"/>
      <c r="Q316" s="188"/>
    </row>
    <row r="317" spans="15:17" ht="15.75" customHeight="1" x14ac:dyDescent="0.2">
      <c r="O317" s="188"/>
      <c r="P317" s="216"/>
      <c r="Q317" s="188"/>
    </row>
    <row r="318" spans="15:17" ht="15.75" customHeight="1" x14ac:dyDescent="0.2">
      <c r="O318" s="188"/>
      <c r="P318" s="216"/>
      <c r="Q318" s="188"/>
    </row>
    <row r="319" spans="15:17" ht="15.75" customHeight="1" x14ac:dyDescent="0.2">
      <c r="O319" s="188"/>
      <c r="P319" s="216"/>
      <c r="Q319" s="188"/>
    </row>
    <row r="320" spans="15:17" ht="15.75" customHeight="1" x14ac:dyDescent="0.2">
      <c r="O320" s="188"/>
      <c r="P320" s="216"/>
      <c r="Q320" s="188"/>
    </row>
    <row r="321" spans="15:17" ht="15.75" customHeight="1" x14ac:dyDescent="0.2">
      <c r="O321" s="188"/>
      <c r="P321" s="216"/>
      <c r="Q321" s="188"/>
    </row>
    <row r="322" spans="15:17" ht="15.75" customHeight="1" x14ac:dyDescent="0.2">
      <c r="O322" s="188"/>
      <c r="P322" s="216"/>
      <c r="Q322" s="188"/>
    </row>
    <row r="323" spans="15:17" ht="15.75" customHeight="1" x14ac:dyDescent="0.2">
      <c r="O323" s="188"/>
      <c r="P323" s="216"/>
      <c r="Q323" s="188"/>
    </row>
    <row r="324" spans="15:17" ht="15.75" customHeight="1" x14ac:dyDescent="0.2">
      <c r="O324" s="188"/>
      <c r="P324" s="216"/>
      <c r="Q324" s="188"/>
    </row>
    <row r="325" spans="15:17" ht="15.75" customHeight="1" x14ac:dyDescent="0.2">
      <c r="O325" s="188"/>
      <c r="P325" s="216"/>
      <c r="Q325" s="188"/>
    </row>
    <row r="326" spans="15:17" ht="15.75" customHeight="1" x14ac:dyDescent="0.2">
      <c r="O326" s="188"/>
      <c r="P326" s="216"/>
      <c r="Q326" s="188"/>
    </row>
    <row r="327" spans="15:17" ht="15.75" customHeight="1" x14ac:dyDescent="0.2">
      <c r="O327" s="188"/>
      <c r="P327" s="216"/>
      <c r="Q327" s="188"/>
    </row>
    <row r="328" spans="15:17" ht="15.75" customHeight="1" x14ac:dyDescent="0.2">
      <c r="O328" s="188"/>
      <c r="P328" s="216"/>
      <c r="Q328" s="188"/>
    </row>
    <row r="329" spans="15:17" ht="15.75" customHeight="1" x14ac:dyDescent="0.2">
      <c r="O329" s="188"/>
      <c r="P329" s="216"/>
      <c r="Q329" s="188"/>
    </row>
    <row r="330" spans="15:17" ht="15.75" customHeight="1" x14ac:dyDescent="0.2">
      <c r="O330" s="188"/>
      <c r="P330" s="216"/>
      <c r="Q330" s="188"/>
    </row>
    <row r="331" spans="15:17" ht="15.75" customHeight="1" x14ac:dyDescent="0.2">
      <c r="O331" s="188"/>
      <c r="P331" s="216"/>
      <c r="Q331" s="188"/>
    </row>
    <row r="332" spans="15:17" ht="15.75" customHeight="1" x14ac:dyDescent="0.2">
      <c r="O332" s="188"/>
      <c r="P332" s="216"/>
      <c r="Q332" s="188"/>
    </row>
    <row r="333" spans="15:17" ht="15.75" customHeight="1" x14ac:dyDescent="0.2">
      <c r="O333" s="188"/>
      <c r="P333" s="216"/>
      <c r="Q333" s="188"/>
    </row>
    <row r="334" spans="15:17" ht="15.75" customHeight="1" x14ac:dyDescent="0.2">
      <c r="O334" s="188"/>
      <c r="P334" s="216"/>
      <c r="Q334" s="188"/>
    </row>
    <row r="335" spans="15:17" ht="15.75" customHeight="1" x14ac:dyDescent="0.2">
      <c r="O335" s="188"/>
      <c r="P335" s="216"/>
      <c r="Q335" s="188"/>
    </row>
    <row r="336" spans="15:17" ht="15.75" customHeight="1" x14ac:dyDescent="0.2">
      <c r="O336" s="188"/>
      <c r="P336" s="216"/>
      <c r="Q336" s="188"/>
    </row>
    <row r="337" spans="15:17" ht="15.75" customHeight="1" x14ac:dyDescent="0.2">
      <c r="O337" s="188"/>
      <c r="P337" s="216"/>
      <c r="Q337" s="188"/>
    </row>
    <row r="338" spans="15:17" ht="15.75" customHeight="1" x14ac:dyDescent="0.2">
      <c r="O338" s="188"/>
      <c r="P338" s="216"/>
      <c r="Q338" s="188"/>
    </row>
    <row r="339" spans="15:17" ht="15.75" customHeight="1" x14ac:dyDescent="0.2">
      <c r="O339" s="188"/>
      <c r="P339" s="216"/>
      <c r="Q339" s="188"/>
    </row>
    <row r="340" spans="15:17" ht="15.75" customHeight="1" x14ac:dyDescent="0.2">
      <c r="O340" s="188"/>
      <c r="P340" s="216"/>
      <c r="Q340" s="188"/>
    </row>
    <row r="341" spans="15:17" ht="15.75" customHeight="1" x14ac:dyDescent="0.2">
      <c r="O341" s="188"/>
      <c r="P341" s="216"/>
      <c r="Q341" s="188"/>
    </row>
    <row r="342" spans="15:17" ht="15.75" customHeight="1" x14ac:dyDescent="0.2">
      <c r="O342" s="188"/>
      <c r="P342" s="216"/>
      <c r="Q342" s="188"/>
    </row>
    <row r="343" spans="15:17" ht="15.75" customHeight="1" x14ac:dyDescent="0.2">
      <c r="O343" s="188"/>
      <c r="P343" s="216"/>
      <c r="Q343" s="188"/>
    </row>
    <row r="344" spans="15:17" ht="15.75" customHeight="1" x14ac:dyDescent="0.2">
      <c r="O344" s="188"/>
      <c r="P344" s="216"/>
      <c r="Q344" s="188"/>
    </row>
    <row r="345" spans="15:17" ht="15.75" customHeight="1" x14ac:dyDescent="0.2">
      <c r="O345" s="188"/>
      <c r="P345" s="216"/>
      <c r="Q345" s="188"/>
    </row>
    <row r="346" spans="15:17" ht="15.75" customHeight="1" x14ac:dyDescent="0.2">
      <c r="O346" s="188"/>
      <c r="P346" s="216"/>
      <c r="Q346" s="188"/>
    </row>
    <row r="347" spans="15:17" ht="15.75" customHeight="1" x14ac:dyDescent="0.2">
      <c r="O347" s="188"/>
      <c r="P347" s="216"/>
      <c r="Q347" s="188"/>
    </row>
    <row r="348" spans="15:17" ht="15.75" customHeight="1" x14ac:dyDescent="0.2">
      <c r="O348" s="188"/>
      <c r="P348" s="216"/>
      <c r="Q348" s="188"/>
    </row>
    <row r="349" spans="15:17" ht="15.75" customHeight="1" x14ac:dyDescent="0.2">
      <c r="O349" s="188"/>
      <c r="P349" s="216"/>
      <c r="Q349" s="188"/>
    </row>
    <row r="350" spans="15:17" ht="15.75" customHeight="1" x14ac:dyDescent="0.2">
      <c r="O350" s="188"/>
      <c r="P350" s="216"/>
      <c r="Q350" s="188"/>
    </row>
    <row r="351" spans="15:17" ht="15.75" customHeight="1" x14ac:dyDescent="0.2">
      <c r="O351" s="188"/>
      <c r="P351" s="216"/>
      <c r="Q351" s="188"/>
    </row>
    <row r="352" spans="15:17" ht="15.75" customHeight="1" x14ac:dyDescent="0.2">
      <c r="O352" s="188"/>
      <c r="P352" s="216"/>
      <c r="Q352" s="188"/>
    </row>
    <row r="353" spans="15:17" ht="15.75" customHeight="1" x14ac:dyDescent="0.2">
      <c r="O353" s="188"/>
      <c r="P353" s="216"/>
      <c r="Q353" s="188"/>
    </row>
    <row r="354" spans="15:17" ht="15.75" customHeight="1" x14ac:dyDescent="0.2">
      <c r="O354" s="188"/>
      <c r="P354" s="216"/>
      <c r="Q354" s="188"/>
    </row>
    <row r="355" spans="15:17" ht="15.75" customHeight="1" x14ac:dyDescent="0.2">
      <c r="O355" s="188"/>
      <c r="P355" s="216"/>
      <c r="Q355" s="188"/>
    </row>
    <row r="356" spans="15:17" ht="15.75" customHeight="1" x14ac:dyDescent="0.2">
      <c r="O356" s="188"/>
      <c r="P356" s="216"/>
      <c r="Q356" s="188"/>
    </row>
    <row r="357" spans="15:17" ht="15.75" customHeight="1" x14ac:dyDescent="0.2">
      <c r="O357" s="188"/>
      <c r="P357" s="216"/>
      <c r="Q357" s="188"/>
    </row>
    <row r="358" spans="15:17" ht="15.75" customHeight="1" x14ac:dyDescent="0.2">
      <c r="O358" s="188"/>
      <c r="P358" s="216"/>
      <c r="Q358" s="188"/>
    </row>
    <row r="359" spans="15:17" ht="15.75" customHeight="1" x14ac:dyDescent="0.2">
      <c r="O359" s="188"/>
      <c r="P359" s="216"/>
      <c r="Q359" s="188"/>
    </row>
    <row r="360" spans="15:17" ht="15.75" customHeight="1" x14ac:dyDescent="0.2">
      <c r="O360" s="188"/>
      <c r="P360" s="216"/>
      <c r="Q360" s="188"/>
    </row>
    <row r="361" spans="15:17" ht="15.75" customHeight="1" x14ac:dyDescent="0.2">
      <c r="O361" s="188"/>
      <c r="P361" s="216"/>
      <c r="Q361" s="188"/>
    </row>
    <row r="362" spans="15:17" ht="15.75" customHeight="1" x14ac:dyDescent="0.2">
      <c r="O362" s="188"/>
      <c r="P362" s="216"/>
      <c r="Q362" s="188"/>
    </row>
    <row r="363" spans="15:17" ht="15.75" customHeight="1" x14ac:dyDescent="0.2">
      <c r="O363" s="188"/>
      <c r="P363" s="216"/>
      <c r="Q363" s="188"/>
    </row>
    <row r="364" spans="15:17" ht="15.75" customHeight="1" x14ac:dyDescent="0.2">
      <c r="O364" s="188"/>
      <c r="P364" s="216"/>
      <c r="Q364" s="188"/>
    </row>
    <row r="365" spans="15:17" ht="15.75" customHeight="1" x14ac:dyDescent="0.2">
      <c r="O365" s="188"/>
      <c r="P365" s="216"/>
      <c r="Q365" s="188"/>
    </row>
    <row r="366" spans="15:17" ht="15.75" customHeight="1" x14ac:dyDescent="0.2">
      <c r="O366" s="188"/>
      <c r="P366" s="216"/>
      <c r="Q366" s="188"/>
    </row>
    <row r="367" spans="15:17" ht="15.75" customHeight="1" x14ac:dyDescent="0.2">
      <c r="O367" s="188"/>
      <c r="P367" s="216"/>
      <c r="Q367" s="188"/>
    </row>
    <row r="368" spans="15:17" ht="15.75" customHeight="1" x14ac:dyDescent="0.2">
      <c r="O368" s="188"/>
      <c r="P368" s="216"/>
      <c r="Q368" s="188"/>
    </row>
    <row r="369" spans="15:17" ht="15.75" customHeight="1" x14ac:dyDescent="0.2">
      <c r="O369" s="188"/>
      <c r="P369" s="216"/>
      <c r="Q369" s="188"/>
    </row>
    <row r="370" spans="15:17" ht="15.75" customHeight="1" x14ac:dyDescent="0.2">
      <c r="O370" s="188"/>
      <c r="P370" s="216"/>
      <c r="Q370" s="188"/>
    </row>
    <row r="371" spans="15:17" ht="15.75" customHeight="1" x14ac:dyDescent="0.2">
      <c r="O371" s="188"/>
      <c r="P371" s="216"/>
      <c r="Q371" s="188"/>
    </row>
    <row r="372" spans="15:17" ht="15.75" customHeight="1" x14ac:dyDescent="0.2">
      <c r="O372" s="188"/>
      <c r="P372" s="216"/>
      <c r="Q372" s="188"/>
    </row>
    <row r="373" spans="15:17" ht="15.75" customHeight="1" x14ac:dyDescent="0.2">
      <c r="O373" s="188"/>
      <c r="P373" s="216"/>
      <c r="Q373" s="188"/>
    </row>
    <row r="374" spans="15:17" ht="15.75" customHeight="1" x14ac:dyDescent="0.2">
      <c r="O374" s="188"/>
      <c r="P374" s="216"/>
      <c r="Q374" s="188"/>
    </row>
    <row r="375" spans="15:17" ht="15.75" customHeight="1" x14ac:dyDescent="0.2">
      <c r="O375" s="188"/>
      <c r="P375" s="216"/>
      <c r="Q375" s="188"/>
    </row>
    <row r="376" spans="15:17" ht="15.75" customHeight="1" x14ac:dyDescent="0.2">
      <c r="O376" s="188"/>
      <c r="P376" s="216"/>
      <c r="Q376" s="188"/>
    </row>
    <row r="377" spans="15:17" ht="15.75" customHeight="1" x14ac:dyDescent="0.2">
      <c r="O377" s="188"/>
      <c r="P377" s="216"/>
      <c r="Q377" s="188"/>
    </row>
    <row r="378" spans="15:17" ht="15.75" customHeight="1" x14ac:dyDescent="0.2">
      <c r="O378" s="188"/>
      <c r="P378" s="216"/>
      <c r="Q378" s="188"/>
    </row>
    <row r="379" spans="15:17" ht="15.75" customHeight="1" x14ac:dyDescent="0.2">
      <c r="O379" s="188"/>
      <c r="P379" s="216"/>
      <c r="Q379" s="188"/>
    </row>
    <row r="380" spans="15:17" ht="15.75" customHeight="1" x14ac:dyDescent="0.2">
      <c r="O380" s="188"/>
      <c r="P380" s="216"/>
      <c r="Q380" s="188"/>
    </row>
    <row r="381" spans="15:17" ht="15.75" customHeight="1" x14ac:dyDescent="0.2">
      <c r="O381" s="188"/>
      <c r="P381" s="216"/>
      <c r="Q381" s="188"/>
    </row>
    <row r="382" spans="15:17" ht="15.75" customHeight="1" x14ac:dyDescent="0.2">
      <c r="O382" s="188"/>
      <c r="P382" s="216"/>
      <c r="Q382" s="188"/>
    </row>
    <row r="383" spans="15:17" ht="15.75" customHeight="1" x14ac:dyDescent="0.2">
      <c r="O383" s="188"/>
      <c r="P383" s="216"/>
      <c r="Q383" s="188"/>
    </row>
    <row r="384" spans="15:17" ht="15.75" customHeight="1" x14ac:dyDescent="0.2">
      <c r="O384" s="188"/>
      <c r="P384" s="216"/>
      <c r="Q384" s="188"/>
    </row>
    <row r="385" spans="15:17" ht="15.75" customHeight="1" x14ac:dyDescent="0.2">
      <c r="O385" s="188"/>
      <c r="P385" s="216"/>
      <c r="Q385" s="188"/>
    </row>
    <row r="386" spans="15:17" ht="15.75" customHeight="1" x14ac:dyDescent="0.2">
      <c r="O386" s="188"/>
      <c r="P386" s="216"/>
      <c r="Q386" s="188"/>
    </row>
    <row r="387" spans="15:17" ht="15.75" customHeight="1" x14ac:dyDescent="0.2">
      <c r="O387" s="188"/>
      <c r="P387" s="216"/>
      <c r="Q387" s="188"/>
    </row>
    <row r="388" spans="15:17" ht="15.75" customHeight="1" x14ac:dyDescent="0.2">
      <c r="O388" s="188"/>
      <c r="P388" s="216"/>
      <c r="Q388" s="188"/>
    </row>
    <row r="389" spans="15:17" ht="15.75" customHeight="1" x14ac:dyDescent="0.2">
      <c r="O389" s="188"/>
      <c r="P389" s="216"/>
      <c r="Q389" s="188"/>
    </row>
    <row r="390" spans="15:17" ht="15.75" customHeight="1" x14ac:dyDescent="0.2">
      <c r="O390" s="188"/>
      <c r="P390" s="216"/>
      <c r="Q390" s="188"/>
    </row>
    <row r="391" spans="15:17" ht="15.75" customHeight="1" x14ac:dyDescent="0.2">
      <c r="O391" s="188"/>
      <c r="P391" s="216"/>
      <c r="Q391" s="188"/>
    </row>
    <row r="392" spans="15:17" ht="15.75" customHeight="1" x14ac:dyDescent="0.2">
      <c r="O392" s="188"/>
      <c r="P392" s="216"/>
      <c r="Q392" s="188"/>
    </row>
    <row r="393" spans="15:17" ht="15.75" customHeight="1" x14ac:dyDescent="0.2">
      <c r="O393" s="188"/>
      <c r="P393" s="216"/>
      <c r="Q393" s="188"/>
    </row>
    <row r="394" spans="15:17" ht="15.75" customHeight="1" x14ac:dyDescent="0.2">
      <c r="O394" s="188"/>
      <c r="P394" s="216"/>
      <c r="Q394" s="188"/>
    </row>
    <row r="395" spans="15:17" ht="15.75" customHeight="1" x14ac:dyDescent="0.2">
      <c r="O395" s="188"/>
      <c r="P395" s="216"/>
      <c r="Q395" s="188"/>
    </row>
    <row r="396" spans="15:17" ht="15.75" customHeight="1" x14ac:dyDescent="0.2">
      <c r="O396" s="188"/>
      <c r="P396" s="216"/>
      <c r="Q396" s="188"/>
    </row>
    <row r="397" spans="15:17" ht="15.75" customHeight="1" x14ac:dyDescent="0.2">
      <c r="O397" s="188"/>
      <c r="P397" s="216"/>
      <c r="Q397" s="188"/>
    </row>
    <row r="398" spans="15:17" ht="15.75" customHeight="1" x14ac:dyDescent="0.2">
      <c r="O398" s="188"/>
      <c r="P398" s="216"/>
      <c r="Q398" s="188"/>
    </row>
    <row r="399" spans="15:17" ht="15.75" customHeight="1" x14ac:dyDescent="0.2">
      <c r="O399" s="188"/>
      <c r="P399" s="216"/>
      <c r="Q399" s="188"/>
    </row>
    <row r="400" spans="15:17" ht="15.75" customHeight="1" x14ac:dyDescent="0.2">
      <c r="O400" s="188"/>
      <c r="P400" s="216"/>
      <c r="Q400" s="188"/>
    </row>
    <row r="401" spans="15:17" ht="15.75" customHeight="1" x14ac:dyDescent="0.2">
      <c r="O401" s="188"/>
      <c r="P401" s="216"/>
      <c r="Q401" s="188"/>
    </row>
    <row r="402" spans="15:17" ht="15.75" customHeight="1" x14ac:dyDescent="0.2">
      <c r="O402" s="188"/>
      <c r="P402" s="216"/>
      <c r="Q402" s="188"/>
    </row>
    <row r="403" spans="15:17" ht="15.75" customHeight="1" x14ac:dyDescent="0.2">
      <c r="O403" s="188"/>
      <c r="P403" s="216"/>
      <c r="Q403" s="188"/>
    </row>
    <row r="404" spans="15:17" ht="15.75" customHeight="1" x14ac:dyDescent="0.2">
      <c r="O404" s="188"/>
      <c r="P404" s="216"/>
      <c r="Q404" s="188"/>
    </row>
    <row r="405" spans="15:17" ht="15.75" customHeight="1" x14ac:dyDescent="0.2">
      <c r="O405" s="188"/>
      <c r="P405" s="216"/>
      <c r="Q405" s="188"/>
    </row>
    <row r="406" spans="15:17" ht="15.75" customHeight="1" x14ac:dyDescent="0.2">
      <c r="O406" s="188"/>
      <c r="P406" s="216"/>
      <c r="Q406" s="188"/>
    </row>
    <row r="407" spans="15:17" ht="15.75" customHeight="1" x14ac:dyDescent="0.2">
      <c r="O407" s="188"/>
      <c r="P407" s="216"/>
      <c r="Q407" s="188"/>
    </row>
    <row r="408" spans="15:17" ht="15.75" customHeight="1" x14ac:dyDescent="0.2">
      <c r="O408" s="188"/>
      <c r="P408" s="216"/>
      <c r="Q408" s="188"/>
    </row>
    <row r="409" spans="15:17" ht="15.75" customHeight="1" x14ac:dyDescent="0.2">
      <c r="O409" s="188"/>
      <c r="P409" s="216"/>
      <c r="Q409" s="188"/>
    </row>
    <row r="410" spans="15:17" ht="15.75" customHeight="1" x14ac:dyDescent="0.2">
      <c r="O410" s="188"/>
      <c r="P410" s="216"/>
      <c r="Q410" s="188"/>
    </row>
    <row r="411" spans="15:17" ht="15.75" customHeight="1" x14ac:dyDescent="0.2">
      <c r="O411" s="188"/>
      <c r="P411" s="216"/>
      <c r="Q411" s="188"/>
    </row>
    <row r="412" spans="15:17" ht="15.75" customHeight="1" x14ac:dyDescent="0.2">
      <c r="O412" s="188"/>
      <c r="P412" s="216"/>
      <c r="Q412" s="188"/>
    </row>
    <row r="413" spans="15:17" ht="15.75" customHeight="1" x14ac:dyDescent="0.2">
      <c r="O413" s="188"/>
      <c r="P413" s="216"/>
      <c r="Q413" s="188"/>
    </row>
    <row r="414" spans="15:17" ht="15.75" customHeight="1" x14ac:dyDescent="0.2">
      <c r="O414" s="188"/>
      <c r="P414" s="216"/>
      <c r="Q414" s="188"/>
    </row>
    <row r="415" spans="15:17" ht="15.75" customHeight="1" x14ac:dyDescent="0.2">
      <c r="O415" s="188"/>
      <c r="P415" s="216"/>
      <c r="Q415" s="188"/>
    </row>
    <row r="416" spans="15:17" ht="15.75" customHeight="1" x14ac:dyDescent="0.2">
      <c r="O416" s="188"/>
      <c r="P416" s="216"/>
      <c r="Q416" s="188"/>
    </row>
    <row r="417" spans="15:17" ht="15.75" customHeight="1" x14ac:dyDescent="0.2">
      <c r="O417" s="188"/>
      <c r="P417" s="216"/>
      <c r="Q417" s="188"/>
    </row>
    <row r="418" spans="15:17" ht="15.75" customHeight="1" x14ac:dyDescent="0.2">
      <c r="O418" s="188"/>
      <c r="P418" s="216"/>
      <c r="Q418" s="188"/>
    </row>
    <row r="419" spans="15:17" ht="15.75" customHeight="1" x14ac:dyDescent="0.2">
      <c r="O419" s="188"/>
      <c r="P419" s="216"/>
      <c r="Q419" s="188"/>
    </row>
    <row r="420" spans="15:17" ht="15.75" customHeight="1" x14ac:dyDescent="0.2">
      <c r="O420" s="188"/>
      <c r="P420" s="216"/>
      <c r="Q420" s="188"/>
    </row>
    <row r="421" spans="15:17" ht="15.75" customHeight="1" x14ac:dyDescent="0.2">
      <c r="O421" s="188"/>
      <c r="P421" s="216"/>
      <c r="Q421" s="188"/>
    </row>
    <row r="422" spans="15:17" ht="15.75" customHeight="1" x14ac:dyDescent="0.2">
      <c r="O422" s="188"/>
      <c r="P422" s="216"/>
      <c r="Q422" s="188"/>
    </row>
    <row r="423" spans="15:17" ht="15.75" customHeight="1" x14ac:dyDescent="0.2">
      <c r="O423" s="188"/>
      <c r="P423" s="216"/>
      <c r="Q423" s="188"/>
    </row>
    <row r="424" spans="15:17" ht="15.75" customHeight="1" x14ac:dyDescent="0.2">
      <c r="O424" s="188"/>
      <c r="P424" s="216"/>
      <c r="Q424" s="188"/>
    </row>
    <row r="425" spans="15:17" ht="15.75" customHeight="1" x14ac:dyDescent="0.2">
      <c r="O425" s="188"/>
      <c r="P425" s="216"/>
      <c r="Q425" s="188"/>
    </row>
    <row r="426" spans="15:17" ht="15.75" customHeight="1" x14ac:dyDescent="0.2">
      <c r="O426" s="188"/>
      <c r="P426" s="216"/>
      <c r="Q426" s="188"/>
    </row>
    <row r="427" spans="15:17" ht="15.75" customHeight="1" x14ac:dyDescent="0.2">
      <c r="O427" s="188"/>
      <c r="P427" s="216"/>
      <c r="Q427" s="188"/>
    </row>
    <row r="428" spans="15:17" ht="15.75" customHeight="1" x14ac:dyDescent="0.2">
      <c r="O428" s="188"/>
      <c r="P428" s="216"/>
      <c r="Q428" s="188"/>
    </row>
    <row r="429" spans="15:17" ht="15.75" customHeight="1" x14ac:dyDescent="0.2">
      <c r="O429" s="188"/>
      <c r="P429" s="216"/>
      <c r="Q429" s="188"/>
    </row>
    <row r="430" spans="15:17" ht="15.75" customHeight="1" x14ac:dyDescent="0.2">
      <c r="O430" s="188"/>
      <c r="P430" s="216"/>
      <c r="Q430" s="188"/>
    </row>
    <row r="431" spans="15:17" ht="15.75" customHeight="1" x14ac:dyDescent="0.2">
      <c r="O431" s="188"/>
      <c r="P431" s="216"/>
      <c r="Q431" s="188"/>
    </row>
    <row r="432" spans="15:17" ht="15.75" customHeight="1" x14ac:dyDescent="0.2">
      <c r="O432" s="188"/>
      <c r="P432" s="216"/>
      <c r="Q432" s="188"/>
    </row>
    <row r="433" spans="15:17" ht="15.75" customHeight="1" x14ac:dyDescent="0.2">
      <c r="O433" s="188"/>
      <c r="P433" s="216"/>
      <c r="Q433" s="188"/>
    </row>
    <row r="434" spans="15:17" ht="15.75" customHeight="1" x14ac:dyDescent="0.2">
      <c r="O434" s="188"/>
      <c r="P434" s="216"/>
      <c r="Q434" s="188"/>
    </row>
    <row r="435" spans="15:17" ht="15.75" customHeight="1" x14ac:dyDescent="0.2">
      <c r="O435" s="188"/>
      <c r="P435" s="216"/>
      <c r="Q435" s="188"/>
    </row>
    <row r="436" spans="15:17" ht="15.75" customHeight="1" x14ac:dyDescent="0.2">
      <c r="O436" s="188"/>
      <c r="P436" s="216"/>
      <c r="Q436" s="188"/>
    </row>
    <row r="437" spans="15:17" ht="15.75" customHeight="1" x14ac:dyDescent="0.2">
      <c r="O437" s="188"/>
      <c r="P437" s="216"/>
      <c r="Q437" s="188"/>
    </row>
    <row r="438" spans="15:17" ht="15.75" customHeight="1" x14ac:dyDescent="0.2">
      <c r="O438" s="188"/>
      <c r="P438" s="216"/>
      <c r="Q438" s="188"/>
    </row>
    <row r="439" spans="15:17" ht="15.75" customHeight="1" x14ac:dyDescent="0.2">
      <c r="O439" s="188"/>
      <c r="P439" s="216"/>
      <c r="Q439" s="188"/>
    </row>
    <row r="440" spans="15:17" ht="15.75" customHeight="1" x14ac:dyDescent="0.2">
      <c r="O440" s="188"/>
      <c r="P440" s="216"/>
      <c r="Q440" s="188"/>
    </row>
    <row r="441" spans="15:17" ht="15.75" customHeight="1" x14ac:dyDescent="0.2">
      <c r="O441" s="188"/>
      <c r="P441" s="216"/>
      <c r="Q441" s="188"/>
    </row>
    <row r="442" spans="15:17" ht="15.75" customHeight="1" x14ac:dyDescent="0.2">
      <c r="O442" s="188"/>
      <c r="P442" s="216"/>
      <c r="Q442" s="188"/>
    </row>
    <row r="443" spans="15:17" ht="15.75" customHeight="1" x14ac:dyDescent="0.2">
      <c r="O443" s="188"/>
      <c r="P443" s="216"/>
      <c r="Q443" s="188"/>
    </row>
    <row r="444" spans="15:17" ht="15.75" customHeight="1" x14ac:dyDescent="0.2">
      <c r="O444" s="188"/>
      <c r="P444" s="216"/>
      <c r="Q444" s="188"/>
    </row>
    <row r="445" spans="15:17" ht="15.75" customHeight="1" x14ac:dyDescent="0.2">
      <c r="O445" s="188"/>
      <c r="P445" s="216"/>
      <c r="Q445" s="188"/>
    </row>
    <row r="446" spans="15:17" ht="15.75" customHeight="1" x14ac:dyDescent="0.2">
      <c r="O446" s="188"/>
      <c r="P446" s="216"/>
      <c r="Q446" s="188"/>
    </row>
    <row r="447" spans="15:17" ht="15.75" customHeight="1" x14ac:dyDescent="0.2">
      <c r="O447" s="188"/>
      <c r="P447" s="216"/>
      <c r="Q447" s="188"/>
    </row>
    <row r="448" spans="15:17" ht="15.75" customHeight="1" x14ac:dyDescent="0.2">
      <c r="O448" s="188"/>
      <c r="P448" s="216"/>
      <c r="Q448" s="188"/>
    </row>
    <row r="449" spans="15:17" ht="15.75" customHeight="1" x14ac:dyDescent="0.2">
      <c r="O449" s="188"/>
      <c r="P449" s="216"/>
      <c r="Q449" s="188"/>
    </row>
    <row r="450" spans="15:17" ht="15.75" customHeight="1" x14ac:dyDescent="0.2">
      <c r="O450" s="188"/>
      <c r="P450" s="216"/>
      <c r="Q450" s="188"/>
    </row>
    <row r="451" spans="15:17" ht="15.75" customHeight="1" x14ac:dyDescent="0.2">
      <c r="O451" s="188"/>
      <c r="P451" s="216"/>
      <c r="Q451" s="188"/>
    </row>
    <row r="452" spans="15:17" ht="15.75" customHeight="1" x14ac:dyDescent="0.2">
      <c r="O452" s="188"/>
      <c r="P452" s="216"/>
      <c r="Q452" s="188"/>
    </row>
    <row r="453" spans="15:17" ht="15.75" customHeight="1" x14ac:dyDescent="0.2">
      <c r="O453" s="188"/>
      <c r="P453" s="216"/>
      <c r="Q453" s="188"/>
    </row>
    <row r="454" spans="15:17" ht="15.75" customHeight="1" x14ac:dyDescent="0.2">
      <c r="O454" s="188"/>
      <c r="P454" s="216"/>
      <c r="Q454" s="188"/>
    </row>
    <row r="455" spans="15:17" ht="15.75" customHeight="1" x14ac:dyDescent="0.2">
      <c r="O455" s="188"/>
      <c r="P455" s="216"/>
      <c r="Q455" s="188"/>
    </row>
    <row r="456" spans="15:17" ht="15.75" customHeight="1" x14ac:dyDescent="0.2">
      <c r="O456" s="188"/>
      <c r="P456" s="216"/>
      <c r="Q456" s="188"/>
    </row>
    <row r="457" spans="15:17" ht="15.75" customHeight="1" x14ac:dyDescent="0.2">
      <c r="O457" s="188"/>
      <c r="P457" s="216"/>
      <c r="Q457" s="188"/>
    </row>
    <row r="458" spans="15:17" ht="15.75" customHeight="1" x14ac:dyDescent="0.2">
      <c r="O458" s="188"/>
      <c r="P458" s="216"/>
      <c r="Q458" s="188"/>
    </row>
    <row r="459" spans="15:17" ht="15.75" customHeight="1" x14ac:dyDescent="0.2">
      <c r="O459" s="188"/>
      <c r="P459" s="216"/>
      <c r="Q459" s="188"/>
    </row>
    <row r="460" spans="15:17" ht="15.75" customHeight="1" x14ac:dyDescent="0.2">
      <c r="O460" s="188"/>
      <c r="P460" s="216"/>
      <c r="Q460" s="188"/>
    </row>
    <row r="461" spans="15:17" ht="15.75" customHeight="1" x14ac:dyDescent="0.2">
      <c r="O461" s="188"/>
      <c r="P461" s="216"/>
      <c r="Q461" s="188"/>
    </row>
    <row r="462" spans="15:17" ht="15.75" customHeight="1" x14ac:dyDescent="0.2">
      <c r="O462" s="188"/>
      <c r="P462" s="216"/>
      <c r="Q462" s="188"/>
    </row>
    <row r="463" spans="15:17" ht="15.75" customHeight="1" x14ac:dyDescent="0.2">
      <c r="O463" s="188"/>
      <c r="P463" s="216"/>
      <c r="Q463" s="188"/>
    </row>
    <row r="464" spans="15:17" ht="15.75" customHeight="1" x14ac:dyDescent="0.2">
      <c r="O464" s="188"/>
      <c r="P464" s="216"/>
      <c r="Q464" s="188"/>
    </row>
    <row r="465" spans="15:17" ht="15.75" customHeight="1" x14ac:dyDescent="0.2">
      <c r="O465" s="188"/>
      <c r="P465" s="216"/>
      <c r="Q465" s="188"/>
    </row>
    <row r="466" spans="15:17" ht="15.75" customHeight="1" x14ac:dyDescent="0.2">
      <c r="O466" s="188"/>
      <c r="P466" s="216"/>
      <c r="Q466" s="188"/>
    </row>
    <row r="467" spans="15:17" ht="15.75" customHeight="1" x14ac:dyDescent="0.2">
      <c r="O467" s="188"/>
      <c r="P467" s="216"/>
      <c r="Q467" s="188"/>
    </row>
    <row r="468" spans="15:17" ht="15.75" customHeight="1" x14ac:dyDescent="0.2">
      <c r="O468" s="188"/>
      <c r="P468" s="216"/>
      <c r="Q468" s="188"/>
    </row>
    <row r="469" spans="15:17" ht="15.75" customHeight="1" x14ac:dyDescent="0.2">
      <c r="O469" s="188"/>
      <c r="P469" s="216"/>
      <c r="Q469" s="188"/>
    </row>
    <row r="470" spans="15:17" ht="15.75" customHeight="1" x14ac:dyDescent="0.2">
      <c r="O470" s="188"/>
      <c r="P470" s="216"/>
      <c r="Q470" s="188"/>
    </row>
    <row r="471" spans="15:17" ht="15.75" customHeight="1" x14ac:dyDescent="0.2">
      <c r="O471" s="188"/>
      <c r="P471" s="216"/>
      <c r="Q471" s="188"/>
    </row>
    <row r="472" spans="15:17" ht="15.75" customHeight="1" x14ac:dyDescent="0.2">
      <c r="O472" s="188"/>
      <c r="P472" s="216"/>
      <c r="Q472" s="188"/>
    </row>
    <row r="473" spans="15:17" ht="15.75" customHeight="1" x14ac:dyDescent="0.2">
      <c r="O473" s="188"/>
      <c r="P473" s="216"/>
      <c r="Q473" s="188"/>
    </row>
    <row r="474" spans="15:17" ht="15.75" customHeight="1" x14ac:dyDescent="0.2">
      <c r="O474" s="188"/>
      <c r="P474" s="216"/>
      <c r="Q474" s="188"/>
    </row>
    <row r="475" spans="15:17" ht="15.75" customHeight="1" x14ac:dyDescent="0.2">
      <c r="O475" s="188"/>
      <c r="P475" s="216"/>
      <c r="Q475" s="188"/>
    </row>
    <row r="476" spans="15:17" ht="15.75" customHeight="1" x14ac:dyDescent="0.2">
      <c r="O476" s="188"/>
      <c r="P476" s="216"/>
      <c r="Q476" s="188"/>
    </row>
    <row r="477" spans="15:17" ht="15.75" customHeight="1" x14ac:dyDescent="0.2">
      <c r="O477" s="188"/>
      <c r="P477" s="216"/>
      <c r="Q477" s="188"/>
    </row>
    <row r="478" spans="15:17" ht="15.75" customHeight="1" x14ac:dyDescent="0.2">
      <c r="O478" s="188"/>
      <c r="P478" s="216"/>
      <c r="Q478" s="188"/>
    </row>
    <row r="479" spans="15:17" ht="15.75" customHeight="1" x14ac:dyDescent="0.2">
      <c r="O479" s="188"/>
      <c r="P479" s="216"/>
      <c r="Q479" s="188"/>
    </row>
    <row r="480" spans="15:17" ht="15.75" customHeight="1" x14ac:dyDescent="0.2">
      <c r="O480" s="188"/>
      <c r="P480" s="216"/>
      <c r="Q480" s="188"/>
    </row>
    <row r="481" spans="15:17" ht="15.75" customHeight="1" x14ac:dyDescent="0.2">
      <c r="O481" s="188"/>
      <c r="P481" s="216"/>
      <c r="Q481" s="188"/>
    </row>
    <row r="482" spans="15:17" ht="15.75" customHeight="1" x14ac:dyDescent="0.2">
      <c r="O482" s="188"/>
      <c r="P482" s="216"/>
      <c r="Q482" s="188"/>
    </row>
    <row r="483" spans="15:17" ht="15.75" customHeight="1" x14ac:dyDescent="0.2">
      <c r="O483" s="188"/>
      <c r="P483" s="216"/>
      <c r="Q483" s="188"/>
    </row>
    <row r="484" spans="15:17" ht="15.75" customHeight="1" x14ac:dyDescent="0.2">
      <c r="O484" s="188"/>
      <c r="P484" s="216"/>
      <c r="Q484" s="188"/>
    </row>
    <row r="485" spans="15:17" ht="15.75" customHeight="1" x14ac:dyDescent="0.2">
      <c r="O485" s="188"/>
      <c r="P485" s="216"/>
      <c r="Q485" s="188"/>
    </row>
    <row r="486" spans="15:17" ht="15.75" customHeight="1" x14ac:dyDescent="0.2">
      <c r="O486" s="188"/>
      <c r="P486" s="216"/>
      <c r="Q486" s="188"/>
    </row>
    <row r="487" spans="15:17" ht="15.75" customHeight="1" x14ac:dyDescent="0.2">
      <c r="O487" s="188"/>
      <c r="P487" s="216"/>
      <c r="Q487" s="188"/>
    </row>
    <row r="488" spans="15:17" ht="15.75" customHeight="1" x14ac:dyDescent="0.2">
      <c r="O488" s="188"/>
      <c r="P488" s="216"/>
      <c r="Q488" s="188"/>
    </row>
    <row r="489" spans="15:17" ht="15.75" customHeight="1" x14ac:dyDescent="0.2">
      <c r="O489" s="188"/>
      <c r="P489" s="216"/>
      <c r="Q489" s="188"/>
    </row>
    <row r="490" spans="15:17" ht="15.75" customHeight="1" x14ac:dyDescent="0.2">
      <c r="O490" s="188"/>
      <c r="P490" s="216"/>
      <c r="Q490" s="188"/>
    </row>
    <row r="491" spans="15:17" ht="15.75" customHeight="1" x14ac:dyDescent="0.2">
      <c r="O491" s="188"/>
      <c r="P491" s="216"/>
      <c r="Q491" s="188"/>
    </row>
    <row r="492" spans="15:17" ht="15.75" customHeight="1" x14ac:dyDescent="0.2">
      <c r="O492" s="188"/>
      <c r="P492" s="216"/>
      <c r="Q492" s="188"/>
    </row>
    <row r="493" spans="15:17" ht="15.75" customHeight="1" x14ac:dyDescent="0.2">
      <c r="O493" s="188"/>
      <c r="P493" s="216"/>
      <c r="Q493" s="188"/>
    </row>
    <row r="494" spans="15:17" ht="15.75" customHeight="1" x14ac:dyDescent="0.2">
      <c r="O494" s="188"/>
      <c r="P494" s="216"/>
      <c r="Q494" s="188"/>
    </row>
    <row r="495" spans="15:17" ht="15.75" customHeight="1" x14ac:dyDescent="0.2">
      <c r="O495" s="188"/>
      <c r="P495" s="216"/>
      <c r="Q495" s="188"/>
    </row>
    <row r="496" spans="15:17" ht="15.75" customHeight="1" x14ac:dyDescent="0.2">
      <c r="O496" s="188"/>
      <c r="P496" s="216"/>
      <c r="Q496" s="188"/>
    </row>
    <row r="497" spans="15:17" ht="15.75" customHeight="1" x14ac:dyDescent="0.2">
      <c r="O497" s="188"/>
      <c r="P497" s="216"/>
      <c r="Q497" s="188"/>
    </row>
    <row r="498" spans="15:17" ht="15.75" customHeight="1" x14ac:dyDescent="0.2">
      <c r="O498" s="188"/>
      <c r="P498" s="216"/>
      <c r="Q498" s="188"/>
    </row>
    <row r="499" spans="15:17" ht="15.75" customHeight="1" x14ac:dyDescent="0.2">
      <c r="O499" s="188"/>
      <c r="P499" s="216"/>
      <c r="Q499" s="188"/>
    </row>
    <row r="500" spans="15:17" ht="15.75" customHeight="1" x14ac:dyDescent="0.2">
      <c r="O500" s="188"/>
      <c r="P500" s="216"/>
      <c r="Q500" s="188"/>
    </row>
    <row r="501" spans="15:17" ht="15.75" customHeight="1" x14ac:dyDescent="0.2">
      <c r="O501" s="188"/>
      <c r="P501" s="216"/>
      <c r="Q501" s="188"/>
    </row>
    <row r="502" spans="15:17" ht="15.75" customHeight="1" x14ac:dyDescent="0.2">
      <c r="O502" s="188"/>
      <c r="P502" s="216"/>
      <c r="Q502" s="188"/>
    </row>
    <row r="503" spans="15:17" ht="15.75" customHeight="1" x14ac:dyDescent="0.2">
      <c r="O503" s="188"/>
      <c r="P503" s="216"/>
      <c r="Q503" s="188"/>
    </row>
    <row r="504" spans="15:17" ht="15.75" customHeight="1" x14ac:dyDescent="0.2">
      <c r="O504" s="188"/>
      <c r="P504" s="216"/>
      <c r="Q504" s="188"/>
    </row>
    <row r="505" spans="15:17" ht="15.75" customHeight="1" x14ac:dyDescent="0.2">
      <c r="O505" s="188"/>
      <c r="P505" s="216"/>
      <c r="Q505" s="188"/>
    </row>
    <row r="506" spans="15:17" ht="15.75" customHeight="1" x14ac:dyDescent="0.2">
      <c r="O506" s="188"/>
      <c r="P506" s="216"/>
      <c r="Q506" s="188"/>
    </row>
    <row r="507" spans="15:17" ht="15.75" customHeight="1" x14ac:dyDescent="0.2">
      <c r="O507" s="188"/>
      <c r="P507" s="216"/>
      <c r="Q507" s="188"/>
    </row>
    <row r="508" spans="15:17" ht="15.75" customHeight="1" x14ac:dyDescent="0.2">
      <c r="O508" s="188"/>
      <c r="P508" s="216"/>
      <c r="Q508" s="188"/>
    </row>
    <row r="509" spans="15:17" ht="15.75" customHeight="1" x14ac:dyDescent="0.2">
      <c r="O509" s="188"/>
      <c r="P509" s="216"/>
      <c r="Q509" s="188"/>
    </row>
    <row r="510" spans="15:17" ht="15.75" customHeight="1" x14ac:dyDescent="0.2">
      <c r="O510" s="188"/>
      <c r="P510" s="216"/>
      <c r="Q510" s="188"/>
    </row>
    <row r="511" spans="15:17" ht="15.75" customHeight="1" x14ac:dyDescent="0.2">
      <c r="O511" s="188"/>
      <c r="P511" s="216"/>
      <c r="Q511" s="188"/>
    </row>
    <row r="512" spans="15:17" ht="15.75" customHeight="1" x14ac:dyDescent="0.2">
      <c r="O512" s="188"/>
      <c r="P512" s="216"/>
      <c r="Q512" s="188"/>
    </row>
    <row r="513" spans="15:17" ht="15.75" customHeight="1" x14ac:dyDescent="0.2">
      <c r="O513" s="188"/>
      <c r="P513" s="216"/>
      <c r="Q513" s="188"/>
    </row>
    <row r="514" spans="15:17" ht="15.75" customHeight="1" x14ac:dyDescent="0.2">
      <c r="O514" s="188"/>
      <c r="P514" s="216"/>
      <c r="Q514" s="188"/>
    </row>
    <row r="515" spans="15:17" ht="15.75" customHeight="1" x14ac:dyDescent="0.2">
      <c r="O515" s="188"/>
      <c r="P515" s="216"/>
      <c r="Q515" s="188"/>
    </row>
    <row r="516" spans="15:17" ht="15.75" customHeight="1" x14ac:dyDescent="0.2">
      <c r="O516" s="188"/>
      <c r="P516" s="216"/>
      <c r="Q516" s="188"/>
    </row>
    <row r="517" spans="15:17" ht="15.75" customHeight="1" x14ac:dyDescent="0.2">
      <c r="O517" s="188"/>
      <c r="P517" s="216"/>
      <c r="Q517" s="188"/>
    </row>
    <row r="518" spans="15:17" ht="15.75" customHeight="1" x14ac:dyDescent="0.2">
      <c r="O518" s="188"/>
      <c r="P518" s="216"/>
      <c r="Q518" s="188"/>
    </row>
    <row r="519" spans="15:17" ht="15.75" customHeight="1" x14ac:dyDescent="0.2">
      <c r="O519" s="188"/>
      <c r="P519" s="216"/>
      <c r="Q519" s="188"/>
    </row>
    <row r="520" spans="15:17" ht="15.75" customHeight="1" x14ac:dyDescent="0.2">
      <c r="O520" s="188"/>
      <c r="P520" s="216"/>
      <c r="Q520" s="188"/>
    </row>
    <row r="521" spans="15:17" ht="15.75" customHeight="1" x14ac:dyDescent="0.2">
      <c r="O521" s="188"/>
      <c r="P521" s="216"/>
      <c r="Q521" s="188"/>
    </row>
    <row r="522" spans="15:17" ht="15.75" customHeight="1" x14ac:dyDescent="0.2">
      <c r="O522" s="188"/>
      <c r="P522" s="216"/>
      <c r="Q522" s="188"/>
    </row>
    <row r="523" spans="15:17" ht="15.75" customHeight="1" x14ac:dyDescent="0.2">
      <c r="O523" s="188"/>
      <c r="P523" s="216"/>
      <c r="Q523" s="188"/>
    </row>
    <row r="524" spans="15:17" ht="15.75" customHeight="1" x14ac:dyDescent="0.2">
      <c r="O524" s="188"/>
      <c r="P524" s="216"/>
      <c r="Q524" s="188"/>
    </row>
    <row r="525" spans="15:17" ht="15.75" customHeight="1" x14ac:dyDescent="0.2">
      <c r="O525" s="188"/>
      <c r="P525" s="216"/>
      <c r="Q525" s="188"/>
    </row>
    <row r="526" spans="15:17" ht="15.75" customHeight="1" x14ac:dyDescent="0.2">
      <c r="O526" s="188"/>
      <c r="P526" s="216"/>
      <c r="Q526" s="188"/>
    </row>
    <row r="527" spans="15:17" ht="15.75" customHeight="1" x14ac:dyDescent="0.2">
      <c r="O527" s="188"/>
      <c r="P527" s="216"/>
      <c r="Q527" s="188"/>
    </row>
    <row r="528" spans="15:17" ht="15.75" customHeight="1" x14ac:dyDescent="0.2">
      <c r="O528" s="188"/>
      <c r="P528" s="216"/>
      <c r="Q528" s="188"/>
    </row>
    <row r="529" spans="15:17" ht="15.75" customHeight="1" x14ac:dyDescent="0.2">
      <c r="O529" s="188"/>
      <c r="P529" s="216"/>
      <c r="Q529" s="188"/>
    </row>
    <row r="530" spans="15:17" ht="15.75" customHeight="1" x14ac:dyDescent="0.2">
      <c r="O530" s="188"/>
      <c r="P530" s="216"/>
      <c r="Q530" s="188"/>
    </row>
    <row r="531" spans="15:17" ht="15.75" customHeight="1" x14ac:dyDescent="0.2">
      <c r="O531" s="188"/>
      <c r="P531" s="216"/>
      <c r="Q531" s="188"/>
    </row>
    <row r="532" spans="15:17" ht="15.75" customHeight="1" x14ac:dyDescent="0.2">
      <c r="O532" s="188"/>
      <c r="P532" s="216"/>
      <c r="Q532" s="188"/>
    </row>
    <row r="533" spans="15:17" ht="15.75" customHeight="1" x14ac:dyDescent="0.2">
      <c r="O533" s="188"/>
      <c r="P533" s="216"/>
      <c r="Q533" s="188"/>
    </row>
    <row r="534" spans="15:17" ht="15.75" customHeight="1" x14ac:dyDescent="0.2">
      <c r="O534" s="188"/>
      <c r="P534" s="216"/>
      <c r="Q534" s="188"/>
    </row>
    <row r="535" spans="15:17" ht="15.75" customHeight="1" x14ac:dyDescent="0.2">
      <c r="O535" s="188"/>
      <c r="P535" s="216"/>
      <c r="Q535" s="188"/>
    </row>
    <row r="536" spans="15:17" ht="15.75" customHeight="1" x14ac:dyDescent="0.2">
      <c r="O536" s="188"/>
      <c r="P536" s="216"/>
      <c r="Q536" s="188"/>
    </row>
    <row r="537" spans="15:17" ht="15.75" customHeight="1" x14ac:dyDescent="0.2">
      <c r="O537" s="188"/>
      <c r="P537" s="216"/>
      <c r="Q537" s="188"/>
    </row>
    <row r="538" spans="15:17" ht="15.75" customHeight="1" x14ac:dyDescent="0.2">
      <c r="O538" s="188"/>
      <c r="P538" s="216"/>
      <c r="Q538" s="188"/>
    </row>
    <row r="539" spans="15:17" ht="15.75" customHeight="1" x14ac:dyDescent="0.2">
      <c r="O539" s="188"/>
      <c r="P539" s="216"/>
      <c r="Q539" s="188"/>
    </row>
    <row r="540" spans="15:17" ht="15.75" customHeight="1" x14ac:dyDescent="0.2">
      <c r="O540" s="188"/>
      <c r="P540" s="216"/>
      <c r="Q540" s="188"/>
    </row>
    <row r="541" spans="15:17" ht="15.75" customHeight="1" x14ac:dyDescent="0.2">
      <c r="O541" s="188"/>
      <c r="P541" s="216"/>
      <c r="Q541" s="188"/>
    </row>
    <row r="542" spans="15:17" ht="15.75" customHeight="1" x14ac:dyDescent="0.2">
      <c r="O542" s="188"/>
      <c r="P542" s="216"/>
      <c r="Q542" s="188"/>
    </row>
    <row r="543" spans="15:17" ht="15.75" customHeight="1" x14ac:dyDescent="0.2">
      <c r="O543" s="188"/>
      <c r="P543" s="216"/>
      <c r="Q543" s="188"/>
    </row>
    <row r="544" spans="15:17" ht="15.75" customHeight="1" x14ac:dyDescent="0.2">
      <c r="O544" s="188"/>
      <c r="P544" s="216"/>
      <c r="Q544" s="188"/>
    </row>
    <row r="545" spans="15:17" ht="15.75" customHeight="1" x14ac:dyDescent="0.2">
      <c r="O545" s="188"/>
      <c r="P545" s="216"/>
      <c r="Q545" s="188"/>
    </row>
    <row r="546" spans="15:17" ht="15.75" customHeight="1" x14ac:dyDescent="0.2">
      <c r="O546" s="188"/>
      <c r="P546" s="216"/>
      <c r="Q546" s="188"/>
    </row>
    <row r="547" spans="15:17" ht="15.75" customHeight="1" x14ac:dyDescent="0.2">
      <c r="O547" s="188"/>
      <c r="P547" s="216"/>
      <c r="Q547" s="188"/>
    </row>
    <row r="548" spans="15:17" ht="15.75" customHeight="1" x14ac:dyDescent="0.2">
      <c r="O548" s="188"/>
      <c r="P548" s="216"/>
      <c r="Q548" s="188"/>
    </row>
    <row r="549" spans="15:17" ht="15.75" customHeight="1" x14ac:dyDescent="0.2">
      <c r="O549" s="188"/>
      <c r="P549" s="216"/>
      <c r="Q549" s="188"/>
    </row>
    <row r="550" spans="15:17" ht="15.75" customHeight="1" x14ac:dyDescent="0.2">
      <c r="O550" s="188"/>
      <c r="P550" s="216"/>
      <c r="Q550" s="188"/>
    </row>
    <row r="551" spans="15:17" ht="15.75" customHeight="1" x14ac:dyDescent="0.2">
      <c r="O551" s="188"/>
      <c r="P551" s="216"/>
      <c r="Q551" s="188"/>
    </row>
    <row r="552" spans="15:17" ht="15.75" customHeight="1" x14ac:dyDescent="0.2">
      <c r="O552" s="188"/>
      <c r="P552" s="216"/>
      <c r="Q552" s="188"/>
    </row>
    <row r="553" spans="15:17" ht="15.75" customHeight="1" x14ac:dyDescent="0.2">
      <c r="O553" s="188"/>
      <c r="P553" s="216"/>
      <c r="Q553" s="188"/>
    </row>
    <row r="554" spans="15:17" ht="15.75" customHeight="1" x14ac:dyDescent="0.2">
      <c r="O554" s="188"/>
      <c r="P554" s="216"/>
      <c r="Q554" s="188"/>
    </row>
    <row r="555" spans="15:17" ht="15.75" customHeight="1" x14ac:dyDescent="0.2">
      <c r="O555" s="188"/>
      <c r="P555" s="216"/>
      <c r="Q555" s="188"/>
    </row>
    <row r="556" spans="15:17" ht="15.75" customHeight="1" x14ac:dyDescent="0.2">
      <c r="O556" s="188"/>
      <c r="P556" s="216"/>
      <c r="Q556" s="188"/>
    </row>
    <row r="557" spans="15:17" ht="15.75" customHeight="1" x14ac:dyDescent="0.2">
      <c r="O557" s="188"/>
      <c r="P557" s="216"/>
      <c r="Q557" s="188"/>
    </row>
    <row r="558" spans="15:17" ht="15.75" customHeight="1" x14ac:dyDescent="0.2">
      <c r="O558" s="188"/>
      <c r="P558" s="216"/>
      <c r="Q558" s="188"/>
    </row>
    <row r="559" spans="15:17" ht="15.75" customHeight="1" x14ac:dyDescent="0.2">
      <c r="O559" s="188"/>
      <c r="P559" s="216"/>
      <c r="Q559" s="188"/>
    </row>
    <row r="560" spans="15:17" ht="15.75" customHeight="1" x14ac:dyDescent="0.2">
      <c r="O560" s="188"/>
      <c r="P560" s="216"/>
      <c r="Q560" s="188"/>
    </row>
    <row r="561" spans="15:17" ht="15.75" customHeight="1" x14ac:dyDescent="0.2">
      <c r="O561" s="188"/>
      <c r="P561" s="216"/>
      <c r="Q561" s="188"/>
    </row>
    <row r="562" spans="15:17" ht="15.75" customHeight="1" x14ac:dyDescent="0.2">
      <c r="O562" s="188"/>
      <c r="P562" s="216"/>
      <c r="Q562" s="188"/>
    </row>
    <row r="563" spans="15:17" ht="15.75" customHeight="1" x14ac:dyDescent="0.2">
      <c r="O563" s="188"/>
      <c r="P563" s="216"/>
      <c r="Q563" s="188"/>
    </row>
    <row r="564" spans="15:17" ht="15.75" customHeight="1" x14ac:dyDescent="0.2">
      <c r="O564" s="188"/>
      <c r="P564" s="216"/>
      <c r="Q564" s="188"/>
    </row>
    <row r="565" spans="15:17" ht="15.75" customHeight="1" x14ac:dyDescent="0.2">
      <c r="O565" s="188"/>
      <c r="P565" s="216"/>
      <c r="Q565" s="188"/>
    </row>
    <row r="566" spans="15:17" ht="15.75" customHeight="1" x14ac:dyDescent="0.2">
      <c r="O566" s="188"/>
      <c r="P566" s="216"/>
      <c r="Q566" s="188"/>
    </row>
    <row r="567" spans="15:17" ht="15.75" customHeight="1" x14ac:dyDescent="0.2">
      <c r="O567" s="188"/>
      <c r="P567" s="216"/>
      <c r="Q567" s="188"/>
    </row>
    <row r="568" spans="15:17" ht="15.75" customHeight="1" x14ac:dyDescent="0.2">
      <c r="O568" s="188"/>
      <c r="P568" s="216"/>
      <c r="Q568" s="188"/>
    </row>
    <row r="569" spans="15:17" ht="15.75" customHeight="1" x14ac:dyDescent="0.2">
      <c r="O569" s="188"/>
      <c r="P569" s="216"/>
      <c r="Q569" s="188"/>
    </row>
    <row r="570" spans="15:17" ht="15.75" customHeight="1" x14ac:dyDescent="0.2">
      <c r="O570" s="188"/>
      <c r="P570" s="216"/>
      <c r="Q570" s="188"/>
    </row>
    <row r="571" spans="15:17" ht="15.75" customHeight="1" x14ac:dyDescent="0.2">
      <c r="O571" s="188"/>
      <c r="P571" s="216"/>
      <c r="Q571" s="188"/>
    </row>
    <row r="572" spans="15:17" ht="15.75" customHeight="1" x14ac:dyDescent="0.2">
      <c r="O572" s="188"/>
      <c r="P572" s="216"/>
      <c r="Q572" s="188"/>
    </row>
    <row r="573" spans="15:17" ht="15.75" customHeight="1" x14ac:dyDescent="0.2">
      <c r="O573" s="188"/>
      <c r="P573" s="216"/>
      <c r="Q573" s="188"/>
    </row>
    <row r="574" spans="15:17" ht="15.75" customHeight="1" x14ac:dyDescent="0.2">
      <c r="O574" s="188"/>
      <c r="P574" s="216"/>
      <c r="Q574" s="188"/>
    </row>
    <row r="575" spans="15:17" ht="15.75" customHeight="1" x14ac:dyDescent="0.2">
      <c r="O575" s="188"/>
      <c r="P575" s="216"/>
      <c r="Q575" s="188"/>
    </row>
    <row r="576" spans="15:17" ht="15.75" customHeight="1" x14ac:dyDescent="0.2">
      <c r="O576" s="188"/>
      <c r="P576" s="216"/>
      <c r="Q576" s="188"/>
    </row>
    <row r="577" spans="15:17" ht="15.75" customHeight="1" x14ac:dyDescent="0.2">
      <c r="O577" s="188"/>
      <c r="P577" s="216"/>
      <c r="Q577" s="188"/>
    </row>
    <row r="578" spans="15:17" ht="15.75" customHeight="1" x14ac:dyDescent="0.2">
      <c r="O578" s="188"/>
      <c r="P578" s="216"/>
      <c r="Q578" s="188"/>
    </row>
    <row r="579" spans="15:17" ht="15.75" customHeight="1" x14ac:dyDescent="0.2">
      <c r="O579" s="188"/>
      <c r="P579" s="216"/>
      <c r="Q579" s="188"/>
    </row>
    <row r="580" spans="15:17" ht="15.75" customHeight="1" x14ac:dyDescent="0.2">
      <c r="O580" s="188"/>
      <c r="P580" s="216"/>
      <c r="Q580" s="188"/>
    </row>
    <row r="581" spans="15:17" ht="15.75" customHeight="1" x14ac:dyDescent="0.2">
      <c r="O581" s="188"/>
      <c r="P581" s="216"/>
      <c r="Q581" s="188"/>
    </row>
    <row r="582" spans="15:17" ht="15.75" customHeight="1" x14ac:dyDescent="0.2">
      <c r="O582" s="188"/>
      <c r="P582" s="216"/>
      <c r="Q582" s="188"/>
    </row>
    <row r="583" spans="15:17" ht="15.75" customHeight="1" x14ac:dyDescent="0.2">
      <c r="O583" s="188"/>
      <c r="P583" s="216"/>
      <c r="Q583" s="188"/>
    </row>
    <row r="584" spans="15:17" ht="15.75" customHeight="1" x14ac:dyDescent="0.2">
      <c r="O584" s="188"/>
      <c r="P584" s="216"/>
      <c r="Q584" s="188"/>
    </row>
    <row r="585" spans="15:17" ht="15.75" customHeight="1" x14ac:dyDescent="0.2">
      <c r="O585" s="188"/>
      <c r="P585" s="216"/>
      <c r="Q585" s="188"/>
    </row>
    <row r="586" spans="15:17" ht="15.75" customHeight="1" x14ac:dyDescent="0.2">
      <c r="O586" s="188"/>
      <c r="P586" s="216"/>
      <c r="Q586" s="188"/>
    </row>
    <row r="587" spans="15:17" ht="15.75" customHeight="1" x14ac:dyDescent="0.2">
      <c r="O587" s="188"/>
      <c r="P587" s="216"/>
      <c r="Q587" s="188"/>
    </row>
    <row r="588" spans="15:17" ht="15.75" customHeight="1" x14ac:dyDescent="0.2">
      <c r="O588" s="188"/>
      <c r="P588" s="216"/>
      <c r="Q588" s="188"/>
    </row>
    <row r="589" spans="15:17" ht="15.75" customHeight="1" x14ac:dyDescent="0.2">
      <c r="O589" s="188"/>
      <c r="P589" s="216"/>
      <c r="Q589" s="188"/>
    </row>
    <row r="590" spans="15:17" ht="15.75" customHeight="1" x14ac:dyDescent="0.2">
      <c r="O590" s="188"/>
      <c r="P590" s="216"/>
      <c r="Q590" s="188"/>
    </row>
    <row r="591" spans="15:17" ht="15.75" customHeight="1" x14ac:dyDescent="0.2">
      <c r="O591" s="188"/>
      <c r="P591" s="216"/>
      <c r="Q591" s="188"/>
    </row>
    <row r="592" spans="15:17" ht="15.75" customHeight="1" x14ac:dyDescent="0.2">
      <c r="O592" s="188"/>
      <c r="P592" s="216"/>
      <c r="Q592" s="188"/>
    </row>
    <row r="593" spans="15:17" ht="15.75" customHeight="1" x14ac:dyDescent="0.2">
      <c r="O593" s="188"/>
      <c r="P593" s="216"/>
      <c r="Q593" s="188"/>
    </row>
    <row r="594" spans="15:17" ht="15.75" customHeight="1" x14ac:dyDescent="0.2">
      <c r="O594" s="188"/>
      <c r="P594" s="216"/>
      <c r="Q594" s="188"/>
    </row>
    <row r="595" spans="15:17" ht="15.75" customHeight="1" x14ac:dyDescent="0.2">
      <c r="O595" s="188"/>
      <c r="P595" s="216"/>
      <c r="Q595" s="188"/>
    </row>
    <row r="596" spans="15:17" ht="15.75" customHeight="1" x14ac:dyDescent="0.2">
      <c r="O596" s="188"/>
      <c r="P596" s="216"/>
      <c r="Q596" s="188"/>
    </row>
    <row r="597" spans="15:17" ht="15.75" customHeight="1" x14ac:dyDescent="0.2">
      <c r="O597" s="188"/>
      <c r="P597" s="216"/>
      <c r="Q597" s="188"/>
    </row>
    <row r="598" spans="15:17" ht="15.75" customHeight="1" x14ac:dyDescent="0.2">
      <c r="O598" s="188"/>
      <c r="P598" s="216"/>
      <c r="Q598" s="188"/>
    </row>
    <row r="599" spans="15:17" ht="15.75" customHeight="1" x14ac:dyDescent="0.2">
      <c r="O599" s="188"/>
      <c r="P599" s="216"/>
      <c r="Q599" s="188"/>
    </row>
    <row r="600" spans="15:17" ht="15.75" customHeight="1" x14ac:dyDescent="0.2">
      <c r="O600" s="188"/>
      <c r="P600" s="216"/>
      <c r="Q600" s="188"/>
    </row>
    <row r="601" spans="15:17" ht="15.75" customHeight="1" x14ac:dyDescent="0.2">
      <c r="O601" s="188"/>
      <c r="P601" s="216"/>
      <c r="Q601" s="188"/>
    </row>
    <row r="602" spans="15:17" ht="15.75" customHeight="1" x14ac:dyDescent="0.2">
      <c r="O602" s="188"/>
      <c r="P602" s="216"/>
      <c r="Q602" s="188"/>
    </row>
    <row r="603" spans="15:17" ht="15.75" customHeight="1" x14ac:dyDescent="0.2">
      <c r="O603" s="188"/>
      <c r="P603" s="216"/>
      <c r="Q603" s="188"/>
    </row>
    <row r="604" spans="15:17" ht="15.75" customHeight="1" x14ac:dyDescent="0.2">
      <c r="O604" s="188"/>
      <c r="P604" s="216"/>
      <c r="Q604" s="188"/>
    </row>
    <row r="605" spans="15:17" ht="15.75" customHeight="1" x14ac:dyDescent="0.2">
      <c r="O605" s="188"/>
      <c r="P605" s="216"/>
      <c r="Q605" s="188"/>
    </row>
    <row r="606" spans="15:17" ht="15.75" customHeight="1" x14ac:dyDescent="0.2">
      <c r="O606" s="188"/>
      <c r="P606" s="216"/>
      <c r="Q606" s="188"/>
    </row>
    <row r="607" spans="15:17" ht="15.75" customHeight="1" x14ac:dyDescent="0.2">
      <c r="O607" s="188"/>
      <c r="P607" s="216"/>
      <c r="Q607" s="188"/>
    </row>
    <row r="608" spans="15:17" ht="15.75" customHeight="1" x14ac:dyDescent="0.2">
      <c r="O608" s="188"/>
      <c r="P608" s="216"/>
      <c r="Q608" s="188"/>
    </row>
    <row r="609" spans="15:17" ht="15.75" customHeight="1" x14ac:dyDescent="0.2">
      <c r="O609" s="188"/>
      <c r="P609" s="216"/>
      <c r="Q609" s="188"/>
    </row>
    <row r="610" spans="15:17" ht="15.75" customHeight="1" x14ac:dyDescent="0.2">
      <c r="O610" s="188"/>
      <c r="P610" s="216"/>
      <c r="Q610" s="188"/>
    </row>
    <row r="611" spans="15:17" ht="15.75" customHeight="1" x14ac:dyDescent="0.2">
      <c r="O611" s="188"/>
      <c r="P611" s="216"/>
      <c r="Q611" s="188"/>
    </row>
    <row r="612" spans="15:17" ht="15.75" customHeight="1" x14ac:dyDescent="0.2">
      <c r="O612" s="188"/>
      <c r="P612" s="216"/>
      <c r="Q612" s="188"/>
    </row>
    <row r="613" spans="15:17" ht="15.75" customHeight="1" x14ac:dyDescent="0.2">
      <c r="O613" s="188"/>
      <c r="P613" s="216"/>
      <c r="Q613" s="188"/>
    </row>
    <row r="614" spans="15:17" ht="15.75" customHeight="1" x14ac:dyDescent="0.2">
      <c r="O614" s="188"/>
      <c r="P614" s="216"/>
      <c r="Q614" s="188"/>
    </row>
    <row r="615" spans="15:17" ht="15.75" customHeight="1" x14ac:dyDescent="0.2">
      <c r="O615" s="188"/>
      <c r="P615" s="216"/>
      <c r="Q615" s="188"/>
    </row>
    <row r="616" spans="15:17" ht="15.75" customHeight="1" x14ac:dyDescent="0.2">
      <c r="O616" s="188"/>
      <c r="P616" s="216"/>
      <c r="Q616" s="188"/>
    </row>
    <row r="617" spans="15:17" ht="15.75" customHeight="1" x14ac:dyDescent="0.2">
      <c r="O617" s="188"/>
      <c r="P617" s="216"/>
      <c r="Q617" s="188"/>
    </row>
    <row r="618" spans="15:17" ht="15.75" customHeight="1" x14ac:dyDescent="0.2">
      <c r="O618" s="188"/>
      <c r="P618" s="216"/>
      <c r="Q618" s="188"/>
    </row>
    <row r="619" spans="15:17" ht="15.75" customHeight="1" x14ac:dyDescent="0.2">
      <c r="O619" s="188"/>
      <c r="P619" s="216"/>
      <c r="Q619" s="188"/>
    </row>
    <row r="620" spans="15:17" ht="15.75" customHeight="1" x14ac:dyDescent="0.2">
      <c r="O620" s="188"/>
      <c r="P620" s="216"/>
      <c r="Q620" s="188"/>
    </row>
    <row r="621" spans="15:17" ht="15.75" customHeight="1" x14ac:dyDescent="0.2">
      <c r="O621" s="188"/>
      <c r="P621" s="216"/>
      <c r="Q621" s="188"/>
    </row>
    <row r="622" spans="15:17" ht="15.75" customHeight="1" x14ac:dyDescent="0.2">
      <c r="O622" s="188"/>
      <c r="P622" s="216"/>
      <c r="Q622" s="188"/>
    </row>
    <row r="623" spans="15:17" ht="15.75" customHeight="1" x14ac:dyDescent="0.2">
      <c r="O623" s="188"/>
      <c r="P623" s="216"/>
      <c r="Q623" s="188"/>
    </row>
    <row r="624" spans="15:17" ht="15.75" customHeight="1" x14ac:dyDescent="0.2">
      <c r="O624" s="188"/>
      <c r="P624" s="216"/>
      <c r="Q624" s="188"/>
    </row>
    <row r="625" spans="15:17" ht="15.75" customHeight="1" x14ac:dyDescent="0.2">
      <c r="O625" s="188"/>
      <c r="P625" s="216"/>
      <c r="Q625" s="188"/>
    </row>
    <row r="626" spans="15:17" ht="15.75" customHeight="1" x14ac:dyDescent="0.2">
      <c r="O626" s="188"/>
      <c r="P626" s="216"/>
      <c r="Q626" s="188"/>
    </row>
    <row r="627" spans="15:17" ht="15.75" customHeight="1" x14ac:dyDescent="0.2">
      <c r="O627" s="188"/>
      <c r="P627" s="216"/>
      <c r="Q627" s="188"/>
    </row>
    <row r="628" spans="15:17" ht="15.75" customHeight="1" x14ac:dyDescent="0.2">
      <c r="O628" s="188"/>
      <c r="P628" s="216"/>
      <c r="Q628" s="188"/>
    </row>
    <row r="629" spans="15:17" ht="15.75" customHeight="1" x14ac:dyDescent="0.2">
      <c r="O629" s="188"/>
      <c r="P629" s="216"/>
      <c r="Q629" s="188"/>
    </row>
    <row r="630" spans="15:17" ht="15.75" customHeight="1" x14ac:dyDescent="0.2">
      <c r="O630" s="188"/>
      <c r="P630" s="216"/>
      <c r="Q630" s="188"/>
    </row>
    <row r="631" spans="15:17" ht="15.75" customHeight="1" x14ac:dyDescent="0.2">
      <c r="O631" s="188"/>
      <c r="P631" s="216"/>
      <c r="Q631" s="188"/>
    </row>
    <row r="632" spans="15:17" ht="15.75" customHeight="1" x14ac:dyDescent="0.2">
      <c r="O632" s="188"/>
      <c r="P632" s="216"/>
      <c r="Q632" s="188"/>
    </row>
    <row r="633" spans="15:17" ht="15.75" customHeight="1" x14ac:dyDescent="0.2">
      <c r="O633" s="188"/>
      <c r="P633" s="216"/>
      <c r="Q633" s="188"/>
    </row>
    <row r="634" spans="15:17" ht="15.75" customHeight="1" x14ac:dyDescent="0.2">
      <c r="O634" s="188"/>
      <c r="P634" s="216"/>
      <c r="Q634" s="188"/>
    </row>
    <row r="635" spans="15:17" ht="15.75" customHeight="1" x14ac:dyDescent="0.2">
      <c r="O635" s="188"/>
      <c r="P635" s="216"/>
      <c r="Q635" s="188"/>
    </row>
    <row r="636" spans="15:17" ht="15.75" customHeight="1" x14ac:dyDescent="0.2">
      <c r="O636" s="188"/>
      <c r="P636" s="216"/>
      <c r="Q636" s="188"/>
    </row>
    <row r="637" spans="15:17" ht="15.75" customHeight="1" x14ac:dyDescent="0.2">
      <c r="O637" s="188"/>
      <c r="P637" s="216"/>
      <c r="Q637" s="188"/>
    </row>
    <row r="638" spans="15:17" ht="15.75" customHeight="1" x14ac:dyDescent="0.2">
      <c r="O638" s="188"/>
      <c r="P638" s="216"/>
      <c r="Q638" s="188"/>
    </row>
    <row r="639" spans="15:17" ht="15.75" customHeight="1" x14ac:dyDescent="0.2">
      <c r="O639" s="188"/>
      <c r="P639" s="216"/>
      <c r="Q639" s="188"/>
    </row>
    <row r="640" spans="15:17" ht="15.75" customHeight="1" x14ac:dyDescent="0.2">
      <c r="O640" s="188"/>
      <c r="P640" s="216"/>
      <c r="Q640" s="188"/>
    </row>
    <row r="641" spans="15:17" ht="15.75" customHeight="1" x14ac:dyDescent="0.2">
      <c r="O641" s="188"/>
      <c r="P641" s="216"/>
      <c r="Q641" s="188"/>
    </row>
    <row r="642" spans="15:17" ht="15.75" customHeight="1" x14ac:dyDescent="0.2">
      <c r="O642" s="188"/>
      <c r="P642" s="216"/>
      <c r="Q642" s="188"/>
    </row>
    <row r="643" spans="15:17" ht="15.75" customHeight="1" x14ac:dyDescent="0.2">
      <c r="O643" s="188"/>
      <c r="P643" s="216"/>
      <c r="Q643" s="188"/>
    </row>
    <row r="644" spans="15:17" ht="15.75" customHeight="1" x14ac:dyDescent="0.2">
      <c r="O644" s="188"/>
      <c r="P644" s="216"/>
      <c r="Q644" s="188"/>
    </row>
    <row r="645" spans="15:17" ht="15.75" customHeight="1" x14ac:dyDescent="0.2">
      <c r="O645" s="188"/>
      <c r="P645" s="216"/>
      <c r="Q645" s="188"/>
    </row>
    <row r="646" spans="15:17" ht="15.75" customHeight="1" x14ac:dyDescent="0.2">
      <c r="O646" s="188"/>
      <c r="P646" s="216"/>
      <c r="Q646" s="188"/>
    </row>
    <row r="647" spans="15:17" ht="15.75" customHeight="1" x14ac:dyDescent="0.2">
      <c r="O647" s="188"/>
      <c r="P647" s="216"/>
      <c r="Q647" s="188"/>
    </row>
    <row r="648" spans="15:17" ht="15.75" customHeight="1" x14ac:dyDescent="0.2">
      <c r="O648" s="188"/>
      <c r="P648" s="216"/>
      <c r="Q648" s="188"/>
    </row>
    <row r="649" spans="15:17" ht="15.75" customHeight="1" x14ac:dyDescent="0.2">
      <c r="O649" s="188"/>
      <c r="P649" s="216"/>
      <c r="Q649" s="188"/>
    </row>
    <row r="650" spans="15:17" ht="15.75" customHeight="1" x14ac:dyDescent="0.2">
      <c r="O650" s="188"/>
      <c r="P650" s="216"/>
      <c r="Q650" s="188"/>
    </row>
    <row r="651" spans="15:17" ht="15.75" customHeight="1" x14ac:dyDescent="0.2">
      <c r="O651" s="188"/>
      <c r="P651" s="216"/>
      <c r="Q651" s="188"/>
    </row>
    <row r="652" spans="15:17" ht="15.75" customHeight="1" x14ac:dyDescent="0.2">
      <c r="O652" s="188"/>
      <c r="P652" s="216"/>
      <c r="Q652" s="188"/>
    </row>
    <row r="653" spans="15:17" ht="15.75" customHeight="1" x14ac:dyDescent="0.2">
      <c r="O653" s="188"/>
      <c r="P653" s="216"/>
      <c r="Q653" s="188"/>
    </row>
    <row r="654" spans="15:17" ht="15.75" customHeight="1" x14ac:dyDescent="0.2">
      <c r="O654" s="188"/>
      <c r="P654" s="216"/>
      <c r="Q654" s="188"/>
    </row>
    <row r="655" spans="15:17" ht="15.75" customHeight="1" x14ac:dyDescent="0.2">
      <c r="O655" s="188"/>
      <c r="P655" s="216"/>
      <c r="Q655" s="188"/>
    </row>
    <row r="656" spans="15:17" ht="15.75" customHeight="1" x14ac:dyDescent="0.2">
      <c r="O656" s="188"/>
      <c r="P656" s="216"/>
      <c r="Q656" s="188"/>
    </row>
    <row r="657" spans="15:17" ht="15.75" customHeight="1" x14ac:dyDescent="0.2">
      <c r="O657" s="188"/>
      <c r="P657" s="216"/>
      <c r="Q657" s="188"/>
    </row>
    <row r="658" spans="15:17" ht="15.75" customHeight="1" x14ac:dyDescent="0.2">
      <c r="O658" s="188"/>
      <c r="P658" s="216"/>
      <c r="Q658" s="188"/>
    </row>
    <row r="659" spans="15:17" ht="15.75" customHeight="1" x14ac:dyDescent="0.2">
      <c r="O659" s="188"/>
      <c r="P659" s="216"/>
      <c r="Q659" s="188"/>
    </row>
    <row r="660" spans="15:17" ht="15.75" customHeight="1" x14ac:dyDescent="0.2">
      <c r="O660" s="188"/>
      <c r="P660" s="216"/>
      <c r="Q660" s="188"/>
    </row>
    <row r="661" spans="15:17" ht="15.75" customHeight="1" x14ac:dyDescent="0.2">
      <c r="O661" s="188"/>
      <c r="P661" s="216"/>
      <c r="Q661" s="188"/>
    </row>
    <row r="662" spans="15:17" ht="15.75" customHeight="1" x14ac:dyDescent="0.2">
      <c r="O662" s="188"/>
      <c r="P662" s="216"/>
      <c r="Q662" s="188"/>
    </row>
    <row r="663" spans="15:17" ht="15.75" customHeight="1" x14ac:dyDescent="0.2">
      <c r="O663" s="188"/>
      <c r="P663" s="216"/>
      <c r="Q663" s="188"/>
    </row>
    <row r="664" spans="15:17" ht="15.75" customHeight="1" x14ac:dyDescent="0.2">
      <c r="O664" s="188"/>
      <c r="P664" s="216"/>
      <c r="Q664" s="188"/>
    </row>
    <row r="665" spans="15:17" ht="15.75" customHeight="1" x14ac:dyDescent="0.2">
      <c r="O665" s="188"/>
      <c r="P665" s="216"/>
      <c r="Q665" s="188"/>
    </row>
    <row r="666" spans="15:17" ht="15.75" customHeight="1" x14ac:dyDescent="0.2">
      <c r="O666" s="188"/>
      <c r="P666" s="216"/>
      <c r="Q666" s="188"/>
    </row>
    <row r="667" spans="15:17" ht="15.75" customHeight="1" x14ac:dyDescent="0.2">
      <c r="O667" s="188"/>
      <c r="P667" s="216"/>
      <c r="Q667" s="188"/>
    </row>
    <row r="668" spans="15:17" ht="15.75" customHeight="1" x14ac:dyDescent="0.2">
      <c r="O668" s="188"/>
      <c r="P668" s="216"/>
      <c r="Q668" s="188"/>
    </row>
    <row r="669" spans="15:17" ht="15.75" customHeight="1" x14ac:dyDescent="0.2">
      <c r="O669" s="188"/>
      <c r="P669" s="216"/>
      <c r="Q669" s="188"/>
    </row>
    <row r="670" spans="15:17" ht="15.75" customHeight="1" x14ac:dyDescent="0.2">
      <c r="O670" s="188"/>
      <c r="P670" s="216"/>
      <c r="Q670" s="188"/>
    </row>
    <row r="671" spans="15:17" ht="15.75" customHeight="1" x14ac:dyDescent="0.2">
      <c r="O671" s="188"/>
      <c r="P671" s="216"/>
      <c r="Q671" s="188"/>
    </row>
    <row r="672" spans="15:17" ht="15.75" customHeight="1" x14ac:dyDescent="0.2">
      <c r="O672" s="188"/>
      <c r="P672" s="216"/>
      <c r="Q672" s="188"/>
    </row>
    <row r="673" spans="15:17" ht="15.75" customHeight="1" x14ac:dyDescent="0.2">
      <c r="O673" s="188"/>
      <c r="P673" s="216"/>
      <c r="Q673" s="188"/>
    </row>
    <row r="674" spans="15:17" ht="15.75" customHeight="1" x14ac:dyDescent="0.2">
      <c r="O674" s="188"/>
      <c r="P674" s="216"/>
      <c r="Q674" s="188"/>
    </row>
    <row r="675" spans="15:17" ht="15.75" customHeight="1" x14ac:dyDescent="0.2">
      <c r="O675" s="188"/>
      <c r="P675" s="216"/>
      <c r="Q675" s="188"/>
    </row>
    <row r="676" spans="15:17" ht="15.75" customHeight="1" x14ac:dyDescent="0.2">
      <c r="O676" s="188"/>
      <c r="P676" s="216"/>
      <c r="Q676" s="188"/>
    </row>
    <row r="677" spans="15:17" ht="15.75" customHeight="1" x14ac:dyDescent="0.2">
      <c r="O677" s="188"/>
      <c r="P677" s="216"/>
      <c r="Q677" s="188"/>
    </row>
    <row r="678" spans="15:17" ht="15.75" customHeight="1" x14ac:dyDescent="0.2">
      <c r="O678" s="188"/>
      <c r="P678" s="216"/>
      <c r="Q678" s="188"/>
    </row>
    <row r="679" spans="15:17" ht="15.75" customHeight="1" x14ac:dyDescent="0.2">
      <c r="O679" s="188"/>
      <c r="P679" s="216"/>
      <c r="Q679" s="188"/>
    </row>
    <row r="680" spans="15:17" ht="15.75" customHeight="1" x14ac:dyDescent="0.2">
      <c r="O680" s="188"/>
      <c r="P680" s="216"/>
      <c r="Q680" s="188"/>
    </row>
    <row r="681" spans="15:17" ht="15.75" customHeight="1" x14ac:dyDescent="0.2">
      <c r="O681" s="188"/>
      <c r="P681" s="216"/>
      <c r="Q681" s="188"/>
    </row>
    <row r="682" spans="15:17" ht="15.75" customHeight="1" x14ac:dyDescent="0.2">
      <c r="O682" s="188"/>
      <c r="P682" s="216"/>
      <c r="Q682" s="188"/>
    </row>
    <row r="683" spans="15:17" ht="15.75" customHeight="1" x14ac:dyDescent="0.2">
      <c r="O683" s="188"/>
      <c r="P683" s="216"/>
      <c r="Q683" s="188"/>
    </row>
    <row r="684" spans="15:17" ht="15.75" customHeight="1" x14ac:dyDescent="0.2">
      <c r="O684" s="188"/>
      <c r="P684" s="216"/>
      <c r="Q684" s="188"/>
    </row>
    <row r="685" spans="15:17" ht="15.75" customHeight="1" x14ac:dyDescent="0.2">
      <c r="O685" s="188"/>
      <c r="P685" s="216"/>
      <c r="Q685" s="188"/>
    </row>
    <row r="686" spans="15:17" ht="15.75" customHeight="1" x14ac:dyDescent="0.2">
      <c r="O686" s="188"/>
      <c r="P686" s="216"/>
      <c r="Q686" s="188"/>
    </row>
    <row r="687" spans="15:17" ht="15.75" customHeight="1" x14ac:dyDescent="0.2">
      <c r="O687" s="188"/>
      <c r="P687" s="216"/>
      <c r="Q687" s="188"/>
    </row>
    <row r="688" spans="15:17" ht="15.75" customHeight="1" x14ac:dyDescent="0.2">
      <c r="O688" s="188"/>
      <c r="P688" s="216"/>
      <c r="Q688" s="188"/>
    </row>
    <row r="689" spans="15:17" ht="15.75" customHeight="1" x14ac:dyDescent="0.2">
      <c r="O689" s="188"/>
      <c r="P689" s="216"/>
      <c r="Q689" s="188"/>
    </row>
    <row r="690" spans="15:17" ht="15.75" customHeight="1" x14ac:dyDescent="0.2">
      <c r="O690" s="188"/>
      <c r="P690" s="216"/>
      <c r="Q690" s="188"/>
    </row>
    <row r="691" spans="15:17" ht="15.75" customHeight="1" x14ac:dyDescent="0.2">
      <c r="O691" s="188"/>
      <c r="P691" s="216"/>
      <c r="Q691" s="188"/>
    </row>
    <row r="692" spans="15:17" ht="15.75" customHeight="1" x14ac:dyDescent="0.2">
      <c r="O692" s="188"/>
      <c r="P692" s="216"/>
      <c r="Q692" s="188"/>
    </row>
    <row r="693" spans="15:17" ht="15.75" customHeight="1" x14ac:dyDescent="0.2">
      <c r="O693" s="188"/>
      <c r="P693" s="216"/>
      <c r="Q693" s="188"/>
    </row>
    <row r="694" spans="15:17" ht="15.75" customHeight="1" x14ac:dyDescent="0.2">
      <c r="O694" s="188"/>
      <c r="P694" s="216"/>
      <c r="Q694" s="188"/>
    </row>
    <row r="695" spans="15:17" ht="15.75" customHeight="1" x14ac:dyDescent="0.2">
      <c r="O695" s="188"/>
      <c r="P695" s="216"/>
      <c r="Q695" s="188"/>
    </row>
    <row r="696" spans="15:17" ht="15.75" customHeight="1" x14ac:dyDescent="0.2">
      <c r="O696" s="188"/>
      <c r="P696" s="216"/>
      <c r="Q696" s="188"/>
    </row>
    <row r="697" spans="15:17" ht="15.75" customHeight="1" x14ac:dyDescent="0.2">
      <c r="O697" s="188"/>
      <c r="P697" s="216"/>
      <c r="Q697" s="188"/>
    </row>
    <row r="698" spans="15:17" ht="15.75" customHeight="1" x14ac:dyDescent="0.2">
      <c r="O698" s="188"/>
      <c r="P698" s="216"/>
      <c r="Q698" s="188"/>
    </row>
    <row r="699" spans="15:17" ht="15.75" customHeight="1" x14ac:dyDescent="0.2">
      <c r="O699" s="188"/>
      <c r="P699" s="216"/>
      <c r="Q699" s="188"/>
    </row>
    <row r="700" spans="15:17" ht="15.75" customHeight="1" x14ac:dyDescent="0.2">
      <c r="O700" s="188"/>
      <c r="P700" s="216"/>
      <c r="Q700" s="188"/>
    </row>
    <row r="701" spans="15:17" ht="15.75" customHeight="1" x14ac:dyDescent="0.2">
      <c r="O701" s="188"/>
      <c r="P701" s="216"/>
      <c r="Q701" s="188"/>
    </row>
    <row r="702" spans="15:17" ht="15.75" customHeight="1" x14ac:dyDescent="0.2">
      <c r="O702" s="188"/>
      <c r="P702" s="216"/>
      <c r="Q702" s="188"/>
    </row>
    <row r="703" spans="15:17" ht="15.75" customHeight="1" x14ac:dyDescent="0.2">
      <c r="O703" s="188"/>
      <c r="P703" s="216"/>
      <c r="Q703" s="188"/>
    </row>
    <row r="704" spans="15:17" ht="15.75" customHeight="1" x14ac:dyDescent="0.2">
      <c r="O704" s="188"/>
      <c r="P704" s="216"/>
      <c r="Q704" s="188"/>
    </row>
    <row r="705" spans="15:17" ht="15.75" customHeight="1" x14ac:dyDescent="0.2">
      <c r="O705" s="188"/>
      <c r="P705" s="216"/>
      <c r="Q705" s="188"/>
    </row>
    <row r="706" spans="15:17" ht="15.75" customHeight="1" x14ac:dyDescent="0.2">
      <c r="O706" s="188"/>
      <c r="P706" s="216"/>
      <c r="Q706" s="188"/>
    </row>
    <row r="707" spans="15:17" ht="15.75" customHeight="1" x14ac:dyDescent="0.2">
      <c r="O707" s="188"/>
      <c r="P707" s="216"/>
      <c r="Q707" s="188"/>
    </row>
    <row r="708" spans="15:17" ht="15.75" customHeight="1" x14ac:dyDescent="0.2">
      <c r="O708" s="188"/>
      <c r="P708" s="216"/>
      <c r="Q708" s="188"/>
    </row>
    <row r="709" spans="15:17" ht="15.75" customHeight="1" x14ac:dyDescent="0.2">
      <c r="O709" s="188"/>
      <c r="P709" s="216"/>
      <c r="Q709" s="188"/>
    </row>
    <row r="710" spans="15:17" ht="15.75" customHeight="1" x14ac:dyDescent="0.2">
      <c r="O710" s="188"/>
      <c r="P710" s="216"/>
      <c r="Q710" s="188"/>
    </row>
    <row r="711" spans="15:17" ht="15.75" customHeight="1" x14ac:dyDescent="0.2">
      <c r="O711" s="188"/>
      <c r="P711" s="216"/>
      <c r="Q711" s="188"/>
    </row>
    <row r="712" spans="15:17" ht="15.75" customHeight="1" x14ac:dyDescent="0.2">
      <c r="O712" s="188"/>
      <c r="P712" s="216"/>
      <c r="Q712" s="188"/>
    </row>
    <row r="713" spans="15:17" ht="15.75" customHeight="1" x14ac:dyDescent="0.2">
      <c r="O713" s="188"/>
      <c r="P713" s="216"/>
      <c r="Q713" s="188"/>
    </row>
    <row r="714" spans="15:17" ht="15.75" customHeight="1" x14ac:dyDescent="0.2">
      <c r="O714" s="188"/>
      <c r="P714" s="216"/>
      <c r="Q714" s="188"/>
    </row>
    <row r="715" spans="15:17" ht="15.75" customHeight="1" x14ac:dyDescent="0.2">
      <c r="O715" s="188"/>
      <c r="P715" s="216"/>
      <c r="Q715" s="188"/>
    </row>
    <row r="716" spans="15:17" ht="15.75" customHeight="1" x14ac:dyDescent="0.2">
      <c r="O716" s="188"/>
      <c r="P716" s="216"/>
      <c r="Q716" s="188"/>
    </row>
    <row r="717" spans="15:17" ht="15.75" customHeight="1" x14ac:dyDescent="0.2">
      <c r="O717" s="188"/>
      <c r="P717" s="216"/>
      <c r="Q717" s="188"/>
    </row>
    <row r="718" spans="15:17" ht="15.75" customHeight="1" x14ac:dyDescent="0.2">
      <c r="O718" s="188"/>
      <c r="P718" s="216"/>
      <c r="Q718" s="188"/>
    </row>
    <row r="719" spans="15:17" ht="15.75" customHeight="1" x14ac:dyDescent="0.2">
      <c r="O719" s="188"/>
      <c r="P719" s="216"/>
      <c r="Q719" s="188"/>
    </row>
    <row r="720" spans="15:17" ht="15.75" customHeight="1" x14ac:dyDescent="0.2">
      <c r="O720" s="188"/>
      <c r="P720" s="216"/>
      <c r="Q720" s="188"/>
    </row>
    <row r="721" spans="15:17" ht="15.75" customHeight="1" x14ac:dyDescent="0.2">
      <c r="O721" s="188"/>
      <c r="P721" s="216"/>
      <c r="Q721" s="188"/>
    </row>
    <row r="722" spans="15:17" ht="15.75" customHeight="1" x14ac:dyDescent="0.2">
      <c r="O722" s="188"/>
      <c r="P722" s="216"/>
      <c r="Q722" s="188"/>
    </row>
    <row r="723" spans="15:17" ht="15.75" customHeight="1" x14ac:dyDescent="0.2">
      <c r="O723" s="188"/>
      <c r="P723" s="216"/>
      <c r="Q723" s="188"/>
    </row>
    <row r="724" spans="15:17" ht="15.75" customHeight="1" x14ac:dyDescent="0.2">
      <c r="O724" s="188"/>
      <c r="P724" s="216"/>
      <c r="Q724" s="188"/>
    </row>
    <row r="725" spans="15:17" ht="15.75" customHeight="1" x14ac:dyDescent="0.2">
      <c r="O725" s="188"/>
      <c r="P725" s="216"/>
      <c r="Q725" s="188"/>
    </row>
    <row r="726" spans="15:17" ht="15.75" customHeight="1" x14ac:dyDescent="0.2">
      <c r="O726" s="188"/>
      <c r="P726" s="216"/>
      <c r="Q726" s="188"/>
    </row>
    <row r="727" spans="15:17" ht="15.75" customHeight="1" x14ac:dyDescent="0.2">
      <c r="O727" s="188"/>
      <c r="P727" s="216"/>
      <c r="Q727" s="188"/>
    </row>
    <row r="728" spans="15:17" ht="15.75" customHeight="1" x14ac:dyDescent="0.2">
      <c r="O728" s="188"/>
      <c r="P728" s="216"/>
      <c r="Q728" s="188"/>
    </row>
    <row r="729" spans="15:17" ht="15.75" customHeight="1" x14ac:dyDescent="0.2">
      <c r="O729" s="188"/>
      <c r="P729" s="216"/>
      <c r="Q729" s="188"/>
    </row>
    <row r="730" spans="15:17" ht="15.75" customHeight="1" x14ac:dyDescent="0.2">
      <c r="O730" s="188"/>
      <c r="P730" s="216"/>
      <c r="Q730" s="188"/>
    </row>
    <row r="731" spans="15:17" ht="15.75" customHeight="1" x14ac:dyDescent="0.2">
      <c r="O731" s="188"/>
      <c r="P731" s="216"/>
      <c r="Q731" s="188"/>
    </row>
    <row r="732" spans="15:17" ht="15.75" customHeight="1" x14ac:dyDescent="0.2">
      <c r="O732" s="188"/>
      <c r="P732" s="216"/>
      <c r="Q732" s="188"/>
    </row>
    <row r="733" spans="15:17" ht="15.75" customHeight="1" x14ac:dyDescent="0.2">
      <c r="O733" s="188"/>
      <c r="P733" s="216"/>
      <c r="Q733" s="188"/>
    </row>
    <row r="734" spans="15:17" ht="15.75" customHeight="1" x14ac:dyDescent="0.2">
      <c r="O734" s="188"/>
      <c r="P734" s="216"/>
      <c r="Q734" s="188"/>
    </row>
    <row r="735" spans="15:17" ht="15.75" customHeight="1" x14ac:dyDescent="0.2">
      <c r="O735" s="188"/>
      <c r="P735" s="216"/>
      <c r="Q735" s="188"/>
    </row>
    <row r="736" spans="15:17" ht="15.75" customHeight="1" x14ac:dyDescent="0.2">
      <c r="O736" s="188"/>
      <c r="P736" s="216"/>
      <c r="Q736" s="188"/>
    </row>
    <row r="737" spans="15:17" ht="15.75" customHeight="1" x14ac:dyDescent="0.2">
      <c r="O737" s="188"/>
      <c r="P737" s="216"/>
      <c r="Q737" s="188"/>
    </row>
    <row r="738" spans="15:17" ht="15.75" customHeight="1" x14ac:dyDescent="0.2">
      <c r="O738" s="188"/>
      <c r="P738" s="216"/>
      <c r="Q738" s="188"/>
    </row>
    <row r="739" spans="15:17" ht="15.75" customHeight="1" x14ac:dyDescent="0.2">
      <c r="O739" s="188"/>
      <c r="P739" s="216"/>
      <c r="Q739" s="188"/>
    </row>
    <row r="740" spans="15:17" ht="15.75" customHeight="1" x14ac:dyDescent="0.2">
      <c r="O740" s="188"/>
      <c r="P740" s="216"/>
      <c r="Q740" s="188"/>
    </row>
    <row r="741" spans="15:17" ht="15.75" customHeight="1" x14ac:dyDescent="0.2">
      <c r="O741" s="188"/>
      <c r="P741" s="216"/>
      <c r="Q741" s="188"/>
    </row>
    <row r="742" spans="15:17" ht="15.75" customHeight="1" x14ac:dyDescent="0.2">
      <c r="O742" s="188"/>
      <c r="P742" s="216"/>
      <c r="Q742" s="188"/>
    </row>
    <row r="743" spans="15:17" ht="15.75" customHeight="1" x14ac:dyDescent="0.2">
      <c r="O743" s="188"/>
      <c r="P743" s="216"/>
      <c r="Q743" s="188"/>
    </row>
    <row r="744" spans="15:17" ht="15.75" customHeight="1" x14ac:dyDescent="0.2">
      <c r="O744" s="188"/>
      <c r="P744" s="216"/>
      <c r="Q744" s="188"/>
    </row>
    <row r="745" spans="15:17" ht="15.75" customHeight="1" x14ac:dyDescent="0.2">
      <c r="O745" s="188"/>
      <c r="P745" s="216"/>
      <c r="Q745" s="188"/>
    </row>
    <row r="746" spans="15:17" ht="15.75" customHeight="1" x14ac:dyDescent="0.2">
      <c r="O746" s="188"/>
      <c r="P746" s="216"/>
      <c r="Q746" s="188"/>
    </row>
    <row r="747" spans="15:17" ht="15.75" customHeight="1" x14ac:dyDescent="0.2">
      <c r="O747" s="188"/>
      <c r="P747" s="216"/>
      <c r="Q747" s="188"/>
    </row>
    <row r="748" spans="15:17" ht="15.75" customHeight="1" x14ac:dyDescent="0.2">
      <c r="O748" s="188"/>
      <c r="P748" s="216"/>
      <c r="Q748" s="188"/>
    </row>
    <row r="749" spans="15:17" ht="15.75" customHeight="1" x14ac:dyDescent="0.2">
      <c r="O749" s="188"/>
      <c r="P749" s="216"/>
      <c r="Q749" s="188"/>
    </row>
    <row r="750" spans="15:17" ht="15.75" customHeight="1" x14ac:dyDescent="0.2">
      <c r="O750" s="188"/>
      <c r="P750" s="216"/>
      <c r="Q750" s="188"/>
    </row>
    <row r="751" spans="15:17" ht="15.75" customHeight="1" x14ac:dyDescent="0.2">
      <c r="O751" s="188"/>
      <c r="P751" s="216"/>
      <c r="Q751" s="188"/>
    </row>
    <row r="752" spans="15:17" ht="15.75" customHeight="1" x14ac:dyDescent="0.2">
      <c r="O752" s="188"/>
      <c r="P752" s="216"/>
      <c r="Q752" s="188"/>
    </row>
    <row r="753" spans="15:17" ht="15.75" customHeight="1" x14ac:dyDescent="0.2">
      <c r="O753" s="188"/>
      <c r="P753" s="216"/>
      <c r="Q753" s="188"/>
    </row>
    <row r="754" spans="15:17" ht="15.75" customHeight="1" x14ac:dyDescent="0.2">
      <c r="O754" s="188"/>
      <c r="P754" s="216"/>
      <c r="Q754" s="188"/>
    </row>
    <row r="755" spans="15:17" ht="15.75" customHeight="1" x14ac:dyDescent="0.2">
      <c r="O755" s="188"/>
      <c r="P755" s="216"/>
      <c r="Q755" s="188"/>
    </row>
    <row r="756" spans="15:17" ht="15.75" customHeight="1" x14ac:dyDescent="0.2">
      <c r="O756" s="188"/>
      <c r="P756" s="216"/>
      <c r="Q756" s="188"/>
    </row>
    <row r="757" spans="15:17" ht="15.75" customHeight="1" x14ac:dyDescent="0.2">
      <c r="O757" s="188"/>
      <c r="P757" s="216"/>
      <c r="Q757" s="188"/>
    </row>
    <row r="758" spans="15:17" ht="15.75" customHeight="1" x14ac:dyDescent="0.2">
      <c r="O758" s="188"/>
      <c r="P758" s="216"/>
      <c r="Q758" s="188"/>
    </row>
    <row r="759" spans="15:17" ht="15.75" customHeight="1" x14ac:dyDescent="0.2">
      <c r="O759" s="188"/>
      <c r="P759" s="216"/>
      <c r="Q759" s="188"/>
    </row>
    <row r="760" spans="15:17" ht="15.75" customHeight="1" x14ac:dyDescent="0.2">
      <c r="O760" s="188"/>
      <c r="P760" s="216"/>
      <c r="Q760" s="188"/>
    </row>
    <row r="761" spans="15:17" ht="15.75" customHeight="1" x14ac:dyDescent="0.2">
      <c r="O761" s="188"/>
      <c r="P761" s="216"/>
      <c r="Q761" s="188"/>
    </row>
    <row r="762" spans="15:17" ht="15.75" customHeight="1" x14ac:dyDescent="0.2">
      <c r="O762" s="188"/>
      <c r="P762" s="216"/>
      <c r="Q762" s="188"/>
    </row>
    <row r="763" spans="15:17" ht="15.75" customHeight="1" x14ac:dyDescent="0.2">
      <c r="O763" s="188"/>
      <c r="P763" s="216"/>
      <c r="Q763" s="188"/>
    </row>
    <row r="764" spans="15:17" ht="15.75" customHeight="1" x14ac:dyDescent="0.2">
      <c r="O764" s="188"/>
      <c r="P764" s="216"/>
      <c r="Q764" s="188"/>
    </row>
    <row r="765" spans="15:17" ht="15.75" customHeight="1" x14ac:dyDescent="0.2">
      <c r="O765" s="188"/>
      <c r="P765" s="216"/>
      <c r="Q765" s="188"/>
    </row>
    <row r="766" spans="15:17" ht="15.75" customHeight="1" x14ac:dyDescent="0.2">
      <c r="O766" s="188"/>
      <c r="P766" s="216"/>
      <c r="Q766" s="188"/>
    </row>
    <row r="767" spans="15:17" ht="15.75" customHeight="1" x14ac:dyDescent="0.2">
      <c r="O767" s="188"/>
      <c r="P767" s="216"/>
      <c r="Q767" s="188"/>
    </row>
    <row r="768" spans="15:17" ht="15.75" customHeight="1" x14ac:dyDescent="0.2">
      <c r="O768" s="188"/>
      <c r="P768" s="216"/>
      <c r="Q768" s="188"/>
    </row>
    <row r="769" spans="15:17" ht="15.75" customHeight="1" x14ac:dyDescent="0.2">
      <c r="O769" s="188"/>
      <c r="P769" s="216"/>
      <c r="Q769" s="188"/>
    </row>
    <row r="770" spans="15:17" ht="15.75" customHeight="1" x14ac:dyDescent="0.2">
      <c r="O770" s="188"/>
      <c r="P770" s="216"/>
      <c r="Q770" s="188"/>
    </row>
    <row r="771" spans="15:17" ht="15.75" customHeight="1" x14ac:dyDescent="0.2">
      <c r="O771" s="188"/>
      <c r="P771" s="216"/>
      <c r="Q771" s="188"/>
    </row>
    <row r="772" spans="15:17" ht="15.75" customHeight="1" x14ac:dyDescent="0.2">
      <c r="O772" s="188"/>
      <c r="P772" s="216"/>
      <c r="Q772" s="188"/>
    </row>
    <row r="773" spans="15:17" ht="15.75" customHeight="1" x14ac:dyDescent="0.2">
      <c r="O773" s="188"/>
      <c r="P773" s="216"/>
      <c r="Q773" s="188"/>
    </row>
    <row r="774" spans="15:17" ht="15.75" customHeight="1" x14ac:dyDescent="0.2">
      <c r="O774" s="188"/>
      <c r="P774" s="216"/>
      <c r="Q774" s="188"/>
    </row>
    <row r="775" spans="15:17" ht="15.75" customHeight="1" x14ac:dyDescent="0.2">
      <c r="O775" s="188"/>
      <c r="P775" s="216"/>
      <c r="Q775" s="188"/>
    </row>
    <row r="776" spans="15:17" ht="15.75" customHeight="1" x14ac:dyDescent="0.2">
      <c r="O776" s="188"/>
      <c r="P776" s="216"/>
      <c r="Q776" s="188"/>
    </row>
    <row r="777" spans="15:17" ht="15.75" customHeight="1" x14ac:dyDescent="0.2">
      <c r="O777" s="188"/>
      <c r="P777" s="216"/>
      <c r="Q777" s="188"/>
    </row>
    <row r="778" spans="15:17" ht="15.75" customHeight="1" x14ac:dyDescent="0.2">
      <c r="O778" s="188"/>
      <c r="P778" s="216"/>
      <c r="Q778" s="188"/>
    </row>
    <row r="779" spans="15:17" ht="15.75" customHeight="1" x14ac:dyDescent="0.2">
      <c r="O779" s="188"/>
      <c r="P779" s="216"/>
      <c r="Q779" s="188"/>
    </row>
    <row r="780" spans="15:17" ht="15.75" customHeight="1" x14ac:dyDescent="0.2">
      <c r="O780" s="188"/>
      <c r="P780" s="216"/>
      <c r="Q780" s="188"/>
    </row>
    <row r="781" spans="15:17" ht="15.75" customHeight="1" x14ac:dyDescent="0.2">
      <c r="O781" s="188"/>
      <c r="P781" s="216"/>
      <c r="Q781" s="188"/>
    </row>
    <row r="782" spans="15:17" ht="15.75" customHeight="1" x14ac:dyDescent="0.2">
      <c r="O782" s="188"/>
      <c r="P782" s="216"/>
      <c r="Q782" s="188"/>
    </row>
    <row r="783" spans="15:17" ht="15.75" customHeight="1" x14ac:dyDescent="0.2">
      <c r="O783" s="188"/>
      <c r="P783" s="216"/>
      <c r="Q783" s="188"/>
    </row>
    <row r="784" spans="15:17" ht="15.75" customHeight="1" x14ac:dyDescent="0.2">
      <c r="O784" s="188"/>
      <c r="P784" s="216"/>
      <c r="Q784" s="188"/>
    </row>
    <row r="785" spans="15:17" ht="15.75" customHeight="1" x14ac:dyDescent="0.2">
      <c r="O785" s="188"/>
      <c r="P785" s="216"/>
      <c r="Q785" s="188"/>
    </row>
    <row r="786" spans="15:17" ht="15.75" customHeight="1" x14ac:dyDescent="0.2">
      <c r="O786" s="188"/>
      <c r="P786" s="216"/>
      <c r="Q786" s="188"/>
    </row>
    <row r="787" spans="15:17" ht="15.75" customHeight="1" x14ac:dyDescent="0.2">
      <c r="O787" s="188"/>
      <c r="P787" s="216"/>
      <c r="Q787" s="188"/>
    </row>
    <row r="788" spans="15:17" ht="15.75" customHeight="1" x14ac:dyDescent="0.2">
      <c r="O788" s="188"/>
      <c r="P788" s="216"/>
      <c r="Q788" s="188"/>
    </row>
    <row r="789" spans="15:17" ht="15.75" customHeight="1" x14ac:dyDescent="0.2">
      <c r="O789" s="188"/>
      <c r="P789" s="216"/>
      <c r="Q789" s="188"/>
    </row>
    <row r="790" spans="15:17" ht="15.75" customHeight="1" x14ac:dyDescent="0.2">
      <c r="O790" s="188"/>
      <c r="P790" s="216"/>
      <c r="Q790" s="188"/>
    </row>
    <row r="791" spans="15:17" ht="15.75" customHeight="1" x14ac:dyDescent="0.2">
      <c r="O791" s="188"/>
      <c r="P791" s="216"/>
      <c r="Q791" s="188"/>
    </row>
    <row r="792" spans="15:17" ht="15.75" customHeight="1" x14ac:dyDescent="0.2">
      <c r="O792" s="188"/>
      <c r="P792" s="216"/>
      <c r="Q792" s="188"/>
    </row>
    <row r="793" spans="15:17" ht="15.75" customHeight="1" x14ac:dyDescent="0.2">
      <c r="O793" s="188"/>
      <c r="P793" s="216"/>
      <c r="Q793" s="188"/>
    </row>
    <row r="794" spans="15:17" ht="15.75" customHeight="1" x14ac:dyDescent="0.2">
      <c r="O794" s="188"/>
      <c r="P794" s="216"/>
      <c r="Q794" s="188"/>
    </row>
    <row r="795" spans="15:17" ht="15.75" customHeight="1" x14ac:dyDescent="0.2">
      <c r="O795" s="188"/>
      <c r="P795" s="216"/>
      <c r="Q795" s="188"/>
    </row>
    <row r="796" spans="15:17" ht="15.75" customHeight="1" x14ac:dyDescent="0.2">
      <c r="O796" s="188"/>
      <c r="P796" s="216"/>
      <c r="Q796" s="188"/>
    </row>
    <row r="797" spans="15:17" ht="15.75" customHeight="1" x14ac:dyDescent="0.2">
      <c r="O797" s="188"/>
      <c r="P797" s="216"/>
      <c r="Q797" s="188"/>
    </row>
    <row r="798" spans="15:17" ht="15.75" customHeight="1" x14ac:dyDescent="0.2">
      <c r="O798" s="188"/>
      <c r="P798" s="216"/>
      <c r="Q798" s="188"/>
    </row>
    <row r="799" spans="15:17" ht="15.75" customHeight="1" x14ac:dyDescent="0.2">
      <c r="O799" s="188"/>
      <c r="P799" s="216"/>
      <c r="Q799" s="188"/>
    </row>
    <row r="800" spans="15:17" ht="15.75" customHeight="1" x14ac:dyDescent="0.2">
      <c r="O800" s="188"/>
      <c r="P800" s="216"/>
      <c r="Q800" s="188"/>
    </row>
    <row r="801" spans="15:17" ht="15.75" customHeight="1" x14ac:dyDescent="0.2">
      <c r="O801" s="188"/>
      <c r="P801" s="216"/>
      <c r="Q801" s="188"/>
    </row>
    <row r="802" spans="15:17" ht="15.75" customHeight="1" x14ac:dyDescent="0.2">
      <c r="O802" s="188"/>
      <c r="P802" s="216"/>
      <c r="Q802" s="188"/>
    </row>
    <row r="803" spans="15:17" ht="15.75" customHeight="1" x14ac:dyDescent="0.2">
      <c r="O803" s="188"/>
      <c r="P803" s="216"/>
      <c r="Q803" s="188"/>
    </row>
    <row r="804" spans="15:17" ht="15.75" customHeight="1" x14ac:dyDescent="0.2">
      <c r="O804" s="188"/>
      <c r="P804" s="216"/>
      <c r="Q804" s="188"/>
    </row>
    <row r="805" spans="15:17" ht="15.75" customHeight="1" x14ac:dyDescent="0.2">
      <c r="O805" s="188"/>
      <c r="P805" s="216"/>
      <c r="Q805" s="188"/>
    </row>
    <row r="806" spans="15:17" ht="15.75" customHeight="1" x14ac:dyDescent="0.2">
      <c r="O806" s="188"/>
      <c r="P806" s="216"/>
      <c r="Q806" s="188"/>
    </row>
    <row r="807" spans="15:17" ht="15.75" customHeight="1" x14ac:dyDescent="0.2">
      <c r="O807" s="188"/>
      <c r="P807" s="216"/>
      <c r="Q807" s="188"/>
    </row>
    <row r="808" spans="15:17" ht="15.75" customHeight="1" x14ac:dyDescent="0.2">
      <c r="O808" s="188"/>
      <c r="P808" s="216"/>
      <c r="Q808" s="188"/>
    </row>
    <row r="809" spans="15:17" ht="15.75" customHeight="1" x14ac:dyDescent="0.2">
      <c r="O809" s="188"/>
      <c r="P809" s="216"/>
      <c r="Q809" s="188"/>
    </row>
    <row r="810" spans="15:17" ht="15.75" customHeight="1" x14ac:dyDescent="0.2">
      <c r="O810" s="188"/>
      <c r="P810" s="216"/>
      <c r="Q810" s="188"/>
    </row>
    <row r="811" spans="15:17" ht="15.75" customHeight="1" x14ac:dyDescent="0.2">
      <c r="O811" s="188"/>
      <c r="P811" s="216"/>
      <c r="Q811" s="188"/>
    </row>
    <row r="812" spans="15:17" ht="15.75" customHeight="1" x14ac:dyDescent="0.2">
      <c r="O812" s="188"/>
      <c r="P812" s="216"/>
      <c r="Q812" s="188"/>
    </row>
    <row r="813" spans="15:17" ht="15.75" customHeight="1" x14ac:dyDescent="0.2">
      <c r="O813" s="188"/>
      <c r="P813" s="216"/>
      <c r="Q813" s="188"/>
    </row>
    <row r="814" spans="15:17" ht="15.75" customHeight="1" x14ac:dyDescent="0.2">
      <c r="O814" s="188"/>
      <c r="P814" s="216"/>
      <c r="Q814" s="188"/>
    </row>
    <row r="815" spans="15:17" ht="15.75" customHeight="1" x14ac:dyDescent="0.2">
      <c r="O815" s="188"/>
      <c r="P815" s="216"/>
      <c r="Q815" s="188"/>
    </row>
    <row r="816" spans="15:17" ht="15.75" customHeight="1" x14ac:dyDescent="0.2">
      <c r="O816" s="188"/>
      <c r="P816" s="216"/>
      <c r="Q816" s="188"/>
    </row>
    <row r="817" spans="15:17" ht="15.75" customHeight="1" x14ac:dyDescent="0.2">
      <c r="O817" s="188"/>
      <c r="P817" s="216"/>
      <c r="Q817" s="188"/>
    </row>
    <row r="818" spans="15:17" ht="15.75" customHeight="1" x14ac:dyDescent="0.2">
      <c r="O818" s="188"/>
      <c r="P818" s="216"/>
      <c r="Q818" s="188"/>
    </row>
    <row r="819" spans="15:17" ht="15.75" customHeight="1" x14ac:dyDescent="0.2">
      <c r="O819" s="188"/>
      <c r="P819" s="216"/>
      <c r="Q819" s="188"/>
    </row>
    <row r="820" spans="15:17" ht="15.75" customHeight="1" x14ac:dyDescent="0.2">
      <c r="O820" s="188"/>
      <c r="P820" s="216"/>
      <c r="Q820" s="188"/>
    </row>
    <row r="821" spans="15:17" ht="15.75" customHeight="1" x14ac:dyDescent="0.2">
      <c r="O821" s="188"/>
      <c r="P821" s="216"/>
      <c r="Q821" s="188"/>
    </row>
    <row r="822" spans="15:17" ht="15.75" customHeight="1" x14ac:dyDescent="0.2">
      <c r="O822" s="188"/>
      <c r="P822" s="216"/>
      <c r="Q822" s="188"/>
    </row>
    <row r="823" spans="15:17" ht="15.75" customHeight="1" x14ac:dyDescent="0.2">
      <c r="O823" s="188"/>
      <c r="P823" s="216"/>
      <c r="Q823" s="188"/>
    </row>
    <row r="824" spans="15:17" ht="15.75" customHeight="1" x14ac:dyDescent="0.2">
      <c r="O824" s="188"/>
      <c r="P824" s="216"/>
      <c r="Q824" s="188"/>
    </row>
    <row r="825" spans="15:17" ht="15.75" customHeight="1" x14ac:dyDescent="0.2">
      <c r="O825" s="188"/>
      <c r="P825" s="216"/>
      <c r="Q825" s="188"/>
    </row>
    <row r="826" spans="15:17" ht="15.75" customHeight="1" x14ac:dyDescent="0.2">
      <c r="O826" s="188"/>
      <c r="P826" s="216"/>
      <c r="Q826" s="188"/>
    </row>
    <row r="827" spans="15:17" ht="15.75" customHeight="1" x14ac:dyDescent="0.2">
      <c r="O827" s="188"/>
      <c r="P827" s="216"/>
      <c r="Q827" s="188"/>
    </row>
    <row r="828" spans="15:17" ht="15.75" customHeight="1" x14ac:dyDescent="0.2">
      <c r="O828" s="188"/>
      <c r="P828" s="216"/>
      <c r="Q828" s="188"/>
    </row>
    <row r="829" spans="15:17" ht="15.75" customHeight="1" x14ac:dyDescent="0.2">
      <c r="O829" s="188"/>
      <c r="P829" s="216"/>
      <c r="Q829" s="188"/>
    </row>
    <row r="830" spans="15:17" ht="15.75" customHeight="1" x14ac:dyDescent="0.2">
      <c r="O830" s="188"/>
      <c r="P830" s="216"/>
      <c r="Q830" s="188"/>
    </row>
    <row r="831" spans="15:17" ht="15.75" customHeight="1" x14ac:dyDescent="0.2">
      <c r="O831" s="188"/>
      <c r="P831" s="216"/>
      <c r="Q831" s="188"/>
    </row>
    <row r="832" spans="15:17" ht="15.75" customHeight="1" x14ac:dyDescent="0.2">
      <c r="O832" s="188"/>
      <c r="P832" s="216"/>
      <c r="Q832" s="188"/>
    </row>
    <row r="833" spans="15:17" ht="15.75" customHeight="1" x14ac:dyDescent="0.2">
      <c r="O833" s="188"/>
      <c r="P833" s="216"/>
      <c r="Q833" s="188"/>
    </row>
    <row r="834" spans="15:17" ht="15.75" customHeight="1" x14ac:dyDescent="0.2">
      <c r="O834" s="188"/>
      <c r="P834" s="216"/>
      <c r="Q834" s="188"/>
    </row>
    <row r="835" spans="15:17" ht="15.75" customHeight="1" x14ac:dyDescent="0.2">
      <c r="O835" s="188"/>
      <c r="P835" s="216"/>
      <c r="Q835" s="188"/>
    </row>
    <row r="836" spans="15:17" ht="15.75" customHeight="1" x14ac:dyDescent="0.2">
      <c r="O836" s="188"/>
      <c r="P836" s="216"/>
      <c r="Q836" s="188"/>
    </row>
    <row r="837" spans="15:17" ht="15.75" customHeight="1" x14ac:dyDescent="0.2">
      <c r="O837" s="188"/>
      <c r="P837" s="216"/>
      <c r="Q837" s="188"/>
    </row>
    <row r="838" spans="15:17" ht="15.75" customHeight="1" x14ac:dyDescent="0.2">
      <c r="O838" s="188"/>
      <c r="P838" s="216"/>
      <c r="Q838" s="188"/>
    </row>
    <row r="839" spans="15:17" ht="15.75" customHeight="1" x14ac:dyDescent="0.2">
      <c r="O839" s="188"/>
      <c r="P839" s="216"/>
      <c r="Q839" s="188"/>
    </row>
    <row r="840" spans="15:17" ht="15.75" customHeight="1" x14ac:dyDescent="0.2">
      <c r="O840" s="188"/>
      <c r="P840" s="216"/>
      <c r="Q840" s="188"/>
    </row>
    <row r="841" spans="15:17" ht="15.75" customHeight="1" x14ac:dyDescent="0.2">
      <c r="O841" s="188"/>
      <c r="P841" s="216"/>
      <c r="Q841" s="188"/>
    </row>
    <row r="842" spans="15:17" ht="15.75" customHeight="1" x14ac:dyDescent="0.2">
      <c r="O842" s="188"/>
      <c r="P842" s="216"/>
      <c r="Q842" s="188"/>
    </row>
    <row r="843" spans="15:17" ht="15.75" customHeight="1" x14ac:dyDescent="0.2">
      <c r="O843" s="188"/>
      <c r="P843" s="216"/>
      <c r="Q843" s="188"/>
    </row>
    <row r="844" spans="15:17" ht="15.75" customHeight="1" x14ac:dyDescent="0.2">
      <c r="O844" s="188"/>
      <c r="P844" s="216"/>
      <c r="Q844" s="188"/>
    </row>
    <row r="845" spans="15:17" ht="15.75" customHeight="1" x14ac:dyDescent="0.2">
      <c r="O845" s="188"/>
      <c r="P845" s="216"/>
      <c r="Q845" s="188"/>
    </row>
    <row r="846" spans="15:17" ht="15.75" customHeight="1" x14ac:dyDescent="0.2">
      <c r="O846" s="188"/>
      <c r="P846" s="216"/>
      <c r="Q846" s="188"/>
    </row>
    <row r="847" spans="15:17" ht="15.75" customHeight="1" x14ac:dyDescent="0.2">
      <c r="O847" s="188"/>
      <c r="P847" s="216"/>
      <c r="Q847" s="188"/>
    </row>
    <row r="848" spans="15:17" ht="15.75" customHeight="1" x14ac:dyDescent="0.2">
      <c r="O848" s="188"/>
      <c r="P848" s="216"/>
      <c r="Q848" s="188"/>
    </row>
    <row r="849" spans="15:17" ht="15.75" customHeight="1" x14ac:dyDescent="0.2">
      <c r="O849" s="188"/>
      <c r="P849" s="216"/>
      <c r="Q849" s="188"/>
    </row>
    <row r="850" spans="15:17" ht="15.75" customHeight="1" x14ac:dyDescent="0.2">
      <c r="O850" s="188"/>
      <c r="P850" s="216"/>
      <c r="Q850" s="188"/>
    </row>
    <row r="851" spans="15:17" ht="15.75" customHeight="1" x14ac:dyDescent="0.2">
      <c r="O851" s="188"/>
      <c r="P851" s="216"/>
      <c r="Q851" s="188"/>
    </row>
    <row r="852" spans="15:17" ht="15.75" customHeight="1" x14ac:dyDescent="0.2">
      <c r="O852" s="188"/>
      <c r="P852" s="216"/>
      <c r="Q852" s="188"/>
    </row>
    <row r="853" spans="15:17" ht="15.75" customHeight="1" x14ac:dyDescent="0.2">
      <c r="O853" s="188"/>
      <c r="P853" s="216"/>
      <c r="Q853" s="188"/>
    </row>
    <row r="854" spans="15:17" ht="15.75" customHeight="1" x14ac:dyDescent="0.2">
      <c r="O854" s="188"/>
      <c r="P854" s="216"/>
      <c r="Q854" s="188"/>
    </row>
    <row r="855" spans="15:17" ht="15.75" customHeight="1" x14ac:dyDescent="0.2">
      <c r="O855" s="188"/>
      <c r="P855" s="216"/>
      <c r="Q855" s="188"/>
    </row>
    <row r="856" spans="15:17" ht="15.75" customHeight="1" x14ac:dyDescent="0.2">
      <c r="O856" s="188"/>
      <c r="P856" s="216"/>
      <c r="Q856" s="188"/>
    </row>
    <row r="857" spans="15:17" ht="15.75" customHeight="1" x14ac:dyDescent="0.2">
      <c r="O857" s="188"/>
      <c r="P857" s="216"/>
      <c r="Q857" s="188"/>
    </row>
    <row r="858" spans="15:17" ht="15.75" customHeight="1" x14ac:dyDescent="0.2">
      <c r="O858" s="188"/>
      <c r="P858" s="216"/>
      <c r="Q858" s="188"/>
    </row>
    <row r="859" spans="15:17" ht="15.75" customHeight="1" x14ac:dyDescent="0.2">
      <c r="O859" s="188"/>
      <c r="P859" s="216"/>
      <c r="Q859" s="188"/>
    </row>
    <row r="860" spans="15:17" ht="15.75" customHeight="1" x14ac:dyDescent="0.2">
      <c r="O860" s="188"/>
      <c r="P860" s="216"/>
      <c r="Q860" s="188"/>
    </row>
    <row r="861" spans="15:17" ht="15.75" customHeight="1" x14ac:dyDescent="0.2">
      <c r="O861" s="188"/>
      <c r="P861" s="216"/>
      <c r="Q861" s="188"/>
    </row>
    <row r="862" spans="15:17" ht="15.75" customHeight="1" x14ac:dyDescent="0.2">
      <c r="O862" s="188"/>
      <c r="P862" s="216"/>
      <c r="Q862" s="188"/>
    </row>
    <row r="863" spans="15:17" ht="15.75" customHeight="1" x14ac:dyDescent="0.2">
      <c r="O863" s="188"/>
      <c r="P863" s="216"/>
      <c r="Q863" s="188"/>
    </row>
    <row r="864" spans="15:17" ht="15.75" customHeight="1" x14ac:dyDescent="0.2">
      <c r="O864" s="188"/>
      <c r="P864" s="216"/>
      <c r="Q864" s="188"/>
    </row>
    <row r="865" spans="15:17" ht="15.75" customHeight="1" x14ac:dyDescent="0.2">
      <c r="O865" s="188"/>
      <c r="P865" s="216"/>
      <c r="Q865" s="188"/>
    </row>
    <row r="866" spans="15:17" ht="15.75" customHeight="1" x14ac:dyDescent="0.2">
      <c r="O866" s="188"/>
      <c r="P866" s="216"/>
      <c r="Q866" s="188"/>
    </row>
    <row r="867" spans="15:17" ht="15.75" customHeight="1" x14ac:dyDescent="0.2">
      <c r="O867" s="188"/>
      <c r="P867" s="216"/>
      <c r="Q867" s="188"/>
    </row>
    <row r="868" spans="15:17" ht="15.75" customHeight="1" x14ac:dyDescent="0.2">
      <c r="O868" s="188"/>
      <c r="P868" s="216"/>
      <c r="Q868" s="188"/>
    </row>
    <row r="869" spans="15:17" ht="15.75" customHeight="1" x14ac:dyDescent="0.2">
      <c r="O869" s="188"/>
      <c r="P869" s="216"/>
      <c r="Q869" s="188"/>
    </row>
    <row r="870" spans="15:17" ht="15.75" customHeight="1" x14ac:dyDescent="0.2">
      <c r="O870" s="188"/>
      <c r="P870" s="216"/>
      <c r="Q870" s="188"/>
    </row>
    <row r="871" spans="15:17" ht="15.75" customHeight="1" x14ac:dyDescent="0.2">
      <c r="O871" s="188"/>
      <c r="P871" s="216"/>
      <c r="Q871" s="188"/>
    </row>
    <row r="872" spans="15:17" ht="15.75" customHeight="1" x14ac:dyDescent="0.2">
      <c r="O872" s="188"/>
      <c r="P872" s="216"/>
      <c r="Q872" s="188"/>
    </row>
    <row r="873" spans="15:17" ht="15.75" customHeight="1" x14ac:dyDescent="0.2">
      <c r="O873" s="188"/>
      <c r="P873" s="216"/>
      <c r="Q873" s="188"/>
    </row>
    <row r="874" spans="15:17" ht="15.75" customHeight="1" x14ac:dyDescent="0.2">
      <c r="O874" s="188"/>
      <c r="P874" s="216"/>
      <c r="Q874" s="188"/>
    </row>
    <row r="875" spans="15:17" ht="15.75" customHeight="1" x14ac:dyDescent="0.2">
      <c r="O875" s="188"/>
      <c r="P875" s="216"/>
      <c r="Q875" s="188"/>
    </row>
    <row r="876" spans="15:17" ht="15.75" customHeight="1" x14ac:dyDescent="0.2">
      <c r="O876" s="188"/>
      <c r="P876" s="216"/>
      <c r="Q876" s="188"/>
    </row>
    <row r="877" spans="15:17" ht="15.75" customHeight="1" x14ac:dyDescent="0.2">
      <c r="O877" s="188"/>
      <c r="P877" s="216"/>
      <c r="Q877" s="188"/>
    </row>
    <row r="878" spans="15:17" ht="15.75" customHeight="1" x14ac:dyDescent="0.2">
      <c r="O878" s="188"/>
      <c r="P878" s="216"/>
      <c r="Q878" s="188"/>
    </row>
    <row r="879" spans="15:17" ht="15.75" customHeight="1" x14ac:dyDescent="0.2">
      <c r="O879" s="188"/>
      <c r="P879" s="216"/>
      <c r="Q879" s="188"/>
    </row>
    <row r="880" spans="15:17" ht="15.75" customHeight="1" x14ac:dyDescent="0.2">
      <c r="O880" s="188"/>
      <c r="P880" s="216"/>
      <c r="Q880" s="188"/>
    </row>
    <row r="881" spans="15:17" ht="15.75" customHeight="1" x14ac:dyDescent="0.2">
      <c r="O881" s="188"/>
      <c r="P881" s="216"/>
      <c r="Q881" s="188"/>
    </row>
    <row r="882" spans="15:17" ht="15.75" customHeight="1" x14ac:dyDescent="0.2">
      <c r="O882" s="188"/>
      <c r="P882" s="216"/>
      <c r="Q882" s="188"/>
    </row>
    <row r="883" spans="15:17" ht="15.75" customHeight="1" x14ac:dyDescent="0.2">
      <c r="O883" s="188"/>
      <c r="P883" s="216"/>
      <c r="Q883" s="188"/>
    </row>
    <row r="884" spans="15:17" ht="15.75" customHeight="1" x14ac:dyDescent="0.2">
      <c r="O884" s="188"/>
      <c r="P884" s="216"/>
      <c r="Q884" s="188"/>
    </row>
    <row r="885" spans="15:17" ht="15.75" customHeight="1" x14ac:dyDescent="0.2">
      <c r="O885" s="188"/>
      <c r="P885" s="216"/>
      <c r="Q885" s="188"/>
    </row>
    <row r="886" spans="15:17" ht="15.75" customHeight="1" x14ac:dyDescent="0.2">
      <c r="O886" s="188"/>
      <c r="P886" s="216"/>
      <c r="Q886" s="188"/>
    </row>
    <row r="887" spans="15:17" ht="15.75" customHeight="1" x14ac:dyDescent="0.2">
      <c r="O887" s="188"/>
      <c r="P887" s="216"/>
      <c r="Q887" s="188"/>
    </row>
    <row r="888" spans="15:17" ht="15.75" customHeight="1" x14ac:dyDescent="0.2">
      <c r="O888" s="188"/>
      <c r="P888" s="216"/>
      <c r="Q888" s="188"/>
    </row>
    <row r="889" spans="15:17" ht="15.75" customHeight="1" x14ac:dyDescent="0.2">
      <c r="O889" s="188"/>
      <c r="P889" s="216"/>
      <c r="Q889" s="188"/>
    </row>
    <row r="890" spans="15:17" ht="15.75" customHeight="1" x14ac:dyDescent="0.2">
      <c r="O890" s="188"/>
      <c r="P890" s="216"/>
      <c r="Q890" s="188"/>
    </row>
    <row r="891" spans="15:17" ht="15.75" customHeight="1" x14ac:dyDescent="0.2">
      <c r="O891" s="188"/>
      <c r="P891" s="216"/>
      <c r="Q891" s="188"/>
    </row>
    <row r="892" spans="15:17" ht="15.75" customHeight="1" x14ac:dyDescent="0.2">
      <c r="O892" s="188"/>
      <c r="P892" s="216"/>
      <c r="Q892" s="188"/>
    </row>
    <row r="893" spans="15:17" ht="15.75" customHeight="1" x14ac:dyDescent="0.2">
      <c r="O893" s="188"/>
      <c r="P893" s="216"/>
      <c r="Q893" s="188"/>
    </row>
    <row r="894" spans="15:17" ht="15.75" customHeight="1" x14ac:dyDescent="0.2">
      <c r="O894" s="188"/>
      <c r="P894" s="216"/>
      <c r="Q894" s="188"/>
    </row>
    <row r="895" spans="15:17" ht="15.75" customHeight="1" x14ac:dyDescent="0.2">
      <c r="O895" s="188"/>
      <c r="P895" s="216"/>
      <c r="Q895" s="188"/>
    </row>
    <row r="896" spans="15:17" ht="15.75" customHeight="1" x14ac:dyDescent="0.2">
      <c r="O896" s="188"/>
      <c r="P896" s="216"/>
      <c r="Q896" s="188"/>
    </row>
    <row r="897" spans="15:17" ht="15.75" customHeight="1" x14ac:dyDescent="0.2">
      <c r="O897" s="188"/>
      <c r="P897" s="216"/>
      <c r="Q897" s="188"/>
    </row>
    <row r="898" spans="15:17" ht="15.75" customHeight="1" x14ac:dyDescent="0.2">
      <c r="O898" s="188"/>
      <c r="P898" s="216"/>
      <c r="Q898" s="188"/>
    </row>
    <row r="899" spans="15:17" ht="15.75" customHeight="1" x14ac:dyDescent="0.2">
      <c r="O899" s="188"/>
      <c r="P899" s="216"/>
      <c r="Q899" s="188"/>
    </row>
    <row r="900" spans="15:17" ht="15.75" customHeight="1" x14ac:dyDescent="0.2">
      <c r="O900" s="188"/>
      <c r="P900" s="216"/>
      <c r="Q900" s="188"/>
    </row>
    <row r="901" spans="15:17" ht="15.75" customHeight="1" x14ac:dyDescent="0.2">
      <c r="O901" s="188"/>
      <c r="P901" s="216"/>
      <c r="Q901" s="188"/>
    </row>
    <row r="902" spans="15:17" ht="15.75" customHeight="1" x14ac:dyDescent="0.2">
      <c r="O902" s="188"/>
      <c r="P902" s="216"/>
      <c r="Q902" s="188"/>
    </row>
    <row r="903" spans="15:17" ht="15.75" customHeight="1" x14ac:dyDescent="0.2">
      <c r="O903" s="188"/>
      <c r="P903" s="216"/>
      <c r="Q903" s="188"/>
    </row>
    <row r="904" spans="15:17" ht="15.75" customHeight="1" x14ac:dyDescent="0.2">
      <c r="O904" s="188"/>
      <c r="P904" s="216"/>
      <c r="Q904" s="188"/>
    </row>
    <row r="905" spans="15:17" ht="15.75" customHeight="1" x14ac:dyDescent="0.2">
      <c r="O905" s="188"/>
      <c r="P905" s="216"/>
      <c r="Q905" s="188"/>
    </row>
    <row r="906" spans="15:17" ht="15.75" customHeight="1" x14ac:dyDescent="0.2">
      <c r="O906" s="188"/>
      <c r="P906" s="216"/>
      <c r="Q906" s="188"/>
    </row>
    <row r="907" spans="15:17" ht="15.75" customHeight="1" x14ac:dyDescent="0.2">
      <c r="O907" s="188"/>
      <c r="P907" s="216"/>
      <c r="Q907" s="188"/>
    </row>
    <row r="908" spans="15:17" ht="15.75" customHeight="1" x14ac:dyDescent="0.2">
      <c r="O908" s="188"/>
      <c r="P908" s="216"/>
      <c r="Q908" s="188"/>
    </row>
    <row r="909" spans="15:17" ht="15.75" customHeight="1" x14ac:dyDescent="0.2">
      <c r="O909" s="188"/>
      <c r="P909" s="216"/>
      <c r="Q909" s="188"/>
    </row>
    <row r="910" spans="15:17" ht="15.75" customHeight="1" x14ac:dyDescent="0.2">
      <c r="O910" s="188"/>
      <c r="P910" s="216"/>
      <c r="Q910" s="188"/>
    </row>
    <row r="911" spans="15:17" ht="15.75" customHeight="1" x14ac:dyDescent="0.2">
      <c r="O911" s="188"/>
      <c r="P911" s="216"/>
      <c r="Q911" s="188"/>
    </row>
    <row r="912" spans="15:17" ht="15.75" customHeight="1" x14ac:dyDescent="0.2">
      <c r="O912" s="188"/>
      <c r="P912" s="216"/>
      <c r="Q912" s="188"/>
    </row>
    <row r="913" spans="15:17" ht="15.75" customHeight="1" x14ac:dyDescent="0.2">
      <c r="O913" s="188"/>
      <c r="P913" s="216"/>
      <c r="Q913" s="188"/>
    </row>
    <row r="914" spans="15:17" ht="15.75" customHeight="1" x14ac:dyDescent="0.2">
      <c r="O914" s="188"/>
      <c r="P914" s="216"/>
      <c r="Q914" s="188"/>
    </row>
    <row r="915" spans="15:17" ht="15.75" customHeight="1" x14ac:dyDescent="0.2">
      <c r="O915" s="188"/>
      <c r="P915" s="216"/>
      <c r="Q915" s="188"/>
    </row>
    <row r="916" spans="15:17" ht="15.75" customHeight="1" x14ac:dyDescent="0.2">
      <c r="O916" s="188"/>
      <c r="P916" s="216"/>
      <c r="Q916" s="188"/>
    </row>
    <row r="917" spans="15:17" ht="15.75" customHeight="1" x14ac:dyDescent="0.2">
      <c r="O917" s="188"/>
      <c r="P917" s="216"/>
      <c r="Q917" s="188"/>
    </row>
    <row r="918" spans="15:17" ht="15.75" customHeight="1" x14ac:dyDescent="0.2">
      <c r="O918" s="188"/>
      <c r="P918" s="216"/>
      <c r="Q918" s="188"/>
    </row>
    <row r="919" spans="15:17" ht="15.75" customHeight="1" x14ac:dyDescent="0.2">
      <c r="O919" s="188"/>
      <c r="P919" s="216"/>
      <c r="Q919" s="188"/>
    </row>
    <row r="920" spans="15:17" ht="15.75" customHeight="1" x14ac:dyDescent="0.2">
      <c r="O920" s="188"/>
      <c r="P920" s="216"/>
      <c r="Q920" s="188"/>
    </row>
    <row r="921" spans="15:17" ht="15.75" customHeight="1" x14ac:dyDescent="0.2">
      <c r="O921" s="188"/>
      <c r="P921" s="216"/>
      <c r="Q921" s="188"/>
    </row>
    <row r="922" spans="15:17" ht="15.75" customHeight="1" x14ac:dyDescent="0.2">
      <c r="O922" s="188"/>
      <c r="P922" s="216"/>
      <c r="Q922" s="188"/>
    </row>
    <row r="923" spans="15:17" ht="15.75" customHeight="1" x14ac:dyDescent="0.2">
      <c r="O923" s="188"/>
      <c r="P923" s="216"/>
      <c r="Q923" s="188"/>
    </row>
    <row r="924" spans="15:17" ht="15.75" customHeight="1" x14ac:dyDescent="0.2">
      <c r="O924" s="188"/>
      <c r="P924" s="216"/>
      <c r="Q924" s="188"/>
    </row>
    <row r="925" spans="15:17" ht="15.75" customHeight="1" x14ac:dyDescent="0.2">
      <c r="O925" s="188"/>
      <c r="P925" s="216"/>
      <c r="Q925" s="188"/>
    </row>
    <row r="926" spans="15:17" ht="15.75" customHeight="1" x14ac:dyDescent="0.2">
      <c r="O926" s="188"/>
      <c r="P926" s="216"/>
      <c r="Q926" s="188"/>
    </row>
    <row r="927" spans="15:17" ht="15.75" customHeight="1" x14ac:dyDescent="0.2">
      <c r="O927" s="188"/>
      <c r="P927" s="216"/>
      <c r="Q927" s="188"/>
    </row>
    <row r="928" spans="15:17" ht="15.75" customHeight="1" x14ac:dyDescent="0.2">
      <c r="O928" s="188"/>
      <c r="P928" s="216"/>
      <c r="Q928" s="188"/>
    </row>
    <row r="929" spans="15:17" ht="15.75" customHeight="1" x14ac:dyDescent="0.2">
      <c r="O929" s="188"/>
      <c r="P929" s="216"/>
      <c r="Q929" s="188"/>
    </row>
    <row r="930" spans="15:17" ht="15.75" customHeight="1" x14ac:dyDescent="0.2">
      <c r="O930" s="188"/>
      <c r="P930" s="216"/>
      <c r="Q930" s="188"/>
    </row>
    <row r="931" spans="15:17" ht="15.75" customHeight="1" x14ac:dyDescent="0.2">
      <c r="O931" s="188"/>
      <c r="P931" s="216"/>
      <c r="Q931" s="188"/>
    </row>
    <row r="932" spans="15:17" ht="15.75" customHeight="1" x14ac:dyDescent="0.2">
      <c r="O932" s="188"/>
      <c r="P932" s="216"/>
      <c r="Q932" s="188"/>
    </row>
    <row r="933" spans="15:17" ht="15.75" customHeight="1" x14ac:dyDescent="0.2">
      <c r="O933" s="188"/>
      <c r="P933" s="216"/>
      <c r="Q933" s="188"/>
    </row>
    <row r="934" spans="15:17" ht="15.75" customHeight="1" x14ac:dyDescent="0.2">
      <c r="O934" s="188"/>
      <c r="P934" s="216"/>
      <c r="Q934" s="188"/>
    </row>
    <row r="935" spans="15:17" ht="15.75" customHeight="1" x14ac:dyDescent="0.2">
      <c r="O935" s="188"/>
      <c r="P935" s="216"/>
      <c r="Q935" s="188"/>
    </row>
    <row r="936" spans="15:17" ht="15.75" customHeight="1" x14ac:dyDescent="0.2">
      <c r="O936" s="188"/>
      <c r="P936" s="216"/>
      <c r="Q936" s="188"/>
    </row>
    <row r="937" spans="15:17" ht="15.75" customHeight="1" x14ac:dyDescent="0.2">
      <c r="O937" s="188"/>
      <c r="P937" s="216"/>
      <c r="Q937" s="188"/>
    </row>
    <row r="938" spans="15:17" ht="15.75" customHeight="1" x14ac:dyDescent="0.2">
      <c r="O938" s="188"/>
      <c r="P938" s="216"/>
      <c r="Q938" s="188"/>
    </row>
    <row r="939" spans="15:17" ht="15.75" customHeight="1" x14ac:dyDescent="0.2">
      <c r="O939" s="188"/>
      <c r="P939" s="216"/>
      <c r="Q939" s="188"/>
    </row>
    <row r="940" spans="15:17" ht="15.75" customHeight="1" x14ac:dyDescent="0.2">
      <c r="O940" s="188"/>
      <c r="P940" s="216"/>
      <c r="Q940" s="188"/>
    </row>
    <row r="941" spans="15:17" ht="15.75" customHeight="1" x14ac:dyDescent="0.2">
      <c r="O941" s="188"/>
      <c r="P941" s="216"/>
      <c r="Q941" s="188"/>
    </row>
    <row r="942" spans="15:17" ht="15.75" customHeight="1" x14ac:dyDescent="0.2">
      <c r="O942" s="188"/>
      <c r="P942" s="216"/>
      <c r="Q942" s="188"/>
    </row>
    <row r="943" spans="15:17" ht="15.75" customHeight="1" x14ac:dyDescent="0.2">
      <c r="O943" s="188"/>
      <c r="P943" s="216"/>
      <c r="Q943" s="188"/>
    </row>
    <row r="944" spans="15:17" ht="15.75" customHeight="1" x14ac:dyDescent="0.2">
      <c r="O944" s="188"/>
      <c r="P944" s="216"/>
      <c r="Q944" s="188"/>
    </row>
    <row r="945" spans="15:17" ht="15.75" customHeight="1" x14ac:dyDescent="0.2">
      <c r="O945" s="188"/>
      <c r="P945" s="216"/>
      <c r="Q945" s="188"/>
    </row>
    <row r="946" spans="15:17" ht="15.75" customHeight="1" x14ac:dyDescent="0.2">
      <c r="O946" s="188"/>
      <c r="P946" s="216"/>
      <c r="Q946" s="188"/>
    </row>
    <row r="947" spans="15:17" ht="15.75" customHeight="1" x14ac:dyDescent="0.2">
      <c r="O947" s="188"/>
      <c r="P947" s="216"/>
      <c r="Q947" s="188"/>
    </row>
    <row r="948" spans="15:17" ht="15.75" customHeight="1" x14ac:dyDescent="0.2">
      <c r="O948" s="188"/>
      <c r="P948" s="216"/>
      <c r="Q948" s="188"/>
    </row>
    <row r="949" spans="15:17" ht="15.75" customHeight="1" x14ac:dyDescent="0.2">
      <c r="O949" s="188"/>
      <c r="P949" s="216"/>
      <c r="Q949" s="188"/>
    </row>
    <row r="950" spans="15:17" ht="15.75" customHeight="1" x14ac:dyDescent="0.2">
      <c r="O950" s="188"/>
      <c r="P950" s="216"/>
      <c r="Q950" s="188"/>
    </row>
    <row r="951" spans="15:17" ht="15.75" customHeight="1" x14ac:dyDescent="0.2">
      <c r="O951" s="188"/>
      <c r="P951" s="216"/>
      <c r="Q951" s="188"/>
    </row>
    <row r="952" spans="15:17" ht="15.75" customHeight="1" x14ac:dyDescent="0.2">
      <c r="O952" s="188"/>
      <c r="P952" s="216"/>
      <c r="Q952" s="188"/>
    </row>
    <row r="953" spans="15:17" ht="15.75" customHeight="1" x14ac:dyDescent="0.2">
      <c r="O953" s="188"/>
      <c r="P953" s="216"/>
      <c r="Q953" s="188"/>
    </row>
    <row r="954" spans="15:17" ht="15.75" customHeight="1" x14ac:dyDescent="0.2">
      <c r="O954" s="188"/>
      <c r="P954" s="216"/>
      <c r="Q954" s="188"/>
    </row>
    <row r="955" spans="15:17" ht="15.75" customHeight="1" x14ac:dyDescent="0.2">
      <c r="O955" s="188"/>
      <c r="P955" s="216"/>
      <c r="Q955" s="188"/>
    </row>
    <row r="956" spans="15:17" ht="15.75" customHeight="1" x14ac:dyDescent="0.2">
      <c r="O956" s="188"/>
      <c r="P956" s="216"/>
      <c r="Q956" s="188"/>
    </row>
    <row r="957" spans="15:17" ht="15.75" customHeight="1" x14ac:dyDescent="0.2">
      <c r="O957" s="188"/>
      <c r="P957" s="216"/>
      <c r="Q957" s="188"/>
    </row>
    <row r="958" spans="15:17" ht="15.75" customHeight="1" x14ac:dyDescent="0.2">
      <c r="O958" s="188"/>
      <c r="P958" s="216"/>
      <c r="Q958" s="188"/>
    </row>
    <row r="959" spans="15:17" ht="15.75" customHeight="1" x14ac:dyDescent="0.2">
      <c r="O959" s="188"/>
      <c r="P959" s="216"/>
      <c r="Q959" s="188"/>
    </row>
    <row r="960" spans="15:17" ht="15.75" customHeight="1" x14ac:dyDescent="0.2">
      <c r="O960" s="188"/>
      <c r="P960" s="216"/>
      <c r="Q960" s="188"/>
    </row>
    <row r="961" spans="15:17" ht="15.75" customHeight="1" x14ac:dyDescent="0.2">
      <c r="O961" s="188"/>
      <c r="P961" s="216"/>
      <c r="Q961" s="188"/>
    </row>
    <row r="962" spans="15:17" ht="15.75" customHeight="1" x14ac:dyDescent="0.2">
      <c r="O962" s="188"/>
      <c r="P962" s="216"/>
      <c r="Q962" s="188"/>
    </row>
    <row r="963" spans="15:17" ht="15.75" customHeight="1" x14ac:dyDescent="0.2">
      <c r="O963" s="188"/>
      <c r="P963" s="216"/>
      <c r="Q963" s="188"/>
    </row>
    <row r="964" spans="15:17" ht="15.75" customHeight="1" x14ac:dyDescent="0.2">
      <c r="O964" s="188"/>
      <c r="P964" s="216"/>
      <c r="Q964" s="188"/>
    </row>
    <row r="965" spans="15:17" ht="15.75" customHeight="1" x14ac:dyDescent="0.2">
      <c r="O965" s="188"/>
      <c r="P965" s="216"/>
      <c r="Q965" s="188"/>
    </row>
    <row r="966" spans="15:17" ht="15.75" customHeight="1" x14ac:dyDescent="0.2">
      <c r="O966" s="188"/>
      <c r="P966" s="216"/>
      <c r="Q966" s="188"/>
    </row>
    <row r="967" spans="15:17" ht="15.75" customHeight="1" x14ac:dyDescent="0.2">
      <c r="O967" s="188"/>
      <c r="P967" s="216"/>
      <c r="Q967" s="188"/>
    </row>
    <row r="968" spans="15:17" ht="15.75" customHeight="1" x14ac:dyDescent="0.2">
      <c r="O968" s="188"/>
      <c r="P968" s="216"/>
      <c r="Q968" s="188"/>
    </row>
    <row r="969" spans="15:17" ht="15.75" customHeight="1" x14ac:dyDescent="0.2">
      <c r="O969" s="188"/>
      <c r="P969" s="216"/>
      <c r="Q969" s="188"/>
    </row>
    <row r="970" spans="15:17" ht="15.75" customHeight="1" x14ac:dyDescent="0.2">
      <c r="O970" s="188"/>
      <c r="P970" s="216"/>
      <c r="Q970" s="188"/>
    </row>
    <row r="971" spans="15:17" ht="15.75" customHeight="1" x14ac:dyDescent="0.2">
      <c r="O971" s="188"/>
      <c r="P971" s="216"/>
      <c r="Q971" s="188"/>
    </row>
    <row r="972" spans="15:17" ht="15.75" customHeight="1" x14ac:dyDescent="0.2">
      <c r="O972" s="188"/>
      <c r="P972" s="216"/>
      <c r="Q972" s="188"/>
    </row>
    <row r="973" spans="15:17" ht="15.75" customHeight="1" x14ac:dyDescent="0.2">
      <c r="O973" s="188"/>
      <c r="P973" s="216"/>
      <c r="Q973" s="188"/>
    </row>
    <row r="974" spans="15:17" ht="15.75" customHeight="1" x14ac:dyDescent="0.2">
      <c r="O974" s="188"/>
      <c r="P974" s="216"/>
      <c r="Q974" s="188"/>
    </row>
    <row r="975" spans="15:17" ht="15.75" customHeight="1" x14ac:dyDescent="0.2">
      <c r="O975" s="188"/>
      <c r="P975" s="216"/>
      <c r="Q975" s="188"/>
    </row>
    <row r="976" spans="15:17" ht="15.75" customHeight="1" x14ac:dyDescent="0.2">
      <c r="O976" s="188"/>
      <c r="P976" s="216"/>
      <c r="Q976" s="188"/>
    </row>
    <row r="977" spans="15:17" ht="15.75" customHeight="1" x14ac:dyDescent="0.2">
      <c r="O977" s="188"/>
      <c r="P977" s="216"/>
      <c r="Q977" s="188"/>
    </row>
    <row r="978" spans="15:17" ht="15.75" customHeight="1" x14ac:dyDescent="0.2">
      <c r="O978" s="188"/>
      <c r="P978" s="216"/>
      <c r="Q978" s="188"/>
    </row>
    <row r="979" spans="15:17" ht="15.75" customHeight="1" x14ac:dyDescent="0.2">
      <c r="O979" s="188"/>
      <c r="P979" s="216"/>
      <c r="Q979" s="188"/>
    </row>
    <row r="980" spans="15:17" ht="15.75" customHeight="1" x14ac:dyDescent="0.2">
      <c r="O980" s="188"/>
      <c r="P980" s="216"/>
      <c r="Q980" s="188"/>
    </row>
    <row r="981" spans="15:17" ht="15.75" customHeight="1" x14ac:dyDescent="0.2">
      <c r="O981" s="188"/>
      <c r="P981" s="216"/>
      <c r="Q981" s="188"/>
    </row>
    <row r="982" spans="15:17" ht="15.75" customHeight="1" x14ac:dyDescent="0.2">
      <c r="O982" s="188"/>
      <c r="P982" s="216"/>
      <c r="Q982" s="188"/>
    </row>
    <row r="983" spans="15:17" ht="15.75" customHeight="1" x14ac:dyDescent="0.2">
      <c r="O983" s="188"/>
      <c r="P983" s="216"/>
      <c r="Q983" s="188"/>
    </row>
    <row r="984" spans="15:17" ht="15.75" customHeight="1" x14ac:dyDescent="0.2">
      <c r="O984" s="188"/>
      <c r="P984" s="216"/>
      <c r="Q984" s="188"/>
    </row>
    <row r="985" spans="15:17" ht="15.75" customHeight="1" x14ac:dyDescent="0.2">
      <c r="O985" s="188"/>
      <c r="P985" s="216"/>
      <c r="Q985" s="188"/>
    </row>
    <row r="986" spans="15:17" ht="15.75" customHeight="1" x14ac:dyDescent="0.2">
      <c r="O986" s="188"/>
      <c r="P986" s="216"/>
      <c r="Q986" s="188"/>
    </row>
    <row r="987" spans="15:17" ht="15.75" customHeight="1" x14ac:dyDescent="0.2">
      <c r="O987" s="188"/>
      <c r="P987" s="216"/>
      <c r="Q987" s="188"/>
    </row>
    <row r="988" spans="15:17" ht="15.75" customHeight="1" x14ac:dyDescent="0.2">
      <c r="O988" s="188"/>
      <c r="P988" s="216"/>
      <c r="Q988" s="188"/>
    </row>
    <row r="989" spans="15:17" ht="15.75" customHeight="1" x14ac:dyDescent="0.2">
      <c r="O989" s="188"/>
      <c r="P989" s="216"/>
      <c r="Q989" s="188"/>
    </row>
    <row r="990" spans="15:17" ht="15.75" customHeight="1" x14ac:dyDescent="0.2">
      <c r="O990" s="188"/>
      <c r="P990" s="216"/>
      <c r="Q990" s="188"/>
    </row>
    <row r="991" spans="15:17" ht="15.75" customHeight="1" x14ac:dyDescent="0.2">
      <c r="O991" s="188"/>
      <c r="P991" s="216"/>
      <c r="Q991" s="188"/>
    </row>
    <row r="992" spans="15:17" ht="15.75" customHeight="1" x14ac:dyDescent="0.2">
      <c r="O992" s="188"/>
      <c r="P992" s="216"/>
      <c r="Q992" s="188"/>
    </row>
    <row r="993" spans="15:17" ht="15.75" customHeight="1" x14ac:dyDescent="0.2">
      <c r="O993" s="188"/>
      <c r="P993" s="216"/>
      <c r="Q993" s="188"/>
    </row>
    <row r="994" spans="15:17" ht="15.75" customHeight="1" x14ac:dyDescent="0.2">
      <c r="O994" s="188"/>
      <c r="P994" s="216"/>
      <c r="Q994" s="188"/>
    </row>
    <row r="995" spans="15:17" ht="15.75" customHeight="1" x14ac:dyDescent="0.2">
      <c r="O995" s="188"/>
      <c r="P995" s="216"/>
      <c r="Q995" s="188"/>
    </row>
    <row r="996" spans="15:17" ht="15.75" customHeight="1" x14ac:dyDescent="0.2">
      <c r="O996" s="188"/>
      <c r="P996" s="216"/>
      <c r="Q996" s="188"/>
    </row>
    <row r="997" spans="15:17" ht="15.75" customHeight="1" x14ac:dyDescent="0.2">
      <c r="O997" s="188"/>
      <c r="P997" s="216"/>
      <c r="Q997" s="188"/>
    </row>
    <row r="998" spans="15:17" ht="15.75" customHeight="1" x14ac:dyDescent="0.2">
      <c r="O998" s="188"/>
      <c r="P998" s="216"/>
      <c r="Q998" s="188"/>
    </row>
    <row r="999" spans="15:17" ht="15.75" customHeight="1" x14ac:dyDescent="0.2">
      <c r="O999" s="188"/>
      <c r="P999" s="216"/>
      <c r="Q999" s="188"/>
    </row>
    <row r="1000" spans="15:17" ht="15.75" customHeight="1" x14ac:dyDescent="0.2">
      <c r="O1000" s="188"/>
      <c r="P1000" s="216"/>
      <c r="Q1000" s="188"/>
    </row>
  </sheetData>
  <mergeCells count="99">
    <mergeCell ref="A63:B63"/>
    <mergeCell ref="A71:B71"/>
    <mergeCell ref="I71:I72"/>
    <mergeCell ref="J71:J72"/>
    <mergeCell ref="K71:K72"/>
    <mergeCell ref="A72:B72"/>
    <mergeCell ref="E72:G72"/>
    <mergeCell ref="C63:C64"/>
    <mergeCell ref="D63:D64"/>
    <mergeCell ref="E63:E64"/>
    <mergeCell ref="F63:F64"/>
    <mergeCell ref="G63:G64"/>
    <mergeCell ref="I63:K64"/>
    <mergeCell ref="A51:B51"/>
    <mergeCell ref="A59:B59"/>
    <mergeCell ref="I59:I60"/>
    <mergeCell ref="J59:J60"/>
    <mergeCell ref="K59:K60"/>
    <mergeCell ref="A60:B60"/>
    <mergeCell ref="E60:G60"/>
    <mergeCell ref="A12:B12"/>
    <mergeCell ref="E12:F12"/>
    <mergeCell ref="A13:B13"/>
    <mergeCell ref="E13:G13"/>
    <mergeCell ref="C27:C28"/>
    <mergeCell ref="D27:D28"/>
    <mergeCell ref="E27:E28"/>
    <mergeCell ref="F27:F28"/>
    <mergeCell ref="G27:G28"/>
    <mergeCell ref="G15:G16"/>
    <mergeCell ref="I15:K16"/>
    <mergeCell ref="M15:O15"/>
    <mergeCell ref="E9:F9"/>
    <mergeCell ref="E10:F10"/>
    <mergeCell ref="E11:F11"/>
    <mergeCell ref="A15:B15"/>
    <mergeCell ref="C15:C16"/>
    <mergeCell ref="D15:D16"/>
    <mergeCell ref="E15:E16"/>
    <mergeCell ref="F15:F16"/>
    <mergeCell ref="E6:F6"/>
    <mergeCell ref="E7:F7"/>
    <mergeCell ref="E8:F8"/>
    <mergeCell ref="I8:I9"/>
    <mergeCell ref="J8:J9"/>
    <mergeCell ref="A1:O1"/>
    <mergeCell ref="A4:B4"/>
    <mergeCell ref="C4:C5"/>
    <mergeCell ref="D4:D5"/>
    <mergeCell ref="G4:G5"/>
    <mergeCell ref="I4:K5"/>
    <mergeCell ref="O4:O5"/>
    <mergeCell ref="E4:F5"/>
    <mergeCell ref="I51:K52"/>
    <mergeCell ref="M52:O60"/>
    <mergeCell ref="M64:O72"/>
    <mergeCell ref="M4:M5"/>
    <mergeCell ref="N4:N5"/>
    <mergeCell ref="M16:O24"/>
    <mergeCell ref="M28:O36"/>
    <mergeCell ref="M39:O39"/>
    <mergeCell ref="M40:O48"/>
    <mergeCell ref="M51:O51"/>
    <mergeCell ref="K8:K9"/>
    <mergeCell ref="I11:K11"/>
    <mergeCell ref="I27:K28"/>
    <mergeCell ref="M27:O27"/>
    <mergeCell ref="M63:O63"/>
    <mergeCell ref="C51:C52"/>
    <mergeCell ref="D51:D52"/>
    <mergeCell ref="E51:E52"/>
    <mergeCell ref="F51:F52"/>
    <mergeCell ref="G51:G52"/>
    <mergeCell ref="A47:B47"/>
    <mergeCell ref="I47:I48"/>
    <mergeCell ref="J47:J48"/>
    <mergeCell ref="K47:K48"/>
    <mergeCell ref="E48:G48"/>
    <mergeCell ref="A48:B48"/>
    <mergeCell ref="G39:G40"/>
    <mergeCell ref="I39:K40"/>
    <mergeCell ref="A36:B36"/>
    <mergeCell ref="E36:G36"/>
    <mergeCell ref="A39:B39"/>
    <mergeCell ref="C39:C40"/>
    <mergeCell ref="D39:D40"/>
    <mergeCell ref="E39:E40"/>
    <mergeCell ref="F39:F40"/>
    <mergeCell ref="J35:J36"/>
    <mergeCell ref="K35:K36"/>
    <mergeCell ref="I23:I24"/>
    <mergeCell ref="I35:I36"/>
    <mergeCell ref="A23:B23"/>
    <mergeCell ref="J23:J24"/>
    <mergeCell ref="K23:K24"/>
    <mergeCell ref="A24:B24"/>
    <mergeCell ref="E24:G24"/>
    <mergeCell ref="A27:B27"/>
    <mergeCell ref="A35:B35"/>
  </mergeCells>
  <pageMargins left="0.7" right="0.7" top="0.75" bottom="0.75" header="0" footer="0"/>
  <pageSetup orientation="landscape"/>
  <drawing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548135"/>
  </sheetPr>
  <dimension ref="A1:Y1000"/>
  <sheetViews>
    <sheetView workbookViewId="0">
      <pane ySplit="7" topLeftCell="A8" activePane="bottomLeft" state="frozen"/>
      <selection pane="bottomLeft" activeCell="B9" sqref="B9"/>
    </sheetView>
  </sheetViews>
  <sheetFormatPr baseColWidth="10" defaultColWidth="14.5" defaultRowHeight="15" customHeight="1" x14ac:dyDescent="0.2"/>
  <cols>
    <col min="1" max="1" width="20.83203125" customWidth="1"/>
    <col min="2" max="2" width="17.6640625" customWidth="1"/>
    <col min="3" max="3" width="25.5" customWidth="1"/>
    <col min="4" max="7" width="14.1640625" customWidth="1"/>
    <col min="8" max="8" width="11.6640625" customWidth="1"/>
    <col min="9" max="9" width="12.1640625" customWidth="1"/>
    <col min="10" max="10" width="13.5" customWidth="1"/>
    <col min="11" max="11" width="13.1640625" customWidth="1"/>
    <col min="12" max="12" width="12.1640625" customWidth="1"/>
    <col min="13" max="13" width="16.5" customWidth="1"/>
    <col min="14" max="14" width="18.5" customWidth="1"/>
    <col min="15" max="15" width="14.1640625" hidden="1" customWidth="1"/>
    <col min="16" max="16" width="18" customWidth="1"/>
    <col min="17" max="17" width="18.5" customWidth="1"/>
    <col min="18" max="18" width="14.1640625" customWidth="1"/>
    <col min="19" max="19" width="16.33203125" customWidth="1"/>
    <col min="20" max="20" width="15.5" customWidth="1"/>
    <col min="21" max="22" width="14.1640625" customWidth="1"/>
    <col min="23" max="23" width="71.5" customWidth="1"/>
    <col min="24" max="25" width="17" customWidth="1"/>
    <col min="26" max="27" width="9.6640625" customWidth="1"/>
  </cols>
  <sheetData>
    <row r="1" spans="1:24" ht="39.75" customHeight="1" x14ac:dyDescent="0.2">
      <c r="A1" s="898" t="s">
        <v>166</v>
      </c>
      <c r="B1" s="819"/>
      <c r="C1" s="819"/>
      <c r="D1" s="819"/>
      <c r="E1" s="819"/>
      <c r="F1" s="819"/>
      <c r="G1" s="819"/>
      <c r="H1" s="819"/>
      <c r="I1" s="819"/>
      <c r="J1" s="819"/>
      <c r="K1" s="819"/>
      <c r="L1" s="819"/>
      <c r="M1" s="819"/>
      <c r="N1" s="819"/>
      <c r="O1" s="819"/>
      <c r="P1" s="819"/>
      <c r="Q1" s="819"/>
      <c r="R1" s="819"/>
      <c r="S1" s="819"/>
      <c r="T1" s="819"/>
      <c r="U1" s="819"/>
      <c r="V1" s="819"/>
      <c r="W1" s="819"/>
      <c r="X1" s="780"/>
    </row>
    <row r="2" spans="1:24" ht="15" customHeight="1" x14ac:dyDescent="0.2">
      <c r="X2" s="301"/>
    </row>
    <row r="3" spans="1:24" ht="15" customHeight="1" x14ac:dyDescent="0.2">
      <c r="A3" s="831" t="s">
        <v>167</v>
      </c>
      <c r="B3" s="899" t="s">
        <v>168</v>
      </c>
      <c r="C3" s="900" t="s">
        <v>169</v>
      </c>
      <c r="D3" s="901" t="s">
        <v>170</v>
      </c>
      <c r="E3" s="903" t="s">
        <v>171</v>
      </c>
      <c r="G3" s="834" t="s">
        <v>172</v>
      </c>
      <c r="H3" s="819"/>
      <c r="I3" s="819"/>
      <c r="J3" s="819"/>
      <c r="K3" s="819"/>
      <c r="L3" s="819"/>
      <c r="M3" s="780"/>
      <c r="S3" s="902" t="s">
        <v>3</v>
      </c>
      <c r="T3" s="819"/>
      <c r="U3" s="819"/>
      <c r="V3" s="819"/>
      <c r="W3" s="819"/>
      <c r="X3" s="780"/>
    </row>
    <row r="4" spans="1:24" ht="15" customHeight="1" x14ac:dyDescent="0.2">
      <c r="A4" s="786"/>
      <c r="B4" s="786"/>
      <c r="C4" s="786"/>
      <c r="D4" s="786"/>
      <c r="E4" s="786"/>
      <c r="G4" s="904" t="s">
        <v>173</v>
      </c>
      <c r="H4" s="896">
        <v>0.13736999999999999</v>
      </c>
      <c r="I4" s="897" t="s">
        <v>174</v>
      </c>
      <c r="J4" s="824"/>
      <c r="K4" s="824"/>
      <c r="L4" s="824"/>
      <c r="M4" s="825"/>
      <c r="S4" s="912" t="s">
        <v>0</v>
      </c>
      <c r="T4" s="819"/>
      <c r="U4" s="780"/>
      <c r="V4" s="302">
        <f>IFERROR('Municipal Bldg GHG Inventory'!E42,0)</f>
        <v>1</v>
      </c>
      <c r="W4" s="913" t="s">
        <v>175</v>
      </c>
      <c r="X4" s="825"/>
    </row>
    <row r="5" spans="1:24" x14ac:dyDescent="0.2">
      <c r="A5" s="788"/>
      <c r="B5" s="788"/>
      <c r="C5" s="788"/>
      <c r="D5" s="788"/>
      <c r="E5" s="788"/>
      <c r="G5" s="788"/>
      <c r="H5" s="788"/>
      <c r="I5" s="826"/>
      <c r="J5" s="827"/>
      <c r="K5" s="827"/>
      <c r="L5" s="827"/>
      <c r="M5" s="828"/>
      <c r="S5" s="912" t="s">
        <v>1</v>
      </c>
      <c r="T5" s="819"/>
      <c r="U5" s="780"/>
      <c r="V5" s="302">
        <f>IFERROR(SUM('Municipal Bldg GHG Inventory'!E46),0)</f>
        <v>0</v>
      </c>
      <c r="W5" s="826"/>
      <c r="X5" s="828"/>
    </row>
    <row r="6" spans="1:24" x14ac:dyDescent="0.2">
      <c r="X6" s="301"/>
    </row>
    <row r="7" spans="1:24" ht="59.25" customHeight="1" x14ac:dyDescent="0.2">
      <c r="A7" s="303" t="s">
        <v>176</v>
      </c>
      <c r="B7" s="303" t="s">
        <v>5</v>
      </c>
      <c r="C7" s="303" t="s">
        <v>6</v>
      </c>
      <c r="D7" s="303" t="s">
        <v>7</v>
      </c>
      <c r="E7" s="303" t="s">
        <v>177</v>
      </c>
      <c r="F7" s="303" t="s">
        <v>178</v>
      </c>
      <c r="G7" s="303" t="s">
        <v>9</v>
      </c>
      <c r="H7" s="303" t="s">
        <v>10</v>
      </c>
      <c r="I7" s="303" t="s">
        <v>11</v>
      </c>
      <c r="J7" s="303" t="s">
        <v>12</v>
      </c>
      <c r="K7" s="303" t="s">
        <v>13</v>
      </c>
      <c r="L7" s="303" t="s">
        <v>14</v>
      </c>
      <c r="M7" s="303" t="s">
        <v>15</v>
      </c>
      <c r="N7" s="303" t="s">
        <v>16</v>
      </c>
      <c r="O7" s="303" t="s">
        <v>17</v>
      </c>
      <c r="P7" s="303" t="s">
        <v>179</v>
      </c>
      <c r="Q7" s="303" t="s">
        <v>180</v>
      </c>
      <c r="R7" s="304" t="s">
        <v>181</v>
      </c>
      <c r="S7" s="304" t="s">
        <v>182</v>
      </c>
      <c r="T7" s="304" t="s">
        <v>183</v>
      </c>
      <c r="U7" s="304" t="s">
        <v>184</v>
      </c>
      <c r="V7" s="304" t="s">
        <v>185</v>
      </c>
      <c r="W7" s="914" t="s">
        <v>186</v>
      </c>
      <c r="X7" s="915"/>
    </row>
    <row r="8" spans="1:24" ht="24" customHeight="1" x14ac:dyDescent="0.2">
      <c r="A8" s="905" t="s">
        <v>187</v>
      </c>
      <c r="B8" s="906" t="s">
        <v>188</v>
      </c>
      <c r="C8" s="906" t="s">
        <v>189</v>
      </c>
      <c r="D8" s="305">
        <v>0.1</v>
      </c>
      <c r="E8" s="306">
        <f t="shared" ref="E8:E11" si="0">$E$12*D8</f>
        <v>7000</v>
      </c>
      <c r="F8" s="307">
        <f t="shared" ref="F8:F11" si="1">D8*$F$12</f>
        <v>0.10500000000000001</v>
      </c>
      <c r="G8" s="308" t="s">
        <v>25</v>
      </c>
      <c r="H8" s="309">
        <f>F12*8760/'Municipal Bldg GHG Inventory'!C41</f>
        <v>4.1832332572774407</v>
      </c>
      <c r="I8" s="310">
        <f t="shared" ref="I8:I32" si="2">H8*D8</f>
        <v>0.41832332572774411</v>
      </c>
      <c r="J8" s="311">
        <f t="shared" ref="J8:J11" si="3">$J$12*D8</f>
        <v>56.2</v>
      </c>
      <c r="K8" s="312">
        <f>IFERROR(J8*'Municipal Bldg GHG Inventory'!$J$6,0)</f>
        <v>21.235599610120175</v>
      </c>
      <c r="L8" s="313" t="s">
        <v>126</v>
      </c>
      <c r="M8" s="313" t="s">
        <v>126</v>
      </c>
      <c r="N8" s="314">
        <f t="shared" ref="N8:N32" si="4">SUM(K8,M8)</f>
        <v>21.235599610120175</v>
      </c>
      <c r="O8" s="315"/>
      <c r="P8" s="316">
        <f t="shared" ref="P8:P12" si="5">IF($C$12="Rooftop/Parking Solar",F8*1.71*10^6,IF($C$12="Solar Canopies",F8*4*10^6,IF($C$12="Floating Solar",F8*3*10^6,0)))</f>
        <v>179550.00000000003</v>
      </c>
      <c r="Q8" s="316">
        <f t="shared" ref="Q8:Q12" si="6">IF($C$12="Rooftop/Parking Solar",F8*2.5*10^6,IF($C$12="Solar Canopies",F8*5*10^6,IF($C$12="Floating Solar",F8*4*10^6,0)))</f>
        <v>262500</v>
      </c>
      <c r="R8" s="317">
        <f t="shared" ref="R8:R32" si="7">J8*$H$4*1000</f>
        <v>7720.1940000000004</v>
      </c>
      <c r="S8" s="317">
        <f t="shared" ref="S8:S32" si="8">(AVERAGE(P8:Q8))/(5*N8)</f>
        <v>2081.6459535681479</v>
      </c>
      <c r="T8" s="317">
        <f t="shared" ref="T8:T32" si="9">(AVERAGE(P8:Q8))/(24*N8)</f>
        <v>433.67624032669744</v>
      </c>
      <c r="U8" s="318">
        <f t="shared" ref="U8:V8" si="10">IFERROR(ROUNDUP(P8/$R8,0),0)</f>
        <v>24</v>
      </c>
      <c r="V8" s="318">
        <f t="shared" si="10"/>
        <v>35</v>
      </c>
      <c r="W8" s="916" t="s">
        <v>190</v>
      </c>
      <c r="X8" s="319" t="s">
        <v>191</v>
      </c>
    </row>
    <row r="9" spans="1:24" ht="24" customHeight="1" x14ac:dyDescent="0.2">
      <c r="A9" s="783"/>
      <c r="B9" s="786"/>
      <c r="C9" s="786"/>
      <c r="D9" s="320">
        <v>0.2</v>
      </c>
      <c r="E9" s="321">
        <f t="shared" si="0"/>
        <v>14000</v>
      </c>
      <c r="F9" s="307">
        <f t="shared" si="1"/>
        <v>0.21000000000000002</v>
      </c>
      <c r="G9" s="322" t="s">
        <v>25</v>
      </c>
      <c r="H9" s="323">
        <f t="shared" ref="H9:H12" si="11">H8</f>
        <v>4.1832332572774407</v>
      </c>
      <c r="I9" s="324">
        <f t="shared" si="2"/>
        <v>0.83664665145548822</v>
      </c>
      <c r="J9" s="325">
        <f t="shared" si="3"/>
        <v>112.4</v>
      </c>
      <c r="K9" s="326">
        <f>IFERROR(J9*'Municipal Bldg GHG Inventory'!$J$6,0)</f>
        <v>42.471199220240351</v>
      </c>
      <c r="L9" s="327" t="s">
        <v>126</v>
      </c>
      <c r="M9" s="328" t="s">
        <v>126</v>
      </c>
      <c r="N9" s="329">
        <f t="shared" si="4"/>
        <v>42.471199220240351</v>
      </c>
      <c r="O9" s="330"/>
      <c r="P9" s="316">
        <f t="shared" si="5"/>
        <v>359100.00000000006</v>
      </c>
      <c r="Q9" s="316">
        <f t="shared" si="6"/>
        <v>525000</v>
      </c>
      <c r="R9" s="331">
        <f t="shared" si="7"/>
        <v>15440.388000000001</v>
      </c>
      <c r="S9" s="332">
        <f t="shared" si="8"/>
        <v>2081.6459535681479</v>
      </c>
      <c r="T9" s="332">
        <f t="shared" si="9"/>
        <v>433.67624032669744</v>
      </c>
      <c r="U9" s="333">
        <f t="shared" ref="U9:V9" si="12">IFERROR(ROUNDUP(P9/$R9,0),0)</f>
        <v>24</v>
      </c>
      <c r="V9" s="334">
        <f t="shared" si="12"/>
        <v>35</v>
      </c>
      <c r="W9" s="786"/>
      <c r="X9" s="335" t="s">
        <v>192</v>
      </c>
    </row>
    <row r="10" spans="1:24" ht="24" customHeight="1" x14ac:dyDescent="0.2">
      <c r="A10" s="783"/>
      <c r="B10" s="786"/>
      <c r="C10" s="788"/>
      <c r="D10" s="336">
        <v>0.3</v>
      </c>
      <c r="E10" s="321">
        <f t="shared" si="0"/>
        <v>21000</v>
      </c>
      <c r="F10" s="307">
        <f t="shared" si="1"/>
        <v>0.315</v>
      </c>
      <c r="G10" s="337" t="s">
        <v>25</v>
      </c>
      <c r="H10" s="338">
        <f t="shared" si="11"/>
        <v>4.1832332572774407</v>
      </c>
      <c r="I10" s="339">
        <f t="shared" si="2"/>
        <v>1.2549699771832321</v>
      </c>
      <c r="J10" s="325">
        <f t="shared" si="3"/>
        <v>168.6</v>
      </c>
      <c r="K10" s="326">
        <f>IFERROR(J10*'Municipal Bldg GHG Inventory'!$J$6,0)</f>
        <v>63.706798830360519</v>
      </c>
      <c r="L10" s="327" t="s">
        <v>126</v>
      </c>
      <c r="M10" s="328" t="s">
        <v>126</v>
      </c>
      <c r="N10" s="329">
        <f t="shared" si="4"/>
        <v>63.706798830360519</v>
      </c>
      <c r="O10" s="330"/>
      <c r="P10" s="316">
        <f t="shared" si="5"/>
        <v>538650</v>
      </c>
      <c r="Q10" s="316">
        <f t="shared" si="6"/>
        <v>787500</v>
      </c>
      <c r="R10" s="331">
        <f t="shared" si="7"/>
        <v>23160.581999999999</v>
      </c>
      <c r="S10" s="332">
        <f t="shared" si="8"/>
        <v>2081.6459535681483</v>
      </c>
      <c r="T10" s="332">
        <f t="shared" si="9"/>
        <v>433.6762403266975</v>
      </c>
      <c r="U10" s="333">
        <f t="shared" ref="U10:V10" si="13">IFERROR(ROUNDUP(P10/$R10,0),0)</f>
        <v>24</v>
      </c>
      <c r="V10" s="334">
        <f t="shared" si="13"/>
        <v>35</v>
      </c>
      <c r="W10" s="786"/>
      <c r="X10" s="335" t="s">
        <v>193</v>
      </c>
    </row>
    <row r="11" spans="1:24" ht="24" customHeight="1" x14ac:dyDescent="0.2">
      <c r="A11" s="783"/>
      <c r="B11" s="786"/>
      <c r="C11" s="340" t="s">
        <v>194</v>
      </c>
      <c r="D11" s="336">
        <v>0.5</v>
      </c>
      <c r="E11" s="321">
        <f t="shared" si="0"/>
        <v>35000</v>
      </c>
      <c r="F11" s="307">
        <f t="shared" si="1"/>
        <v>0.52500000000000002</v>
      </c>
      <c r="G11" s="337" t="s">
        <v>25</v>
      </c>
      <c r="H11" s="338">
        <f t="shared" si="11"/>
        <v>4.1832332572774407</v>
      </c>
      <c r="I11" s="339">
        <f t="shared" si="2"/>
        <v>2.0916166286387203</v>
      </c>
      <c r="J11" s="325">
        <f t="shared" si="3"/>
        <v>281</v>
      </c>
      <c r="K11" s="326">
        <f>IFERROR(J11*'Municipal Bldg GHG Inventory'!$J$6,0)</f>
        <v>106.17799805060086</v>
      </c>
      <c r="L11" s="327" t="s">
        <v>126</v>
      </c>
      <c r="M11" s="328" t="s">
        <v>126</v>
      </c>
      <c r="N11" s="329">
        <f t="shared" si="4"/>
        <v>106.17799805060086</v>
      </c>
      <c r="O11" s="330"/>
      <c r="P11" s="316">
        <f t="shared" si="5"/>
        <v>897750</v>
      </c>
      <c r="Q11" s="316">
        <f t="shared" si="6"/>
        <v>1312500</v>
      </c>
      <c r="R11" s="331">
        <f t="shared" si="7"/>
        <v>38600.969999999994</v>
      </c>
      <c r="S11" s="332">
        <f t="shared" si="8"/>
        <v>2081.6459535681483</v>
      </c>
      <c r="T11" s="332">
        <f t="shared" si="9"/>
        <v>433.67624032669755</v>
      </c>
      <c r="U11" s="333">
        <f t="shared" ref="U11:V11" si="14">IFERROR(ROUNDUP(P11/$R11,0),0)</f>
        <v>24</v>
      </c>
      <c r="V11" s="334">
        <f t="shared" si="14"/>
        <v>35</v>
      </c>
      <c r="W11" s="786"/>
      <c r="X11" s="341" t="s">
        <v>195</v>
      </c>
    </row>
    <row r="12" spans="1:24" ht="24" customHeight="1" x14ac:dyDescent="0.2">
      <c r="A12" s="783"/>
      <c r="B12" s="788"/>
      <c r="C12" s="342" t="s">
        <v>196</v>
      </c>
      <c r="D12" s="336">
        <v>1</v>
      </c>
      <c r="E12" s="321">
        <v>70000</v>
      </c>
      <c r="F12" s="343">
        <f>E12*15*10^-6</f>
        <v>1.05</v>
      </c>
      <c r="G12" s="337" t="s">
        <v>25</v>
      </c>
      <c r="H12" s="338">
        <f t="shared" si="11"/>
        <v>4.1832332572774407</v>
      </c>
      <c r="I12" s="339">
        <f t="shared" si="2"/>
        <v>4.1832332572774407</v>
      </c>
      <c r="J12" s="344">
        <v>562</v>
      </c>
      <c r="K12" s="345">
        <f>IFERROR(J12*'Municipal Bldg GHG Inventory'!$J$6,0)</f>
        <v>212.35599610120173</v>
      </c>
      <c r="L12" s="346" t="s">
        <v>126</v>
      </c>
      <c r="M12" s="346" t="s">
        <v>126</v>
      </c>
      <c r="N12" s="347">
        <f t="shared" si="4"/>
        <v>212.35599610120173</v>
      </c>
      <c r="O12" s="348"/>
      <c r="P12" s="316">
        <f t="shared" si="5"/>
        <v>1795500</v>
      </c>
      <c r="Q12" s="316">
        <f t="shared" si="6"/>
        <v>2625000</v>
      </c>
      <c r="R12" s="349">
        <f t="shared" si="7"/>
        <v>77201.939999999988</v>
      </c>
      <c r="S12" s="349">
        <f t="shared" si="8"/>
        <v>2081.6459535681483</v>
      </c>
      <c r="T12" s="349">
        <f t="shared" si="9"/>
        <v>433.67624032669755</v>
      </c>
      <c r="U12" s="350">
        <f t="shared" ref="U12:V12" si="15">IFERROR(ROUNDUP(P12/$R12,0),0)</f>
        <v>24</v>
      </c>
      <c r="V12" s="350">
        <f t="shared" si="15"/>
        <v>35</v>
      </c>
      <c r="W12" s="788"/>
      <c r="X12" s="351" t="s">
        <v>197</v>
      </c>
    </row>
    <row r="13" spans="1:24" ht="24" customHeight="1" x14ac:dyDescent="0.2">
      <c r="A13" s="905" t="s">
        <v>198</v>
      </c>
      <c r="B13" s="907" t="s">
        <v>83</v>
      </c>
      <c r="C13" s="906" t="s">
        <v>84</v>
      </c>
      <c r="D13" s="305">
        <v>0.1</v>
      </c>
      <c r="E13" s="352" t="s">
        <v>126</v>
      </c>
      <c r="F13" s="353">
        <f t="shared" ref="F13:F16" si="16">D13*$F$17</f>
        <v>0.66089093607305938</v>
      </c>
      <c r="G13" s="308" t="s">
        <v>32</v>
      </c>
      <c r="H13" s="354">
        <v>0.15</v>
      </c>
      <c r="I13" s="355">
        <f t="shared" si="2"/>
        <v>1.4999999999999999E-2</v>
      </c>
      <c r="J13" s="356">
        <f>I13*'Municipal Bldg GHG Inventory'!$C$41*$V$4</f>
        <v>32.981665499999998</v>
      </c>
      <c r="K13" s="356">
        <f>IFERROR(J13*'Municipal Bldg GHG Inventory'!$J$41,0)</f>
        <v>10.011900000000001</v>
      </c>
      <c r="L13" s="357">
        <f>I13*'Municipal Bldg GHG Inventory'!$C$48*'StAug StJohns Emissions Calcs'!$V$5</f>
        <v>0</v>
      </c>
      <c r="M13" s="357">
        <f>L13*'Municipal Bldg GHG Inventory'!$J$47</f>
        <v>0</v>
      </c>
      <c r="N13" s="358">
        <f t="shared" si="4"/>
        <v>10.011900000000001</v>
      </c>
      <c r="O13" s="359"/>
      <c r="P13" s="360">
        <v>3446.4</v>
      </c>
      <c r="Q13" s="360">
        <v>5012.8</v>
      </c>
      <c r="R13" s="361">
        <f t="shared" si="7"/>
        <v>4530.6913897349996</v>
      </c>
      <c r="S13" s="317">
        <f t="shared" si="8"/>
        <v>84.491455168349674</v>
      </c>
      <c r="T13" s="317">
        <f t="shared" si="9"/>
        <v>17.602386493406179</v>
      </c>
      <c r="U13" s="318">
        <f t="shared" ref="U13:V13" si="17">IFERROR(ROUNDUP(P13/$R13,0),0)</f>
        <v>1</v>
      </c>
      <c r="V13" s="318">
        <f t="shared" si="17"/>
        <v>2</v>
      </c>
      <c r="W13" s="917" t="s">
        <v>199</v>
      </c>
      <c r="X13" s="362" t="s">
        <v>200</v>
      </c>
    </row>
    <row r="14" spans="1:24" ht="24" customHeight="1" x14ac:dyDescent="0.2">
      <c r="A14" s="783"/>
      <c r="B14" s="786"/>
      <c r="C14" s="786"/>
      <c r="D14" s="320">
        <v>0.2</v>
      </c>
      <c r="E14" s="363" t="s">
        <v>126</v>
      </c>
      <c r="F14" s="364">
        <f t="shared" si="16"/>
        <v>1.3217818721461188</v>
      </c>
      <c r="G14" s="322" t="s">
        <v>32</v>
      </c>
      <c r="H14" s="365">
        <f>H13</f>
        <v>0.15</v>
      </c>
      <c r="I14" s="366">
        <f t="shared" si="2"/>
        <v>0.03</v>
      </c>
      <c r="J14" s="367">
        <f>I14*'Municipal Bldg GHG Inventory'!$C$41*$V$4</f>
        <v>65.963330999999997</v>
      </c>
      <c r="K14" s="367">
        <f>IFERROR(J14*'Municipal Bldg GHG Inventory'!$J$41,0)</f>
        <v>20.023800000000001</v>
      </c>
      <c r="L14" s="368">
        <f>I14*'Municipal Bldg GHG Inventory'!$C$48*'StAug StJohns Emissions Calcs'!$V$5</f>
        <v>0</v>
      </c>
      <c r="M14" s="368">
        <f>L14*'Municipal Bldg GHG Inventory'!$J$47</f>
        <v>0</v>
      </c>
      <c r="N14" s="369">
        <f t="shared" si="4"/>
        <v>20.023800000000001</v>
      </c>
      <c r="O14" s="370"/>
      <c r="P14" s="371">
        <v>6892.8</v>
      </c>
      <c r="Q14" s="371">
        <v>10025.6</v>
      </c>
      <c r="R14" s="372">
        <f t="shared" si="7"/>
        <v>9061.3827794699992</v>
      </c>
      <c r="S14" s="332">
        <f t="shared" si="8"/>
        <v>84.491455168349674</v>
      </c>
      <c r="T14" s="332">
        <f t="shared" si="9"/>
        <v>17.602386493406179</v>
      </c>
      <c r="U14" s="333">
        <f t="shared" ref="U14:V14" si="18">IFERROR(ROUNDUP(P14/$R14,0),0)</f>
        <v>1</v>
      </c>
      <c r="V14" s="334">
        <f t="shared" si="18"/>
        <v>2</v>
      </c>
      <c r="W14" s="844"/>
      <c r="X14" s="341" t="s">
        <v>201</v>
      </c>
    </row>
    <row r="15" spans="1:24" ht="24" customHeight="1" x14ac:dyDescent="0.2">
      <c r="A15" s="783"/>
      <c r="B15" s="786"/>
      <c r="C15" s="786"/>
      <c r="D15" s="336">
        <v>0.3</v>
      </c>
      <c r="E15" s="373" t="s">
        <v>126</v>
      </c>
      <c r="F15" s="364">
        <f t="shared" si="16"/>
        <v>1.982672808219178</v>
      </c>
      <c r="G15" s="337" t="s">
        <v>32</v>
      </c>
      <c r="H15" s="374">
        <f>H13</f>
        <v>0.15</v>
      </c>
      <c r="I15" s="375">
        <f t="shared" si="2"/>
        <v>4.4999999999999998E-2</v>
      </c>
      <c r="J15" s="367">
        <f>I15*'Municipal Bldg GHG Inventory'!$C$41*$V$4</f>
        <v>98.944996500000002</v>
      </c>
      <c r="K15" s="367">
        <f>IFERROR(J15*'Municipal Bldg GHG Inventory'!$J$41,0)</f>
        <v>30.035700000000002</v>
      </c>
      <c r="L15" s="368">
        <f>I15*'Municipal Bldg GHG Inventory'!$C$48*'StAug StJohns Emissions Calcs'!$V$5</f>
        <v>0</v>
      </c>
      <c r="M15" s="368">
        <f>L15*'Municipal Bldg GHG Inventory'!$J$47</f>
        <v>0</v>
      </c>
      <c r="N15" s="369">
        <f t="shared" si="4"/>
        <v>30.035700000000002</v>
      </c>
      <c r="O15" s="370"/>
      <c r="P15" s="371">
        <v>10339.200000000001</v>
      </c>
      <c r="Q15" s="371">
        <v>15038.4</v>
      </c>
      <c r="R15" s="372">
        <f t="shared" si="7"/>
        <v>13592.074169204998</v>
      </c>
      <c r="S15" s="332">
        <f t="shared" si="8"/>
        <v>84.491455168349646</v>
      </c>
      <c r="T15" s="332">
        <f t="shared" si="9"/>
        <v>17.602386493406179</v>
      </c>
      <c r="U15" s="333">
        <f t="shared" ref="U15:V15" si="19">IFERROR(ROUNDUP(P15/$R15,0),0)</f>
        <v>1</v>
      </c>
      <c r="V15" s="334">
        <f t="shared" si="19"/>
        <v>2</v>
      </c>
      <c r="W15" s="844"/>
      <c r="X15" s="335"/>
    </row>
    <row r="16" spans="1:24" ht="24" customHeight="1" x14ac:dyDescent="0.2">
      <c r="A16" s="783"/>
      <c r="B16" s="786"/>
      <c r="C16" s="786"/>
      <c r="D16" s="336">
        <v>0.5</v>
      </c>
      <c r="E16" s="373" t="s">
        <v>126</v>
      </c>
      <c r="F16" s="364">
        <f t="shared" si="16"/>
        <v>3.3044546803652968</v>
      </c>
      <c r="G16" s="337" t="s">
        <v>32</v>
      </c>
      <c r="H16" s="374">
        <v>0.15</v>
      </c>
      <c r="I16" s="366">
        <f t="shared" si="2"/>
        <v>7.4999999999999997E-2</v>
      </c>
      <c r="J16" s="367">
        <f>I16*'Municipal Bldg GHG Inventory'!$C$41*$V$4</f>
        <v>164.90832750000001</v>
      </c>
      <c r="K16" s="367">
        <f>IFERROR(J16*'Municipal Bldg GHG Inventory'!$J$41,0)</f>
        <v>50.059500000000007</v>
      </c>
      <c r="L16" s="368">
        <f>I16*'Municipal Bldg GHG Inventory'!$C$48*'StAug StJohns Emissions Calcs'!$V$5</f>
        <v>0</v>
      </c>
      <c r="M16" s="368">
        <f>L16*'Municipal Bldg GHG Inventory'!$J$47</f>
        <v>0</v>
      </c>
      <c r="N16" s="369">
        <f t="shared" si="4"/>
        <v>50.059500000000007</v>
      </c>
      <c r="O16" s="370"/>
      <c r="P16" s="371">
        <v>17232</v>
      </c>
      <c r="Q16" s="371">
        <v>25064</v>
      </c>
      <c r="R16" s="372">
        <f t="shared" si="7"/>
        <v>22653.456948675001</v>
      </c>
      <c r="S16" s="332">
        <f t="shared" si="8"/>
        <v>84.491455168349646</v>
      </c>
      <c r="T16" s="332">
        <f t="shared" si="9"/>
        <v>17.602386493406179</v>
      </c>
      <c r="U16" s="333">
        <f t="shared" ref="U16:V16" si="20">IFERROR(ROUNDUP(P16/$R16,0),0)</f>
        <v>1</v>
      </c>
      <c r="V16" s="334">
        <f t="shared" si="20"/>
        <v>2</v>
      </c>
      <c r="W16" s="844"/>
      <c r="X16" s="341" t="s">
        <v>195</v>
      </c>
    </row>
    <row r="17" spans="1:25" ht="24" customHeight="1" x14ac:dyDescent="0.2">
      <c r="A17" s="796"/>
      <c r="B17" s="797"/>
      <c r="C17" s="797"/>
      <c r="D17" s="376">
        <v>1</v>
      </c>
      <c r="E17" s="377" t="s">
        <v>126</v>
      </c>
      <c r="F17" s="378">
        <f>'Municipal Bldg GHG Inventory'!C17*0.4/8760</f>
        <v>6.6089093607305935</v>
      </c>
      <c r="G17" s="379" t="s">
        <v>32</v>
      </c>
      <c r="H17" s="380">
        <v>0.15</v>
      </c>
      <c r="I17" s="381">
        <f t="shared" si="2"/>
        <v>0.15</v>
      </c>
      <c r="J17" s="382">
        <f>I17*'Municipal Bldg GHG Inventory'!$C$41*$V$4</f>
        <v>329.81665500000003</v>
      </c>
      <c r="K17" s="382">
        <f>IFERROR(J17*'Municipal Bldg GHG Inventory'!$J$41,0)</f>
        <v>100.11900000000001</v>
      </c>
      <c r="L17" s="383">
        <f>I17*'Municipal Bldg GHG Inventory'!$C$48*'StAug StJohns Emissions Calcs'!$V$5</f>
        <v>0</v>
      </c>
      <c r="M17" s="383">
        <f>L17*'Municipal Bldg GHG Inventory'!$J$47</f>
        <v>0</v>
      </c>
      <c r="N17" s="384">
        <f t="shared" si="4"/>
        <v>100.11900000000001</v>
      </c>
      <c r="O17" s="385"/>
      <c r="P17" s="386">
        <v>34464</v>
      </c>
      <c r="Q17" s="386">
        <v>50128</v>
      </c>
      <c r="R17" s="387">
        <f t="shared" si="7"/>
        <v>45306.913897350001</v>
      </c>
      <c r="S17" s="349">
        <f t="shared" si="8"/>
        <v>84.491455168349646</v>
      </c>
      <c r="T17" s="349">
        <f t="shared" si="9"/>
        <v>17.602386493406179</v>
      </c>
      <c r="U17" s="388">
        <f t="shared" ref="U17:V17" si="21">IFERROR(ROUNDUP(P17/$R17,0),0)</f>
        <v>1</v>
      </c>
      <c r="V17" s="388">
        <f t="shared" si="21"/>
        <v>2</v>
      </c>
      <c r="W17" s="918"/>
      <c r="X17" s="389" t="s">
        <v>202</v>
      </c>
    </row>
    <row r="18" spans="1:25" ht="24" customHeight="1" x14ac:dyDescent="0.2">
      <c r="A18" s="908" t="s">
        <v>203</v>
      </c>
      <c r="B18" s="909" t="s">
        <v>38</v>
      </c>
      <c r="C18" s="909" t="s">
        <v>87</v>
      </c>
      <c r="D18" s="390">
        <v>0.1</v>
      </c>
      <c r="E18" s="391" t="s">
        <v>126</v>
      </c>
      <c r="F18" s="392">
        <f t="shared" ref="F18:F21" si="22">$F$22*D18</f>
        <v>0.24783410102739722</v>
      </c>
      <c r="G18" s="393" t="s">
        <v>25</v>
      </c>
      <c r="H18" s="394">
        <v>0.3</v>
      </c>
      <c r="I18" s="395">
        <f t="shared" si="2"/>
        <v>0.03</v>
      </c>
      <c r="J18" s="396">
        <f>I18*'Municipal Bldg GHG Inventory'!$C$41</f>
        <v>65.963330999999997</v>
      </c>
      <c r="K18" s="396">
        <f>IFERROR(J18*'Municipal Bldg GHG Inventory'!$J$41,0)</f>
        <v>20.023800000000001</v>
      </c>
      <c r="L18" s="397" t="s">
        <v>126</v>
      </c>
      <c r="M18" s="397" t="s">
        <v>126</v>
      </c>
      <c r="N18" s="398">
        <f t="shared" si="4"/>
        <v>20.023800000000001</v>
      </c>
      <c r="O18" s="399"/>
      <c r="P18" s="400">
        <v>3119.13</v>
      </c>
      <c r="Q18" s="401">
        <v>11390.61</v>
      </c>
      <c r="R18" s="349">
        <f t="shared" si="7"/>
        <v>9061.3827794699992</v>
      </c>
      <c r="S18" s="317">
        <f t="shared" si="8"/>
        <v>72.462469661103299</v>
      </c>
      <c r="T18" s="317">
        <f t="shared" si="9"/>
        <v>15.096347846063185</v>
      </c>
      <c r="U18" s="350">
        <f t="shared" ref="U18:V18" si="23">IFERROR(ROUNDUP(P18/$R18,0),0)</f>
        <v>1</v>
      </c>
      <c r="V18" s="350">
        <f t="shared" si="23"/>
        <v>2</v>
      </c>
      <c r="W18" s="919" t="s">
        <v>204</v>
      </c>
      <c r="X18" s="402" t="s">
        <v>205</v>
      </c>
    </row>
    <row r="19" spans="1:25" ht="24" customHeight="1" x14ac:dyDescent="0.2">
      <c r="A19" s="783"/>
      <c r="B19" s="786"/>
      <c r="C19" s="786"/>
      <c r="D19" s="320">
        <v>0.2</v>
      </c>
      <c r="E19" s="363" t="s">
        <v>126</v>
      </c>
      <c r="F19" s="403">
        <f t="shared" si="22"/>
        <v>0.49566820205479445</v>
      </c>
      <c r="G19" s="322" t="s">
        <v>25</v>
      </c>
      <c r="H19" s="365">
        <v>0.3</v>
      </c>
      <c r="I19" s="404">
        <f t="shared" si="2"/>
        <v>0.06</v>
      </c>
      <c r="J19" s="396">
        <f>I19*'Municipal Bldg GHG Inventory'!$C$41</f>
        <v>131.92666199999999</v>
      </c>
      <c r="K19" s="396">
        <f>IFERROR(J19*'Municipal Bldg GHG Inventory'!$J$41,0)</f>
        <v>40.047600000000003</v>
      </c>
      <c r="L19" s="368" t="s">
        <v>126</v>
      </c>
      <c r="M19" s="368" t="s">
        <v>126</v>
      </c>
      <c r="N19" s="398">
        <f t="shared" si="4"/>
        <v>40.047600000000003</v>
      </c>
      <c r="O19" s="405"/>
      <c r="P19" s="400">
        <v>6238.26</v>
      </c>
      <c r="Q19" s="401">
        <v>22781.22</v>
      </c>
      <c r="R19" s="332">
        <f t="shared" si="7"/>
        <v>18122.765558939998</v>
      </c>
      <c r="S19" s="332">
        <f t="shared" si="8"/>
        <v>72.462469661103299</v>
      </c>
      <c r="T19" s="332">
        <f t="shared" si="9"/>
        <v>15.096347846063185</v>
      </c>
      <c r="U19" s="333">
        <f t="shared" ref="U19:V19" si="24">IFERROR(ROUNDUP(P19/$R19,0),0)</f>
        <v>1</v>
      </c>
      <c r="V19" s="334">
        <f t="shared" si="24"/>
        <v>2</v>
      </c>
      <c r="W19" s="844"/>
      <c r="X19" s="402" t="s">
        <v>206</v>
      </c>
    </row>
    <row r="20" spans="1:25" ht="24" customHeight="1" x14ac:dyDescent="0.2">
      <c r="A20" s="783"/>
      <c r="B20" s="786"/>
      <c r="C20" s="786"/>
      <c r="D20" s="336">
        <v>0.3</v>
      </c>
      <c r="E20" s="373" t="s">
        <v>126</v>
      </c>
      <c r="F20" s="403">
        <f t="shared" si="22"/>
        <v>0.74350230308219167</v>
      </c>
      <c r="G20" s="337" t="s">
        <v>25</v>
      </c>
      <c r="H20" s="406">
        <v>0.3</v>
      </c>
      <c r="I20" s="407">
        <f t="shared" si="2"/>
        <v>0.09</v>
      </c>
      <c r="J20" s="396">
        <f>I20*'Municipal Bldg GHG Inventory'!$C$41</f>
        <v>197.889993</v>
      </c>
      <c r="K20" s="396">
        <f>IFERROR(J20*'Municipal Bldg GHG Inventory'!$J$41,0)</f>
        <v>60.071400000000004</v>
      </c>
      <c r="L20" s="408" t="s">
        <v>126</v>
      </c>
      <c r="M20" s="408" t="s">
        <v>126</v>
      </c>
      <c r="N20" s="398">
        <f t="shared" si="4"/>
        <v>60.071400000000004</v>
      </c>
      <c r="O20" s="409"/>
      <c r="P20" s="400">
        <v>9357.39</v>
      </c>
      <c r="Q20" s="401">
        <v>34171.83</v>
      </c>
      <c r="R20" s="332">
        <f t="shared" si="7"/>
        <v>27184.148338409996</v>
      </c>
      <c r="S20" s="332">
        <f t="shared" si="8"/>
        <v>72.462469661103285</v>
      </c>
      <c r="T20" s="332">
        <f t="shared" si="9"/>
        <v>15.096347846063185</v>
      </c>
      <c r="U20" s="333">
        <f t="shared" ref="U20:V20" si="25">IFERROR(ROUNDUP(P20/$R20,0),0)</f>
        <v>1</v>
      </c>
      <c r="V20" s="334">
        <f t="shared" si="25"/>
        <v>2</v>
      </c>
      <c r="W20" s="844"/>
      <c r="X20" s="341" t="s">
        <v>195</v>
      </c>
    </row>
    <row r="21" spans="1:25" ht="24" customHeight="1" x14ac:dyDescent="0.2">
      <c r="A21" s="783"/>
      <c r="B21" s="786"/>
      <c r="C21" s="786"/>
      <c r="D21" s="336">
        <v>0.5</v>
      </c>
      <c r="E21" s="373" t="s">
        <v>126</v>
      </c>
      <c r="F21" s="403">
        <f t="shared" si="22"/>
        <v>1.2391705051369861</v>
      </c>
      <c r="G21" s="337" t="s">
        <v>25</v>
      </c>
      <c r="H21" s="374">
        <v>0.3</v>
      </c>
      <c r="I21" s="395">
        <f t="shared" si="2"/>
        <v>0.15</v>
      </c>
      <c r="J21" s="396">
        <f>I21*'Municipal Bldg GHG Inventory'!$C$41</f>
        <v>329.81665500000003</v>
      </c>
      <c r="K21" s="396">
        <f>IFERROR(J21*'Municipal Bldg GHG Inventory'!$J$41,0)</f>
        <v>100.11900000000001</v>
      </c>
      <c r="L21" s="408" t="s">
        <v>126</v>
      </c>
      <c r="M21" s="408" t="s">
        <v>126</v>
      </c>
      <c r="N21" s="398">
        <f t="shared" si="4"/>
        <v>100.11900000000001</v>
      </c>
      <c r="O21" s="409"/>
      <c r="P21" s="400">
        <v>15595.65</v>
      </c>
      <c r="Q21" s="401">
        <v>56953.06</v>
      </c>
      <c r="R21" s="332">
        <f t="shared" si="7"/>
        <v>45306.913897350001</v>
      </c>
      <c r="S21" s="332">
        <f t="shared" si="8"/>
        <v>72.462479649217414</v>
      </c>
      <c r="T21" s="332">
        <f t="shared" si="9"/>
        <v>15.096349926920295</v>
      </c>
      <c r="U21" s="333">
        <f t="shared" ref="U21:V21" si="26">IFERROR(ROUNDUP(P21/$R21,0),0)</f>
        <v>1</v>
      </c>
      <c r="V21" s="334">
        <f t="shared" si="26"/>
        <v>2</v>
      </c>
      <c r="W21" s="844"/>
      <c r="X21" s="402" t="s">
        <v>207</v>
      </c>
    </row>
    <row r="22" spans="1:25" ht="24" customHeight="1" x14ac:dyDescent="0.2">
      <c r="A22" s="783"/>
      <c r="B22" s="788"/>
      <c r="C22" s="788"/>
      <c r="D22" s="336">
        <v>1</v>
      </c>
      <c r="E22" s="373" t="s">
        <v>126</v>
      </c>
      <c r="F22" s="403">
        <f>'Municipal Bldg GHG Inventory'!C17*0.15/8760</f>
        <v>2.4783410102739722</v>
      </c>
      <c r="G22" s="337" t="s">
        <v>25</v>
      </c>
      <c r="H22" s="374">
        <v>0.3</v>
      </c>
      <c r="I22" s="404">
        <f t="shared" si="2"/>
        <v>0.3</v>
      </c>
      <c r="J22" s="410">
        <f>I22*'Municipal Bldg GHG Inventory'!$C$41</f>
        <v>659.63331000000005</v>
      </c>
      <c r="K22" s="410">
        <f>IFERROR(J22*'Municipal Bldg GHG Inventory'!$J$41,0)</f>
        <v>200.23800000000003</v>
      </c>
      <c r="L22" s="408" t="s">
        <v>126</v>
      </c>
      <c r="M22" s="408" t="s">
        <v>126</v>
      </c>
      <c r="N22" s="411">
        <f t="shared" si="4"/>
        <v>200.23800000000003</v>
      </c>
      <c r="O22" s="409"/>
      <c r="P22" s="412">
        <v>31191.29</v>
      </c>
      <c r="Q22" s="413">
        <v>113906.12</v>
      </c>
      <c r="R22" s="349">
        <f t="shared" si="7"/>
        <v>90613.827794700002</v>
      </c>
      <c r="S22" s="349">
        <f t="shared" si="8"/>
        <v>72.462474655160349</v>
      </c>
      <c r="T22" s="349">
        <f t="shared" si="9"/>
        <v>15.096348886491741</v>
      </c>
      <c r="U22" s="350">
        <f t="shared" ref="U22:V22" si="27">IFERROR(ROUNDUP(P22/$R22,0),0)</f>
        <v>1</v>
      </c>
      <c r="V22" s="350">
        <f t="shared" si="27"/>
        <v>2</v>
      </c>
      <c r="W22" s="844"/>
      <c r="X22" s="414"/>
    </row>
    <row r="23" spans="1:25" ht="24" customHeight="1" x14ac:dyDescent="0.2">
      <c r="A23" s="905" t="s">
        <v>208</v>
      </c>
      <c r="B23" s="906" t="s">
        <v>90</v>
      </c>
      <c r="C23" s="906" t="s">
        <v>209</v>
      </c>
      <c r="D23" s="305">
        <v>0.1</v>
      </c>
      <c r="E23" s="306">
        <f t="shared" ref="E23:E26" si="28">$E$12*D23</f>
        <v>7000</v>
      </c>
      <c r="F23" s="415" t="s">
        <v>126</v>
      </c>
      <c r="G23" s="308" t="s">
        <v>32</v>
      </c>
      <c r="H23" s="354">
        <v>0.05</v>
      </c>
      <c r="I23" s="416">
        <f t="shared" si="2"/>
        <v>5.000000000000001E-3</v>
      </c>
      <c r="J23" s="417">
        <f>I23*'Municipal Bldg GHG Inventory'!$C$41*$V$4</f>
        <v>10.993888500000002</v>
      </c>
      <c r="K23" s="417">
        <f>IFERROR(J23*'Municipal Bldg GHG Inventory'!$J$41,0)</f>
        <v>3.3373000000000008</v>
      </c>
      <c r="L23" s="417">
        <f>I23*'Municipal Bldg GHG Inventory'!$C$48*'StAug StJohns Emissions Calcs'!$V$5</f>
        <v>0</v>
      </c>
      <c r="M23" s="417">
        <f>L23*'Municipal Bldg GHG Inventory'!$J$47</f>
        <v>0</v>
      </c>
      <c r="N23" s="418">
        <f t="shared" si="4"/>
        <v>3.3373000000000008</v>
      </c>
      <c r="O23" s="419"/>
      <c r="P23" s="360">
        <v>665.88</v>
      </c>
      <c r="Q23" s="360">
        <v>3560.87</v>
      </c>
      <c r="R23" s="361">
        <f t="shared" si="7"/>
        <v>1510.2304632450002</v>
      </c>
      <c r="S23" s="317">
        <f t="shared" si="8"/>
        <v>126.65178437659183</v>
      </c>
      <c r="T23" s="317">
        <f t="shared" si="9"/>
        <v>26.385788411789964</v>
      </c>
      <c r="U23" s="318">
        <f t="shared" ref="U23:V23" si="29">IFERROR(ROUNDUP(P23/$R23,0),0)</f>
        <v>1</v>
      </c>
      <c r="V23" s="318">
        <f t="shared" si="29"/>
        <v>3</v>
      </c>
      <c r="W23" s="910" t="s">
        <v>210</v>
      </c>
      <c r="X23" s="420" t="s">
        <v>211</v>
      </c>
    </row>
    <row r="24" spans="1:25" ht="24" customHeight="1" x14ac:dyDescent="0.2">
      <c r="A24" s="783"/>
      <c r="B24" s="786"/>
      <c r="C24" s="786"/>
      <c r="D24" s="320">
        <v>0.2</v>
      </c>
      <c r="E24" s="321">
        <f t="shared" si="28"/>
        <v>14000</v>
      </c>
      <c r="F24" s="421" t="s">
        <v>126</v>
      </c>
      <c r="G24" s="322" t="s">
        <v>32</v>
      </c>
      <c r="H24" s="365">
        <v>0.05</v>
      </c>
      <c r="I24" s="366">
        <f t="shared" si="2"/>
        <v>1.0000000000000002E-2</v>
      </c>
      <c r="J24" s="422">
        <f>I24*'Municipal Bldg GHG Inventory'!$C$41*$V$4</f>
        <v>21.987777000000005</v>
      </c>
      <c r="K24" s="422">
        <f>IFERROR(J24*'Municipal Bldg GHG Inventory'!$J$41,0)</f>
        <v>6.6746000000000016</v>
      </c>
      <c r="L24" s="422">
        <f>I24*'Municipal Bldg GHG Inventory'!$C$48*'StAug StJohns Emissions Calcs'!$V$5</f>
        <v>0</v>
      </c>
      <c r="M24" s="422">
        <f>L24*'Municipal Bldg GHG Inventory'!$J$47</f>
        <v>0</v>
      </c>
      <c r="N24" s="329">
        <f t="shared" si="4"/>
        <v>6.6746000000000016</v>
      </c>
      <c r="O24" s="370"/>
      <c r="P24" s="371">
        <v>1331.76</v>
      </c>
      <c r="Q24" s="371">
        <v>7121.74</v>
      </c>
      <c r="R24" s="372">
        <f t="shared" si="7"/>
        <v>3020.4609264900005</v>
      </c>
      <c r="S24" s="332">
        <f t="shared" si="8"/>
        <v>126.65178437659183</v>
      </c>
      <c r="T24" s="332">
        <f t="shared" si="9"/>
        <v>26.385788411789964</v>
      </c>
      <c r="U24" s="333">
        <f t="shared" ref="U24:V24" si="30">IFERROR(ROUNDUP(P24/$R24,0),0)</f>
        <v>1</v>
      </c>
      <c r="V24" s="334">
        <f t="shared" si="30"/>
        <v>3</v>
      </c>
      <c r="W24" s="786"/>
      <c r="X24" s="423" t="s">
        <v>212</v>
      </c>
      <c r="Y24" s="188"/>
    </row>
    <row r="25" spans="1:25" ht="24" customHeight="1" x14ac:dyDescent="0.2">
      <c r="A25" s="783"/>
      <c r="B25" s="786"/>
      <c r="C25" s="786"/>
      <c r="D25" s="336">
        <v>0.3</v>
      </c>
      <c r="E25" s="321">
        <f t="shared" si="28"/>
        <v>21000</v>
      </c>
      <c r="F25" s="424" t="s">
        <v>126</v>
      </c>
      <c r="G25" s="337" t="s">
        <v>32</v>
      </c>
      <c r="H25" s="374">
        <v>0.05</v>
      </c>
      <c r="I25" s="375">
        <f t="shared" si="2"/>
        <v>1.4999999999999999E-2</v>
      </c>
      <c r="J25" s="422">
        <f>I25*'Municipal Bldg GHG Inventory'!$C$41*$V$4</f>
        <v>32.981665499999998</v>
      </c>
      <c r="K25" s="422">
        <f>IFERROR(J25*'Municipal Bldg GHG Inventory'!$J$41,0)</f>
        <v>10.011900000000001</v>
      </c>
      <c r="L25" s="422">
        <f>I25*'Municipal Bldg GHG Inventory'!$C$48*'StAug StJohns Emissions Calcs'!$V$5</f>
        <v>0</v>
      </c>
      <c r="M25" s="422">
        <f>L25*'Municipal Bldg GHG Inventory'!$J$47</f>
        <v>0</v>
      </c>
      <c r="N25" s="425">
        <f t="shared" si="4"/>
        <v>10.011900000000001</v>
      </c>
      <c r="O25" s="426"/>
      <c r="P25" s="371">
        <v>1997.64</v>
      </c>
      <c r="Q25" s="371">
        <v>10682.6</v>
      </c>
      <c r="R25" s="372">
        <f t="shared" si="7"/>
        <v>4530.6913897349996</v>
      </c>
      <c r="S25" s="332">
        <f t="shared" si="8"/>
        <v>126.65168449545041</v>
      </c>
      <c r="T25" s="332">
        <f t="shared" si="9"/>
        <v>26.385767603218834</v>
      </c>
      <c r="U25" s="333">
        <f t="shared" ref="U25:V25" si="31">IFERROR(ROUNDUP(P25/$R25,0),0)</f>
        <v>1</v>
      </c>
      <c r="V25" s="334">
        <f t="shared" si="31"/>
        <v>3</v>
      </c>
      <c r="W25" s="786"/>
      <c r="X25" s="423" t="s">
        <v>213</v>
      </c>
      <c r="Y25" s="188"/>
    </row>
    <row r="26" spans="1:25" ht="24" customHeight="1" x14ac:dyDescent="0.2">
      <c r="A26" s="783"/>
      <c r="B26" s="786"/>
      <c r="C26" s="786"/>
      <c r="D26" s="336">
        <v>0.5</v>
      </c>
      <c r="E26" s="321">
        <f t="shared" si="28"/>
        <v>35000</v>
      </c>
      <c r="F26" s="424" t="s">
        <v>126</v>
      </c>
      <c r="G26" s="337" t="s">
        <v>32</v>
      </c>
      <c r="H26" s="374">
        <v>0.05</v>
      </c>
      <c r="I26" s="375">
        <f t="shared" si="2"/>
        <v>2.5000000000000001E-2</v>
      </c>
      <c r="J26" s="422">
        <f>I26*'Municipal Bldg GHG Inventory'!$C$41*$V$4</f>
        <v>54.969442500000007</v>
      </c>
      <c r="K26" s="422">
        <f>IFERROR(J26*'Municipal Bldg GHG Inventory'!$J$41,0)</f>
        <v>16.686500000000002</v>
      </c>
      <c r="L26" s="422">
        <f>I26*'Municipal Bldg GHG Inventory'!$C$48*'StAug StJohns Emissions Calcs'!$V$5</f>
        <v>0</v>
      </c>
      <c r="M26" s="422">
        <f>L26*'Municipal Bldg GHG Inventory'!$J$47</f>
        <v>0</v>
      </c>
      <c r="N26" s="329">
        <f t="shared" si="4"/>
        <v>16.686500000000002</v>
      </c>
      <c r="O26" s="426"/>
      <c r="P26" s="371">
        <v>3329.41</v>
      </c>
      <c r="Q26" s="371">
        <v>17804.34</v>
      </c>
      <c r="R26" s="372">
        <f t="shared" si="7"/>
        <v>7551.1523162249996</v>
      </c>
      <c r="S26" s="332">
        <f t="shared" si="8"/>
        <v>126.65178437659185</v>
      </c>
      <c r="T26" s="332">
        <f t="shared" si="9"/>
        <v>26.385788411789967</v>
      </c>
      <c r="U26" s="333">
        <f t="shared" ref="U26:V26" si="32">IFERROR(ROUNDUP(P26/$R26,0),0)</f>
        <v>1</v>
      </c>
      <c r="V26" s="334">
        <f t="shared" si="32"/>
        <v>3</v>
      </c>
      <c r="W26" s="786"/>
      <c r="X26" s="423" t="s">
        <v>214</v>
      </c>
      <c r="Y26" s="188"/>
    </row>
    <row r="27" spans="1:25" ht="24" customHeight="1" x14ac:dyDescent="0.2">
      <c r="A27" s="796"/>
      <c r="B27" s="797"/>
      <c r="C27" s="797"/>
      <c r="D27" s="376">
        <v>1</v>
      </c>
      <c r="E27" s="427">
        <v>14565</v>
      </c>
      <c r="F27" s="428" t="s">
        <v>126</v>
      </c>
      <c r="G27" s="379" t="s">
        <v>32</v>
      </c>
      <c r="H27" s="380">
        <v>0.05</v>
      </c>
      <c r="I27" s="381">
        <f t="shared" si="2"/>
        <v>0.05</v>
      </c>
      <c r="J27" s="429">
        <f>I27*'Municipal Bldg GHG Inventory'!$C$41*$V$4</f>
        <v>109.93888500000001</v>
      </c>
      <c r="K27" s="429">
        <f>IFERROR(J27*'Municipal Bldg GHG Inventory'!$J$41,0)</f>
        <v>33.373000000000005</v>
      </c>
      <c r="L27" s="429">
        <f>I27*'Municipal Bldg GHG Inventory'!$C$48*'StAug StJohns Emissions Calcs'!$V$5</f>
        <v>0</v>
      </c>
      <c r="M27" s="429">
        <f>L27*'Municipal Bldg GHG Inventory'!$J$47</f>
        <v>0</v>
      </c>
      <c r="N27" s="430">
        <f t="shared" si="4"/>
        <v>33.373000000000005</v>
      </c>
      <c r="O27" s="431"/>
      <c r="P27" s="386">
        <v>6658.81</v>
      </c>
      <c r="Q27" s="386">
        <v>35608.68</v>
      </c>
      <c r="R27" s="387">
        <f t="shared" si="7"/>
        <v>15102.304632449999</v>
      </c>
      <c r="S27" s="349">
        <f t="shared" si="8"/>
        <v>126.65175441224942</v>
      </c>
      <c r="T27" s="349">
        <f t="shared" si="9"/>
        <v>26.385782169218626</v>
      </c>
      <c r="U27" s="388">
        <f t="shared" ref="U27:V27" si="33">IFERROR(ROUNDUP(P27/$R27,0),0)</f>
        <v>1</v>
      </c>
      <c r="V27" s="388">
        <f t="shared" si="33"/>
        <v>3</v>
      </c>
      <c r="W27" s="797"/>
      <c r="X27" s="432"/>
      <c r="Y27" s="188"/>
    </row>
    <row r="28" spans="1:25" ht="24" customHeight="1" x14ac:dyDescent="0.2">
      <c r="A28" s="908" t="s">
        <v>215</v>
      </c>
      <c r="B28" s="909" t="s">
        <v>71</v>
      </c>
      <c r="C28" s="909" t="s">
        <v>72</v>
      </c>
      <c r="D28" s="390">
        <v>0.1</v>
      </c>
      <c r="E28" s="391" t="s">
        <v>126</v>
      </c>
      <c r="F28" s="433" t="s">
        <v>126</v>
      </c>
      <c r="G28" s="393" t="s">
        <v>32</v>
      </c>
      <c r="H28" s="394">
        <v>0.02</v>
      </c>
      <c r="I28" s="434">
        <f t="shared" si="2"/>
        <v>2E-3</v>
      </c>
      <c r="J28" s="410">
        <f>I28*'Municipal Bldg GHG Inventory'!$C$41*$V$4</f>
        <v>4.3975553999999999</v>
      </c>
      <c r="K28" s="410">
        <f>IFERROR(J28*'Municipal Bldg GHG Inventory'!$J$41,0)</f>
        <v>1.3349200000000001</v>
      </c>
      <c r="L28" s="435">
        <f>I28*'Municipal Bldg GHG Inventory'!$C$48*'StAug StJohns Emissions Calcs'!$V$5</f>
        <v>0</v>
      </c>
      <c r="M28" s="435">
        <f>L28*'Municipal Bldg GHG Inventory'!$J$47</f>
        <v>0</v>
      </c>
      <c r="N28" s="436">
        <f t="shared" si="4"/>
        <v>1.3349200000000001</v>
      </c>
      <c r="O28" s="399"/>
      <c r="P28" s="400">
        <v>572.41999999999996</v>
      </c>
      <c r="Q28" s="401">
        <v>5268.42</v>
      </c>
      <c r="R28" s="349">
        <f t="shared" si="7"/>
        <v>604.09218529799989</v>
      </c>
      <c r="S28" s="317">
        <f t="shared" si="8"/>
        <v>437.54232463368589</v>
      </c>
      <c r="T28" s="317">
        <f t="shared" si="9"/>
        <v>91.154650965351237</v>
      </c>
      <c r="U28" s="350">
        <f t="shared" ref="U28:V28" si="34">IFERROR(ROUNDUP(P28/$R28,0),0)</f>
        <v>1</v>
      </c>
      <c r="V28" s="350">
        <f t="shared" si="34"/>
        <v>9</v>
      </c>
      <c r="W28" s="911" t="s">
        <v>216</v>
      </c>
      <c r="X28" s="402" t="s">
        <v>217</v>
      </c>
    </row>
    <row r="29" spans="1:25" ht="24" customHeight="1" x14ac:dyDescent="0.2">
      <c r="A29" s="783"/>
      <c r="B29" s="786"/>
      <c r="C29" s="786"/>
      <c r="D29" s="336">
        <v>0.2</v>
      </c>
      <c r="E29" s="373" t="s">
        <v>126</v>
      </c>
      <c r="F29" s="424" t="s">
        <v>126</v>
      </c>
      <c r="G29" s="337" t="s">
        <v>32</v>
      </c>
      <c r="H29" s="374">
        <f>H28</f>
        <v>0.02</v>
      </c>
      <c r="I29" s="437">
        <f t="shared" si="2"/>
        <v>4.0000000000000001E-3</v>
      </c>
      <c r="J29" s="367">
        <f>I29*'Municipal Bldg GHG Inventory'!$C$41*$V$4</f>
        <v>8.7951107999999998</v>
      </c>
      <c r="K29" s="367">
        <f>IFERROR(J29*'Municipal Bldg GHG Inventory'!$J$41,0)</f>
        <v>2.6698400000000002</v>
      </c>
      <c r="L29" s="368">
        <f>I29*'Municipal Bldg GHG Inventory'!$C$48*'StAug StJohns Emissions Calcs'!$V$5</f>
        <v>0</v>
      </c>
      <c r="M29" s="368">
        <f>L29*'Municipal Bldg GHG Inventory'!$J$47</f>
        <v>0</v>
      </c>
      <c r="N29" s="438">
        <f t="shared" si="4"/>
        <v>2.6698400000000002</v>
      </c>
      <c r="O29" s="370"/>
      <c r="P29" s="400">
        <v>1144.8499999999999</v>
      </c>
      <c r="Q29" s="401">
        <v>10536.84</v>
      </c>
      <c r="R29" s="332">
        <f t="shared" si="7"/>
        <v>1208.1843705959998</v>
      </c>
      <c r="S29" s="332">
        <f t="shared" si="8"/>
        <v>437.54269918796626</v>
      </c>
      <c r="T29" s="332">
        <f t="shared" si="9"/>
        <v>91.154728997492981</v>
      </c>
      <c r="U29" s="333">
        <f t="shared" ref="U29:V29" si="35">IFERROR(ROUNDUP(P29/$R29,0),0)</f>
        <v>1</v>
      </c>
      <c r="V29" s="334">
        <f t="shared" si="35"/>
        <v>9</v>
      </c>
      <c r="W29" s="786"/>
      <c r="X29" s="402" t="s">
        <v>218</v>
      </c>
    </row>
    <row r="30" spans="1:25" ht="24" customHeight="1" x14ac:dyDescent="0.2">
      <c r="A30" s="783"/>
      <c r="B30" s="786"/>
      <c r="C30" s="786"/>
      <c r="D30" s="320">
        <v>0.3</v>
      </c>
      <c r="E30" s="363" t="s">
        <v>126</v>
      </c>
      <c r="F30" s="421" t="s">
        <v>126</v>
      </c>
      <c r="G30" s="322" t="s">
        <v>32</v>
      </c>
      <c r="H30" s="365">
        <f>H28</f>
        <v>0.02</v>
      </c>
      <c r="I30" s="439">
        <f t="shared" si="2"/>
        <v>6.0000000000000001E-3</v>
      </c>
      <c r="J30" s="367">
        <f>I30*'Municipal Bldg GHG Inventory'!$C$41*$V$4</f>
        <v>13.192666200000001</v>
      </c>
      <c r="K30" s="367">
        <f>IFERROR(J30*'Municipal Bldg GHG Inventory'!$J$41,0)</f>
        <v>4.004760000000001</v>
      </c>
      <c r="L30" s="368">
        <f>I30*'Municipal Bldg GHG Inventory'!$C$48*'StAug StJohns Emissions Calcs'!$V$5</f>
        <v>0</v>
      </c>
      <c r="M30" s="368">
        <f>L30*'Municipal Bldg GHG Inventory'!$J$47</f>
        <v>0</v>
      </c>
      <c r="N30" s="369">
        <f t="shared" si="4"/>
        <v>4.004760000000001</v>
      </c>
      <c r="O30" s="440"/>
      <c r="P30" s="400">
        <v>1717.27</v>
      </c>
      <c r="Q30" s="401">
        <v>15805.25</v>
      </c>
      <c r="R30" s="332">
        <f t="shared" si="7"/>
        <v>1812.2765558940002</v>
      </c>
      <c r="S30" s="332">
        <f t="shared" si="8"/>
        <v>437.54232463368584</v>
      </c>
      <c r="T30" s="332">
        <f t="shared" si="9"/>
        <v>91.154650965351209</v>
      </c>
      <c r="U30" s="333">
        <f t="shared" ref="U30:V30" si="36">IFERROR(ROUNDUP(P30/$R30,0),0)</f>
        <v>1</v>
      </c>
      <c r="V30" s="334">
        <f t="shared" si="36"/>
        <v>9</v>
      </c>
      <c r="W30" s="786"/>
      <c r="X30" s="341" t="s">
        <v>195</v>
      </c>
    </row>
    <row r="31" spans="1:25" ht="24" customHeight="1" x14ac:dyDescent="0.2">
      <c r="A31" s="783"/>
      <c r="B31" s="786"/>
      <c r="C31" s="786"/>
      <c r="D31" s="320">
        <v>0.5</v>
      </c>
      <c r="E31" s="363" t="s">
        <v>126</v>
      </c>
      <c r="F31" s="421" t="s">
        <v>126</v>
      </c>
      <c r="G31" s="322" t="s">
        <v>32</v>
      </c>
      <c r="H31" s="365">
        <v>0.02</v>
      </c>
      <c r="I31" s="375">
        <f t="shared" si="2"/>
        <v>0.01</v>
      </c>
      <c r="J31" s="367">
        <f>I31*'Municipal Bldg GHG Inventory'!$C$41*$V$4</f>
        <v>21.987777000000001</v>
      </c>
      <c r="K31" s="367">
        <f>IFERROR(J31*'Municipal Bldg GHG Inventory'!$J$41,0)</f>
        <v>6.6746000000000008</v>
      </c>
      <c r="L31" s="368">
        <f>I31*'Municipal Bldg GHG Inventory'!$C$48*'StAug StJohns Emissions Calcs'!$V$5</f>
        <v>0</v>
      </c>
      <c r="M31" s="368">
        <f>L31*'Municipal Bldg GHG Inventory'!$J$47</f>
        <v>0</v>
      </c>
      <c r="N31" s="438">
        <f t="shared" si="4"/>
        <v>6.6746000000000008</v>
      </c>
      <c r="O31" s="440"/>
      <c r="P31" s="400">
        <v>2862.12</v>
      </c>
      <c r="Q31" s="401">
        <v>26342.09</v>
      </c>
      <c r="R31" s="332">
        <f t="shared" si="7"/>
        <v>3020.46092649</v>
      </c>
      <c r="S31" s="332">
        <f t="shared" si="8"/>
        <v>437.54247445539801</v>
      </c>
      <c r="T31" s="332">
        <f t="shared" si="9"/>
        <v>91.154682178207921</v>
      </c>
      <c r="U31" s="333">
        <f t="shared" ref="U31:V31" si="37">IFERROR(ROUNDUP(P31/$R31,0),0)</f>
        <v>1</v>
      </c>
      <c r="V31" s="334">
        <f t="shared" si="37"/>
        <v>9</v>
      </c>
      <c r="W31" s="786"/>
      <c r="X31" s="402" t="s">
        <v>219</v>
      </c>
    </row>
    <row r="32" spans="1:25" ht="24" customHeight="1" x14ac:dyDescent="0.2">
      <c r="A32" s="796"/>
      <c r="B32" s="797"/>
      <c r="C32" s="797"/>
      <c r="D32" s="441">
        <v>1</v>
      </c>
      <c r="E32" s="442" t="s">
        <v>126</v>
      </c>
      <c r="F32" s="443" t="s">
        <v>126</v>
      </c>
      <c r="G32" s="444" t="s">
        <v>32</v>
      </c>
      <c r="H32" s="445">
        <v>0.02</v>
      </c>
      <c r="I32" s="381">
        <f t="shared" si="2"/>
        <v>0.02</v>
      </c>
      <c r="J32" s="382">
        <f>I32*'Municipal Bldg GHG Inventory'!$C$41*$V$4</f>
        <v>43.975554000000002</v>
      </c>
      <c r="K32" s="382">
        <f>IFERROR(J32*'Municipal Bldg GHG Inventory'!$J$41,0)</f>
        <v>13.349200000000002</v>
      </c>
      <c r="L32" s="383">
        <f>I32*'Municipal Bldg GHG Inventory'!$C$48*'StAug StJohns Emissions Calcs'!$V$5</f>
        <v>0</v>
      </c>
      <c r="M32" s="383">
        <f>L32*'Municipal Bldg GHG Inventory'!$J$47</f>
        <v>0</v>
      </c>
      <c r="N32" s="446">
        <f t="shared" si="4"/>
        <v>13.349200000000002</v>
      </c>
      <c r="O32" s="447"/>
      <c r="P32" s="448">
        <v>5724.24</v>
      </c>
      <c r="Q32" s="449">
        <v>52684.18</v>
      </c>
      <c r="R32" s="450">
        <f t="shared" si="7"/>
        <v>6040.92185298</v>
      </c>
      <c r="S32" s="450">
        <f t="shared" si="8"/>
        <v>437.54247445539801</v>
      </c>
      <c r="T32" s="450">
        <f t="shared" si="9"/>
        <v>91.154682178207921</v>
      </c>
      <c r="U32" s="388">
        <f t="shared" ref="U32:V32" si="38">IFERROR(ROUNDUP(P32/$R32,0),0)</f>
        <v>1</v>
      </c>
      <c r="V32" s="388">
        <f t="shared" si="38"/>
        <v>9</v>
      </c>
      <c r="W32" s="797"/>
      <c r="X32" s="451"/>
    </row>
    <row r="33" spans="5:24" ht="15.75" customHeight="1" x14ac:dyDescent="0.2">
      <c r="E33" s="452"/>
      <c r="X33" s="301"/>
    </row>
    <row r="34" spans="5:24" ht="15.75" customHeight="1" x14ac:dyDescent="0.2">
      <c r="E34" s="452"/>
      <c r="X34" s="301"/>
    </row>
    <row r="35" spans="5:24" ht="15.75" customHeight="1" x14ac:dyDescent="0.2">
      <c r="E35" s="452"/>
      <c r="X35" s="301"/>
    </row>
    <row r="36" spans="5:24" ht="15.75" customHeight="1" x14ac:dyDescent="0.2">
      <c r="E36" s="452"/>
      <c r="X36" s="301"/>
    </row>
    <row r="37" spans="5:24" ht="15.75" customHeight="1" x14ac:dyDescent="0.2">
      <c r="E37" s="452"/>
      <c r="X37" s="301"/>
    </row>
    <row r="38" spans="5:24" ht="15.75" customHeight="1" x14ac:dyDescent="0.2">
      <c r="E38" s="452"/>
      <c r="X38" s="301"/>
    </row>
    <row r="39" spans="5:24" ht="15.75" customHeight="1" x14ac:dyDescent="0.2">
      <c r="E39" s="452"/>
      <c r="X39" s="301"/>
    </row>
    <row r="40" spans="5:24" ht="15.75" customHeight="1" x14ac:dyDescent="0.2">
      <c r="E40" s="452"/>
      <c r="X40" s="301"/>
    </row>
    <row r="41" spans="5:24" ht="15.75" customHeight="1" x14ac:dyDescent="0.2">
      <c r="E41" s="452"/>
      <c r="X41" s="301"/>
    </row>
    <row r="42" spans="5:24" ht="15.75" customHeight="1" x14ac:dyDescent="0.2">
      <c r="E42" s="452"/>
      <c r="X42" s="301"/>
    </row>
    <row r="43" spans="5:24" ht="15.75" customHeight="1" x14ac:dyDescent="0.2">
      <c r="E43" s="452"/>
      <c r="X43" s="301"/>
    </row>
    <row r="44" spans="5:24" ht="15.75" customHeight="1" x14ac:dyDescent="0.2">
      <c r="E44" s="452"/>
      <c r="X44" s="301"/>
    </row>
    <row r="45" spans="5:24" ht="15.75" customHeight="1" x14ac:dyDescent="0.2">
      <c r="E45" s="452"/>
      <c r="X45" s="301"/>
    </row>
    <row r="46" spans="5:24" ht="15.75" customHeight="1" x14ac:dyDescent="0.2">
      <c r="E46" s="452"/>
      <c r="X46" s="301"/>
    </row>
    <row r="47" spans="5:24" ht="15.75" customHeight="1" x14ac:dyDescent="0.2">
      <c r="E47" s="452"/>
      <c r="X47" s="301"/>
    </row>
    <row r="48" spans="5:24" ht="15.75" customHeight="1" x14ac:dyDescent="0.2">
      <c r="E48" s="452"/>
      <c r="X48" s="301"/>
    </row>
    <row r="49" spans="5:24" ht="15.75" customHeight="1" x14ac:dyDescent="0.2">
      <c r="E49" s="452"/>
      <c r="X49" s="301"/>
    </row>
    <row r="50" spans="5:24" ht="15.75" customHeight="1" x14ac:dyDescent="0.2">
      <c r="E50" s="452"/>
      <c r="X50" s="301"/>
    </row>
    <row r="51" spans="5:24" ht="15.75" customHeight="1" x14ac:dyDescent="0.2">
      <c r="E51" s="452"/>
      <c r="X51" s="301"/>
    </row>
    <row r="52" spans="5:24" ht="15.75" customHeight="1" x14ac:dyDescent="0.2">
      <c r="E52" s="452"/>
      <c r="X52" s="301"/>
    </row>
    <row r="53" spans="5:24" ht="15.75" customHeight="1" x14ac:dyDescent="0.2">
      <c r="E53" s="452"/>
      <c r="X53" s="301"/>
    </row>
    <row r="54" spans="5:24" ht="15.75" customHeight="1" x14ac:dyDescent="0.2">
      <c r="E54" s="452"/>
      <c r="X54" s="301"/>
    </row>
    <row r="55" spans="5:24" ht="15.75" customHeight="1" x14ac:dyDescent="0.2">
      <c r="E55" s="452"/>
      <c r="X55" s="301"/>
    </row>
    <row r="56" spans="5:24" ht="15.75" customHeight="1" x14ac:dyDescent="0.2">
      <c r="E56" s="452"/>
      <c r="X56" s="301"/>
    </row>
    <row r="57" spans="5:24" ht="15.75" customHeight="1" x14ac:dyDescent="0.2">
      <c r="E57" s="452"/>
      <c r="X57" s="301"/>
    </row>
    <row r="58" spans="5:24" ht="15.75" customHeight="1" x14ac:dyDescent="0.2">
      <c r="E58" s="452"/>
      <c r="X58" s="301"/>
    </row>
    <row r="59" spans="5:24" ht="15.75" customHeight="1" x14ac:dyDescent="0.2">
      <c r="E59" s="452"/>
      <c r="X59" s="301"/>
    </row>
    <row r="60" spans="5:24" ht="15.75" customHeight="1" x14ac:dyDescent="0.2">
      <c r="E60" s="452"/>
      <c r="X60" s="301"/>
    </row>
    <row r="61" spans="5:24" ht="15.75" customHeight="1" x14ac:dyDescent="0.2">
      <c r="E61" s="452"/>
      <c r="X61" s="301"/>
    </row>
    <row r="62" spans="5:24" ht="15.75" customHeight="1" x14ac:dyDescent="0.2">
      <c r="E62" s="452"/>
      <c r="X62" s="301"/>
    </row>
    <row r="63" spans="5:24" ht="15.75" customHeight="1" x14ac:dyDescent="0.2">
      <c r="E63" s="452"/>
      <c r="X63" s="301"/>
    </row>
    <row r="64" spans="5:24" ht="15.75" customHeight="1" x14ac:dyDescent="0.2">
      <c r="E64" s="452"/>
      <c r="X64" s="301"/>
    </row>
    <row r="65" spans="5:24" ht="15.75" customHeight="1" x14ac:dyDescent="0.2">
      <c r="E65" s="452"/>
      <c r="X65" s="301"/>
    </row>
    <row r="66" spans="5:24" ht="15.75" customHeight="1" x14ac:dyDescent="0.2">
      <c r="E66" s="452"/>
      <c r="X66" s="301"/>
    </row>
    <row r="67" spans="5:24" ht="15.75" customHeight="1" x14ac:dyDescent="0.2">
      <c r="E67" s="452"/>
      <c r="X67" s="301"/>
    </row>
    <row r="68" spans="5:24" ht="15.75" customHeight="1" x14ac:dyDescent="0.2">
      <c r="E68" s="452"/>
      <c r="X68" s="301"/>
    </row>
    <row r="69" spans="5:24" ht="15.75" customHeight="1" x14ac:dyDescent="0.2">
      <c r="E69" s="452"/>
      <c r="X69" s="301"/>
    </row>
    <row r="70" spans="5:24" ht="15.75" customHeight="1" x14ac:dyDescent="0.2">
      <c r="E70" s="452"/>
      <c r="X70" s="301"/>
    </row>
    <row r="71" spans="5:24" ht="15.75" customHeight="1" x14ac:dyDescent="0.2">
      <c r="E71" s="452"/>
      <c r="X71" s="301"/>
    </row>
    <row r="72" spans="5:24" ht="15.75" customHeight="1" x14ac:dyDescent="0.2">
      <c r="E72" s="452"/>
      <c r="X72" s="301"/>
    </row>
    <row r="73" spans="5:24" ht="15.75" customHeight="1" x14ac:dyDescent="0.2">
      <c r="E73" s="452"/>
      <c r="X73" s="301"/>
    </row>
    <row r="74" spans="5:24" ht="15.75" customHeight="1" x14ac:dyDescent="0.2">
      <c r="E74" s="452"/>
      <c r="X74" s="301"/>
    </row>
    <row r="75" spans="5:24" ht="15.75" customHeight="1" x14ac:dyDescent="0.2">
      <c r="E75" s="452"/>
      <c r="X75" s="301"/>
    </row>
    <row r="76" spans="5:24" ht="15.75" customHeight="1" x14ac:dyDescent="0.2">
      <c r="E76" s="452"/>
      <c r="X76" s="301"/>
    </row>
    <row r="77" spans="5:24" ht="15.75" customHeight="1" x14ac:dyDescent="0.2">
      <c r="E77" s="452"/>
      <c r="X77" s="301"/>
    </row>
    <row r="78" spans="5:24" ht="15.75" customHeight="1" x14ac:dyDescent="0.2">
      <c r="E78" s="452"/>
      <c r="X78" s="301"/>
    </row>
    <row r="79" spans="5:24" ht="15.75" customHeight="1" x14ac:dyDescent="0.2">
      <c r="E79" s="452"/>
      <c r="X79" s="301"/>
    </row>
    <row r="80" spans="5:24" ht="15.75" customHeight="1" x14ac:dyDescent="0.2">
      <c r="E80" s="452"/>
      <c r="X80" s="301"/>
    </row>
    <row r="81" spans="5:24" ht="15.75" customHeight="1" x14ac:dyDescent="0.2">
      <c r="E81" s="452"/>
      <c r="X81" s="301"/>
    </row>
    <row r="82" spans="5:24" ht="15.75" customHeight="1" x14ac:dyDescent="0.2">
      <c r="E82" s="452"/>
      <c r="X82" s="301"/>
    </row>
    <row r="83" spans="5:24" ht="15.75" customHeight="1" x14ac:dyDescent="0.2">
      <c r="E83" s="452"/>
      <c r="X83" s="301"/>
    </row>
    <row r="84" spans="5:24" ht="15.75" customHeight="1" x14ac:dyDescent="0.2">
      <c r="E84" s="452"/>
      <c r="X84" s="301"/>
    </row>
    <row r="85" spans="5:24" ht="15.75" customHeight="1" x14ac:dyDescent="0.2">
      <c r="E85" s="452"/>
      <c r="X85" s="301"/>
    </row>
    <row r="86" spans="5:24" ht="15.75" customHeight="1" x14ac:dyDescent="0.2">
      <c r="E86" s="452"/>
      <c r="X86" s="301"/>
    </row>
    <row r="87" spans="5:24" ht="15.75" customHeight="1" x14ac:dyDescent="0.2">
      <c r="E87" s="452"/>
      <c r="X87" s="301"/>
    </row>
    <row r="88" spans="5:24" ht="15.75" customHeight="1" x14ac:dyDescent="0.2">
      <c r="E88" s="452"/>
      <c r="X88" s="301"/>
    </row>
    <row r="89" spans="5:24" ht="15.75" customHeight="1" x14ac:dyDescent="0.2">
      <c r="E89" s="452"/>
      <c r="X89" s="301"/>
    </row>
    <row r="90" spans="5:24" ht="15.75" customHeight="1" x14ac:dyDescent="0.2">
      <c r="E90" s="452"/>
      <c r="X90" s="301"/>
    </row>
    <row r="91" spans="5:24" ht="15.75" customHeight="1" x14ac:dyDescent="0.2">
      <c r="E91" s="452"/>
      <c r="X91" s="301"/>
    </row>
    <row r="92" spans="5:24" ht="15.75" customHeight="1" x14ac:dyDescent="0.2">
      <c r="E92" s="452"/>
      <c r="X92" s="301"/>
    </row>
    <row r="93" spans="5:24" ht="15.75" customHeight="1" x14ac:dyDescent="0.2">
      <c r="E93" s="452"/>
      <c r="X93" s="301"/>
    </row>
    <row r="94" spans="5:24" ht="15.75" customHeight="1" x14ac:dyDescent="0.2">
      <c r="E94" s="452"/>
      <c r="X94" s="301"/>
    </row>
    <row r="95" spans="5:24" ht="15.75" customHeight="1" x14ac:dyDescent="0.2">
      <c r="E95" s="452"/>
      <c r="X95" s="301"/>
    </row>
    <row r="96" spans="5:24" ht="15.75" customHeight="1" x14ac:dyDescent="0.2">
      <c r="E96" s="452"/>
      <c r="X96" s="301"/>
    </row>
    <row r="97" spans="5:24" ht="15.75" customHeight="1" x14ac:dyDescent="0.2">
      <c r="E97" s="452"/>
      <c r="X97" s="301"/>
    </row>
    <row r="98" spans="5:24" ht="15.75" customHeight="1" x14ac:dyDescent="0.2">
      <c r="E98" s="452"/>
      <c r="X98" s="301"/>
    </row>
    <row r="99" spans="5:24" ht="15.75" customHeight="1" x14ac:dyDescent="0.2">
      <c r="E99" s="452"/>
      <c r="X99" s="301"/>
    </row>
    <row r="100" spans="5:24" ht="15.75" customHeight="1" x14ac:dyDescent="0.2">
      <c r="E100" s="452"/>
      <c r="X100" s="301"/>
    </row>
    <row r="101" spans="5:24" ht="15.75" customHeight="1" x14ac:dyDescent="0.2">
      <c r="E101" s="452"/>
      <c r="X101" s="301"/>
    </row>
    <row r="102" spans="5:24" ht="15.75" customHeight="1" x14ac:dyDescent="0.2">
      <c r="E102" s="452"/>
      <c r="X102" s="301"/>
    </row>
    <row r="103" spans="5:24" ht="15.75" customHeight="1" x14ac:dyDescent="0.2">
      <c r="E103" s="452"/>
      <c r="X103" s="301"/>
    </row>
    <row r="104" spans="5:24" ht="15.75" customHeight="1" x14ac:dyDescent="0.2">
      <c r="E104" s="452"/>
      <c r="X104" s="301"/>
    </row>
    <row r="105" spans="5:24" ht="15.75" customHeight="1" x14ac:dyDescent="0.2">
      <c r="E105" s="452"/>
      <c r="X105" s="301"/>
    </row>
    <row r="106" spans="5:24" ht="15.75" customHeight="1" x14ac:dyDescent="0.2">
      <c r="E106" s="452"/>
      <c r="X106" s="301"/>
    </row>
    <row r="107" spans="5:24" ht="15.75" customHeight="1" x14ac:dyDescent="0.2">
      <c r="E107" s="452"/>
      <c r="X107" s="301"/>
    </row>
    <row r="108" spans="5:24" ht="15.75" customHeight="1" x14ac:dyDescent="0.2">
      <c r="E108" s="452"/>
      <c r="X108" s="301"/>
    </row>
    <row r="109" spans="5:24" ht="15.75" customHeight="1" x14ac:dyDescent="0.2">
      <c r="E109" s="452"/>
      <c r="X109" s="301"/>
    </row>
    <row r="110" spans="5:24" ht="15.75" customHeight="1" x14ac:dyDescent="0.2">
      <c r="E110" s="452"/>
      <c r="X110" s="301"/>
    </row>
    <row r="111" spans="5:24" ht="15.75" customHeight="1" x14ac:dyDescent="0.2">
      <c r="E111" s="452"/>
      <c r="X111" s="301"/>
    </row>
    <row r="112" spans="5:24" ht="15.75" customHeight="1" x14ac:dyDescent="0.2">
      <c r="E112" s="452"/>
      <c r="X112" s="301"/>
    </row>
    <row r="113" spans="5:24" ht="15.75" customHeight="1" x14ac:dyDescent="0.2">
      <c r="E113" s="452"/>
      <c r="X113" s="301"/>
    </row>
    <row r="114" spans="5:24" ht="15.75" customHeight="1" x14ac:dyDescent="0.2">
      <c r="E114" s="452"/>
      <c r="X114" s="301"/>
    </row>
    <row r="115" spans="5:24" ht="15.75" customHeight="1" x14ac:dyDescent="0.2">
      <c r="E115" s="452"/>
      <c r="X115" s="301"/>
    </row>
    <row r="116" spans="5:24" ht="15.75" customHeight="1" x14ac:dyDescent="0.2">
      <c r="E116" s="452"/>
      <c r="X116" s="301"/>
    </row>
    <row r="117" spans="5:24" ht="15.75" customHeight="1" x14ac:dyDescent="0.2">
      <c r="E117" s="452"/>
      <c r="X117" s="301"/>
    </row>
    <row r="118" spans="5:24" ht="15.75" customHeight="1" x14ac:dyDescent="0.2">
      <c r="E118" s="452"/>
      <c r="X118" s="301"/>
    </row>
    <row r="119" spans="5:24" ht="15.75" customHeight="1" x14ac:dyDescent="0.2">
      <c r="E119" s="452"/>
      <c r="X119" s="301"/>
    </row>
    <row r="120" spans="5:24" ht="15.75" customHeight="1" x14ac:dyDescent="0.2">
      <c r="E120" s="452"/>
      <c r="X120" s="301"/>
    </row>
    <row r="121" spans="5:24" ht="15.75" customHeight="1" x14ac:dyDescent="0.2">
      <c r="E121" s="452"/>
      <c r="X121" s="301"/>
    </row>
    <row r="122" spans="5:24" ht="15.75" customHeight="1" x14ac:dyDescent="0.2">
      <c r="E122" s="452"/>
      <c r="X122" s="301"/>
    </row>
    <row r="123" spans="5:24" ht="15.75" customHeight="1" x14ac:dyDescent="0.2">
      <c r="E123" s="452"/>
      <c r="X123" s="301"/>
    </row>
    <row r="124" spans="5:24" ht="15.75" customHeight="1" x14ac:dyDescent="0.2">
      <c r="E124" s="452"/>
      <c r="X124" s="301"/>
    </row>
    <row r="125" spans="5:24" ht="15.75" customHeight="1" x14ac:dyDescent="0.2">
      <c r="E125" s="452"/>
      <c r="X125" s="301"/>
    </row>
    <row r="126" spans="5:24" ht="15.75" customHeight="1" x14ac:dyDescent="0.2">
      <c r="E126" s="452"/>
      <c r="X126" s="301"/>
    </row>
    <row r="127" spans="5:24" ht="15.75" customHeight="1" x14ac:dyDescent="0.2">
      <c r="E127" s="452"/>
      <c r="X127" s="301"/>
    </row>
    <row r="128" spans="5:24" ht="15.75" customHeight="1" x14ac:dyDescent="0.2">
      <c r="E128" s="452"/>
      <c r="X128" s="301"/>
    </row>
    <row r="129" spans="5:24" ht="15.75" customHeight="1" x14ac:dyDescent="0.2">
      <c r="E129" s="452"/>
      <c r="X129" s="301"/>
    </row>
    <row r="130" spans="5:24" ht="15.75" customHeight="1" x14ac:dyDescent="0.2">
      <c r="E130" s="452"/>
      <c r="X130" s="301"/>
    </row>
    <row r="131" spans="5:24" ht="15.75" customHeight="1" x14ac:dyDescent="0.2">
      <c r="E131" s="452"/>
      <c r="X131" s="301"/>
    </row>
    <row r="132" spans="5:24" ht="15.75" customHeight="1" x14ac:dyDescent="0.2">
      <c r="E132" s="452"/>
      <c r="X132" s="301"/>
    </row>
    <row r="133" spans="5:24" ht="15.75" customHeight="1" x14ac:dyDescent="0.2">
      <c r="E133" s="452"/>
      <c r="X133" s="301"/>
    </row>
    <row r="134" spans="5:24" ht="15.75" customHeight="1" x14ac:dyDescent="0.2">
      <c r="E134" s="452"/>
      <c r="X134" s="301"/>
    </row>
    <row r="135" spans="5:24" ht="15.75" customHeight="1" x14ac:dyDescent="0.2">
      <c r="E135" s="452"/>
      <c r="X135" s="301"/>
    </row>
    <row r="136" spans="5:24" ht="15.75" customHeight="1" x14ac:dyDescent="0.2">
      <c r="E136" s="452"/>
      <c r="X136" s="301"/>
    </row>
    <row r="137" spans="5:24" ht="15.75" customHeight="1" x14ac:dyDescent="0.2">
      <c r="E137" s="452"/>
      <c r="X137" s="301"/>
    </row>
    <row r="138" spans="5:24" ht="15.75" customHeight="1" x14ac:dyDescent="0.2">
      <c r="E138" s="452"/>
      <c r="X138" s="301"/>
    </row>
    <row r="139" spans="5:24" ht="15.75" customHeight="1" x14ac:dyDescent="0.2">
      <c r="E139" s="452"/>
      <c r="X139" s="301"/>
    </row>
    <row r="140" spans="5:24" ht="15.75" customHeight="1" x14ac:dyDescent="0.2">
      <c r="E140" s="452"/>
      <c r="X140" s="301"/>
    </row>
    <row r="141" spans="5:24" ht="15.75" customHeight="1" x14ac:dyDescent="0.2">
      <c r="E141" s="452"/>
      <c r="X141" s="301"/>
    </row>
    <row r="142" spans="5:24" ht="15.75" customHeight="1" x14ac:dyDescent="0.2">
      <c r="E142" s="452"/>
      <c r="X142" s="301"/>
    </row>
    <row r="143" spans="5:24" ht="15.75" customHeight="1" x14ac:dyDescent="0.2">
      <c r="E143" s="452"/>
      <c r="X143" s="301"/>
    </row>
    <row r="144" spans="5:24" ht="15.75" customHeight="1" x14ac:dyDescent="0.2">
      <c r="E144" s="452"/>
      <c r="X144" s="301"/>
    </row>
    <row r="145" spans="5:24" ht="15.75" customHeight="1" x14ac:dyDescent="0.2">
      <c r="E145" s="452"/>
      <c r="X145" s="301"/>
    </row>
    <row r="146" spans="5:24" ht="15.75" customHeight="1" x14ac:dyDescent="0.2">
      <c r="E146" s="452"/>
      <c r="X146" s="301"/>
    </row>
    <row r="147" spans="5:24" ht="15.75" customHeight="1" x14ac:dyDescent="0.2">
      <c r="E147" s="452"/>
      <c r="X147" s="301"/>
    </row>
    <row r="148" spans="5:24" ht="15.75" customHeight="1" x14ac:dyDescent="0.2">
      <c r="E148" s="452"/>
      <c r="X148" s="301"/>
    </row>
    <row r="149" spans="5:24" ht="15.75" customHeight="1" x14ac:dyDescent="0.2">
      <c r="E149" s="452"/>
      <c r="X149" s="301"/>
    </row>
    <row r="150" spans="5:24" ht="15.75" customHeight="1" x14ac:dyDescent="0.2">
      <c r="E150" s="452"/>
      <c r="X150" s="301"/>
    </row>
    <row r="151" spans="5:24" ht="15.75" customHeight="1" x14ac:dyDescent="0.2">
      <c r="E151" s="452"/>
      <c r="X151" s="301"/>
    </row>
    <row r="152" spans="5:24" ht="15.75" customHeight="1" x14ac:dyDescent="0.2">
      <c r="E152" s="452"/>
      <c r="X152" s="301"/>
    </row>
    <row r="153" spans="5:24" ht="15.75" customHeight="1" x14ac:dyDescent="0.2">
      <c r="E153" s="452"/>
      <c r="X153" s="301"/>
    </row>
    <row r="154" spans="5:24" ht="15.75" customHeight="1" x14ac:dyDescent="0.2">
      <c r="E154" s="452"/>
      <c r="X154" s="301"/>
    </row>
    <row r="155" spans="5:24" ht="15.75" customHeight="1" x14ac:dyDescent="0.2">
      <c r="E155" s="452"/>
      <c r="X155" s="301"/>
    </row>
    <row r="156" spans="5:24" ht="15.75" customHeight="1" x14ac:dyDescent="0.2">
      <c r="E156" s="452"/>
      <c r="X156" s="301"/>
    </row>
    <row r="157" spans="5:24" ht="15.75" customHeight="1" x14ac:dyDescent="0.2">
      <c r="E157" s="452"/>
      <c r="X157" s="301"/>
    </row>
    <row r="158" spans="5:24" ht="15.75" customHeight="1" x14ac:dyDescent="0.2">
      <c r="E158" s="452"/>
      <c r="X158" s="301"/>
    </row>
    <row r="159" spans="5:24" ht="15.75" customHeight="1" x14ac:dyDescent="0.2">
      <c r="E159" s="452"/>
      <c r="X159" s="301"/>
    </row>
    <row r="160" spans="5:24" ht="15.75" customHeight="1" x14ac:dyDescent="0.2">
      <c r="E160" s="452"/>
      <c r="X160" s="301"/>
    </row>
    <row r="161" spans="5:24" ht="15.75" customHeight="1" x14ac:dyDescent="0.2">
      <c r="E161" s="452"/>
      <c r="X161" s="301"/>
    </row>
    <row r="162" spans="5:24" ht="15.75" customHeight="1" x14ac:dyDescent="0.2">
      <c r="E162" s="452"/>
      <c r="X162" s="301"/>
    </row>
    <row r="163" spans="5:24" ht="15.75" customHeight="1" x14ac:dyDescent="0.2">
      <c r="E163" s="452"/>
      <c r="X163" s="301"/>
    </row>
    <row r="164" spans="5:24" ht="15.75" customHeight="1" x14ac:dyDescent="0.2">
      <c r="E164" s="452"/>
      <c r="X164" s="301"/>
    </row>
    <row r="165" spans="5:24" ht="15.75" customHeight="1" x14ac:dyDescent="0.2">
      <c r="E165" s="452"/>
      <c r="X165" s="301"/>
    </row>
    <row r="166" spans="5:24" ht="15.75" customHeight="1" x14ac:dyDescent="0.2">
      <c r="E166" s="452"/>
      <c r="X166" s="301"/>
    </row>
    <row r="167" spans="5:24" ht="15.75" customHeight="1" x14ac:dyDescent="0.2">
      <c r="E167" s="452"/>
      <c r="X167" s="301"/>
    </row>
    <row r="168" spans="5:24" ht="15.75" customHeight="1" x14ac:dyDescent="0.2">
      <c r="E168" s="452"/>
      <c r="X168" s="301"/>
    </row>
    <row r="169" spans="5:24" ht="15.75" customHeight="1" x14ac:dyDescent="0.2">
      <c r="E169" s="452"/>
      <c r="X169" s="301"/>
    </row>
    <row r="170" spans="5:24" ht="15.75" customHeight="1" x14ac:dyDescent="0.2">
      <c r="E170" s="452"/>
      <c r="X170" s="301"/>
    </row>
    <row r="171" spans="5:24" ht="15.75" customHeight="1" x14ac:dyDescent="0.2">
      <c r="E171" s="452"/>
      <c r="X171" s="301"/>
    </row>
    <row r="172" spans="5:24" ht="15.75" customHeight="1" x14ac:dyDescent="0.2">
      <c r="E172" s="452"/>
      <c r="X172" s="301"/>
    </row>
    <row r="173" spans="5:24" ht="15.75" customHeight="1" x14ac:dyDescent="0.2">
      <c r="E173" s="452"/>
      <c r="X173" s="301"/>
    </row>
    <row r="174" spans="5:24" ht="15.75" customHeight="1" x14ac:dyDescent="0.2">
      <c r="E174" s="452"/>
      <c r="X174" s="301"/>
    </row>
    <row r="175" spans="5:24" ht="15.75" customHeight="1" x14ac:dyDescent="0.2">
      <c r="E175" s="452"/>
      <c r="X175" s="301"/>
    </row>
    <row r="176" spans="5:24" ht="15.75" customHeight="1" x14ac:dyDescent="0.2">
      <c r="E176" s="452"/>
      <c r="X176" s="301"/>
    </row>
    <row r="177" spans="5:24" ht="15.75" customHeight="1" x14ac:dyDescent="0.2">
      <c r="E177" s="452"/>
      <c r="X177" s="301"/>
    </row>
    <row r="178" spans="5:24" ht="15.75" customHeight="1" x14ac:dyDescent="0.2">
      <c r="E178" s="452"/>
      <c r="X178" s="301"/>
    </row>
    <row r="179" spans="5:24" ht="15.75" customHeight="1" x14ac:dyDescent="0.2">
      <c r="E179" s="452"/>
      <c r="X179" s="301"/>
    </row>
    <row r="180" spans="5:24" ht="15.75" customHeight="1" x14ac:dyDescent="0.2">
      <c r="E180" s="452"/>
      <c r="X180" s="301"/>
    </row>
    <row r="181" spans="5:24" ht="15.75" customHeight="1" x14ac:dyDescent="0.2">
      <c r="E181" s="452"/>
      <c r="X181" s="301"/>
    </row>
    <row r="182" spans="5:24" ht="15.75" customHeight="1" x14ac:dyDescent="0.2">
      <c r="E182" s="452"/>
      <c r="X182" s="301"/>
    </row>
    <row r="183" spans="5:24" ht="15.75" customHeight="1" x14ac:dyDescent="0.2">
      <c r="E183" s="452"/>
      <c r="X183" s="301"/>
    </row>
    <row r="184" spans="5:24" ht="15.75" customHeight="1" x14ac:dyDescent="0.2">
      <c r="E184" s="452"/>
      <c r="X184" s="301"/>
    </row>
    <row r="185" spans="5:24" ht="15.75" customHeight="1" x14ac:dyDescent="0.2">
      <c r="E185" s="452"/>
      <c r="X185" s="301"/>
    </row>
    <row r="186" spans="5:24" ht="15.75" customHeight="1" x14ac:dyDescent="0.2">
      <c r="E186" s="452"/>
      <c r="X186" s="301"/>
    </row>
    <row r="187" spans="5:24" ht="15.75" customHeight="1" x14ac:dyDescent="0.2">
      <c r="E187" s="452"/>
      <c r="X187" s="301"/>
    </row>
    <row r="188" spans="5:24" ht="15.75" customHeight="1" x14ac:dyDescent="0.2">
      <c r="E188" s="452"/>
      <c r="X188" s="301"/>
    </row>
    <row r="189" spans="5:24" ht="15.75" customHeight="1" x14ac:dyDescent="0.2">
      <c r="E189" s="452"/>
      <c r="X189" s="301"/>
    </row>
    <row r="190" spans="5:24" ht="15.75" customHeight="1" x14ac:dyDescent="0.2">
      <c r="E190" s="452"/>
      <c r="X190" s="301"/>
    </row>
    <row r="191" spans="5:24" ht="15.75" customHeight="1" x14ac:dyDescent="0.2">
      <c r="E191" s="452"/>
      <c r="X191" s="301"/>
    </row>
    <row r="192" spans="5:24" ht="15.75" customHeight="1" x14ac:dyDescent="0.2">
      <c r="E192" s="452"/>
      <c r="X192" s="301"/>
    </row>
    <row r="193" spans="5:24" ht="15.75" customHeight="1" x14ac:dyDescent="0.2">
      <c r="E193" s="452"/>
      <c r="X193" s="301"/>
    </row>
    <row r="194" spans="5:24" ht="15.75" customHeight="1" x14ac:dyDescent="0.2">
      <c r="E194" s="452"/>
      <c r="X194" s="301"/>
    </row>
    <row r="195" spans="5:24" ht="15.75" customHeight="1" x14ac:dyDescent="0.2">
      <c r="E195" s="452"/>
      <c r="X195" s="301"/>
    </row>
    <row r="196" spans="5:24" ht="15.75" customHeight="1" x14ac:dyDescent="0.2">
      <c r="E196" s="452"/>
      <c r="X196" s="301"/>
    </row>
    <row r="197" spans="5:24" ht="15.75" customHeight="1" x14ac:dyDescent="0.2">
      <c r="E197" s="452"/>
      <c r="X197" s="301"/>
    </row>
    <row r="198" spans="5:24" ht="15.75" customHeight="1" x14ac:dyDescent="0.2">
      <c r="E198" s="452"/>
      <c r="X198" s="301"/>
    </row>
    <row r="199" spans="5:24" ht="15.75" customHeight="1" x14ac:dyDescent="0.2">
      <c r="E199" s="452"/>
      <c r="X199" s="301"/>
    </row>
    <row r="200" spans="5:24" ht="15.75" customHeight="1" x14ac:dyDescent="0.2">
      <c r="E200" s="452"/>
      <c r="X200" s="301"/>
    </row>
    <row r="201" spans="5:24" ht="15.75" customHeight="1" x14ac:dyDescent="0.2">
      <c r="E201" s="452"/>
      <c r="X201" s="301"/>
    </row>
    <row r="202" spans="5:24" ht="15.75" customHeight="1" x14ac:dyDescent="0.2">
      <c r="E202" s="452"/>
      <c r="X202" s="301"/>
    </row>
    <row r="203" spans="5:24" ht="15.75" customHeight="1" x14ac:dyDescent="0.2">
      <c r="E203" s="452"/>
      <c r="X203" s="301"/>
    </row>
    <row r="204" spans="5:24" ht="15.75" customHeight="1" x14ac:dyDescent="0.2">
      <c r="E204" s="452"/>
      <c r="X204" s="301"/>
    </row>
    <row r="205" spans="5:24" ht="15.75" customHeight="1" x14ac:dyDescent="0.2">
      <c r="E205" s="452"/>
      <c r="X205" s="301"/>
    </row>
    <row r="206" spans="5:24" ht="15.75" customHeight="1" x14ac:dyDescent="0.2">
      <c r="E206" s="452"/>
      <c r="X206" s="301"/>
    </row>
    <row r="207" spans="5:24" ht="15.75" customHeight="1" x14ac:dyDescent="0.2">
      <c r="E207" s="452"/>
      <c r="X207" s="301"/>
    </row>
    <row r="208" spans="5:24" ht="15.75" customHeight="1" x14ac:dyDescent="0.2">
      <c r="E208" s="452"/>
      <c r="X208" s="301"/>
    </row>
    <row r="209" spans="5:24" ht="15.75" customHeight="1" x14ac:dyDescent="0.2">
      <c r="E209" s="452"/>
      <c r="X209" s="301"/>
    </row>
    <row r="210" spans="5:24" ht="15.75" customHeight="1" x14ac:dyDescent="0.2">
      <c r="E210" s="452"/>
      <c r="X210" s="301"/>
    </row>
    <row r="211" spans="5:24" ht="15.75" customHeight="1" x14ac:dyDescent="0.2">
      <c r="E211" s="452"/>
      <c r="X211" s="301"/>
    </row>
    <row r="212" spans="5:24" ht="15.75" customHeight="1" x14ac:dyDescent="0.2">
      <c r="E212" s="452"/>
      <c r="X212" s="301"/>
    </row>
    <row r="213" spans="5:24" ht="15.75" customHeight="1" x14ac:dyDescent="0.2">
      <c r="E213" s="452"/>
      <c r="X213" s="301"/>
    </row>
    <row r="214" spans="5:24" ht="15.75" customHeight="1" x14ac:dyDescent="0.2">
      <c r="E214" s="452"/>
      <c r="X214" s="301"/>
    </row>
    <row r="215" spans="5:24" ht="15.75" customHeight="1" x14ac:dyDescent="0.2">
      <c r="E215" s="452"/>
      <c r="X215" s="301"/>
    </row>
    <row r="216" spans="5:24" ht="15.75" customHeight="1" x14ac:dyDescent="0.2">
      <c r="E216" s="452"/>
      <c r="X216" s="301"/>
    </row>
    <row r="217" spans="5:24" ht="15.75" customHeight="1" x14ac:dyDescent="0.2">
      <c r="E217" s="452"/>
      <c r="X217" s="301"/>
    </row>
    <row r="218" spans="5:24" ht="15.75" customHeight="1" x14ac:dyDescent="0.2">
      <c r="E218" s="452"/>
      <c r="X218" s="301"/>
    </row>
    <row r="219" spans="5:24" ht="15.75" customHeight="1" x14ac:dyDescent="0.2">
      <c r="E219" s="452"/>
      <c r="X219" s="301"/>
    </row>
    <row r="220" spans="5:24" ht="15.75" customHeight="1" x14ac:dyDescent="0.2">
      <c r="E220" s="452"/>
      <c r="X220" s="301"/>
    </row>
    <row r="221" spans="5:24" ht="15.75" customHeight="1" x14ac:dyDescent="0.2">
      <c r="E221" s="452"/>
      <c r="X221" s="301"/>
    </row>
    <row r="222" spans="5:24" ht="15.75" customHeight="1" x14ac:dyDescent="0.2">
      <c r="E222" s="452"/>
      <c r="X222" s="301"/>
    </row>
    <row r="223" spans="5:24" ht="15.75" customHeight="1" x14ac:dyDescent="0.2">
      <c r="E223" s="452"/>
      <c r="X223" s="301"/>
    </row>
    <row r="224" spans="5:24" ht="15.75" customHeight="1" x14ac:dyDescent="0.2">
      <c r="E224" s="452"/>
      <c r="X224" s="301"/>
    </row>
    <row r="225" spans="5:24" ht="15.75" customHeight="1" x14ac:dyDescent="0.2">
      <c r="E225" s="452"/>
      <c r="X225" s="301"/>
    </row>
    <row r="226" spans="5:24" ht="15.75" customHeight="1" x14ac:dyDescent="0.2">
      <c r="E226" s="452"/>
      <c r="X226" s="301"/>
    </row>
    <row r="227" spans="5:24" ht="15.75" customHeight="1" x14ac:dyDescent="0.2">
      <c r="E227" s="452"/>
      <c r="X227" s="301"/>
    </row>
    <row r="228" spans="5:24" ht="15.75" customHeight="1" x14ac:dyDescent="0.2">
      <c r="E228" s="452"/>
      <c r="X228" s="301"/>
    </row>
    <row r="229" spans="5:24" ht="15.75" customHeight="1" x14ac:dyDescent="0.2">
      <c r="E229" s="452"/>
      <c r="X229" s="301"/>
    </row>
    <row r="230" spans="5:24" ht="15.75" customHeight="1" x14ac:dyDescent="0.2">
      <c r="E230" s="452"/>
      <c r="X230" s="301"/>
    </row>
    <row r="231" spans="5:24" ht="15.75" customHeight="1" x14ac:dyDescent="0.2">
      <c r="E231" s="452"/>
      <c r="X231" s="301"/>
    </row>
    <row r="232" spans="5:24" ht="15.75" customHeight="1" x14ac:dyDescent="0.2">
      <c r="E232" s="452"/>
      <c r="X232" s="301"/>
    </row>
    <row r="233" spans="5:24" ht="15.75" customHeight="1" x14ac:dyDescent="0.2">
      <c r="E233" s="452"/>
      <c r="X233" s="301"/>
    </row>
    <row r="234" spans="5:24" ht="15.75" customHeight="1" x14ac:dyDescent="0.2">
      <c r="E234" s="452"/>
      <c r="X234" s="301"/>
    </row>
    <row r="235" spans="5:24" ht="15.75" customHeight="1" x14ac:dyDescent="0.2">
      <c r="E235" s="452"/>
      <c r="X235" s="301"/>
    </row>
    <row r="236" spans="5:24" ht="15.75" customHeight="1" x14ac:dyDescent="0.2">
      <c r="E236" s="452"/>
      <c r="X236" s="301"/>
    </row>
    <row r="237" spans="5:24" ht="15.75" customHeight="1" x14ac:dyDescent="0.2">
      <c r="E237" s="452"/>
      <c r="X237" s="301"/>
    </row>
    <row r="238" spans="5:24" ht="15.75" customHeight="1" x14ac:dyDescent="0.2">
      <c r="E238" s="452"/>
      <c r="X238" s="301"/>
    </row>
    <row r="239" spans="5:24" ht="15.75" customHeight="1" x14ac:dyDescent="0.2">
      <c r="E239" s="452"/>
      <c r="X239" s="301"/>
    </row>
    <row r="240" spans="5:24" ht="15.75" customHeight="1" x14ac:dyDescent="0.2">
      <c r="E240" s="452"/>
      <c r="X240" s="301"/>
    </row>
    <row r="241" spans="5:24" ht="15.75" customHeight="1" x14ac:dyDescent="0.2">
      <c r="E241" s="452"/>
      <c r="X241" s="301"/>
    </row>
    <row r="242" spans="5:24" ht="15.75" customHeight="1" x14ac:dyDescent="0.2">
      <c r="E242" s="452"/>
      <c r="X242" s="301"/>
    </row>
    <row r="243" spans="5:24" ht="15.75" customHeight="1" x14ac:dyDescent="0.2">
      <c r="E243" s="452"/>
      <c r="X243" s="301"/>
    </row>
    <row r="244" spans="5:24" ht="15.75" customHeight="1" x14ac:dyDescent="0.2">
      <c r="E244" s="452"/>
      <c r="X244" s="301"/>
    </row>
    <row r="245" spans="5:24" ht="15.75" customHeight="1" x14ac:dyDescent="0.2">
      <c r="E245" s="452"/>
      <c r="X245" s="301"/>
    </row>
    <row r="246" spans="5:24" ht="15.75" customHeight="1" x14ac:dyDescent="0.2">
      <c r="E246" s="452"/>
      <c r="X246" s="301"/>
    </row>
    <row r="247" spans="5:24" ht="15.75" customHeight="1" x14ac:dyDescent="0.2">
      <c r="E247" s="452"/>
      <c r="X247" s="301"/>
    </row>
    <row r="248" spans="5:24" ht="15.75" customHeight="1" x14ac:dyDescent="0.2">
      <c r="E248" s="452"/>
      <c r="X248" s="301"/>
    </row>
    <row r="249" spans="5:24" ht="15.75" customHeight="1" x14ac:dyDescent="0.2">
      <c r="E249" s="452"/>
      <c r="X249" s="301"/>
    </row>
    <row r="250" spans="5:24" ht="15.75" customHeight="1" x14ac:dyDescent="0.2">
      <c r="E250" s="452"/>
      <c r="X250" s="301"/>
    </row>
    <row r="251" spans="5:24" ht="15.75" customHeight="1" x14ac:dyDescent="0.2">
      <c r="E251" s="452"/>
      <c r="X251" s="301"/>
    </row>
    <row r="252" spans="5:24" ht="15.75" customHeight="1" x14ac:dyDescent="0.2">
      <c r="E252" s="452"/>
      <c r="X252" s="301"/>
    </row>
    <row r="253" spans="5:24" ht="15.75" customHeight="1" x14ac:dyDescent="0.2">
      <c r="E253" s="452"/>
      <c r="X253" s="301"/>
    </row>
    <row r="254" spans="5:24" ht="15.75" customHeight="1" x14ac:dyDescent="0.2">
      <c r="E254" s="452"/>
      <c r="X254" s="301"/>
    </row>
    <row r="255" spans="5:24" ht="15.75" customHeight="1" x14ac:dyDescent="0.2">
      <c r="E255" s="452"/>
      <c r="X255" s="301"/>
    </row>
    <row r="256" spans="5:24" ht="15.75" customHeight="1" x14ac:dyDescent="0.2">
      <c r="E256" s="452"/>
      <c r="X256" s="301"/>
    </row>
    <row r="257" spans="5:24" ht="15.75" customHeight="1" x14ac:dyDescent="0.2">
      <c r="E257" s="452"/>
      <c r="X257" s="301"/>
    </row>
    <row r="258" spans="5:24" ht="15.75" customHeight="1" x14ac:dyDescent="0.2">
      <c r="E258" s="452"/>
      <c r="X258" s="301"/>
    </row>
    <row r="259" spans="5:24" ht="15.75" customHeight="1" x14ac:dyDescent="0.2">
      <c r="E259" s="452"/>
      <c r="X259" s="301"/>
    </row>
    <row r="260" spans="5:24" ht="15.75" customHeight="1" x14ac:dyDescent="0.2">
      <c r="E260" s="452"/>
      <c r="X260" s="301"/>
    </row>
    <row r="261" spans="5:24" ht="15.75" customHeight="1" x14ac:dyDescent="0.2">
      <c r="E261" s="452"/>
      <c r="X261" s="301"/>
    </row>
    <row r="262" spans="5:24" ht="15.75" customHeight="1" x14ac:dyDescent="0.2">
      <c r="E262" s="452"/>
      <c r="X262" s="301"/>
    </row>
    <row r="263" spans="5:24" ht="15.75" customHeight="1" x14ac:dyDescent="0.2">
      <c r="E263" s="452"/>
      <c r="X263" s="301"/>
    </row>
    <row r="264" spans="5:24" ht="15.75" customHeight="1" x14ac:dyDescent="0.2">
      <c r="E264" s="452"/>
      <c r="X264" s="301"/>
    </row>
    <row r="265" spans="5:24" ht="15.75" customHeight="1" x14ac:dyDescent="0.2">
      <c r="E265" s="452"/>
      <c r="X265" s="301"/>
    </row>
    <row r="266" spans="5:24" ht="15.75" customHeight="1" x14ac:dyDescent="0.2">
      <c r="E266" s="452"/>
      <c r="X266" s="301"/>
    </row>
    <row r="267" spans="5:24" ht="15.75" customHeight="1" x14ac:dyDescent="0.2">
      <c r="E267" s="452"/>
      <c r="X267" s="301"/>
    </row>
    <row r="268" spans="5:24" ht="15.75" customHeight="1" x14ac:dyDescent="0.2">
      <c r="E268" s="452"/>
      <c r="X268" s="301"/>
    </row>
    <row r="269" spans="5:24" ht="15.75" customHeight="1" x14ac:dyDescent="0.2">
      <c r="E269" s="452"/>
      <c r="X269" s="301"/>
    </row>
    <row r="270" spans="5:24" ht="15.75" customHeight="1" x14ac:dyDescent="0.2">
      <c r="E270" s="452"/>
      <c r="X270" s="301"/>
    </row>
    <row r="271" spans="5:24" ht="15.75" customHeight="1" x14ac:dyDescent="0.2">
      <c r="E271" s="452"/>
      <c r="X271" s="301"/>
    </row>
    <row r="272" spans="5:24" ht="15.75" customHeight="1" x14ac:dyDescent="0.2">
      <c r="E272" s="452"/>
      <c r="X272" s="301"/>
    </row>
    <row r="273" spans="5:24" ht="15.75" customHeight="1" x14ac:dyDescent="0.2">
      <c r="E273" s="452"/>
      <c r="X273" s="301"/>
    </row>
    <row r="274" spans="5:24" ht="15.75" customHeight="1" x14ac:dyDescent="0.2">
      <c r="E274" s="452"/>
      <c r="X274" s="301"/>
    </row>
    <row r="275" spans="5:24" ht="15.75" customHeight="1" x14ac:dyDescent="0.2">
      <c r="E275" s="452"/>
      <c r="X275" s="301"/>
    </row>
    <row r="276" spans="5:24" ht="15.75" customHeight="1" x14ac:dyDescent="0.2">
      <c r="E276" s="452"/>
      <c r="X276" s="301"/>
    </row>
    <row r="277" spans="5:24" ht="15.75" customHeight="1" x14ac:dyDescent="0.2">
      <c r="E277" s="452"/>
      <c r="X277" s="301"/>
    </row>
    <row r="278" spans="5:24" ht="15.75" customHeight="1" x14ac:dyDescent="0.2">
      <c r="E278" s="452"/>
      <c r="X278" s="301"/>
    </row>
    <row r="279" spans="5:24" ht="15.75" customHeight="1" x14ac:dyDescent="0.2">
      <c r="E279" s="452"/>
      <c r="X279" s="301"/>
    </row>
    <row r="280" spans="5:24" ht="15.75" customHeight="1" x14ac:dyDescent="0.2">
      <c r="E280" s="452"/>
      <c r="X280" s="301"/>
    </row>
    <row r="281" spans="5:24" ht="15.75" customHeight="1" x14ac:dyDescent="0.2">
      <c r="E281" s="452"/>
      <c r="X281" s="301"/>
    </row>
    <row r="282" spans="5:24" ht="15.75" customHeight="1" x14ac:dyDescent="0.2">
      <c r="E282" s="452"/>
      <c r="X282" s="301"/>
    </row>
    <row r="283" spans="5:24" ht="15.75" customHeight="1" x14ac:dyDescent="0.2">
      <c r="E283" s="452"/>
      <c r="X283" s="301"/>
    </row>
    <row r="284" spans="5:24" ht="15.75" customHeight="1" x14ac:dyDescent="0.2">
      <c r="E284" s="452"/>
      <c r="X284" s="301"/>
    </row>
    <row r="285" spans="5:24" ht="15.75" customHeight="1" x14ac:dyDescent="0.2">
      <c r="E285" s="452"/>
      <c r="X285" s="301"/>
    </row>
    <row r="286" spans="5:24" ht="15.75" customHeight="1" x14ac:dyDescent="0.2">
      <c r="E286" s="452"/>
      <c r="X286" s="301"/>
    </row>
    <row r="287" spans="5:24" ht="15.75" customHeight="1" x14ac:dyDescent="0.2">
      <c r="E287" s="452"/>
      <c r="X287" s="301"/>
    </row>
    <row r="288" spans="5:24" ht="15.75" customHeight="1" x14ac:dyDescent="0.2">
      <c r="E288" s="452"/>
      <c r="X288" s="301"/>
    </row>
    <row r="289" spans="5:24" ht="15.75" customHeight="1" x14ac:dyDescent="0.2">
      <c r="E289" s="452"/>
      <c r="X289" s="301"/>
    </row>
    <row r="290" spans="5:24" ht="15.75" customHeight="1" x14ac:dyDescent="0.2">
      <c r="E290" s="452"/>
      <c r="X290" s="301"/>
    </row>
    <row r="291" spans="5:24" ht="15.75" customHeight="1" x14ac:dyDescent="0.2">
      <c r="E291" s="452"/>
      <c r="X291" s="301"/>
    </row>
    <row r="292" spans="5:24" ht="15.75" customHeight="1" x14ac:dyDescent="0.2">
      <c r="E292" s="452"/>
      <c r="X292" s="301"/>
    </row>
    <row r="293" spans="5:24" ht="15.75" customHeight="1" x14ac:dyDescent="0.2">
      <c r="E293" s="452"/>
      <c r="X293" s="301"/>
    </row>
    <row r="294" spans="5:24" ht="15.75" customHeight="1" x14ac:dyDescent="0.2">
      <c r="E294" s="452"/>
      <c r="X294" s="301"/>
    </row>
    <row r="295" spans="5:24" ht="15.75" customHeight="1" x14ac:dyDescent="0.2">
      <c r="E295" s="452"/>
      <c r="X295" s="301"/>
    </row>
    <row r="296" spans="5:24" ht="15.75" customHeight="1" x14ac:dyDescent="0.2">
      <c r="E296" s="452"/>
      <c r="X296" s="301"/>
    </row>
    <row r="297" spans="5:24" ht="15.75" customHeight="1" x14ac:dyDescent="0.2">
      <c r="E297" s="452"/>
      <c r="X297" s="301"/>
    </row>
    <row r="298" spans="5:24" ht="15.75" customHeight="1" x14ac:dyDescent="0.2">
      <c r="E298" s="452"/>
      <c r="X298" s="301"/>
    </row>
    <row r="299" spans="5:24" ht="15.75" customHeight="1" x14ac:dyDescent="0.2">
      <c r="E299" s="452"/>
      <c r="X299" s="301"/>
    </row>
    <row r="300" spans="5:24" ht="15.75" customHeight="1" x14ac:dyDescent="0.2">
      <c r="E300" s="452"/>
      <c r="X300" s="301"/>
    </row>
    <row r="301" spans="5:24" ht="15.75" customHeight="1" x14ac:dyDescent="0.2">
      <c r="E301" s="452"/>
      <c r="X301" s="301"/>
    </row>
    <row r="302" spans="5:24" ht="15.75" customHeight="1" x14ac:dyDescent="0.2">
      <c r="E302" s="452"/>
      <c r="X302" s="301"/>
    </row>
    <row r="303" spans="5:24" ht="15.75" customHeight="1" x14ac:dyDescent="0.2">
      <c r="E303" s="452"/>
      <c r="X303" s="301"/>
    </row>
    <row r="304" spans="5:24" ht="15.75" customHeight="1" x14ac:dyDescent="0.2">
      <c r="E304" s="452"/>
      <c r="X304" s="301"/>
    </row>
    <row r="305" spans="5:24" ht="15.75" customHeight="1" x14ac:dyDescent="0.2">
      <c r="E305" s="452"/>
      <c r="X305" s="301"/>
    </row>
    <row r="306" spans="5:24" ht="15.75" customHeight="1" x14ac:dyDescent="0.2">
      <c r="E306" s="452"/>
      <c r="X306" s="301"/>
    </row>
    <row r="307" spans="5:24" ht="15.75" customHeight="1" x14ac:dyDescent="0.2">
      <c r="E307" s="452"/>
      <c r="X307" s="301"/>
    </row>
    <row r="308" spans="5:24" ht="15.75" customHeight="1" x14ac:dyDescent="0.2">
      <c r="E308" s="452"/>
      <c r="X308" s="301"/>
    </row>
    <row r="309" spans="5:24" ht="15.75" customHeight="1" x14ac:dyDescent="0.2">
      <c r="E309" s="452"/>
      <c r="X309" s="301"/>
    </row>
    <row r="310" spans="5:24" ht="15.75" customHeight="1" x14ac:dyDescent="0.2">
      <c r="E310" s="452"/>
      <c r="X310" s="301"/>
    </row>
    <row r="311" spans="5:24" ht="15.75" customHeight="1" x14ac:dyDescent="0.2">
      <c r="E311" s="452"/>
      <c r="X311" s="301"/>
    </row>
    <row r="312" spans="5:24" ht="15.75" customHeight="1" x14ac:dyDescent="0.2">
      <c r="E312" s="452"/>
      <c r="X312" s="301"/>
    </row>
    <row r="313" spans="5:24" ht="15.75" customHeight="1" x14ac:dyDescent="0.2">
      <c r="E313" s="452"/>
      <c r="X313" s="301"/>
    </row>
    <row r="314" spans="5:24" ht="15.75" customHeight="1" x14ac:dyDescent="0.2">
      <c r="E314" s="452"/>
      <c r="X314" s="301"/>
    </row>
    <row r="315" spans="5:24" ht="15.75" customHeight="1" x14ac:dyDescent="0.2">
      <c r="E315" s="452"/>
      <c r="X315" s="301"/>
    </row>
    <row r="316" spans="5:24" ht="15.75" customHeight="1" x14ac:dyDescent="0.2">
      <c r="E316" s="452"/>
      <c r="X316" s="301"/>
    </row>
    <row r="317" spans="5:24" ht="15.75" customHeight="1" x14ac:dyDescent="0.2">
      <c r="E317" s="452"/>
      <c r="X317" s="301"/>
    </row>
    <row r="318" spans="5:24" ht="15.75" customHeight="1" x14ac:dyDescent="0.2">
      <c r="E318" s="452"/>
      <c r="X318" s="301"/>
    </row>
    <row r="319" spans="5:24" ht="15.75" customHeight="1" x14ac:dyDescent="0.2">
      <c r="E319" s="452"/>
      <c r="X319" s="301"/>
    </row>
    <row r="320" spans="5:24" ht="15.75" customHeight="1" x14ac:dyDescent="0.2">
      <c r="E320" s="452"/>
      <c r="X320" s="301"/>
    </row>
    <row r="321" spans="5:24" ht="15.75" customHeight="1" x14ac:dyDescent="0.2">
      <c r="E321" s="452"/>
      <c r="X321" s="301"/>
    </row>
    <row r="322" spans="5:24" ht="15.75" customHeight="1" x14ac:dyDescent="0.2">
      <c r="E322" s="452"/>
      <c r="X322" s="301"/>
    </row>
    <row r="323" spans="5:24" ht="15.75" customHeight="1" x14ac:dyDescent="0.2">
      <c r="E323" s="452"/>
      <c r="X323" s="301"/>
    </row>
    <row r="324" spans="5:24" ht="15.75" customHeight="1" x14ac:dyDescent="0.2">
      <c r="E324" s="452"/>
      <c r="X324" s="301"/>
    </row>
    <row r="325" spans="5:24" ht="15.75" customHeight="1" x14ac:dyDescent="0.2">
      <c r="E325" s="452"/>
      <c r="X325" s="301"/>
    </row>
    <row r="326" spans="5:24" ht="15.75" customHeight="1" x14ac:dyDescent="0.2">
      <c r="E326" s="452"/>
      <c r="X326" s="301"/>
    </row>
    <row r="327" spans="5:24" ht="15.75" customHeight="1" x14ac:dyDescent="0.2">
      <c r="E327" s="452"/>
      <c r="X327" s="301"/>
    </row>
    <row r="328" spans="5:24" ht="15.75" customHeight="1" x14ac:dyDescent="0.2">
      <c r="E328" s="452"/>
      <c r="X328" s="301"/>
    </row>
    <row r="329" spans="5:24" ht="15.75" customHeight="1" x14ac:dyDescent="0.2">
      <c r="E329" s="452"/>
      <c r="X329" s="301"/>
    </row>
    <row r="330" spans="5:24" ht="15.75" customHeight="1" x14ac:dyDescent="0.2">
      <c r="E330" s="452"/>
      <c r="X330" s="301"/>
    </row>
    <row r="331" spans="5:24" ht="15.75" customHeight="1" x14ac:dyDescent="0.2">
      <c r="E331" s="452"/>
      <c r="X331" s="301"/>
    </row>
    <row r="332" spans="5:24" ht="15.75" customHeight="1" x14ac:dyDescent="0.2">
      <c r="E332" s="452"/>
      <c r="X332" s="301"/>
    </row>
    <row r="333" spans="5:24" ht="15.75" customHeight="1" x14ac:dyDescent="0.2">
      <c r="E333" s="452"/>
      <c r="X333" s="301"/>
    </row>
    <row r="334" spans="5:24" ht="15.75" customHeight="1" x14ac:dyDescent="0.2">
      <c r="E334" s="452"/>
      <c r="X334" s="301"/>
    </row>
    <row r="335" spans="5:24" ht="15.75" customHeight="1" x14ac:dyDescent="0.2">
      <c r="E335" s="452"/>
      <c r="X335" s="301"/>
    </row>
    <row r="336" spans="5:24" ht="15.75" customHeight="1" x14ac:dyDescent="0.2">
      <c r="E336" s="452"/>
      <c r="X336" s="301"/>
    </row>
    <row r="337" spans="5:24" ht="15.75" customHeight="1" x14ac:dyDescent="0.2">
      <c r="E337" s="452"/>
      <c r="X337" s="301"/>
    </row>
    <row r="338" spans="5:24" ht="15.75" customHeight="1" x14ac:dyDescent="0.2">
      <c r="E338" s="452"/>
      <c r="X338" s="301"/>
    </row>
    <row r="339" spans="5:24" ht="15.75" customHeight="1" x14ac:dyDescent="0.2">
      <c r="E339" s="452"/>
      <c r="X339" s="301"/>
    </row>
    <row r="340" spans="5:24" ht="15.75" customHeight="1" x14ac:dyDescent="0.2">
      <c r="E340" s="452"/>
      <c r="X340" s="301"/>
    </row>
    <row r="341" spans="5:24" ht="15.75" customHeight="1" x14ac:dyDescent="0.2">
      <c r="E341" s="452"/>
      <c r="X341" s="301"/>
    </row>
    <row r="342" spans="5:24" ht="15.75" customHeight="1" x14ac:dyDescent="0.2">
      <c r="E342" s="452"/>
      <c r="X342" s="301"/>
    </row>
    <row r="343" spans="5:24" ht="15.75" customHeight="1" x14ac:dyDescent="0.2">
      <c r="E343" s="452"/>
      <c r="X343" s="301"/>
    </row>
    <row r="344" spans="5:24" ht="15.75" customHeight="1" x14ac:dyDescent="0.2">
      <c r="E344" s="452"/>
      <c r="X344" s="301"/>
    </row>
    <row r="345" spans="5:24" ht="15.75" customHeight="1" x14ac:dyDescent="0.2">
      <c r="E345" s="452"/>
      <c r="X345" s="301"/>
    </row>
    <row r="346" spans="5:24" ht="15.75" customHeight="1" x14ac:dyDescent="0.2">
      <c r="E346" s="452"/>
      <c r="X346" s="301"/>
    </row>
    <row r="347" spans="5:24" ht="15.75" customHeight="1" x14ac:dyDescent="0.2">
      <c r="E347" s="452"/>
      <c r="X347" s="301"/>
    </row>
    <row r="348" spans="5:24" ht="15.75" customHeight="1" x14ac:dyDescent="0.2">
      <c r="E348" s="452"/>
      <c r="X348" s="301"/>
    </row>
    <row r="349" spans="5:24" ht="15.75" customHeight="1" x14ac:dyDescent="0.2">
      <c r="E349" s="452"/>
      <c r="X349" s="301"/>
    </row>
    <row r="350" spans="5:24" ht="15.75" customHeight="1" x14ac:dyDescent="0.2">
      <c r="E350" s="452"/>
      <c r="X350" s="301"/>
    </row>
    <row r="351" spans="5:24" ht="15.75" customHeight="1" x14ac:dyDescent="0.2">
      <c r="E351" s="452"/>
      <c r="X351" s="301"/>
    </row>
    <row r="352" spans="5:24" ht="15.75" customHeight="1" x14ac:dyDescent="0.2">
      <c r="E352" s="452"/>
      <c r="X352" s="301"/>
    </row>
    <row r="353" spans="5:24" ht="15.75" customHeight="1" x14ac:dyDescent="0.2">
      <c r="E353" s="452"/>
      <c r="X353" s="301"/>
    </row>
    <row r="354" spans="5:24" ht="15.75" customHeight="1" x14ac:dyDescent="0.2">
      <c r="E354" s="452"/>
      <c r="X354" s="301"/>
    </row>
    <row r="355" spans="5:24" ht="15.75" customHeight="1" x14ac:dyDescent="0.2">
      <c r="E355" s="452"/>
      <c r="X355" s="301"/>
    </row>
    <row r="356" spans="5:24" ht="15.75" customHeight="1" x14ac:dyDescent="0.2">
      <c r="E356" s="452"/>
      <c r="X356" s="301"/>
    </row>
    <row r="357" spans="5:24" ht="15.75" customHeight="1" x14ac:dyDescent="0.2">
      <c r="E357" s="452"/>
      <c r="X357" s="301"/>
    </row>
    <row r="358" spans="5:24" ht="15.75" customHeight="1" x14ac:dyDescent="0.2">
      <c r="E358" s="452"/>
      <c r="X358" s="301"/>
    </row>
    <row r="359" spans="5:24" ht="15.75" customHeight="1" x14ac:dyDescent="0.2">
      <c r="E359" s="452"/>
      <c r="X359" s="301"/>
    </row>
    <row r="360" spans="5:24" ht="15.75" customHeight="1" x14ac:dyDescent="0.2">
      <c r="E360" s="452"/>
      <c r="X360" s="301"/>
    </row>
    <row r="361" spans="5:24" ht="15.75" customHeight="1" x14ac:dyDescent="0.2">
      <c r="E361" s="452"/>
      <c r="X361" s="301"/>
    </row>
    <row r="362" spans="5:24" ht="15.75" customHeight="1" x14ac:dyDescent="0.2">
      <c r="E362" s="452"/>
      <c r="X362" s="301"/>
    </row>
    <row r="363" spans="5:24" ht="15.75" customHeight="1" x14ac:dyDescent="0.2">
      <c r="E363" s="452"/>
      <c r="X363" s="301"/>
    </row>
    <row r="364" spans="5:24" ht="15.75" customHeight="1" x14ac:dyDescent="0.2">
      <c r="E364" s="452"/>
      <c r="X364" s="301"/>
    </row>
    <row r="365" spans="5:24" ht="15.75" customHeight="1" x14ac:dyDescent="0.2">
      <c r="E365" s="452"/>
      <c r="X365" s="301"/>
    </row>
    <row r="366" spans="5:24" ht="15.75" customHeight="1" x14ac:dyDescent="0.2">
      <c r="E366" s="452"/>
      <c r="X366" s="301"/>
    </row>
    <row r="367" spans="5:24" ht="15.75" customHeight="1" x14ac:dyDescent="0.2">
      <c r="E367" s="452"/>
      <c r="X367" s="301"/>
    </row>
    <row r="368" spans="5:24" ht="15.75" customHeight="1" x14ac:dyDescent="0.2">
      <c r="E368" s="452"/>
      <c r="X368" s="301"/>
    </row>
    <row r="369" spans="5:24" ht="15.75" customHeight="1" x14ac:dyDescent="0.2">
      <c r="E369" s="452"/>
      <c r="X369" s="301"/>
    </row>
    <row r="370" spans="5:24" ht="15.75" customHeight="1" x14ac:dyDescent="0.2">
      <c r="E370" s="452"/>
      <c r="X370" s="301"/>
    </row>
    <row r="371" spans="5:24" ht="15.75" customHeight="1" x14ac:dyDescent="0.2">
      <c r="E371" s="452"/>
      <c r="X371" s="301"/>
    </row>
    <row r="372" spans="5:24" ht="15.75" customHeight="1" x14ac:dyDescent="0.2">
      <c r="E372" s="452"/>
      <c r="X372" s="301"/>
    </row>
    <row r="373" spans="5:24" ht="15.75" customHeight="1" x14ac:dyDescent="0.2">
      <c r="E373" s="452"/>
      <c r="X373" s="301"/>
    </row>
    <row r="374" spans="5:24" ht="15.75" customHeight="1" x14ac:dyDescent="0.2">
      <c r="E374" s="452"/>
      <c r="X374" s="301"/>
    </row>
    <row r="375" spans="5:24" ht="15.75" customHeight="1" x14ac:dyDescent="0.2">
      <c r="E375" s="452"/>
      <c r="X375" s="301"/>
    </row>
    <row r="376" spans="5:24" ht="15.75" customHeight="1" x14ac:dyDescent="0.2">
      <c r="E376" s="452"/>
      <c r="X376" s="301"/>
    </row>
    <row r="377" spans="5:24" ht="15.75" customHeight="1" x14ac:dyDescent="0.2">
      <c r="E377" s="452"/>
      <c r="X377" s="301"/>
    </row>
    <row r="378" spans="5:24" ht="15.75" customHeight="1" x14ac:dyDescent="0.2">
      <c r="E378" s="452"/>
      <c r="X378" s="301"/>
    </row>
    <row r="379" spans="5:24" ht="15.75" customHeight="1" x14ac:dyDescent="0.2">
      <c r="E379" s="452"/>
      <c r="X379" s="301"/>
    </row>
    <row r="380" spans="5:24" ht="15.75" customHeight="1" x14ac:dyDescent="0.2">
      <c r="E380" s="452"/>
      <c r="X380" s="301"/>
    </row>
    <row r="381" spans="5:24" ht="15.75" customHeight="1" x14ac:dyDescent="0.2">
      <c r="E381" s="452"/>
      <c r="X381" s="301"/>
    </row>
    <row r="382" spans="5:24" ht="15.75" customHeight="1" x14ac:dyDescent="0.2">
      <c r="E382" s="452"/>
      <c r="X382" s="301"/>
    </row>
    <row r="383" spans="5:24" ht="15.75" customHeight="1" x14ac:dyDescent="0.2">
      <c r="E383" s="452"/>
      <c r="X383" s="301"/>
    </row>
    <row r="384" spans="5:24" ht="15.75" customHeight="1" x14ac:dyDescent="0.2">
      <c r="E384" s="452"/>
      <c r="X384" s="301"/>
    </row>
    <row r="385" spans="5:24" ht="15.75" customHeight="1" x14ac:dyDescent="0.2">
      <c r="E385" s="452"/>
      <c r="X385" s="301"/>
    </row>
    <row r="386" spans="5:24" ht="15.75" customHeight="1" x14ac:dyDescent="0.2">
      <c r="E386" s="452"/>
      <c r="X386" s="301"/>
    </row>
    <row r="387" spans="5:24" ht="15.75" customHeight="1" x14ac:dyDescent="0.2">
      <c r="E387" s="452"/>
      <c r="X387" s="301"/>
    </row>
    <row r="388" spans="5:24" ht="15.75" customHeight="1" x14ac:dyDescent="0.2">
      <c r="E388" s="452"/>
      <c r="X388" s="301"/>
    </row>
    <row r="389" spans="5:24" ht="15.75" customHeight="1" x14ac:dyDescent="0.2">
      <c r="E389" s="452"/>
      <c r="X389" s="301"/>
    </row>
    <row r="390" spans="5:24" ht="15.75" customHeight="1" x14ac:dyDescent="0.2">
      <c r="E390" s="452"/>
      <c r="X390" s="301"/>
    </row>
    <row r="391" spans="5:24" ht="15.75" customHeight="1" x14ac:dyDescent="0.2">
      <c r="E391" s="452"/>
      <c r="X391" s="301"/>
    </row>
    <row r="392" spans="5:24" ht="15.75" customHeight="1" x14ac:dyDescent="0.2">
      <c r="E392" s="452"/>
      <c r="X392" s="301"/>
    </row>
    <row r="393" spans="5:24" ht="15.75" customHeight="1" x14ac:dyDescent="0.2">
      <c r="E393" s="452"/>
      <c r="X393" s="301"/>
    </row>
    <row r="394" spans="5:24" ht="15.75" customHeight="1" x14ac:dyDescent="0.2">
      <c r="E394" s="452"/>
      <c r="X394" s="301"/>
    </row>
    <row r="395" spans="5:24" ht="15.75" customHeight="1" x14ac:dyDescent="0.2">
      <c r="E395" s="452"/>
      <c r="X395" s="301"/>
    </row>
    <row r="396" spans="5:24" ht="15.75" customHeight="1" x14ac:dyDescent="0.2">
      <c r="E396" s="452"/>
      <c r="X396" s="301"/>
    </row>
    <row r="397" spans="5:24" ht="15.75" customHeight="1" x14ac:dyDescent="0.2">
      <c r="E397" s="452"/>
      <c r="X397" s="301"/>
    </row>
    <row r="398" spans="5:24" ht="15.75" customHeight="1" x14ac:dyDescent="0.2">
      <c r="E398" s="452"/>
      <c r="X398" s="301"/>
    </row>
    <row r="399" spans="5:24" ht="15.75" customHeight="1" x14ac:dyDescent="0.2">
      <c r="E399" s="452"/>
      <c r="X399" s="301"/>
    </row>
    <row r="400" spans="5:24" ht="15.75" customHeight="1" x14ac:dyDescent="0.2">
      <c r="E400" s="452"/>
      <c r="X400" s="301"/>
    </row>
    <row r="401" spans="5:24" ht="15.75" customHeight="1" x14ac:dyDescent="0.2">
      <c r="E401" s="452"/>
      <c r="X401" s="301"/>
    </row>
    <row r="402" spans="5:24" ht="15.75" customHeight="1" x14ac:dyDescent="0.2">
      <c r="E402" s="452"/>
      <c r="X402" s="301"/>
    </row>
    <row r="403" spans="5:24" ht="15.75" customHeight="1" x14ac:dyDescent="0.2">
      <c r="E403" s="452"/>
      <c r="X403" s="301"/>
    </row>
    <row r="404" spans="5:24" ht="15.75" customHeight="1" x14ac:dyDescent="0.2">
      <c r="E404" s="452"/>
      <c r="X404" s="301"/>
    </row>
    <row r="405" spans="5:24" ht="15.75" customHeight="1" x14ac:dyDescent="0.2">
      <c r="E405" s="452"/>
      <c r="X405" s="301"/>
    </row>
    <row r="406" spans="5:24" ht="15.75" customHeight="1" x14ac:dyDescent="0.2">
      <c r="E406" s="452"/>
      <c r="X406" s="301"/>
    </row>
    <row r="407" spans="5:24" ht="15.75" customHeight="1" x14ac:dyDescent="0.2">
      <c r="E407" s="452"/>
      <c r="X407" s="301"/>
    </row>
    <row r="408" spans="5:24" ht="15.75" customHeight="1" x14ac:dyDescent="0.2">
      <c r="E408" s="452"/>
      <c r="X408" s="301"/>
    </row>
    <row r="409" spans="5:24" ht="15.75" customHeight="1" x14ac:dyDescent="0.2">
      <c r="E409" s="452"/>
      <c r="X409" s="301"/>
    </row>
    <row r="410" spans="5:24" ht="15.75" customHeight="1" x14ac:dyDescent="0.2">
      <c r="E410" s="452"/>
      <c r="X410" s="301"/>
    </row>
    <row r="411" spans="5:24" ht="15.75" customHeight="1" x14ac:dyDescent="0.2">
      <c r="E411" s="452"/>
      <c r="X411" s="301"/>
    </row>
    <row r="412" spans="5:24" ht="15.75" customHeight="1" x14ac:dyDescent="0.2">
      <c r="E412" s="452"/>
      <c r="X412" s="301"/>
    </row>
    <row r="413" spans="5:24" ht="15.75" customHeight="1" x14ac:dyDescent="0.2">
      <c r="E413" s="452"/>
      <c r="X413" s="301"/>
    </row>
    <row r="414" spans="5:24" ht="15.75" customHeight="1" x14ac:dyDescent="0.2">
      <c r="E414" s="452"/>
      <c r="X414" s="301"/>
    </row>
    <row r="415" spans="5:24" ht="15.75" customHeight="1" x14ac:dyDescent="0.2">
      <c r="E415" s="452"/>
      <c r="X415" s="301"/>
    </row>
    <row r="416" spans="5:24" ht="15.75" customHeight="1" x14ac:dyDescent="0.2">
      <c r="E416" s="452"/>
      <c r="X416" s="301"/>
    </row>
    <row r="417" spans="5:24" ht="15.75" customHeight="1" x14ac:dyDescent="0.2">
      <c r="E417" s="452"/>
      <c r="X417" s="301"/>
    </row>
    <row r="418" spans="5:24" ht="15.75" customHeight="1" x14ac:dyDescent="0.2">
      <c r="E418" s="452"/>
      <c r="X418" s="301"/>
    </row>
    <row r="419" spans="5:24" ht="15.75" customHeight="1" x14ac:dyDescent="0.2">
      <c r="E419" s="452"/>
      <c r="X419" s="301"/>
    </row>
    <row r="420" spans="5:24" ht="15.75" customHeight="1" x14ac:dyDescent="0.2">
      <c r="E420" s="452"/>
      <c r="X420" s="301"/>
    </row>
    <row r="421" spans="5:24" ht="15.75" customHeight="1" x14ac:dyDescent="0.2">
      <c r="E421" s="452"/>
      <c r="X421" s="301"/>
    </row>
    <row r="422" spans="5:24" ht="15.75" customHeight="1" x14ac:dyDescent="0.2">
      <c r="E422" s="452"/>
      <c r="X422" s="301"/>
    </row>
    <row r="423" spans="5:24" ht="15.75" customHeight="1" x14ac:dyDescent="0.2">
      <c r="E423" s="452"/>
      <c r="X423" s="301"/>
    </row>
    <row r="424" spans="5:24" ht="15.75" customHeight="1" x14ac:dyDescent="0.2">
      <c r="E424" s="452"/>
      <c r="X424" s="301"/>
    </row>
    <row r="425" spans="5:24" ht="15.75" customHeight="1" x14ac:dyDescent="0.2">
      <c r="E425" s="452"/>
      <c r="X425" s="301"/>
    </row>
    <row r="426" spans="5:24" ht="15.75" customHeight="1" x14ac:dyDescent="0.2">
      <c r="E426" s="452"/>
      <c r="X426" s="301"/>
    </row>
    <row r="427" spans="5:24" ht="15.75" customHeight="1" x14ac:dyDescent="0.2">
      <c r="E427" s="452"/>
      <c r="X427" s="301"/>
    </row>
    <row r="428" spans="5:24" ht="15.75" customHeight="1" x14ac:dyDescent="0.2">
      <c r="E428" s="452"/>
      <c r="X428" s="301"/>
    </row>
    <row r="429" spans="5:24" ht="15.75" customHeight="1" x14ac:dyDescent="0.2">
      <c r="E429" s="452"/>
      <c r="X429" s="301"/>
    </row>
    <row r="430" spans="5:24" ht="15.75" customHeight="1" x14ac:dyDescent="0.2">
      <c r="E430" s="452"/>
      <c r="X430" s="301"/>
    </row>
    <row r="431" spans="5:24" ht="15.75" customHeight="1" x14ac:dyDescent="0.2">
      <c r="E431" s="452"/>
      <c r="X431" s="301"/>
    </row>
    <row r="432" spans="5:24" ht="15.75" customHeight="1" x14ac:dyDescent="0.2">
      <c r="E432" s="452"/>
      <c r="X432" s="301"/>
    </row>
    <row r="433" spans="5:24" ht="15.75" customHeight="1" x14ac:dyDescent="0.2">
      <c r="E433" s="452"/>
      <c r="X433" s="301"/>
    </row>
    <row r="434" spans="5:24" ht="15.75" customHeight="1" x14ac:dyDescent="0.2">
      <c r="E434" s="452"/>
      <c r="X434" s="301"/>
    </row>
    <row r="435" spans="5:24" ht="15.75" customHeight="1" x14ac:dyDescent="0.2">
      <c r="E435" s="452"/>
      <c r="X435" s="301"/>
    </row>
    <row r="436" spans="5:24" ht="15.75" customHeight="1" x14ac:dyDescent="0.2">
      <c r="E436" s="452"/>
      <c r="X436" s="301"/>
    </row>
    <row r="437" spans="5:24" ht="15.75" customHeight="1" x14ac:dyDescent="0.2">
      <c r="E437" s="452"/>
      <c r="X437" s="301"/>
    </row>
    <row r="438" spans="5:24" ht="15.75" customHeight="1" x14ac:dyDescent="0.2">
      <c r="E438" s="452"/>
      <c r="X438" s="301"/>
    </row>
    <row r="439" spans="5:24" ht="15.75" customHeight="1" x14ac:dyDescent="0.2">
      <c r="E439" s="452"/>
      <c r="X439" s="301"/>
    </row>
    <row r="440" spans="5:24" ht="15.75" customHeight="1" x14ac:dyDescent="0.2">
      <c r="E440" s="452"/>
      <c r="X440" s="301"/>
    </row>
    <row r="441" spans="5:24" ht="15.75" customHeight="1" x14ac:dyDescent="0.2">
      <c r="E441" s="452"/>
      <c r="X441" s="301"/>
    </row>
    <row r="442" spans="5:24" ht="15.75" customHeight="1" x14ac:dyDescent="0.2">
      <c r="E442" s="452"/>
      <c r="X442" s="301"/>
    </row>
    <row r="443" spans="5:24" ht="15.75" customHeight="1" x14ac:dyDescent="0.2">
      <c r="E443" s="452"/>
      <c r="X443" s="301"/>
    </row>
    <row r="444" spans="5:24" ht="15.75" customHeight="1" x14ac:dyDescent="0.2">
      <c r="E444" s="452"/>
      <c r="X444" s="301"/>
    </row>
    <row r="445" spans="5:24" ht="15.75" customHeight="1" x14ac:dyDescent="0.2">
      <c r="E445" s="452"/>
      <c r="X445" s="301"/>
    </row>
    <row r="446" spans="5:24" ht="15.75" customHeight="1" x14ac:dyDescent="0.2">
      <c r="E446" s="452"/>
      <c r="X446" s="301"/>
    </row>
    <row r="447" spans="5:24" ht="15.75" customHeight="1" x14ac:dyDescent="0.2">
      <c r="E447" s="452"/>
      <c r="X447" s="301"/>
    </row>
    <row r="448" spans="5:24" ht="15.75" customHeight="1" x14ac:dyDescent="0.2">
      <c r="E448" s="452"/>
      <c r="X448" s="301"/>
    </row>
    <row r="449" spans="5:24" ht="15.75" customHeight="1" x14ac:dyDescent="0.2">
      <c r="E449" s="452"/>
      <c r="X449" s="301"/>
    </row>
    <row r="450" spans="5:24" ht="15.75" customHeight="1" x14ac:dyDescent="0.2">
      <c r="E450" s="452"/>
      <c r="X450" s="301"/>
    </row>
    <row r="451" spans="5:24" ht="15.75" customHeight="1" x14ac:dyDescent="0.2">
      <c r="E451" s="452"/>
      <c r="X451" s="301"/>
    </row>
    <row r="452" spans="5:24" ht="15.75" customHeight="1" x14ac:dyDescent="0.2">
      <c r="E452" s="452"/>
      <c r="X452" s="301"/>
    </row>
    <row r="453" spans="5:24" ht="15.75" customHeight="1" x14ac:dyDescent="0.2">
      <c r="E453" s="452"/>
      <c r="X453" s="301"/>
    </row>
    <row r="454" spans="5:24" ht="15.75" customHeight="1" x14ac:dyDescent="0.2">
      <c r="E454" s="452"/>
      <c r="X454" s="301"/>
    </row>
    <row r="455" spans="5:24" ht="15.75" customHeight="1" x14ac:dyDescent="0.2">
      <c r="E455" s="452"/>
      <c r="X455" s="301"/>
    </row>
    <row r="456" spans="5:24" ht="15.75" customHeight="1" x14ac:dyDescent="0.2">
      <c r="E456" s="452"/>
      <c r="X456" s="301"/>
    </row>
    <row r="457" spans="5:24" ht="15.75" customHeight="1" x14ac:dyDescent="0.2">
      <c r="E457" s="452"/>
      <c r="X457" s="301"/>
    </row>
    <row r="458" spans="5:24" ht="15.75" customHeight="1" x14ac:dyDescent="0.2">
      <c r="E458" s="452"/>
      <c r="X458" s="301"/>
    </row>
    <row r="459" spans="5:24" ht="15.75" customHeight="1" x14ac:dyDescent="0.2">
      <c r="E459" s="452"/>
      <c r="X459" s="301"/>
    </row>
    <row r="460" spans="5:24" ht="15.75" customHeight="1" x14ac:dyDescent="0.2">
      <c r="E460" s="452"/>
      <c r="X460" s="301"/>
    </row>
    <row r="461" spans="5:24" ht="15.75" customHeight="1" x14ac:dyDescent="0.2">
      <c r="E461" s="452"/>
      <c r="X461" s="301"/>
    </row>
    <row r="462" spans="5:24" ht="15.75" customHeight="1" x14ac:dyDescent="0.2">
      <c r="E462" s="452"/>
      <c r="X462" s="301"/>
    </row>
    <row r="463" spans="5:24" ht="15.75" customHeight="1" x14ac:dyDescent="0.2">
      <c r="E463" s="452"/>
      <c r="X463" s="301"/>
    </row>
    <row r="464" spans="5:24" ht="15.75" customHeight="1" x14ac:dyDescent="0.2">
      <c r="E464" s="452"/>
      <c r="X464" s="301"/>
    </row>
    <row r="465" spans="5:24" ht="15.75" customHeight="1" x14ac:dyDescent="0.2">
      <c r="E465" s="452"/>
      <c r="X465" s="301"/>
    </row>
    <row r="466" spans="5:24" ht="15.75" customHeight="1" x14ac:dyDescent="0.2">
      <c r="E466" s="452"/>
      <c r="X466" s="301"/>
    </row>
    <row r="467" spans="5:24" ht="15.75" customHeight="1" x14ac:dyDescent="0.2">
      <c r="E467" s="452"/>
      <c r="X467" s="301"/>
    </row>
    <row r="468" spans="5:24" ht="15.75" customHeight="1" x14ac:dyDescent="0.2">
      <c r="E468" s="452"/>
      <c r="X468" s="301"/>
    </row>
    <row r="469" spans="5:24" ht="15.75" customHeight="1" x14ac:dyDescent="0.2">
      <c r="E469" s="452"/>
      <c r="X469" s="301"/>
    </row>
    <row r="470" spans="5:24" ht="15.75" customHeight="1" x14ac:dyDescent="0.2">
      <c r="E470" s="452"/>
      <c r="X470" s="301"/>
    </row>
    <row r="471" spans="5:24" ht="15.75" customHeight="1" x14ac:dyDescent="0.2">
      <c r="E471" s="452"/>
      <c r="X471" s="301"/>
    </row>
    <row r="472" spans="5:24" ht="15.75" customHeight="1" x14ac:dyDescent="0.2">
      <c r="E472" s="452"/>
      <c r="X472" s="301"/>
    </row>
    <row r="473" spans="5:24" ht="15.75" customHeight="1" x14ac:dyDescent="0.2">
      <c r="E473" s="452"/>
      <c r="X473" s="301"/>
    </row>
    <row r="474" spans="5:24" ht="15.75" customHeight="1" x14ac:dyDescent="0.2">
      <c r="E474" s="452"/>
      <c r="X474" s="301"/>
    </row>
    <row r="475" spans="5:24" ht="15.75" customHeight="1" x14ac:dyDescent="0.2">
      <c r="E475" s="452"/>
      <c r="X475" s="301"/>
    </row>
    <row r="476" spans="5:24" ht="15.75" customHeight="1" x14ac:dyDescent="0.2">
      <c r="E476" s="452"/>
      <c r="X476" s="301"/>
    </row>
    <row r="477" spans="5:24" ht="15.75" customHeight="1" x14ac:dyDescent="0.2">
      <c r="E477" s="452"/>
      <c r="X477" s="301"/>
    </row>
    <row r="478" spans="5:24" ht="15.75" customHeight="1" x14ac:dyDescent="0.2">
      <c r="E478" s="452"/>
      <c r="X478" s="301"/>
    </row>
    <row r="479" spans="5:24" ht="15.75" customHeight="1" x14ac:dyDescent="0.2">
      <c r="E479" s="452"/>
      <c r="X479" s="301"/>
    </row>
    <row r="480" spans="5:24" ht="15.75" customHeight="1" x14ac:dyDescent="0.2">
      <c r="E480" s="452"/>
      <c r="X480" s="301"/>
    </row>
    <row r="481" spans="5:24" ht="15.75" customHeight="1" x14ac:dyDescent="0.2">
      <c r="E481" s="452"/>
      <c r="X481" s="301"/>
    </row>
    <row r="482" spans="5:24" ht="15.75" customHeight="1" x14ac:dyDescent="0.2">
      <c r="E482" s="452"/>
      <c r="X482" s="301"/>
    </row>
    <row r="483" spans="5:24" ht="15.75" customHeight="1" x14ac:dyDescent="0.2">
      <c r="E483" s="452"/>
      <c r="X483" s="301"/>
    </row>
    <row r="484" spans="5:24" ht="15.75" customHeight="1" x14ac:dyDescent="0.2">
      <c r="E484" s="452"/>
      <c r="X484" s="301"/>
    </row>
    <row r="485" spans="5:24" ht="15.75" customHeight="1" x14ac:dyDescent="0.2">
      <c r="E485" s="452"/>
      <c r="X485" s="301"/>
    </row>
    <row r="486" spans="5:24" ht="15.75" customHeight="1" x14ac:dyDescent="0.2">
      <c r="E486" s="452"/>
      <c r="X486" s="301"/>
    </row>
    <row r="487" spans="5:24" ht="15.75" customHeight="1" x14ac:dyDescent="0.2">
      <c r="E487" s="452"/>
      <c r="X487" s="301"/>
    </row>
    <row r="488" spans="5:24" ht="15.75" customHeight="1" x14ac:dyDescent="0.2">
      <c r="E488" s="452"/>
      <c r="X488" s="301"/>
    </row>
    <row r="489" spans="5:24" ht="15.75" customHeight="1" x14ac:dyDescent="0.2">
      <c r="E489" s="452"/>
      <c r="X489" s="301"/>
    </row>
    <row r="490" spans="5:24" ht="15.75" customHeight="1" x14ac:dyDescent="0.2">
      <c r="E490" s="452"/>
      <c r="X490" s="301"/>
    </row>
    <row r="491" spans="5:24" ht="15.75" customHeight="1" x14ac:dyDescent="0.2">
      <c r="E491" s="452"/>
      <c r="X491" s="301"/>
    </row>
    <row r="492" spans="5:24" ht="15.75" customHeight="1" x14ac:dyDescent="0.2">
      <c r="E492" s="452"/>
      <c r="X492" s="301"/>
    </row>
    <row r="493" spans="5:24" ht="15.75" customHeight="1" x14ac:dyDescent="0.2">
      <c r="E493" s="452"/>
      <c r="X493" s="301"/>
    </row>
    <row r="494" spans="5:24" ht="15.75" customHeight="1" x14ac:dyDescent="0.2">
      <c r="E494" s="452"/>
      <c r="X494" s="301"/>
    </row>
    <row r="495" spans="5:24" ht="15.75" customHeight="1" x14ac:dyDescent="0.2">
      <c r="E495" s="452"/>
      <c r="X495" s="301"/>
    </row>
    <row r="496" spans="5:24" ht="15.75" customHeight="1" x14ac:dyDescent="0.2">
      <c r="E496" s="452"/>
      <c r="X496" s="301"/>
    </row>
    <row r="497" spans="5:24" ht="15.75" customHeight="1" x14ac:dyDescent="0.2">
      <c r="E497" s="452"/>
      <c r="X497" s="301"/>
    </row>
    <row r="498" spans="5:24" ht="15.75" customHeight="1" x14ac:dyDescent="0.2">
      <c r="E498" s="452"/>
      <c r="X498" s="301"/>
    </row>
    <row r="499" spans="5:24" ht="15.75" customHeight="1" x14ac:dyDescent="0.2">
      <c r="E499" s="452"/>
      <c r="X499" s="301"/>
    </row>
    <row r="500" spans="5:24" ht="15.75" customHeight="1" x14ac:dyDescent="0.2">
      <c r="E500" s="452"/>
      <c r="X500" s="301"/>
    </row>
    <row r="501" spans="5:24" ht="15.75" customHeight="1" x14ac:dyDescent="0.2">
      <c r="E501" s="452"/>
      <c r="X501" s="301"/>
    </row>
    <row r="502" spans="5:24" ht="15.75" customHeight="1" x14ac:dyDescent="0.2">
      <c r="E502" s="452"/>
      <c r="X502" s="301"/>
    </row>
    <row r="503" spans="5:24" ht="15.75" customHeight="1" x14ac:dyDescent="0.2">
      <c r="E503" s="452"/>
      <c r="X503" s="301"/>
    </row>
    <row r="504" spans="5:24" ht="15.75" customHeight="1" x14ac:dyDescent="0.2">
      <c r="E504" s="452"/>
      <c r="X504" s="301"/>
    </row>
    <row r="505" spans="5:24" ht="15.75" customHeight="1" x14ac:dyDescent="0.2">
      <c r="E505" s="452"/>
      <c r="X505" s="301"/>
    </row>
    <row r="506" spans="5:24" ht="15.75" customHeight="1" x14ac:dyDescent="0.2">
      <c r="E506" s="452"/>
      <c r="X506" s="301"/>
    </row>
    <row r="507" spans="5:24" ht="15.75" customHeight="1" x14ac:dyDescent="0.2">
      <c r="E507" s="452"/>
      <c r="X507" s="301"/>
    </row>
    <row r="508" spans="5:24" ht="15.75" customHeight="1" x14ac:dyDescent="0.2">
      <c r="E508" s="452"/>
      <c r="X508" s="301"/>
    </row>
    <row r="509" spans="5:24" ht="15.75" customHeight="1" x14ac:dyDescent="0.2">
      <c r="E509" s="452"/>
      <c r="X509" s="301"/>
    </row>
    <row r="510" spans="5:24" ht="15.75" customHeight="1" x14ac:dyDescent="0.2">
      <c r="E510" s="452"/>
      <c r="X510" s="301"/>
    </row>
    <row r="511" spans="5:24" ht="15.75" customHeight="1" x14ac:dyDescent="0.2">
      <c r="E511" s="452"/>
      <c r="X511" s="301"/>
    </row>
    <row r="512" spans="5:24" ht="15.75" customHeight="1" x14ac:dyDescent="0.2">
      <c r="E512" s="452"/>
      <c r="X512" s="301"/>
    </row>
    <row r="513" spans="5:24" ht="15.75" customHeight="1" x14ac:dyDescent="0.2">
      <c r="E513" s="452"/>
      <c r="X513" s="301"/>
    </row>
    <row r="514" spans="5:24" ht="15.75" customHeight="1" x14ac:dyDescent="0.2">
      <c r="E514" s="452"/>
      <c r="X514" s="301"/>
    </row>
    <row r="515" spans="5:24" ht="15.75" customHeight="1" x14ac:dyDescent="0.2">
      <c r="E515" s="452"/>
      <c r="X515" s="301"/>
    </row>
    <row r="516" spans="5:24" ht="15.75" customHeight="1" x14ac:dyDescent="0.2">
      <c r="E516" s="452"/>
      <c r="X516" s="301"/>
    </row>
    <row r="517" spans="5:24" ht="15.75" customHeight="1" x14ac:dyDescent="0.2">
      <c r="E517" s="452"/>
      <c r="X517" s="301"/>
    </row>
    <row r="518" spans="5:24" ht="15.75" customHeight="1" x14ac:dyDescent="0.2">
      <c r="E518" s="452"/>
      <c r="X518" s="301"/>
    </row>
    <row r="519" spans="5:24" ht="15.75" customHeight="1" x14ac:dyDescent="0.2">
      <c r="E519" s="452"/>
      <c r="X519" s="301"/>
    </row>
    <row r="520" spans="5:24" ht="15.75" customHeight="1" x14ac:dyDescent="0.2">
      <c r="E520" s="452"/>
      <c r="X520" s="301"/>
    </row>
    <row r="521" spans="5:24" ht="15.75" customHeight="1" x14ac:dyDescent="0.2">
      <c r="E521" s="452"/>
      <c r="X521" s="301"/>
    </row>
    <row r="522" spans="5:24" ht="15.75" customHeight="1" x14ac:dyDescent="0.2">
      <c r="E522" s="452"/>
      <c r="X522" s="301"/>
    </row>
    <row r="523" spans="5:24" ht="15.75" customHeight="1" x14ac:dyDescent="0.2">
      <c r="E523" s="452"/>
      <c r="X523" s="301"/>
    </row>
    <row r="524" spans="5:24" ht="15.75" customHeight="1" x14ac:dyDescent="0.2">
      <c r="E524" s="452"/>
      <c r="X524" s="301"/>
    </row>
    <row r="525" spans="5:24" ht="15.75" customHeight="1" x14ac:dyDescent="0.2">
      <c r="E525" s="452"/>
      <c r="X525" s="301"/>
    </row>
    <row r="526" spans="5:24" ht="15.75" customHeight="1" x14ac:dyDescent="0.2">
      <c r="E526" s="452"/>
      <c r="X526" s="301"/>
    </row>
    <row r="527" spans="5:24" ht="15.75" customHeight="1" x14ac:dyDescent="0.2">
      <c r="E527" s="452"/>
      <c r="X527" s="301"/>
    </row>
    <row r="528" spans="5:24" ht="15.75" customHeight="1" x14ac:dyDescent="0.2">
      <c r="E528" s="452"/>
      <c r="X528" s="301"/>
    </row>
    <row r="529" spans="5:24" ht="15.75" customHeight="1" x14ac:dyDescent="0.2">
      <c r="E529" s="452"/>
      <c r="X529" s="301"/>
    </row>
    <row r="530" spans="5:24" ht="15.75" customHeight="1" x14ac:dyDescent="0.2">
      <c r="E530" s="452"/>
      <c r="X530" s="301"/>
    </row>
    <row r="531" spans="5:24" ht="15.75" customHeight="1" x14ac:dyDescent="0.2">
      <c r="E531" s="452"/>
      <c r="X531" s="301"/>
    </row>
    <row r="532" spans="5:24" ht="15.75" customHeight="1" x14ac:dyDescent="0.2">
      <c r="E532" s="452"/>
      <c r="X532" s="301"/>
    </row>
    <row r="533" spans="5:24" ht="15.75" customHeight="1" x14ac:dyDescent="0.2">
      <c r="E533" s="452"/>
      <c r="X533" s="301"/>
    </row>
    <row r="534" spans="5:24" ht="15.75" customHeight="1" x14ac:dyDescent="0.2">
      <c r="E534" s="452"/>
      <c r="X534" s="301"/>
    </row>
    <row r="535" spans="5:24" ht="15.75" customHeight="1" x14ac:dyDescent="0.2">
      <c r="E535" s="452"/>
      <c r="X535" s="301"/>
    </row>
    <row r="536" spans="5:24" ht="15.75" customHeight="1" x14ac:dyDescent="0.2">
      <c r="E536" s="452"/>
      <c r="X536" s="301"/>
    </row>
    <row r="537" spans="5:24" ht="15.75" customHeight="1" x14ac:dyDescent="0.2">
      <c r="E537" s="452"/>
      <c r="X537" s="301"/>
    </row>
    <row r="538" spans="5:24" ht="15.75" customHeight="1" x14ac:dyDescent="0.2">
      <c r="E538" s="452"/>
      <c r="X538" s="301"/>
    </row>
    <row r="539" spans="5:24" ht="15.75" customHeight="1" x14ac:dyDescent="0.2">
      <c r="E539" s="452"/>
      <c r="X539" s="301"/>
    </row>
    <row r="540" spans="5:24" ht="15.75" customHeight="1" x14ac:dyDescent="0.2">
      <c r="E540" s="452"/>
      <c r="X540" s="301"/>
    </row>
    <row r="541" spans="5:24" ht="15.75" customHeight="1" x14ac:dyDescent="0.2">
      <c r="E541" s="452"/>
      <c r="X541" s="301"/>
    </row>
    <row r="542" spans="5:24" ht="15.75" customHeight="1" x14ac:dyDescent="0.2">
      <c r="E542" s="452"/>
      <c r="X542" s="301"/>
    </row>
    <row r="543" spans="5:24" ht="15.75" customHeight="1" x14ac:dyDescent="0.2">
      <c r="E543" s="452"/>
      <c r="X543" s="301"/>
    </row>
    <row r="544" spans="5:24" ht="15.75" customHeight="1" x14ac:dyDescent="0.2">
      <c r="E544" s="452"/>
      <c r="X544" s="301"/>
    </row>
    <row r="545" spans="5:24" ht="15.75" customHeight="1" x14ac:dyDescent="0.2">
      <c r="E545" s="452"/>
      <c r="X545" s="301"/>
    </row>
    <row r="546" spans="5:24" ht="15.75" customHeight="1" x14ac:dyDescent="0.2">
      <c r="E546" s="452"/>
      <c r="X546" s="301"/>
    </row>
    <row r="547" spans="5:24" ht="15.75" customHeight="1" x14ac:dyDescent="0.2">
      <c r="E547" s="452"/>
      <c r="X547" s="301"/>
    </row>
    <row r="548" spans="5:24" ht="15.75" customHeight="1" x14ac:dyDescent="0.2">
      <c r="E548" s="452"/>
      <c r="X548" s="301"/>
    </row>
    <row r="549" spans="5:24" ht="15.75" customHeight="1" x14ac:dyDescent="0.2">
      <c r="E549" s="452"/>
      <c r="X549" s="301"/>
    </row>
    <row r="550" spans="5:24" ht="15.75" customHeight="1" x14ac:dyDescent="0.2">
      <c r="E550" s="452"/>
      <c r="X550" s="301"/>
    </row>
    <row r="551" spans="5:24" ht="15.75" customHeight="1" x14ac:dyDescent="0.2">
      <c r="E551" s="452"/>
      <c r="X551" s="301"/>
    </row>
    <row r="552" spans="5:24" ht="15.75" customHeight="1" x14ac:dyDescent="0.2">
      <c r="E552" s="452"/>
      <c r="X552" s="301"/>
    </row>
    <row r="553" spans="5:24" ht="15.75" customHeight="1" x14ac:dyDescent="0.2">
      <c r="E553" s="452"/>
      <c r="X553" s="301"/>
    </row>
    <row r="554" spans="5:24" ht="15.75" customHeight="1" x14ac:dyDescent="0.2">
      <c r="E554" s="452"/>
      <c r="X554" s="301"/>
    </row>
    <row r="555" spans="5:24" ht="15.75" customHeight="1" x14ac:dyDescent="0.2">
      <c r="E555" s="452"/>
      <c r="X555" s="301"/>
    </row>
    <row r="556" spans="5:24" ht="15.75" customHeight="1" x14ac:dyDescent="0.2">
      <c r="E556" s="452"/>
      <c r="X556" s="301"/>
    </row>
    <row r="557" spans="5:24" ht="15.75" customHeight="1" x14ac:dyDescent="0.2">
      <c r="E557" s="452"/>
      <c r="X557" s="301"/>
    </row>
    <row r="558" spans="5:24" ht="15.75" customHeight="1" x14ac:dyDescent="0.2">
      <c r="E558" s="452"/>
      <c r="X558" s="301"/>
    </row>
    <row r="559" spans="5:24" ht="15.75" customHeight="1" x14ac:dyDescent="0.2">
      <c r="E559" s="452"/>
      <c r="X559" s="301"/>
    </row>
    <row r="560" spans="5:24" ht="15.75" customHeight="1" x14ac:dyDescent="0.2">
      <c r="E560" s="452"/>
      <c r="X560" s="301"/>
    </row>
    <row r="561" spans="5:24" ht="15.75" customHeight="1" x14ac:dyDescent="0.2">
      <c r="E561" s="452"/>
      <c r="X561" s="301"/>
    </row>
    <row r="562" spans="5:24" ht="15.75" customHeight="1" x14ac:dyDescent="0.2">
      <c r="E562" s="452"/>
      <c r="X562" s="301"/>
    </row>
    <row r="563" spans="5:24" ht="15.75" customHeight="1" x14ac:dyDescent="0.2">
      <c r="E563" s="452"/>
      <c r="X563" s="301"/>
    </row>
    <row r="564" spans="5:24" ht="15.75" customHeight="1" x14ac:dyDescent="0.2">
      <c r="E564" s="452"/>
      <c r="X564" s="301"/>
    </row>
    <row r="565" spans="5:24" ht="15.75" customHeight="1" x14ac:dyDescent="0.2">
      <c r="E565" s="452"/>
      <c r="X565" s="301"/>
    </row>
    <row r="566" spans="5:24" ht="15.75" customHeight="1" x14ac:dyDescent="0.2">
      <c r="E566" s="452"/>
      <c r="X566" s="301"/>
    </row>
    <row r="567" spans="5:24" ht="15.75" customHeight="1" x14ac:dyDescent="0.2">
      <c r="E567" s="452"/>
      <c r="X567" s="301"/>
    </row>
    <row r="568" spans="5:24" ht="15.75" customHeight="1" x14ac:dyDescent="0.2">
      <c r="E568" s="452"/>
      <c r="X568" s="301"/>
    </row>
    <row r="569" spans="5:24" ht="15.75" customHeight="1" x14ac:dyDescent="0.2">
      <c r="E569" s="452"/>
      <c r="X569" s="301"/>
    </row>
    <row r="570" spans="5:24" ht="15.75" customHeight="1" x14ac:dyDescent="0.2">
      <c r="E570" s="452"/>
      <c r="X570" s="301"/>
    </row>
    <row r="571" spans="5:24" ht="15.75" customHeight="1" x14ac:dyDescent="0.2">
      <c r="E571" s="452"/>
      <c r="X571" s="301"/>
    </row>
    <row r="572" spans="5:24" ht="15.75" customHeight="1" x14ac:dyDescent="0.2">
      <c r="E572" s="452"/>
      <c r="X572" s="301"/>
    </row>
    <row r="573" spans="5:24" ht="15.75" customHeight="1" x14ac:dyDescent="0.2">
      <c r="E573" s="452"/>
      <c r="X573" s="301"/>
    </row>
    <row r="574" spans="5:24" ht="15.75" customHeight="1" x14ac:dyDescent="0.2">
      <c r="E574" s="452"/>
      <c r="X574" s="301"/>
    </row>
    <row r="575" spans="5:24" ht="15.75" customHeight="1" x14ac:dyDescent="0.2">
      <c r="E575" s="452"/>
      <c r="X575" s="301"/>
    </row>
    <row r="576" spans="5:24" ht="15.75" customHeight="1" x14ac:dyDescent="0.2">
      <c r="E576" s="452"/>
      <c r="X576" s="301"/>
    </row>
    <row r="577" spans="5:24" ht="15.75" customHeight="1" x14ac:dyDescent="0.2">
      <c r="E577" s="452"/>
      <c r="X577" s="301"/>
    </row>
    <row r="578" spans="5:24" ht="15.75" customHeight="1" x14ac:dyDescent="0.2">
      <c r="E578" s="452"/>
      <c r="X578" s="301"/>
    </row>
    <row r="579" spans="5:24" ht="15.75" customHeight="1" x14ac:dyDescent="0.2">
      <c r="E579" s="452"/>
      <c r="X579" s="301"/>
    </row>
    <row r="580" spans="5:24" ht="15.75" customHeight="1" x14ac:dyDescent="0.2">
      <c r="E580" s="452"/>
      <c r="X580" s="301"/>
    </row>
    <row r="581" spans="5:24" ht="15.75" customHeight="1" x14ac:dyDescent="0.2">
      <c r="E581" s="452"/>
      <c r="X581" s="301"/>
    </row>
    <row r="582" spans="5:24" ht="15.75" customHeight="1" x14ac:dyDescent="0.2">
      <c r="E582" s="452"/>
      <c r="X582" s="301"/>
    </row>
    <row r="583" spans="5:24" ht="15.75" customHeight="1" x14ac:dyDescent="0.2">
      <c r="E583" s="452"/>
      <c r="X583" s="301"/>
    </row>
    <row r="584" spans="5:24" ht="15.75" customHeight="1" x14ac:dyDescent="0.2">
      <c r="E584" s="452"/>
      <c r="X584" s="301"/>
    </row>
    <row r="585" spans="5:24" ht="15.75" customHeight="1" x14ac:dyDescent="0.2">
      <c r="E585" s="452"/>
      <c r="X585" s="301"/>
    </row>
    <row r="586" spans="5:24" ht="15.75" customHeight="1" x14ac:dyDescent="0.2">
      <c r="E586" s="452"/>
      <c r="X586" s="301"/>
    </row>
    <row r="587" spans="5:24" ht="15.75" customHeight="1" x14ac:dyDescent="0.2">
      <c r="E587" s="452"/>
      <c r="X587" s="301"/>
    </row>
    <row r="588" spans="5:24" ht="15.75" customHeight="1" x14ac:dyDescent="0.2">
      <c r="E588" s="452"/>
      <c r="X588" s="301"/>
    </row>
    <row r="589" spans="5:24" ht="15.75" customHeight="1" x14ac:dyDescent="0.2">
      <c r="E589" s="452"/>
      <c r="X589" s="301"/>
    </row>
    <row r="590" spans="5:24" ht="15.75" customHeight="1" x14ac:dyDescent="0.2">
      <c r="E590" s="452"/>
      <c r="X590" s="301"/>
    </row>
    <row r="591" spans="5:24" ht="15.75" customHeight="1" x14ac:dyDescent="0.2">
      <c r="E591" s="452"/>
      <c r="X591" s="301"/>
    </row>
    <row r="592" spans="5:24" ht="15.75" customHeight="1" x14ac:dyDescent="0.2">
      <c r="E592" s="452"/>
      <c r="X592" s="301"/>
    </row>
    <row r="593" spans="5:24" ht="15.75" customHeight="1" x14ac:dyDescent="0.2">
      <c r="E593" s="452"/>
      <c r="X593" s="301"/>
    </row>
    <row r="594" spans="5:24" ht="15.75" customHeight="1" x14ac:dyDescent="0.2">
      <c r="E594" s="452"/>
      <c r="X594" s="301"/>
    </row>
    <row r="595" spans="5:24" ht="15.75" customHeight="1" x14ac:dyDescent="0.2">
      <c r="E595" s="452"/>
      <c r="X595" s="301"/>
    </row>
    <row r="596" spans="5:24" ht="15.75" customHeight="1" x14ac:dyDescent="0.2">
      <c r="E596" s="452"/>
      <c r="X596" s="301"/>
    </row>
    <row r="597" spans="5:24" ht="15.75" customHeight="1" x14ac:dyDescent="0.2">
      <c r="E597" s="452"/>
      <c r="X597" s="301"/>
    </row>
    <row r="598" spans="5:24" ht="15.75" customHeight="1" x14ac:dyDescent="0.2">
      <c r="E598" s="452"/>
      <c r="X598" s="301"/>
    </row>
    <row r="599" spans="5:24" ht="15.75" customHeight="1" x14ac:dyDescent="0.2">
      <c r="E599" s="452"/>
      <c r="X599" s="301"/>
    </row>
    <row r="600" spans="5:24" ht="15.75" customHeight="1" x14ac:dyDescent="0.2">
      <c r="E600" s="452"/>
      <c r="X600" s="301"/>
    </row>
    <row r="601" spans="5:24" ht="15.75" customHeight="1" x14ac:dyDescent="0.2">
      <c r="E601" s="452"/>
      <c r="X601" s="301"/>
    </row>
    <row r="602" spans="5:24" ht="15.75" customHeight="1" x14ac:dyDescent="0.2">
      <c r="E602" s="452"/>
      <c r="X602" s="301"/>
    </row>
    <row r="603" spans="5:24" ht="15.75" customHeight="1" x14ac:dyDescent="0.2">
      <c r="E603" s="452"/>
      <c r="X603" s="301"/>
    </row>
    <row r="604" spans="5:24" ht="15.75" customHeight="1" x14ac:dyDescent="0.2">
      <c r="E604" s="452"/>
      <c r="X604" s="301"/>
    </row>
    <row r="605" spans="5:24" ht="15.75" customHeight="1" x14ac:dyDescent="0.2">
      <c r="E605" s="452"/>
      <c r="X605" s="301"/>
    </row>
    <row r="606" spans="5:24" ht="15.75" customHeight="1" x14ac:dyDescent="0.2">
      <c r="E606" s="452"/>
      <c r="X606" s="301"/>
    </row>
    <row r="607" spans="5:24" ht="15.75" customHeight="1" x14ac:dyDescent="0.2">
      <c r="E607" s="452"/>
      <c r="X607" s="301"/>
    </row>
    <row r="608" spans="5:24" ht="15.75" customHeight="1" x14ac:dyDescent="0.2">
      <c r="E608" s="452"/>
      <c r="X608" s="301"/>
    </row>
    <row r="609" spans="5:24" ht="15.75" customHeight="1" x14ac:dyDescent="0.2">
      <c r="E609" s="452"/>
      <c r="X609" s="301"/>
    </row>
    <row r="610" spans="5:24" ht="15.75" customHeight="1" x14ac:dyDescent="0.2">
      <c r="E610" s="452"/>
      <c r="X610" s="301"/>
    </row>
    <row r="611" spans="5:24" ht="15.75" customHeight="1" x14ac:dyDescent="0.2">
      <c r="E611" s="452"/>
      <c r="X611" s="301"/>
    </row>
    <row r="612" spans="5:24" ht="15.75" customHeight="1" x14ac:dyDescent="0.2">
      <c r="E612" s="452"/>
      <c r="X612" s="301"/>
    </row>
    <row r="613" spans="5:24" ht="15.75" customHeight="1" x14ac:dyDescent="0.2">
      <c r="E613" s="452"/>
      <c r="X613" s="301"/>
    </row>
    <row r="614" spans="5:24" ht="15.75" customHeight="1" x14ac:dyDescent="0.2">
      <c r="E614" s="452"/>
      <c r="X614" s="301"/>
    </row>
    <row r="615" spans="5:24" ht="15.75" customHeight="1" x14ac:dyDescent="0.2">
      <c r="E615" s="452"/>
      <c r="X615" s="301"/>
    </row>
    <row r="616" spans="5:24" ht="15.75" customHeight="1" x14ac:dyDescent="0.2">
      <c r="E616" s="452"/>
      <c r="X616" s="301"/>
    </row>
    <row r="617" spans="5:24" ht="15.75" customHeight="1" x14ac:dyDescent="0.2">
      <c r="E617" s="452"/>
      <c r="X617" s="301"/>
    </row>
    <row r="618" spans="5:24" ht="15.75" customHeight="1" x14ac:dyDescent="0.2">
      <c r="E618" s="452"/>
      <c r="X618" s="301"/>
    </row>
    <row r="619" spans="5:24" ht="15.75" customHeight="1" x14ac:dyDescent="0.2">
      <c r="E619" s="452"/>
      <c r="X619" s="301"/>
    </row>
    <row r="620" spans="5:24" ht="15.75" customHeight="1" x14ac:dyDescent="0.2">
      <c r="E620" s="452"/>
      <c r="X620" s="301"/>
    </row>
    <row r="621" spans="5:24" ht="15.75" customHeight="1" x14ac:dyDescent="0.2">
      <c r="E621" s="452"/>
      <c r="X621" s="301"/>
    </row>
    <row r="622" spans="5:24" ht="15.75" customHeight="1" x14ac:dyDescent="0.2">
      <c r="E622" s="452"/>
      <c r="X622" s="301"/>
    </row>
    <row r="623" spans="5:24" ht="15.75" customHeight="1" x14ac:dyDescent="0.2">
      <c r="E623" s="452"/>
      <c r="X623" s="301"/>
    </row>
    <row r="624" spans="5:24" ht="15.75" customHeight="1" x14ac:dyDescent="0.2">
      <c r="E624" s="452"/>
      <c r="X624" s="301"/>
    </row>
    <row r="625" spans="5:24" ht="15.75" customHeight="1" x14ac:dyDescent="0.2">
      <c r="E625" s="452"/>
      <c r="X625" s="301"/>
    </row>
    <row r="626" spans="5:24" ht="15.75" customHeight="1" x14ac:dyDescent="0.2">
      <c r="E626" s="452"/>
      <c r="X626" s="301"/>
    </row>
    <row r="627" spans="5:24" ht="15.75" customHeight="1" x14ac:dyDescent="0.2">
      <c r="E627" s="452"/>
      <c r="X627" s="301"/>
    </row>
    <row r="628" spans="5:24" ht="15.75" customHeight="1" x14ac:dyDescent="0.2">
      <c r="E628" s="452"/>
      <c r="X628" s="301"/>
    </row>
    <row r="629" spans="5:24" ht="15.75" customHeight="1" x14ac:dyDescent="0.2">
      <c r="E629" s="452"/>
      <c r="X629" s="301"/>
    </row>
    <row r="630" spans="5:24" ht="15.75" customHeight="1" x14ac:dyDescent="0.2">
      <c r="E630" s="452"/>
      <c r="X630" s="301"/>
    </row>
    <row r="631" spans="5:24" ht="15.75" customHeight="1" x14ac:dyDescent="0.2">
      <c r="E631" s="452"/>
      <c r="X631" s="301"/>
    </row>
    <row r="632" spans="5:24" ht="15.75" customHeight="1" x14ac:dyDescent="0.2">
      <c r="E632" s="452"/>
      <c r="X632" s="301"/>
    </row>
    <row r="633" spans="5:24" ht="15.75" customHeight="1" x14ac:dyDescent="0.2">
      <c r="E633" s="452"/>
      <c r="X633" s="301"/>
    </row>
    <row r="634" spans="5:24" ht="15.75" customHeight="1" x14ac:dyDescent="0.2">
      <c r="E634" s="452"/>
      <c r="X634" s="301"/>
    </row>
    <row r="635" spans="5:24" ht="15.75" customHeight="1" x14ac:dyDescent="0.2">
      <c r="E635" s="452"/>
      <c r="X635" s="301"/>
    </row>
    <row r="636" spans="5:24" ht="15.75" customHeight="1" x14ac:dyDescent="0.2">
      <c r="E636" s="452"/>
      <c r="X636" s="301"/>
    </row>
    <row r="637" spans="5:24" ht="15.75" customHeight="1" x14ac:dyDescent="0.2">
      <c r="E637" s="452"/>
      <c r="X637" s="301"/>
    </row>
    <row r="638" spans="5:24" ht="15.75" customHeight="1" x14ac:dyDescent="0.2">
      <c r="E638" s="452"/>
      <c r="X638" s="301"/>
    </row>
    <row r="639" spans="5:24" ht="15.75" customHeight="1" x14ac:dyDescent="0.2">
      <c r="E639" s="452"/>
      <c r="X639" s="301"/>
    </row>
    <row r="640" spans="5:24" ht="15.75" customHeight="1" x14ac:dyDescent="0.2">
      <c r="E640" s="452"/>
      <c r="X640" s="301"/>
    </row>
    <row r="641" spans="5:24" ht="15.75" customHeight="1" x14ac:dyDescent="0.2">
      <c r="E641" s="452"/>
      <c r="X641" s="301"/>
    </row>
    <row r="642" spans="5:24" ht="15.75" customHeight="1" x14ac:dyDescent="0.2">
      <c r="E642" s="452"/>
      <c r="X642" s="301"/>
    </row>
    <row r="643" spans="5:24" ht="15.75" customHeight="1" x14ac:dyDescent="0.2">
      <c r="E643" s="452"/>
      <c r="X643" s="301"/>
    </row>
    <row r="644" spans="5:24" ht="15.75" customHeight="1" x14ac:dyDescent="0.2">
      <c r="E644" s="452"/>
      <c r="X644" s="301"/>
    </row>
    <row r="645" spans="5:24" ht="15.75" customHeight="1" x14ac:dyDescent="0.2">
      <c r="E645" s="452"/>
      <c r="X645" s="301"/>
    </row>
    <row r="646" spans="5:24" ht="15.75" customHeight="1" x14ac:dyDescent="0.2">
      <c r="E646" s="452"/>
      <c r="X646" s="301"/>
    </row>
    <row r="647" spans="5:24" ht="15.75" customHeight="1" x14ac:dyDescent="0.2">
      <c r="E647" s="452"/>
      <c r="X647" s="301"/>
    </row>
    <row r="648" spans="5:24" ht="15.75" customHeight="1" x14ac:dyDescent="0.2">
      <c r="E648" s="452"/>
      <c r="X648" s="301"/>
    </row>
    <row r="649" spans="5:24" ht="15.75" customHeight="1" x14ac:dyDescent="0.2">
      <c r="E649" s="452"/>
      <c r="X649" s="301"/>
    </row>
    <row r="650" spans="5:24" ht="15.75" customHeight="1" x14ac:dyDescent="0.2">
      <c r="E650" s="452"/>
      <c r="X650" s="301"/>
    </row>
    <row r="651" spans="5:24" ht="15.75" customHeight="1" x14ac:dyDescent="0.2">
      <c r="E651" s="452"/>
      <c r="X651" s="301"/>
    </row>
    <row r="652" spans="5:24" ht="15.75" customHeight="1" x14ac:dyDescent="0.2">
      <c r="E652" s="452"/>
      <c r="X652" s="301"/>
    </row>
    <row r="653" spans="5:24" ht="15.75" customHeight="1" x14ac:dyDescent="0.2">
      <c r="E653" s="452"/>
      <c r="X653" s="301"/>
    </row>
    <row r="654" spans="5:24" ht="15.75" customHeight="1" x14ac:dyDescent="0.2">
      <c r="E654" s="452"/>
      <c r="X654" s="301"/>
    </row>
    <row r="655" spans="5:24" ht="15.75" customHeight="1" x14ac:dyDescent="0.2">
      <c r="E655" s="452"/>
      <c r="X655" s="301"/>
    </row>
    <row r="656" spans="5:24" ht="15.75" customHeight="1" x14ac:dyDescent="0.2">
      <c r="E656" s="452"/>
      <c r="X656" s="301"/>
    </row>
    <row r="657" spans="5:24" ht="15.75" customHeight="1" x14ac:dyDescent="0.2">
      <c r="E657" s="452"/>
      <c r="X657" s="301"/>
    </row>
    <row r="658" spans="5:24" ht="15.75" customHeight="1" x14ac:dyDescent="0.2">
      <c r="E658" s="452"/>
      <c r="X658" s="301"/>
    </row>
    <row r="659" spans="5:24" ht="15.75" customHeight="1" x14ac:dyDescent="0.2">
      <c r="E659" s="452"/>
      <c r="X659" s="301"/>
    </row>
    <row r="660" spans="5:24" ht="15.75" customHeight="1" x14ac:dyDescent="0.2">
      <c r="E660" s="452"/>
      <c r="X660" s="301"/>
    </row>
    <row r="661" spans="5:24" ht="15.75" customHeight="1" x14ac:dyDescent="0.2">
      <c r="E661" s="452"/>
      <c r="X661" s="301"/>
    </row>
    <row r="662" spans="5:24" ht="15.75" customHeight="1" x14ac:dyDescent="0.2">
      <c r="E662" s="452"/>
      <c r="X662" s="301"/>
    </row>
    <row r="663" spans="5:24" ht="15.75" customHeight="1" x14ac:dyDescent="0.2">
      <c r="E663" s="452"/>
      <c r="X663" s="301"/>
    </row>
    <row r="664" spans="5:24" ht="15.75" customHeight="1" x14ac:dyDescent="0.2">
      <c r="E664" s="452"/>
      <c r="X664" s="301"/>
    </row>
    <row r="665" spans="5:24" ht="15.75" customHeight="1" x14ac:dyDescent="0.2">
      <c r="E665" s="452"/>
      <c r="X665" s="301"/>
    </row>
    <row r="666" spans="5:24" ht="15.75" customHeight="1" x14ac:dyDescent="0.2">
      <c r="E666" s="452"/>
      <c r="X666" s="301"/>
    </row>
    <row r="667" spans="5:24" ht="15.75" customHeight="1" x14ac:dyDescent="0.2">
      <c r="E667" s="452"/>
      <c r="X667" s="301"/>
    </row>
    <row r="668" spans="5:24" ht="15.75" customHeight="1" x14ac:dyDescent="0.2">
      <c r="E668" s="452"/>
      <c r="X668" s="301"/>
    </row>
    <row r="669" spans="5:24" ht="15.75" customHeight="1" x14ac:dyDescent="0.2">
      <c r="E669" s="452"/>
      <c r="X669" s="301"/>
    </row>
    <row r="670" spans="5:24" ht="15.75" customHeight="1" x14ac:dyDescent="0.2">
      <c r="E670" s="452"/>
      <c r="X670" s="301"/>
    </row>
    <row r="671" spans="5:24" ht="15.75" customHeight="1" x14ac:dyDescent="0.2">
      <c r="E671" s="452"/>
      <c r="X671" s="301"/>
    </row>
    <row r="672" spans="5:24" ht="15.75" customHeight="1" x14ac:dyDescent="0.2">
      <c r="E672" s="452"/>
      <c r="X672" s="301"/>
    </row>
    <row r="673" spans="5:24" ht="15.75" customHeight="1" x14ac:dyDescent="0.2">
      <c r="E673" s="452"/>
      <c r="X673" s="301"/>
    </row>
    <row r="674" spans="5:24" ht="15.75" customHeight="1" x14ac:dyDescent="0.2">
      <c r="E674" s="452"/>
      <c r="X674" s="301"/>
    </row>
    <row r="675" spans="5:24" ht="15.75" customHeight="1" x14ac:dyDescent="0.2">
      <c r="E675" s="452"/>
      <c r="X675" s="301"/>
    </row>
    <row r="676" spans="5:24" ht="15.75" customHeight="1" x14ac:dyDescent="0.2">
      <c r="E676" s="452"/>
      <c r="X676" s="301"/>
    </row>
    <row r="677" spans="5:24" ht="15.75" customHeight="1" x14ac:dyDescent="0.2">
      <c r="E677" s="452"/>
      <c r="X677" s="301"/>
    </row>
    <row r="678" spans="5:24" ht="15.75" customHeight="1" x14ac:dyDescent="0.2">
      <c r="E678" s="452"/>
      <c r="X678" s="301"/>
    </row>
    <row r="679" spans="5:24" ht="15.75" customHeight="1" x14ac:dyDescent="0.2">
      <c r="E679" s="452"/>
      <c r="X679" s="301"/>
    </row>
    <row r="680" spans="5:24" ht="15.75" customHeight="1" x14ac:dyDescent="0.2">
      <c r="E680" s="452"/>
      <c r="X680" s="301"/>
    </row>
    <row r="681" spans="5:24" ht="15.75" customHeight="1" x14ac:dyDescent="0.2">
      <c r="E681" s="452"/>
      <c r="X681" s="301"/>
    </row>
    <row r="682" spans="5:24" ht="15.75" customHeight="1" x14ac:dyDescent="0.2">
      <c r="E682" s="452"/>
      <c r="X682" s="301"/>
    </row>
    <row r="683" spans="5:24" ht="15.75" customHeight="1" x14ac:dyDescent="0.2">
      <c r="E683" s="452"/>
      <c r="X683" s="301"/>
    </row>
    <row r="684" spans="5:24" ht="15.75" customHeight="1" x14ac:dyDescent="0.2">
      <c r="E684" s="452"/>
      <c r="X684" s="301"/>
    </row>
    <row r="685" spans="5:24" ht="15.75" customHeight="1" x14ac:dyDescent="0.2">
      <c r="E685" s="452"/>
      <c r="X685" s="301"/>
    </row>
    <row r="686" spans="5:24" ht="15.75" customHeight="1" x14ac:dyDescent="0.2">
      <c r="E686" s="452"/>
      <c r="X686" s="301"/>
    </row>
    <row r="687" spans="5:24" ht="15.75" customHeight="1" x14ac:dyDescent="0.2">
      <c r="E687" s="452"/>
      <c r="X687" s="301"/>
    </row>
    <row r="688" spans="5:24" ht="15.75" customHeight="1" x14ac:dyDescent="0.2">
      <c r="E688" s="452"/>
      <c r="X688" s="301"/>
    </row>
    <row r="689" spans="5:24" ht="15.75" customHeight="1" x14ac:dyDescent="0.2">
      <c r="E689" s="452"/>
      <c r="X689" s="301"/>
    </row>
    <row r="690" spans="5:24" ht="15.75" customHeight="1" x14ac:dyDescent="0.2">
      <c r="E690" s="452"/>
      <c r="X690" s="301"/>
    </row>
    <row r="691" spans="5:24" ht="15.75" customHeight="1" x14ac:dyDescent="0.2">
      <c r="E691" s="452"/>
      <c r="X691" s="301"/>
    </row>
    <row r="692" spans="5:24" ht="15.75" customHeight="1" x14ac:dyDescent="0.2">
      <c r="E692" s="452"/>
      <c r="X692" s="301"/>
    </row>
    <row r="693" spans="5:24" ht="15.75" customHeight="1" x14ac:dyDescent="0.2">
      <c r="E693" s="452"/>
      <c r="X693" s="301"/>
    </row>
    <row r="694" spans="5:24" ht="15.75" customHeight="1" x14ac:dyDescent="0.2">
      <c r="E694" s="452"/>
      <c r="X694" s="301"/>
    </row>
    <row r="695" spans="5:24" ht="15.75" customHeight="1" x14ac:dyDescent="0.2">
      <c r="E695" s="452"/>
      <c r="X695" s="301"/>
    </row>
    <row r="696" spans="5:24" ht="15.75" customHeight="1" x14ac:dyDescent="0.2">
      <c r="E696" s="452"/>
      <c r="X696" s="301"/>
    </row>
    <row r="697" spans="5:24" ht="15.75" customHeight="1" x14ac:dyDescent="0.2">
      <c r="E697" s="452"/>
      <c r="X697" s="301"/>
    </row>
    <row r="698" spans="5:24" ht="15.75" customHeight="1" x14ac:dyDescent="0.2">
      <c r="E698" s="452"/>
      <c r="X698" s="301"/>
    </row>
    <row r="699" spans="5:24" ht="15.75" customHeight="1" x14ac:dyDescent="0.2">
      <c r="E699" s="452"/>
      <c r="X699" s="301"/>
    </row>
    <row r="700" spans="5:24" ht="15.75" customHeight="1" x14ac:dyDescent="0.2">
      <c r="E700" s="452"/>
      <c r="X700" s="301"/>
    </row>
    <row r="701" spans="5:24" ht="15.75" customHeight="1" x14ac:dyDescent="0.2">
      <c r="E701" s="452"/>
      <c r="X701" s="301"/>
    </row>
    <row r="702" spans="5:24" ht="15.75" customHeight="1" x14ac:dyDescent="0.2">
      <c r="E702" s="452"/>
      <c r="X702" s="301"/>
    </row>
    <row r="703" spans="5:24" ht="15.75" customHeight="1" x14ac:dyDescent="0.2">
      <c r="E703" s="452"/>
      <c r="X703" s="301"/>
    </row>
    <row r="704" spans="5:24" ht="15.75" customHeight="1" x14ac:dyDescent="0.2">
      <c r="E704" s="452"/>
      <c r="X704" s="301"/>
    </row>
    <row r="705" spans="5:24" ht="15.75" customHeight="1" x14ac:dyDescent="0.2">
      <c r="E705" s="452"/>
      <c r="X705" s="301"/>
    </row>
    <row r="706" spans="5:24" ht="15.75" customHeight="1" x14ac:dyDescent="0.2">
      <c r="E706" s="452"/>
      <c r="X706" s="301"/>
    </row>
    <row r="707" spans="5:24" ht="15.75" customHeight="1" x14ac:dyDescent="0.2">
      <c r="E707" s="452"/>
      <c r="X707" s="301"/>
    </row>
    <row r="708" spans="5:24" ht="15.75" customHeight="1" x14ac:dyDescent="0.2">
      <c r="E708" s="452"/>
      <c r="X708" s="301"/>
    </row>
    <row r="709" spans="5:24" ht="15.75" customHeight="1" x14ac:dyDescent="0.2">
      <c r="E709" s="452"/>
      <c r="X709" s="301"/>
    </row>
    <row r="710" spans="5:24" ht="15.75" customHeight="1" x14ac:dyDescent="0.2">
      <c r="E710" s="452"/>
      <c r="X710" s="301"/>
    </row>
    <row r="711" spans="5:24" ht="15.75" customHeight="1" x14ac:dyDescent="0.2">
      <c r="E711" s="452"/>
      <c r="X711" s="301"/>
    </row>
    <row r="712" spans="5:24" ht="15.75" customHeight="1" x14ac:dyDescent="0.2">
      <c r="E712" s="452"/>
      <c r="X712" s="301"/>
    </row>
    <row r="713" spans="5:24" ht="15.75" customHeight="1" x14ac:dyDescent="0.2">
      <c r="E713" s="452"/>
      <c r="X713" s="301"/>
    </row>
    <row r="714" spans="5:24" ht="15.75" customHeight="1" x14ac:dyDescent="0.2">
      <c r="E714" s="452"/>
      <c r="X714" s="301"/>
    </row>
    <row r="715" spans="5:24" ht="15.75" customHeight="1" x14ac:dyDescent="0.2">
      <c r="E715" s="452"/>
      <c r="X715" s="301"/>
    </row>
    <row r="716" spans="5:24" ht="15.75" customHeight="1" x14ac:dyDescent="0.2">
      <c r="E716" s="452"/>
      <c r="X716" s="301"/>
    </row>
    <row r="717" spans="5:24" ht="15.75" customHeight="1" x14ac:dyDescent="0.2">
      <c r="E717" s="452"/>
      <c r="X717" s="301"/>
    </row>
    <row r="718" spans="5:24" ht="15.75" customHeight="1" x14ac:dyDescent="0.2">
      <c r="E718" s="452"/>
      <c r="X718" s="301"/>
    </row>
    <row r="719" spans="5:24" ht="15.75" customHeight="1" x14ac:dyDescent="0.2">
      <c r="E719" s="452"/>
      <c r="X719" s="301"/>
    </row>
    <row r="720" spans="5:24" ht="15.75" customHeight="1" x14ac:dyDescent="0.2">
      <c r="E720" s="452"/>
      <c r="X720" s="301"/>
    </row>
    <row r="721" spans="5:24" ht="15.75" customHeight="1" x14ac:dyDescent="0.2">
      <c r="E721" s="452"/>
      <c r="X721" s="301"/>
    </row>
    <row r="722" spans="5:24" ht="15.75" customHeight="1" x14ac:dyDescent="0.2">
      <c r="E722" s="452"/>
      <c r="X722" s="301"/>
    </row>
    <row r="723" spans="5:24" ht="15.75" customHeight="1" x14ac:dyDescent="0.2">
      <c r="E723" s="452"/>
      <c r="X723" s="301"/>
    </row>
    <row r="724" spans="5:24" ht="15.75" customHeight="1" x14ac:dyDescent="0.2">
      <c r="E724" s="452"/>
      <c r="X724" s="301"/>
    </row>
    <row r="725" spans="5:24" ht="15.75" customHeight="1" x14ac:dyDescent="0.2">
      <c r="E725" s="452"/>
      <c r="X725" s="301"/>
    </row>
    <row r="726" spans="5:24" ht="15.75" customHeight="1" x14ac:dyDescent="0.2">
      <c r="E726" s="452"/>
      <c r="X726" s="301"/>
    </row>
    <row r="727" spans="5:24" ht="15.75" customHeight="1" x14ac:dyDescent="0.2">
      <c r="E727" s="452"/>
      <c r="X727" s="301"/>
    </row>
    <row r="728" spans="5:24" ht="15.75" customHeight="1" x14ac:dyDescent="0.2">
      <c r="E728" s="452"/>
      <c r="X728" s="301"/>
    </row>
    <row r="729" spans="5:24" ht="15.75" customHeight="1" x14ac:dyDescent="0.2">
      <c r="E729" s="452"/>
      <c r="X729" s="301"/>
    </row>
    <row r="730" spans="5:24" ht="15.75" customHeight="1" x14ac:dyDescent="0.2">
      <c r="E730" s="452"/>
      <c r="X730" s="301"/>
    </row>
    <row r="731" spans="5:24" ht="15.75" customHeight="1" x14ac:dyDescent="0.2">
      <c r="E731" s="452"/>
      <c r="X731" s="301"/>
    </row>
    <row r="732" spans="5:24" ht="15.75" customHeight="1" x14ac:dyDescent="0.2">
      <c r="E732" s="452"/>
      <c r="X732" s="301"/>
    </row>
    <row r="733" spans="5:24" ht="15.75" customHeight="1" x14ac:dyDescent="0.2">
      <c r="E733" s="452"/>
      <c r="X733" s="301"/>
    </row>
    <row r="734" spans="5:24" ht="15.75" customHeight="1" x14ac:dyDescent="0.2">
      <c r="E734" s="452"/>
      <c r="X734" s="301"/>
    </row>
    <row r="735" spans="5:24" ht="15.75" customHeight="1" x14ac:dyDescent="0.2">
      <c r="E735" s="452"/>
      <c r="X735" s="301"/>
    </row>
    <row r="736" spans="5:24" ht="15.75" customHeight="1" x14ac:dyDescent="0.2">
      <c r="E736" s="452"/>
      <c r="X736" s="301"/>
    </row>
    <row r="737" spans="5:24" ht="15.75" customHeight="1" x14ac:dyDescent="0.2">
      <c r="E737" s="452"/>
      <c r="X737" s="301"/>
    </row>
    <row r="738" spans="5:24" ht="15.75" customHeight="1" x14ac:dyDescent="0.2">
      <c r="E738" s="452"/>
      <c r="X738" s="301"/>
    </row>
    <row r="739" spans="5:24" ht="15.75" customHeight="1" x14ac:dyDescent="0.2">
      <c r="E739" s="452"/>
      <c r="X739" s="301"/>
    </row>
    <row r="740" spans="5:24" ht="15.75" customHeight="1" x14ac:dyDescent="0.2">
      <c r="E740" s="452"/>
      <c r="X740" s="301"/>
    </row>
    <row r="741" spans="5:24" ht="15.75" customHeight="1" x14ac:dyDescent="0.2">
      <c r="E741" s="452"/>
      <c r="X741" s="301"/>
    </row>
    <row r="742" spans="5:24" ht="15.75" customHeight="1" x14ac:dyDescent="0.2">
      <c r="E742" s="452"/>
      <c r="X742" s="301"/>
    </row>
    <row r="743" spans="5:24" ht="15.75" customHeight="1" x14ac:dyDescent="0.2">
      <c r="E743" s="452"/>
      <c r="X743" s="301"/>
    </row>
    <row r="744" spans="5:24" ht="15.75" customHeight="1" x14ac:dyDescent="0.2">
      <c r="E744" s="452"/>
      <c r="X744" s="301"/>
    </row>
    <row r="745" spans="5:24" ht="15.75" customHeight="1" x14ac:dyDescent="0.2">
      <c r="E745" s="452"/>
      <c r="X745" s="301"/>
    </row>
    <row r="746" spans="5:24" ht="15.75" customHeight="1" x14ac:dyDescent="0.2">
      <c r="E746" s="452"/>
      <c r="X746" s="301"/>
    </row>
    <row r="747" spans="5:24" ht="15.75" customHeight="1" x14ac:dyDescent="0.2">
      <c r="E747" s="452"/>
      <c r="X747" s="301"/>
    </row>
    <row r="748" spans="5:24" ht="15.75" customHeight="1" x14ac:dyDescent="0.2">
      <c r="E748" s="452"/>
      <c r="X748" s="301"/>
    </row>
    <row r="749" spans="5:24" ht="15.75" customHeight="1" x14ac:dyDescent="0.2">
      <c r="E749" s="452"/>
      <c r="X749" s="301"/>
    </row>
    <row r="750" spans="5:24" ht="15.75" customHeight="1" x14ac:dyDescent="0.2">
      <c r="E750" s="452"/>
      <c r="X750" s="301"/>
    </row>
    <row r="751" spans="5:24" ht="15.75" customHeight="1" x14ac:dyDescent="0.2">
      <c r="E751" s="452"/>
      <c r="X751" s="301"/>
    </row>
    <row r="752" spans="5:24" ht="15.75" customHeight="1" x14ac:dyDescent="0.2">
      <c r="E752" s="452"/>
      <c r="X752" s="301"/>
    </row>
    <row r="753" spans="5:24" ht="15.75" customHeight="1" x14ac:dyDescent="0.2">
      <c r="E753" s="452"/>
      <c r="X753" s="301"/>
    </row>
    <row r="754" spans="5:24" ht="15.75" customHeight="1" x14ac:dyDescent="0.2">
      <c r="E754" s="452"/>
      <c r="X754" s="301"/>
    </row>
    <row r="755" spans="5:24" ht="15.75" customHeight="1" x14ac:dyDescent="0.2">
      <c r="E755" s="452"/>
      <c r="X755" s="301"/>
    </row>
    <row r="756" spans="5:24" ht="15.75" customHeight="1" x14ac:dyDescent="0.2">
      <c r="E756" s="452"/>
      <c r="X756" s="301"/>
    </row>
    <row r="757" spans="5:24" ht="15.75" customHeight="1" x14ac:dyDescent="0.2">
      <c r="E757" s="452"/>
      <c r="X757" s="301"/>
    </row>
    <row r="758" spans="5:24" ht="15.75" customHeight="1" x14ac:dyDescent="0.2">
      <c r="E758" s="452"/>
      <c r="X758" s="301"/>
    </row>
    <row r="759" spans="5:24" ht="15.75" customHeight="1" x14ac:dyDescent="0.2">
      <c r="E759" s="452"/>
      <c r="X759" s="301"/>
    </row>
    <row r="760" spans="5:24" ht="15.75" customHeight="1" x14ac:dyDescent="0.2">
      <c r="E760" s="452"/>
      <c r="X760" s="301"/>
    </row>
    <row r="761" spans="5:24" ht="15.75" customHeight="1" x14ac:dyDescent="0.2">
      <c r="E761" s="452"/>
      <c r="X761" s="301"/>
    </row>
    <row r="762" spans="5:24" ht="15.75" customHeight="1" x14ac:dyDescent="0.2">
      <c r="E762" s="452"/>
      <c r="X762" s="301"/>
    </row>
    <row r="763" spans="5:24" ht="15.75" customHeight="1" x14ac:dyDescent="0.2">
      <c r="E763" s="452"/>
      <c r="X763" s="301"/>
    </row>
    <row r="764" spans="5:24" ht="15.75" customHeight="1" x14ac:dyDescent="0.2">
      <c r="E764" s="452"/>
      <c r="X764" s="301"/>
    </row>
    <row r="765" spans="5:24" ht="15.75" customHeight="1" x14ac:dyDescent="0.2">
      <c r="E765" s="452"/>
      <c r="X765" s="301"/>
    </row>
    <row r="766" spans="5:24" ht="15.75" customHeight="1" x14ac:dyDescent="0.2">
      <c r="E766" s="452"/>
      <c r="X766" s="301"/>
    </row>
    <row r="767" spans="5:24" ht="15.75" customHeight="1" x14ac:dyDescent="0.2">
      <c r="E767" s="452"/>
      <c r="X767" s="301"/>
    </row>
    <row r="768" spans="5:24" ht="15.75" customHeight="1" x14ac:dyDescent="0.2">
      <c r="E768" s="452"/>
      <c r="X768" s="301"/>
    </row>
    <row r="769" spans="5:24" ht="15.75" customHeight="1" x14ac:dyDescent="0.2">
      <c r="E769" s="452"/>
      <c r="X769" s="301"/>
    </row>
    <row r="770" spans="5:24" ht="15.75" customHeight="1" x14ac:dyDescent="0.2">
      <c r="E770" s="452"/>
      <c r="X770" s="301"/>
    </row>
    <row r="771" spans="5:24" ht="15.75" customHeight="1" x14ac:dyDescent="0.2">
      <c r="E771" s="452"/>
      <c r="X771" s="301"/>
    </row>
    <row r="772" spans="5:24" ht="15.75" customHeight="1" x14ac:dyDescent="0.2">
      <c r="E772" s="452"/>
      <c r="X772" s="301"/>
    </row>
    <row r="773" spans="5:24" ht="15.75" customHeight="1" x14ac:dyDescent="0.2">
      <c r="E773" s="452"/>
      <c r="X773" s="301"/>
    </row>
    <row r="774" spans="5:24" ht="15.75" customHeight="1" x14ac:dyDescent="0.2">
      <c r="E774" s="452"/>
      <c r="X774" s="301"/>
    </row>
    <row r="775" spans="5:24" ht="15.75" customHeight="1" x14ac:dyDescent="0.2">
      <c r="E775" s="452"/>
      <c r="X775" s="301"/>
    </row>
    <row r="776" spans="5:24" ht="15.75" customHeight="1" x14ac:dyDescent="0.2">
      <c r="E776" s="452"/>
      <c r="X776" s="301"/>
    </row>
    <row r="777" spans="5:24" ht="15.75" customHeight="1" x14ac:dyDescent="0.2">
      <c r="E777" s="452"/>
      <c r="X777" s="301"/>
    </row>
    <row r="778" spans="5:24" ht="15.75" customHeight="1" x14ac:dyDescent="0.2">
      <c r="E778" s="452"/>
      <c r="X778" s="301"/>
    </row>
    <row r="779" spans="5:24" ht="15.75" customHeight="1" x14ac:dyDescent="0.2">
      <c r="E779" s="452"/>
      <c r="X779" s="301"/>
    </row>
    <row r="780" spans="5:24" ht="15.75" customHeight="1" x14ac:dyDescent="0.2">
      <c r="E780" s="452"/>
      <c r="X780" s="301"/>
    </row>
    <row r="781" spans="5:24" ht="15.75" customHeight="1" x14ac:dyDescent="0.2">
      <c r="E781" s="452"/>
      <c r="X781" s="301"/>
    </row>
    <row r="782" spans="5:24" ht="15.75" customHeight="1" x14ac:dyDescent="0.2">
      <c r="E782" s="452"/>
      <c r="X782" s="301"/>
    </row>
    <row r="783" spans="5:24" ht="15.75" customHeight="1" x14ac:dyDescent="0.2">
      <c r="E783" s="452"/>
      <c r="X783" s="301"/>
    </row>
    <row r="784" spans="5:24" ht="15.75" customHeight="1" x14ac:dyDescent="0.2">
      <c r="E784" s="452"/>
      <c r="X784" s="301"/>
    </row>
    <row r="785" spans="5:24" ht="15.75" customHeight="1" x14ac:dyDescent="0.2">
      <c r="E785" s="452"/>
      <c r="X785" s="301"/>
    </row>
    <row r="786" spans="5:24" ht="15.75" customHeight="1" x14ac:dyDescent="0.2">
      <c r="E786" s="452"/>
      <c r="X786" s="301"/>
    </row>
    <row r="787" spans="5:24" ht="15.75" customHeight="1" x14ac:dyDescent="0.2">
      <c r="E787" s="452"/>
      <c r="X787" s="301"/>
    </row>
    <row r="788" spans="5:24" ht="15.75" customHeight="1" x14ac:dyDescent="0.2">
      <c r="E788" s="452"/>
      <c r="X788" s="301"/>
    </row>
    <row r="789" spans="5:24" ht="15.75" customHeight="1" x14ac:dyDescent="0.2">
      <c r="E789" s="452"/>
      <c r="X789" s="301"/>
    </row>
    <row r="790" spans="5:24" ht="15.75" customHeight="1" x14ac:dyDescent="0.2">
      <c r="E790" s="452"/>
      <c r="X790" s="301"/>
    </row>
    <row r="791" spans="5:24" ht="15.75" customHeight="1" x14ac:dyDescent="0.2">
      <c r="E791" s="452"/>
      <c r="X791" s="301"/>
    </row>
    <row r="792" spans="5:24" ht="15.75" customHeight="1" x14ac:dyDescent="0.2">
      <c r="E792" s="452"/>
      <c r="X792" s="301"/>
    </row>
    <row r="793" spans="5:24" ht="15.75" customHeight="1" x14ac:dyDescent="0.2">
      <c r="E793" s="452"/>
      <c r="X793" s="301"/>
    </row>
    <row r="794" spans="5:24" ht="15.75" customHeight="1" x14ac:dyDescent="0.2">
      <c r="E794" s="452"/>
      <c r="X794" s="301"/>
    </row>
    <row r="795" spans="5:24" ht="15.75" customHeight="1" x14ac:dyDescent="0.2">
      <c r="E795" s="452"/>
      <c r="X795" s="301"/>
    </row>
    <row r="796" spans="5:24" ht="15.75" customHeight="1" x14ac:dyDescent="0.2">
      <c r="E796" s="452"/>
      <c r="X796" s="301"/>
    </row>
    <row r="797" spans="5:24" ht="15.75" customHeight="1" x14ac:dyDescent="0.2">
      <c r="E797" s="452"/>
      <c r="X797" s="301"/>
    </row>
    <row r="798" spans="5:24" ht="15.75" customHeight="1" x14ac:dyDescent="0.2">
      <c r="E798" s="452"/>
      <c r="X798" s="301"/>
    </row>
    <row r="799" spans="5:24" ht="15.75" customHeight="1" x14ac:dyDescent="0.2">
      <c r="E799" s="452"/>
      <c r="X799" s="301"/>
    </row>
    <row r="800" spans="5:24" ht="15.75" customHeight="1" x14ac:dyDescent="0.2">
      <c r="E800" s="452"/>
      <c r="X800" s="301"/>
    </row>
    <row r="801" spans="5:24" ht="15.75" customHeight="1" x14ac:dyDescent="0.2">
      <c r="E801" s="452"/>
      <c r="X801" s="301"/>
    </row>
    <row r="802" spans="5:24" ht="15.75" customHeight="1" x14ac:dyDescent="0.2">
      <c r="E802" s="452"/>
      <c r="X802" s="301"/>
    </row>
    <row r="803" spans="5:24" ht="15.75" customHeight="1" x14ac:dyDescent="0.2">
      <c r="E803" s="452"/>
      <c r="X803" s="301"/>
    </row>
    <row r="804" spans="5:24" ht="15.75" customHeight="1" x14ac:dyDescent="0.2">
      <c r="E804" s="452"/>
      <c r="X804" s="301"/>
    </row>
    <row r="805" spans="5:24" ht="15.75" customHeight="1" x14ac:dyDescent="0.2">
      <c r="E805" s="452"/>
      <c r="X805" s="301"/>
    </row>
    <row r="806" spans="5:24" ht="15.75" customHeight="1" x14ac:dyDescent="0.2">
      <c r="E806" s="452"/>
      <c r="X806" s="301"/>
    </row>
    <row r="807" spans="5:24" ht="15.75" customHeight="1" x14ac:dyDescent="0.2">
      <c r="E807" s="452"/>
      <c r="X807" s="301"/>
    </row>
    <row r="808" spans="5:24" ht="15.75" customHeight="1" x14ac:dyDescent="0.2">
      <c r="E808" s="452"/>
      <c r="X808" s="301"/>
    </row>
    <row r="809" spans="5:24" ht="15.75" customHeight="1" x14ac:dyDescent="0.2">
      <c r="E809" s="452"/>
      <c r="X809" s="301"/>
    </row>
    <row r="810" spans="5:24" ht="15.75" customHeight="1" x14ac:dyDescent="0.2">
      <c r="E810" s="452"/>
      <c r="X810" s="301"/>
    </row>
    <row r="811" spans="5:24" ht="15.75" customHeight="1" x14ac:dyDescent="0.2">
      <c r="E811" s="452"/>
      <c r="X811" s="301"/>
    </row>
    <row r="812" spans="5:24" ht="15.75" customHeight="1" x14ac:dyDescent="0.2">
      <c r="E812" s="452"/>
      <c r="X812" s="301"/>
    </row>
    <row r="813" spans="5:24" ht="15.75" customHeight="1" x14ac:dyDescent="0.2">
      <c r="E813" s="452"/>
      <c r="X813" s="301"/>
    </row>
    <row r="814" spans="5:24" ht="15.75" customHeight="1" x14ac:dyDescent="0.2">
      <c r="E814" s="452"/>
      <c r="X814" s="301"/>
    </row>
    <row r="815" spans="5:24" ht="15.75" customHeight="1" x14ac:dyDescent="0.2">
      <c r="E815" s="452"/>
      <c r="X815" s="301"/>
    </row>
    <row r="816" spans="5:24" ht="15.75" customHeight="1" x14ac:dyDescent="0.2">
      <c r="E816" s="452"/>
      <c r="X816" s="301"/>
    </row>
    <row r="817" spans="5:24" ht="15.75" customHeight="1" x14ac:dyDescent="0.2">
      <c r="E817" s="452"/>
      <c r="X817" s="301"/>
    </row>
    <row r="818" spans="5:24" ht="15.75" customHeight="1" x14ac:dyDescent="0.2">
      <c r="E818" s="452"/>
      <c r="X818" s="301"/>
    </row>
    <row r="819" spans="5:24" ht="15.75" customHeight="1" x14ac:dyDescent="0.2">
      <c r="E819" s="452"/>
      <c r="X819" s="301"/>
    </row>
    <row r="820" spans="5:24" ht="15.75" customHeight="1" x14ac:dyDescent="0.2">
      <c r="E820" s="452"/>
      <c r="X820" s="301"/>
    </row>
    <row r="821" spans="5:24" ht="15.75" customHeight="1" x14ac:dyDescent="0.2">
      <c r="E821" s="452"/>
      <c r="X821" s="301"/>
    </row>
    <row r="822" spans="5:24" ht="15.75" customHeight="1" x14ac:dyDescent="0.2">
      <c r="E822" s="452"/>
      <c r="X822" s="301"/>
    </row>
    <row r="823" spans="5:24" ht="15.75" customHeight="1" x14ac:dyDescent="0.2">
      <c r="E823" s="452"/>
      <c r="X823" s="301"/>
    </row>
    <row r="824" spans="5:24" ht="15.75" customHeight="1" x14ac:dyDescent="0.2">
      <c r="E824" s="452"/>
      <c r="X824" s="301"/>
    </row>
    <row r="825" spans="5:24" ht="15.75" customHeight="1" x14ac:dyDescent="0.2">
      <c r="E825" s="452"/>
      <c r="X825" s="301"/>
    </row>
    <row r="826" spans="5:24" ht="15.75" customHeight="1" x14ac:dyDescent="0.2">
      <c r="E826" s="452"/>
      <c r="X826" s="301"/>
    </row>
    <row r="827" spans="5:24" ht="15.75" customHeight="1" x14ac:dyDescent="0.2">
      <c r="E827" s="452"/>
      <c r="X827" s="301"/>
    </row>
    <row r="828" spans="5:24" ht="15.75" customHeight="1" x14ac:dyDescent="0.2">
      <c r="E828" s="452"/>
      <c r="X828" s="301"/>
    </row>
    <row r="829" spans="5:24" ht="15.75" customHeight="1" x14ac:dyDescent="0.2">
      <c r="E829" s="452"/>
      <c r="X829" s="301"/>
    </row>
    <row r="830" spans="5:24" ht="15.75" customHeight="1" x14ac:dyDescent="0.2">
      <c r="E830" s="452"/>
      <c r="X830" s="301"/>
    </row>
    <row r="831" spans="5:24" ht="15.75" customHeight="1" x14ac:dyDescent="0.2">
      <c r="E831" s="452"/>
      <c r="X831" s="301"/>
    </row>
    <row r="832" spans="5:24" ht="15.75" customHeight="1" x14ac:dyDescent="0.2">
      <c r="E832" s="452"/>
      <c r="X832" s="301"/>
    </row>
    <row r="833" spans="5:24" ht="15.75" customHeight="1" x14ac:dyDescent="0.2">
      <c r="E833" s="452"/>
      <c r="X833" s="301"/>
    </row>
    <row r="834" spans="5:24" ht="15.75" customHeight="1" x14ac:dyDescent="0.2">
      <c r="E834" s="452"/>
      <c r="X834" s="301"/>
    </row>
    <row r="835" spans="5:24" ht="15.75" customHeight="1" x14ac:dyDescent="0.2">
      <c r="E835" s="452"/>
      <c r="X835" s="301"/>
    </row>
    <row r="836" spans="5:24" ht="15.75" customHeight="1" x14ac:dyDescent="0.2">
      <c r="E836" s="452"/>
      <c r="X836" s="301"/>
    </row>
    <row r="837" spans="5:24" ht="15.75" customHeight="1" x14ac:dyDescent="0.2">
      <c r="E837" s="452"/>
      <c r="X837" s="301"/>
    </row>
    <row r="838" spans="5:24" ht="15.75" customHeight="1" x14ac:dyDescent="0.2">
      <c r="E838" s="452"/>
      <c r="X838" s="301"/>
    </row>
    <row r="839" spans="5:24" ht="15.75" customHeight="1" x14ac:dyDescent="0.2">
      <c r="E839" s="452"/>
      <c r="X839" s="301"/>
    </row>
    <row r="840" spans="5:24" ht="15.75" customHeight="1" x14ac:dyDescent="0.2">
      <c r="E840" s="452"/>
      <c r="X840" s="301"/>
    </row>
    <row r="841" spans="5:24" ht="15.75" customHeight="1" x14ac:dyDescent="0.2">
      <c r="E841" s="452"/>
      <c r="X841" s="301"/>
    </row>
    <row r="842" spans="5:24" ht="15.75" customHeight="1" x14ac:dyDescent="0.2">
      <c r="E842" s="452"/>
      <c r="X842" s="301"/>
    </row>
    <row r="843" spans="5:24" ht="15.75" customHeight="1" x14ac:dyDescent="0.2">
      <c r="E843" s="452"/>
      <c r="X843" s="301"/>
    </row>
    <row r="844" spans="5:24" ht="15.75" customHeight="1" x14ac:dyDescent="0.2">
      <c r="E844" s="452"/>
      <c r="X844" s="301"/>
    </row>
    <row r="845" spans="5:24" ht="15.75" customHeight="1" x14ac:dyDescent="0.2">
      <c r="E845" s="452"/>
      <c r="X845" s="301"/>
    </row>
    <row r="846" spans="5:24" ht="15.75" customHeight="1" x14ac:dyDescent="0.2">
      <c r="E846" s="452"/>
      <c r="X846" s="301"/>
    </row>
    <row r="847" spans="5:24" ht="15.75" customHeight="1" x14ac:dyDescent="0.2">
      <c r="E847" s="452"/>
      <c r="X847" s="301"/>
    </row>
    <row r="848" spans="5:24" ht="15.75" customHeight="1" x14ac:dyDescent="0.2">
      <c r="E848" s="452"/>
      <c r="X848" s="301"/>
    </row>
    <row r="849" spans="5:24" ht="15.75" customHeight="1" x14ac:dyDescent="0.2">
      <c r="E849" s="452"/>
      <c r="X849" s="301"/>
    </row>
    <row r="850" spans="5:24" ht="15.75" customHeight="1" x14ac:dyDescent="0.2">
      <c r="E850" s="452"/>
      <c r="X850" s="301"/>
    </row>
    <row r="851" spans="5:24" ht="15.75" customHeight="1" x14ac:dyDescent="0.2">
      <c r="E851" s="452"/>
      <c r="X851" s="301"/>
    </row>
    <row r="852" spans="5:24" ht="15.75" customHeight="1" x14ac:dyDescent="0.2">
      <c r="E852" s="452"/>
      <c r="X852" s="301"/>
    </row>
    <row r="853" spans="5:24" ht="15.75" customHeight="1" x14ac:dyDescent="0.2">
      <c r="E853" s="452"/>
      <c r="X853" s="301"/>
    </row>
    <row r="854" spans="5:24" ht="15.75" customHeight="1" x14ac:dyDescent="0.2">
      <c r="E854" s="452"/>
      <c r="X854" s="301"/>
    </row>
    <row r="855" spans="5:24" ht="15.75" customHeight="1" x14ac:dyDescent="0.2">
      <c r="E855" s="452"/>
      <c r="X855" s="301"/>
    </row>
    <row r="856" spans="5:24" ht="15.75" customHeight="1" x14ac:dyDescent="0.2">
      <c r="E856" s="452"/>
      <c r="X856" s="301"/>
    </row>
    <row r="857" spans="5:24" ht="15.75" customHeight="1" x14ac:dyDescent="0.2">
      <c r="E857" s="452"/>
      <c r="X857" s="301"/>
    </row>
    <row r="858" spans="5:24" ht="15.75" customHeight="1" x14ac:dyDescent="0.2">
      <c r="E858" s="452"/>
      <c r="X858" s="301"/>
    </row>
    <row r="859" spans="5:24" ht="15.75" customHeight="1" x14ac:dyDescent="0.2">
      <c r="E859" s="452"/>
      <c r="X859" s="301"/>
    </row>
    <row r="860" spans="5:24" ht="15.75" customHeight="1" x14ac:dyDescent="0.2">
      <c r="E860" s="452"/>
      <c r="X860" s="301"/>
    </row>
    <row r="861" spans="5:24" ht="15.75" customHeight="1" x14ac:dyDescent="0.2">
      <c r="E861" s="452"/>
      <c r="X861" s="301"/>
    </row>
    <row r="862" spans="5:24" ht="15.75" customHeight="1" x14ac:dyDescent="0.2">
      <c r="E862" s="452"/>
      <c r="X862" s="301"/>
    </row>
    <row r="863" spans="5:24" ht="15.75" customHeight="1" x14ac:dyDescent="0.2">
      <c r="E863" s="452"/>
      <c r="X863" s="301"/>
    </row>
    <row r="864" spans="5:24" ht="15.75" customHeight="1" x14ac:dyDescent="0.2">
      <c r="E864" s="452"/>
      <c r="X864" s="301"/>
    </row>
    <row r="865" spans="5:24" ht="15.75" customHeight="1" x14ac:dyDescent="0.2">
      <c r="E865" s="452"/>
      <c r="X865" s="301"/>
    </row>
    <row r="866" spans="5:24" ht="15.75" customHeight="1" x14ac:dyDescent="0.2">
      <c r="E866" s="452"/>
      <c r="X866" s="301"/>
    </row>
    <row r="867" spans="5:24" ht="15.75" customHeight="1" x14ac:dyDescent="0.2">
      <c r="E867" s="452"/>
      <c r="X867" s="301"/>
    </row>
    <row r="868" spans="5:24" ht="15.75" customHeight="1" x14ac:dyDescent="0.2">
      <c r="E868" s="452"/>
      <c r="X868" s="301"/>
    </row>
    <row r="869" spans="5:24" ht="15.75" customHeight="1" x14ac:dyDescent="0.2">
      <c r="E869" s="452"/>
      <c r="X869" s="301"/>
    </row>
    <row r="870" spans="5:24" ht="15.75" customHeight="1" x14ac:dyDescent="0.2">
      <c r="E870" s="452"/>
      <c r="X870" s="301"/>
    </row>
    <row r="871" spans="5:24" ht="15.75" customHeight="1" x14ac:dyDescent="0.2">
      <c r="E871" s="452"/>
      <c r="X871" s="301"/>
    </row>
    <row r="872" spans="5:24" ht="15.75" customHeight="1" x14ac:dyDescent="0.2">
      <c r="E872" s="452"/>
      <c r="X872" s="301"/>
    </row>
    <row r="873" spans="5:24" ht="15.75" customHeight="1" x14ac:dyDescent="0.2">
      <c r="E873" s="452"/>
      <c r="X873" s="301"/>
    </row>
    <row r="874" spans="5:24" ht="15.75" customHeight="1" x14ac:dyDescent="0.2">
      <c r="E874" s="452"/>
      <c r="X874" s="301"/>
    </row>
    <row r="875" spans="5:24" ht="15.75" customHeight="1" x14ac:dyDescent="0.2">
      <c r="E875" s="452"/>
      <c r="X875" s="301"/>
    </row>
    <row r="876" spans="5:24" ht="15.75" customHeight="1" x14ac:dyDescent="0.2">
      <c r="E876" s="452"/>
      <c r="X876" s="301"/>
    </row>
    <row r="877" spans="5:24" ht="15.75" customHeight="1" x14ac:dyDescent="0.2">
      <c r="E877" s="452"/>
      <c r="X877" s="301"/>
    </row>
    <row r="878" spans="5:24" ht="15.75" customHeight="1" x14ac:dyDescent="0.2">
      <c r="E878" s="452"/>
      <c r="X878" s="301"/>
    </row>
    <row r="879" spans="5:24" ht="15.75" customHeight="1" x14ac:dyDescent="0.2">
      <c r="E879" s="452"/>
      <c r="X879" s="301"/>
    </row>
    <row r="880" spans="5:24" ht="15.75" customHeight="1" x14ac:dyDescent="0.2">
      <c r="E880" s="452"/>
      <c r="X880" s="301"/>
    </row>
    <row r="881" spans="5:24" ht="15.75" customHeight="1" x14ac:dyDescent="0.2">
      <c r="E881" s="452"/>
      <c r="X881" s="301"/>
    </row>
    <row r="882" spans="5:24" ht="15.75" customHeight="1" x14ac:dyDescent="0.2">
      <c r="E882" s="452"/>
      <c r="X882" s="301"/>
    </row>
    <row r="883" spans="5:24" ht="15.75" customHeight="1" x14ac:dyDescent="0.2">
      <c r="E883" s="452"/>
      <c r="X883" s="301"/>
    </row>
    <row r="884" spans="5:24" ht="15.75" customHeight="1" x14ac:dyDescent="0.2">
      <c r="E884" s="452"/>
      <c r="X884" s="301"/>
    </row>
    <row r="885" spans="5:24" ht="15.75" customHeight="1" x14ac:dyDescent="0.2">
      <c r="E885" s="452"/>
      <c r="X885" s="301"/>
    </row>
    <row r="886" spans="5:24" ht="15.75" customHeight="1" x14ac:dyDescent="0.2">
      <c r="E886" s="452"/>
      <c r="X886" s="301"/>
    </row>
    <row r="887" spans="5:24" ht="15.75" customHeight="1" x14ac:dyDescent="0.2">
      <c r="E887" s="452"/>
      <c r="X887" s="301"/>
    </row>
    <row r="888" spans="5:24" ht="15.75" customHeight="1" x14ac:dyDescent="0.2">
      <c r="E888" s="452"/>
      <c r="X888" s="301"/>
    </row>
    <row r="889" spans="5:24" ht="15.75" customHeight="1" x14ac:dyDescent="0.2">
      <c r="E889" s="452"/>
      <c r="X889" s="301"/>
    </row>
    <row r="890" spans="5:24" ht="15.75" customHeight="1" x14ac:dyDescent="0.2">
      <c r="E890" s="452"/>
      <c r="X890" s="301"/>
    </row>
    <row r="891" spans="5:24" ht="15.75" customHeight="1" x14ac:dyDescent="0.2">
      <c r="E891" s="452"/>
      <c r="X891" s="301"/>
    </row>
    <row r="892" spans="5:24" ht="15.75" customHeight="1" x14ac:dyDescent="0.2">
      <c r="E892" s="452"/>
      <c r="X892" s="301"/>
    </row>
    <row r="893" spans="5:24" ht="15.75" customHeight="1" x14ac:dyDescent="0.2">
      <c r="E893" s="452"/>
      <c r="X893" s="301"/>
    </row>
    <row r="894" spans="5:24" ht="15.75" customHeight="1" x14ac:dyDescent="0.2">
      <c r="E894" s="452"/>
      <c r="X894" s="301"/>
    </row>
    <row r="895" spans="5:24" ht="15.75" customHeight="1" x14ac:dyDescent="0.2">
      <c r="E895" s="452"/>
      <c r="X895" s="301"/>
    </row>
    <row r="896" spans="5:24" ht="15.75" customHeight="1" x14ac:dyDescent="0.2">
      <c r="E896" s="452"/>
      <c r="X896" s="301"/>
    </row>
    <row r="897" spans="5:24" ht="15.75" customHeight="1" x14ac:dyDescent="0.2">
      <c r="E897" s="452"/>
      <c r="X897" s="301"/>
    </row>
    <row r="898" spans="5:24" ht="15.75" customHeight="1" x14ac:dyDescent="0.2">
      <c r="E898" s="452"/>
      <c r="X898" s="301"/>
    </row>
    <row r="899" spans="5:24" ht="15.75" customHeight="1" x14ac:dyDescent="0.2">
      <c r="E899" s="452"/>
      <c r="X899" s="301"/>
    </row>
    <row r="900" spans="5:24" ht="15.75" customHeight="1" x14ac:dyDescent="0.2">
      <c r="E900" s="452"/>
      <c r="X900" s="301"/>
    </row>
    <row r="901" spans="5:24" ht="15.75" customHeight="1" x14ac:dyDescent="0.2">
      <c r="E901" s="452"/>
      <c r="X901" s="301"/>
    </row>
    <row r="902" spans="5:24" ht="15.75" customHeight="1" x14ac:dyDescent="0.2">
      <c r="E902" s="452"/>
      <c r="X902" s="301"/>
    </row>
    <row r="903" spans="5:24" ht="15.75" customHeight="1" x14ac:dyDescent="0.2">
      <c r="E903" s="452"/>
      <c r="X903" s="301"/>
    </row>
    <row r="904" spans="5:24" ht="15.75" customHeight="1" x14ac:dyDescent="0.2">
      <c r="E904" s="452"/>
      <c r="X904" s="301"/>
    </row>
    <row r="905" spans="5:24" ht="15.75" customHeight="1" x14ac:dyDescent="0.2">
      <c r="E905" s="452"/>
      <c r="X905" s="301"/>
    </row>
    <row r="906" spans="5:24" ht="15.75" customHeight="1" x14ac:dyDescent="0.2">
      <c r="E906" s="452"/>
      <c r="X906" s="301"/>
    </row>
    <row r="907" spans="5:24" ht="15.75" customHeight="1" x14ac:dyDescent="0.2">
      <c r="E907" s="452"/>
      <c r="X907" s="301"/>
    </row>
    <row r="908" spans="5:24" ht="15.75" customHeight="1" x14ac:dyDescent="0.2">
      <c r="E908" s="452"/>
      <c r="X908" s="301"/>
    </row>
    <row r="909" spans="5:24" ht="15.75" customHeight="1" x14ac:dyDescent="0.2">
      <c r="E909" s="452"/>
      <c r="X909" s="301"/>
    </row>
    <row r="910" spans="5:24" ht="15.75" customHeight="1" x14ac:dyDescent="0.2">
      <c r="E910" s="452"/>
      <c r="X910" s="301"/>
    </row>
    <row r="911" spans="5:24" ht="15.75" customHeight="1" x14ac:dyDescent="0.2">
      <c r="E911" s="452"/>
      <c r="X911" s="301"/>
    </row>
    <row r="912" spans="5:24" ht="15.75" customHeight="1" x14ac:dyDescent="0.2">
      <c r="E912" s="452"/>
      <c r="X912" s="301"/>
    </row>
    <row r="913" spans="5:24" ht="15.75" customHeight="1" x14ac:dyDescent="0.2">
      <c r="E913" s="452"/>
      <c r="X913" s="301"/>
    </row>
    <row r="914" spans="5:24" ht="15.75" customHeight="1" x14ac:dyDescent="0.2">
      <c r="E914" s="452"/>
      <c r="X914" s="301"/>
    </row>
    <row r="915" spans="5:24" ht="15.75" customHeight="1" x14ac:dyDescent="0.2">
      <c r="E915" s="452"/>
      <c r="X915" s="301"/>
    </row>
    <row r="916" spans="5:24" ht="15.75" customHeight="1" x14ac:dyDescent="0.2">
      <c r="E916" s="452"/>
      <c r="X916" s="301"/>
    </row>
    <row r="917" spans="5:24" ht="15.75" customHeight="1" x14ac:dyDescent="0.2">
      <c r="E917" s="452"/>
      <c r="X917" s="301"/>
    </row>
    <row r="918" spans="5:24" ht="15.75" customHeight="1" x14ac:dyDescent="0.2">
      <c r="E918" s="452"/>
      <c r="X918" s="301"/>
    </row>
    <row r="919" spans="5:24" ht="15.75" customHeight="1" x14ac:dyDescent="0.2">
      <c r="E919" s="452"/>
      <c r="X919" s="301"/>
    </row>
    <row r="920" spans="5:24" ht="15.75" customHeight="1" x14ac:dyDescent="0.2">
      <c r="E920" s="452"/>
      <c r="X920" s="301"/>
    </row>
    <row r="921" spans="5:24" ht="15.75" customHeight="1" x14ac:dyDescent="0.2">
      <c r="E921" s="452"/>
      <c r="X921" s="301"/>
    </row>
    <row r="922" spans="5:24" ht="15.75" customHeight="1" x14ac:dyDescent="0.2">
      <c r="E922" s="452"/>
      <c r="X922" s="301"/>
    </row>
    <row r="923" spans="5:24" ht="15.75" customHeight="1" x14ac:dyDescent="0.2">
      <c r="E923" s="452"/>
      <c r="X923" s="301"/>
    </row>
    <row r="924" spans="5:24" ht="15.75" customHeight="1" x14ac:dyDescent="0.2">
      <c r="E924" s="452"/>
      <c r="X924" s="301"/>
    </row>
    <row r="925" spans="5:24" ht="15.75" customHeight="1" x14ac:dyDescent="0.2">
      <c r="E925" s="452"/>
      <c r="X925" s="301"/>
    </row>
    <row r="926" spans="5:24" ht="15.75" customHeight="1" x14ac:dyDescent="0.2">
      <c r="E926" s="452"/>
      <c r="X926" s="301"/>
    </row>
    <row r="927" spans="5:24" ht="15.75" customHeight="1" x14ac:dyDescent="0.2">
      <c r="E927" s="452"/>
      <c r="X927" s="301"/>
    </row>
    <row r="928" spans="5:24" ht="15.75" customHeight="1" x14ac:dyDescent="0.2">
      <c r="E928" s="452"/>
      <c r="X928" s="301"/>
    </row>
    <row r="929" spans="5:24" ht="15.75" customHeight="1" x14ac:dyDescent="0.2">
      <c r="E929" s="452"/>
      <c r="X929" s="301"/>
    </row>
    <row r="930" spans="5:24" ht="15.75" customHeight="1" x14ac:dyDescent="0.2">
      <c r="E930" s="452"/>
      <c r="X930" s="301"/>
    </row>
    <row r="931" spans="5:24" ht="15.75" customHeight="1" x14ac:dyDescent="0.2">
      <c r="E931" s="452"/>
      <c r="X931" s="301"/>
    </row>
    <row r="932" spans="5:24" ht="15.75" customHeight="1" x14ac:dyDescent="0.2">
      <c r="E932" s="452"/>
      <c r="X932" s="301"/>
    </row>
    <row r="933" spans="5:24" ht="15.75" customHeight="1" x14ac:dyDescent="0.2">
      <c r="E933" s="452"/>
      <c r="X933" s="301"/>
    </row>
    <row r="934" spans="5:24" ht="15.75" customHeight="1" x14ac:dyDescent="0.2">
      <c r="E934" s="452"/>
      <c r="X934" s="301"/>
    </row>
    <row r="935" spans="5:24" ht="15.75" customHeight="1" x14ac:dyDescent="0.2">
      <c r="E935" s="452"/>
      <c r="X935" s="301"/>
    </row>
    <row r="936" spans="5:24" ht="15.75" customHeight="1" x14ac:dyDescent="0.2">
      <c r="E936" s="452"/>
      <c r="X936" s="301"/>
    </row>
    <row r="937" spans="5:24" ht="15.75" customHeight="1" x14ac:dyDescent="0.2">
      <c r="E937" s="452"/>
      <c r="X937" s="301"/>
    </row>
    <row r="938" spans="5:24" ht="15.75" customHeight="1" x14ac:dyDescent="0.2">
      <c r="E938" s="452"/>
      <c r="X938" s="301"/>
    </row>
    <row r="939" spans="5:24" ht="15.75" customHeight="1" x14ac:dyDescent="0.2">
      <c r="E939" s="452"/>
      <c r="X939" s="301"/>
    </row>
    <row r="940" spans="5:24" ht="15.75" customHeight="1" x14ac:dyDescent="0.2">
      <c r="E940" s="452"/>
      <c r="X940" s="301"/>
    </row>
    <row r="941" spans="5:24" ht="15.75" customHeight="1" x14ac:dyDescent="0.2">
      <c r="E941" s="452"/>
      <c r="X941" s="301"/>
    </row>
    <row r="942" spans="5:24" ht="15.75" customHeight="1" x14ac:dyDescent="0.2">
      <c r="E942" s="452"/>
      <c r="X942" s="301"/>
    </row>
    <row r="943" spans="5:24" ht="15.75" customHeight="1" x14ac:dyDescent="0.2">
      <c r="E943" s="452"/>
      <c r="X943" s="301"/>
    </row>
    <row r="944" spans="5:24" ht="15.75" customHeight="1" x14ac:dyDescent="0.2">
      <c r="E944" s="452"/>
      <c r="X944" s="301"/>
    </row>
    <row r="945" spans="5:24" ht="15.75" customHeight="1" x14ac:dyDescent="0.2">
      <c r="E945" s="452"/>
      <c r="X945" s="301"/>
    </row>
    <row r="946" spans="5:24" ht="15.75" customHeight="1" x14ac:dyDescent="0.2">
      <c r="E946" s="452"/>
      <c r="X946" s="301"/>
    </row>
    <row r="947" spans="5:24" ht="15.75" customHeight="1" x14ac:dyDescent="0.2">
      <c r="E947" s="452"/>
      <c r="X947" s="301"/>
    </row>
    <row r="948" spans="5:24" ht="15.75" customHeight="1" x14ac:dyDescent="0.2">
      <c r="E948" s="452"/>
      <c r="X948" s="301"/>
    </row>
    <row r="949" spans="5:24" ht="15.75" customHeight="1" x14ac:dyDescent="0.2">
      <c r="E949" s="452"/>
      <c r="X949" s="301"/>
    </row>
    <row r="950" spans="5:24" ht="15.75" customHeight="1" x14ac:dyDescent="0.2">
      <c r="E950" s="452"/>
      <c r="X950" s="301"/>
    </row>
    <row r="951" spans="5:24" ht="15.75" customHeight="1" x14ac:dyDescent="0.2">
      <c r="E951" s="452"/>
      <c r="X951" s="301"/>
    </row>
    <row r="952" spans="5:24" ht="15.75" customHeight="1" x14ac:dyDescent="0.2">
      <c r="E952" s="452"/>
      <c r="X952" s="301"/>
    </row>
    <row r="953" spans="5:24" ht="15.75" customHeight="1" x14ac:dyDescent="0.2">
      <c r="E953" s="452"/>
      <c r="X953" s="301"/>
    </row>
    <row r="954" spans="5:24" ht="15.75" customHeight="1" x14ac:dyDescent="0.2">
      <c r="E954" s="452"/>
      <c r="X954" s="301"/>
    </row>
    <row r="955" spans="5:24" ht="15.75" customHeight="1" x14ac:dyDescent="0.2">
      <c r="E955" s="452"/>
      <c r="X955" s="301"/>
    </row>
    <row r="956" spans="5:24" ht="15.75" customHeight="1" x14ac:dyDescent="0.2">
      <c r="E956" s="452"/>
      <c r="X956" s="301"/>
    </row>
    <row r="957" spans="5:24" ht="15.75" customHeight="1" x14ac:dyDescent="0.2">
      <c r="E957" s="452"/>
      <c r="X957" s="301"/>
    </row>
    <row r="958" spans="5:24" ht="15.75" customHeight="1" x14ac:dyDescent="0.2">
      <c r="E958" s="452"/>
      <c r="X958" s="301"/>
    </row>
    <row r="959" spans="5:24" ht="15.75" customHeight="1" x14ac:dyDescent="0.2">
      <c r="E959" s="452"/>
      <c r="X959" s="301"/>
    </row>
    <row r="960" spans="5:24" ht="15.75" customHeight="1" x14ac:dyDescent="0.2">
      <c r="E960" s="452"/>
      <c r="X960" s="301"/>
    </row>
    <row r="961" spans="5:24" ht="15.75" customHeight="1" x14ac:dyDescent="0.2">
      <c r="E961" s="452"/>
      <c r="X961" s="301"/>
    </row>
    <row r="962" spans="5:24" ht="15.75" customHeight="1" x14ac:dyDescent="0.2">
      <c r="E962" s="452"/>
      <c r="X962" s="301"/>
    </row>
    <row r="963" spans="5:24" ht="15.75" customHeight="1" x14ac:dyDescent="0.2">
      <c r="E963" s="452"/>
      <c r="X963" s="301"/>
    </row>
    <row r="964" spans="5:24" ht="15.75" customHeight="1" x14ac:dyDescent="0.2">
      <c r="E964" s="452"/>
      <c r="X964" s="301"/>
    </row>
    <row r="965" spans="5:24" ht="15.75" customHeight="1" x14ac:dyDescent="0.2">
      <c r="E965" s="452"/>
      <c r="X965" s="301"/>
    </row>
    <row r="966" spans="5:24" ht="15.75" customHeight="1" x14ac:dyDescent="0.2">
      <c r="E966" s="452"/>
      <c r="X966" s="301"/>
    </row>
    <row r="967" spans="5:24" ht="15.75" customHeight="1" x14ac:dyDescent="0.2">
      <c r="E967" s="452"/>
      <c r="X967" s="301"/>
    </row>
    <row r="968" spans="5:24" ht="15.75" customHeight="1" x14ac:dyDescent="0.2">
      <c r="E968" s="452"/>
      <c r="X968" s="301"/>
    </row>
    <row r="969" spans="5:24" ht="15.75" customHeight="1" x14ac:dyDescent="0.2">
      <c r="E969" s="452"/>
      <c r="X969" s="301"/>
    </row>
    <row r="970" spans="5:24" ht="15.75" customHeight="1" x14ac:dyDescent="0.2">
      <c r="E970" s="452"/>
      <c r="X970" s="301"/>
    </row>
    <row r="971" spans="5:24" ht="15.75" customHeight="1" x14ac:dyDescent="0.2">
      <c r="E971" s="452"/>
      <c r="X971" s="301"/>
    </row>
    <row r="972" spans="5:24" ht="15.75" customHeight="1" x14ac:dyDescent="0.2">
      <c r="E972" s="452"/>
      <c r="X972" s="301"/>
    </row>
    <row r="973" spans="5:24" ht="15.75" customHeight="1" x14ac:dyDescent="0.2">
      <c r="E973" s="452"/>
      <c r="X973" s="301"/>
    </row>
    <row r="974" spans="5:24" ht="15.75" customHeight="1" x14ac:dyDescent="0.2">
      <c r="E974" s="452"/>
      <c r="X974" s="301"/>
    </row>
    <row r="975" spans="5:24" ht="15.75" customHeight="1" x14ac:dyDescent="0.2">
      <c r="E975" s="452"/>
      <c r="X975" s="301"/>
    </row>
    <row r="976" spans="5:24" ht="15.75" customHeight="1" x14ac:dyDescent="0.2">
      <c r="E976" s="452"/>
      <c r="X976" s="301"/>
    </row>
    <row r="977" spans="5:24" ht="15.75" customHeight="1" x14ac:dyDescent="0.2">
      <c r="E977" s="452"/>
      <c r="X977" s="301"/>
    </row>
    <row r="978" spans="5:24" ht="15.75" customHeight="1" x14ac:dyDescent="0.2">
      <c r="E978" s="452"/>
      <c r="X978" s="301"/>
    </row>
    <row r="979" spans="5:24" ht="15.75" customHeight="1" x14ac:dyDescent="0.2">
      <c r="E979" s="452"/>
      <c r="X979" s="301"/>
    </row>
    <row r="980" spans="5:24" ht="15.75" customHeight="1" x14ac:dyDescent="0.2">
      <c r="E980" s="452"/>
      <c r="X980" s="301"/>
    </row>
    <row r="981" spans="5:24" ht="15.75" customHeight="1" x14ac:dyDescent="0.2">
      <c r="E981" s="452"/>
      <c r="X981" s="301"/>
    </row>
    <row r="982" spans="5:24" ht="15.75" customHeight="1" x14ac:dyDescent="0.2">
      <c r="E982" s="452"/>
      <c r="X982" s="301"/>
    </row>
    <row r="983" spans="5:24" ht="15.75" customHeight="1" x14ac:dyDescent="0.2">
      <c r="E983" s="452"/>
      <c r="X983" s="301"/>
    </row>
    <row r="984" spans="5:24" ht="15.75" customHeight="1" x14ac:dyDescent="0.2">
      <c r="E984" s="452"/>
      <c r="X984" s="301"/>
    </row>
    <row r="985" spans="5:24" ht="15.75" customHeight="1" x14ac:dyDescent="0.2">
      <c r="E985" s="452"/>
      <c r="X985" s="301"/>
    </row>
    <row r="986" spans="5:24" ht="15.75" customHeight="1" x14ac:dyDescent="0.2">
      <c r="E986" s="452"/>
      <c r="X986" s="301"/>
    </row>
    <row r="987" spans="5:24" ht="15.75" customHeight="1" x14ac:dyDescent="0.2">
      <c r="E987" s="452"/>
      <c r="X987" s="301"/>
    </row>
    <row r="988" spans="5:24" ht="15.75" customHeight="1" x14ac:dyDescent="0.2">
      <c r="E988" s="452"/>
      <c r="X988" s="301"/>
    </row>
    <row r="989" spans="5:24" ht="15.75" customHeight="1" x14ac:dyDescent="0.2">
      <c r="E989" s="452"/>
      <c r="X989" s="301"/>
    </row>
    <row r="990" spans="5:24" ht="15.75" customHeight="1" x14ac:dyDescent="0.2">
      <c r="E990" s="452"/>
      <c r="X990" s="301"/>
    </row>
    <row r="991" spans="5:24" ht="15.75" customHeight="1" x14ac:dyDescent="0.2">
      <c r="E991" s="452"/>
      <c r="X991" s="301"/>
    </row>
    <row r="992" spans="5:24" ht="15.75" customHeight="1" x14ac:dyDescent="0.2">
      <c r="E992" s="452"/>
      <c r="X992" s="301"/>
    </row>
    <row r="993" spans="5:24" ht="15.75" customHeight="1" x14ac:dyDescent="0.2">
      <c r="E993" s="452"/>
      <c r="X993" s="301"/>
    </row>
    <row r="994" spans="5:24" ht="15.75" customHeight="1" x14ac:dyDescent="0.2">
      <c r="E994" s="452"/>
      <c r="X994" s="301"/>
    </row>
    <row r="995" spans="5:24" ht="15.75" customHeight="1" x14ac:dyDescent="0.2">
      <c r="E995" s="452"/>
      <c r="X995" s="301"/>
    </row>
    <row r="996" spans="5:24" ht="15.75" customHeight="1" x14ac:dyDescent="0.2">
      <c r="E996" s="452"/>
      <c r="X996" s="301"/>
    </row>
    <row r="997" spans="5:24" ht="15.75" customHeight="1" x14ac:dyDescent="0.2">
      <c r="E997" s="452"/>
      <c r="X997" s="301"/>
    </row>
    <row r="998" spans="5:24" ht="15.75" customHeight="1" x14ac:dyDescent="0.2">
      <c r="E998" s="452"/>
      <c r="X998" s="301"/>
    </row>
    <row r="999" spans="5:24" ht="15.75" customHeight="1" x14ac:dyDescent="0.2">
      <c r="E999" s="452"/>
      <c r="X999" s="301"/>
    </row>
    <row r="1000" spans="5:24" ht="15.75" customHeight="1" x14ac:dyDescent="0.2">
      <c r="E1000" s="452"/>
      <c r="X1000" s="301"/>
    </row>
  </sheetData>
  <mergeCells count="35">
    <mergeCell ref="W23:W27"/>
    <mergeCell ref="W28:W32"/>
    <mergeCell ref="S4:U4"/>
    <mergeCell ref="W4:X5"/>
    <mergeCell ref="S5:U5"/>
    <mergeCell ref="W7:X7"/>
    <mergeCell ref="W8:W12"/>
    <mergeCell ref="W13:W17"/>
    <mergeCell ref="W18:W22"/>
    <mergeCell ref="A28:A32"/>
    <mergeCell ref="B28:B32"/>
    <mergeCell ref="C28:C32"/>
    <mergeCell ref="A13:A17"/>
    <mergeCell ref="A18:A22"/>
    <mergeCell ref="B18:B22"/>
    <mergeCell ref="C18:C22"/>
    <mergeCell ref="A23:A27"/>
    <mergeCell ref="B23:B27"/>
    <mergeCell ref="C23:C27"/>
    <mergeCell ref="A8:A12"/>
    <mergeCell ref="B8:B12"/>
    <mergeCell ref="C8:C10"/>
    <mergeCell ref="B13:B17"/>
    <mergeCell ref="C13:C17"/>
    <mergeCell ref="H4:H5"/>
    <mergeCell ref="I4:M5"/>
    <mergeCell ref="A1:X1"/>
    <mergeCell ref="A3:A5"/>
    <mergeCell ref="B3:B5"/>
    <mergeCell ref="C3:C5"/>
    <mergeCell ref="D3:D5"/>
    <mergeCell ref="G3:M3"/>
    <mergeCell ref="S3:X3"/>
    <mergeCell ref="E3:E5"/>
    <mergeCell ref="G4:G5"/>
  </mergeCells>
  <dataValidations count="3">
    <dataValidation type="list" allowBlank="1" showErrorMessage="1" sqref="G8:G32" xr:uid="{00000000-0002-0000-0200-000000000000}">
      <formula1>"Electricity,Natural Gas,Total GHG,Other"</formula1>
    </dataValidation>
    <dataValidation type="list" allowBlank="1" showErrorMessage="1" sqref="C12" xr:uid="{00000000-0002-0000-0200-000001000000}">
      <formula1>"Rooftop/Parking Solar,Solar Canopies,Floating Solar"</formula1>
    </dataValidation>
    <dataValidation type="list" allowBlank="1" showErrorMessage="1" sqref="D8:D32" xr:uid="{00000000-0002-0000-0200-000002000000}">
      <formula1>"10%,20%,30%,40%,50%,60%,70%,80%,90%,100%"</formula1>
    </dataValidation>
  </dataValidations>
  <hyperlinks>
    <hyperlink ref="X8" r:id="rId1" xr:uid="{00000000-0004-0000-0200-000000000000}"/>
    <hyperlink ref="X11" r:id="rId2" xr:uid="{00000000-0004-0000-0200-000001000000}"/>
    <hyperlink ref="X12" r:id="rId3" xr:uid="{00000000-0004-0000-0200-000002000000}"/>
    <hyperlink ref="X13" r:id="rId4" location="sthash.cuPoe9OB.dpbs" xr:uid="{00000000-0004-0000-0200-000003000000}"/>
    <hyperlink ref="X14" r:id="rId5" xr:uid="{00000000-0004-0000-0200-000004000000}"/>
    <hyperlink ref="X16" r:id="rId6" xr:uid="{00000000-0004-0000-0200-000005000000}"/>
    <hyperlink ref="X17" r:id="rId7" xr:uid="{00000000-0004-0000-0200-000006000000}"/>
    <hyperlink ref="X18" r:id="rId8" xr:uid="{00000000-0004-0000-0200-000007000000}"/>
    <hyperlink ref="X19" r:id="rId9" location=":~:text=When%20you%20switch%20to%20energy,year%20by%20using%20LED%20lighting." xr:uid="{00000000-0004-0000-0200-000008000000}"/>
    <hyperlink ref="X20" r:id="rId10" xr:uid="{00000000-0004-0000-0200-000009000000}"/>
    <hyperlink ref="X21" r:id="rId11" xr:uid="{00000000-0004-0000-0200-00000A000000}"/>
    <hyperlink ref="X23" r:id="rId12" xr:uid="{00000000-0004-0000-0200-00000B000000}"/>
    <hyperlink ref="X24" r:id="rId13" xr:uid="{00000000-0004-0000-0200-00000C000000}"/>
    <hyperlink ref="X25" r:id="rId14" xr:uid="{00000000-0004-0000-0200-00000D000000}"/>
    <hyperlink ref="X26" r:id="rId15" xr:uid="{00000000-0004-0000-0200-00000E000000}"/>
    <hyperlink ref="X28" r:id="rId16" xr:uid="{00000000-0004-0000-0200-00000F000000}"/>
    <hyperlink ref="X29" r:id="rId17" xr:uid="{00000000-0004-0000-0200-000010000000}"/>
    <hyperlink ref="X30" r:id="rId18" xr:uid="{00000000-0004-0000-0200-000011000000}"/>
    <hyperlink ref="X31" r:id="rId19" xr:uid="{00000000-0004-0000-0200-000012000000}"/>
  </hyperlink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2E75B5"/>
  </sheetPr>
  <dimension ref="A1:Y1000"/>
  <sheetViews>
    <sheetView workbookViewId="0">
      <pane ySplit="7" topLeftCell="A8" activePane="bottomLeft" state="frozen"/>
      <selection pane="bottomLeft" activeCell="B9" sqref="B9"/>
    </sheetView>
  </sheetViews>
  <sheetFormatPr baseColWidth="10" defaultColWidth="14.5" defaultRowHeight="15" customHeight="1" x14ac:dyDescent="0.2"/>
  <cols>
    <col min="1" max="1" width="20.83203125" customWidth="1"/>
    <col min="2" max="2" width="17.6640625" customWidth="1"/>
    <col min="3" max="3" width="25.5" customWidth="1"/>
    <col min="4" max="7" width="14.1640625" customWidth="1"/>
    <col min="8" max="8" width="11.6640625" customWidth="1"/>
    <col min="9" max="9" width="12.1640625" customWidth="1"/>
    <col min="10" max="10" width="13.5" customWidth="1"/>
    <col min="11" max="11" width="13.1640625" customWidth="1"/>
    <col min="12" max="12" width="12.1640625" customWidth="1"/>
    <col min="13" max="13" width="16.5" customWidth="1"/>
    <col min="14" max="14" width="18.5" customWidth="1"/>
    <col min="15" max="15" width="15.6640625" hidden="1" customWidth="1"/>
    <col min="16" max="16" width="19.5" customWidth="1"/>
    <col min="17" max="17" width="19" customWidth="1"/>
    <col min="18" max="18" width="15.33203125" customWidth="1"/>
    <col min="19" max="19" width="19.1640625" customWidth="1"/>
    <col min="20" max="20" width="18.6640625" customWidth="1"/>
    <col min="21" max="22" width="14.1640625" customWidth="1"/>
    <col min="23" max="23" width="80.5" customWidth="1"/>
    <col min="24" max="25" width="17" customWidth="1"/>
    <col min="26" max="27" width="9.6640625" customWidth="1"/>
  </cols>
  <sheetData>
    <row r="1" spans="1:24" ht="39.75" customHeight="1" x14ac:dyDescent="0.2">
      <c r="A1" s="921" t="s">
        <v>220</v>
      </c>
      <c r="B1" s="819"/>
      <c r="C1" s="819"/>
      <c r="D1" s="819"/>
      <c r="E1" s="819"/>
      <c r="F1" s="819"/>
      <c r="G1" s="819"/>
      <c r="H1" s="819"/>
      <c r="I1" s="819"/>
      <c r="J1" s="819"/>
      <c r="K1" s="819"/>
      <c r="L1" s="819"/>
      <c r="M1" s="819"/>
      <c r="N1" s="819"/>
      <c r="O1" s="819"/>
      <c r="P1" s="819"/>
      <c r="Q1" s="819"/>
      <c r="R1" s="819"/>
      <c r="S1" s="819"/>
      <c r="T1" s="819"/>
      <c r="U1" s="819"/>
      <c r="V1" s="819"/>
      <c r="W1" s="819"/>
      <c r="X1" s="780"/>
    </row>
    <row r="2" spans="1:24" ht="15" customHeight="1" x14ac:dyDescent="0.2">
      <c r="X2" s="301"/>
    </row>
    <row r="3" spans="1:24" x14ac:dyDescent="0.2">
      <c r="A3" s="868" t="s">
        <v>167</v>
      </c>
      <c r="B3" s="922" t="s">
        <v>168</v>
      </c>
      <c r="C3" s="900" t="s">
        <v>169</v>
      </c>
      <c r="D3" s="901" t="s">
        <v>170</v>
      </c>
      <c r="E3" s="903" t="s">
        <v>171</v>
      </c>
      <c r="G3" s="815" t="s">
        <v>172</v>
      </c>
      <c r="H3" s="819"/>
      <c r="I3" s="819"/>
      <c r="J3" s="819"/>
      <c r="K3" s="819"/>
      <c r="L3" s="819"/>
      <c r="M3" s="780"/>
      <c r="S3" s="923" t="s">
        <v>3</v>
      </c>
      <c r="T3" s="819"/>
      <c r="U3" s="819"/>
      <c r="V3" s="819"/>
      <c r="W3" s="819"/>
      <c r="X3" s="780"/>
    </row>
    <row r="4" spans="1:24" ht="15" customHeight="1" x14ac:dyDescent="0.2">
      <c r="A4" s="786"/>
      <c r="B4" s="786"/>
      <c r="C4" s="786"/>
      <c r="D4" s="786"/>
      <c r="E4" s="786"/>
      <c r="G4" s="904" t="s">
        <v>173</v>
      </c>
      <c r="H4" s="920">
        <v>0.10208</v>
      </c>
      <c r="I4" s="897" t="s">
        <v>174</v>
      </c>
      <c r="J4" s="824"/>
      <c r="K4" s="824"/>
      <c r="L4" s="824"/>
      <c r="M4" s="825"/>
      <c r="S4" s="912" t="s">
        <v>0</v>
      </c>
      <c r="T4" s="819"/>
      <c r="U4" s="780"/>
      <c r="V4" s="453">
        <f>'Municipal Bldg GHG Inventory'!E18</f>
        <v>0.98440854565014579</v>
      </c>
      <c r="W4" s="913" t="s">
        <v>175</v>
      </c>
      <c r="X4" s="825"/>
    </row>
    <row r="5" spans="1:24" x14ac:dyDescent="0.2">
      <c r="A5" s="788"/>
      <c r="B5" s="788"/>
      <c r="C5" s="788"/>
      <c r="D5" s="788"/>
      <c r="E5" s="788"/>
      <c r="G5" s="788"/>
      <c r="H5" s="788"/>
      <c r="I5" s="826"/>
      <c r="J5" s="827"/>
      <c r="K5" s="827"/>
      <c r="L5" s="827"/>
      <c r="M5" s="828"/>
      <c r="S5" s="912" t="s">
        <v>1</v>
      </c>
      <c r="T5" s="819"/>
      <c r="U5" s="780"/>
      <c r="V5" s="453">
        <f>SUM('Municipal Bldg GHG Inventory'!E19:E22)</f>
        <v>1.5591454349854114E-2</v>
      </c>
      <c r="W5" s="826"/>
      <c r="X5" s="828"/>
    </row>
    <row r="6" spans="1:24" x14ac:dyDescent="0.2">
      <c r="X6" s="301"/>
    </row>
    <row r="7" spans="1:24" ht="59.25" customHeight="1" x14ac:dyDescent="0.2">
      <c r="A7" s="454" t="s">
        <v>176</v>
      </c>
      <c r="B7" s="454" t="s">
        <v>5</v>
      </c>
      <c r="C7" s="454" t="s">
        <v>6</v>
      </c>
      <c r="D7" s="454" t="s">
        <v>7</v>
      </c>
      <c r="E7" s="454" t="s">
        <v>221</v>
      </c>
      <c r="F7" s="454" t="s">
        <v>178</v>
      </c>
      <c r="G7" s="454" t="s">
        <v>9</v>
      </c>
      <c r="H7" s="454" t="s">
        <v>10</v>
      </c>
      <c r="I7" s="454" t="s">
        <v>11</v>
      </c>
      <c r="J7" s="454" t="s">
        <v>12</v>
      </c>
      <c r="K7" s="454" t="s">
        <v>13</v>
      </c>
      <c r="L7" s="454" t="s">
        <v>14</v>
      </c>
      <c r="M7" s="454" t="s">
        <v>15</v>
      </c>
      <c r="N7" s="454" t="s">
        <v>16</v>
      </c>
      <c r="O7" s="454" t="s">
        <v>17</v>
      </c>
      <c r="P7" s="454" t="s">
        <v>179</v>
      </c>
      <c r="Q7" s="454" t="s">
        <v>180</v>
      </c>
      <c r="R7" s="455" t="s">
        <v>181</v>
      </c>
      <c r="S7" s="455" t="s">
        <v>182</v>
      </c>
      <c r="T7" s="455" t="s">
        <v>183</v>
      </c>
      <c r="U7" s="455" t="s">
        <v>184</v>
      </c>
      <c r="V7" s="455" t="s">
        <v>185</v>
      </c>
      <c r="W7" s="926" t="s">
        <v>186</v>
      </c>
      <c r="X7" s="915"/>
    </row>
    <row r="8" spans="1:24" ht="24" customHeight="1" x14ac:dyDescent="0.2">
      <c r="A8" s="924" t="s">
        <v>187</v>
      </c>
      <c r="B8" s="906" t="s">
        <v>188</v>
      </c>
      <c r="C8" s="906" t="s">
        <v>189</v>
      </c>
      <c r="D8" s="305">
        <v>0.1</v>
      </c>
      <c r="E8" s="456">
        <f t="shared" ref="E8:E11" si="0">$E$12*D8</f>
        <v>25000</v>
      </c>
      <c r="F8" s="457">
        <f t="shared" ref="F8:F12" si="1">E8*15*10^-6</f>
        <v>0.375</v>
      </c>
      <c r="G8" s="308" t="s">
        <v>25</v>
      </c>
      <c r="H8" s="458" t="s">
        <v>126</v>
      </c>
      <c r="I8" s="459" t="s">
        <v>126</v>
      </c>
      <c r="J8" s="460">
        <f t="shared" ref="J8:J11" si="2">$J$12*D8</f>
        <v>511.40000000000003</v>
      </c>
      <c r="K8" s="461">
        <f>J8*'Municipal Bldg GHG Inventory'!$J$17</f>
        <v>194.39791926098934</v>
      </c>
      <c r="L8" s="462" t="s">
        <v>126</v>
      </c>
      <c r="M8" s="462" t="s">
        <v>126</v>
      </c>
      <c r="N8" s="314">
        <f t="shared" ref="N8:N32" si="3">SUM(K8,M8)</f>
        <v>194.39791926098934</v>
      </c>
      <c r="O8" s="315"/>
      <c r="P8" s="316">
        <f t="shared" ref="P8:P12" si="4">IF($C$12="Rooftop/Parking Solar",F8*1.71*10^6,IF($C$12="Solar Canopies",F8*4*10^6,IF($C$12="Floating Solar",F8*3*10^6,0)))</f>
        <v>1500000</v>
      </c>
      <c r="Q8" s="316">
        <f t="shared" ref="Q8:Q12" si="5">IF($C$12="Rooftop/Parking Solar",F8*2.5*10^6,IF($C$12="Solar Canopies",F8*5*10^6,IF($C$12="Floating Solar",F8*4*10^6,0)))</f>
        <v>1875000</v>
      </c>
      <c r="R8" s="317">
        <f t="shared" ref="R8:R32" si="6">J8*$H$4*1000</f>
        <v>52203.712</v>
      </c>
      <c r="S8" s="317">
        <f t="shared" ref="S8:S32" si="7">(AVERAGE(P8:Q8))/(5*N8)</f>
        <v>1736.1296935842645</v>
      </c>
      <c r="T8" s="317">
        <f t="shared" ref="T8:T32" si="8">(AVERAGE(P8:Q8))/(24*N8)</f>
        <v>361.69368616338841</v>
      </c>
      <c r="U8" s="318">
        <f t="shared" ref="U8:V8" si="9">ROUNDUP(P8/$R8,0)</f>
        <v>29</v>
      </c>
      <c r="V8" s="318">
        <f t="shared" si="9"/>
        <v>36</v>
      </c>
      <c r="W8" s="916" t="s">
        <v>222</v>
      </c>
      <c r="X8" s="319" t="s">
        <v>191</v>
      </c>
    </row>
    <row r="9" spans="1:24" ht="24" customHeight="1" x14ac:dyDescent="0.2">
      <c r="A9" s="783"/>
      <c r="B9" s="786"/>
      <c r="C9" s="786"/>
      <c r="D9" s="320">
        <v>0.2</v>
      </c>
      <c r="E9" s="463">
        <f t="shared" si="0"/>
        <v>50000</v>
      </c>
      <c r="F9" s="307">
        <f t="shared" si="1"/>
        <v>0.75</v>
      </c>
      <c r="G9" s="322" t="s">
        <v>25</v>
      </c>
      <c r="H9" s="464" t="s">
        <v>126</v>
      </c>
      <c r="I9" s="465" t="s">
        <v>126</v>
      </c>
      <c r="J9" s="460">
        <f t="shared" si="2"/>
        <v>1022.8000000000001</v>
      </c>
      <c r="K9" s="466">
        <f>J9*'Municipal Bldg GHG Inventory'!$J$17</f>
        <v>388.79583852197868</v>
      </c>
      <c r="L9" s="467" t="s">
        <v>126</v>
      </c>
      <c r="M9" s="467" t="s">
        <v>126</v>
      </c>
      <c r="N9" s="468">
        <f t="shared" si="3"/>
        <v>388.79583852197868</v>
      </c>
      <c r="O9" s="469"/>
      <c r="P9" s="316">
        <f t="shared" si="4"/>
        <v>3000000</v>
      </c>
      <c r="Q9" s="316">
        <f t="shared" si="5"/>
        <v>3750000</v>
      </c>
      <c r="R9" s="331">
        <f t="shared" si="6"/>
        <v>104407.424</v>
      </c>
      <c r="S9" s="332">
        <f t="shared" si="7"/>
        <v>1736.1296935842645</v>
      </c>
      <c r="T9" s="332">
        <f t="shared" si="8"/>
        <v>361.69368616338841</v>
      </c>
      <c r="U9" s="333">
        <f t="shared" ref="U9:V9" si="10">ROUNDUP(P9/$R9,0)</f>
        <v>29</v>
      </c>
      <c r="V9" s="334">
        <f t="shared" si="10"/>
        <v>36</v>
      </c>
      <c r="W9" s="786"/>
      <c r="X9" s="341" t="s">
        <v>223</v>
      </c>
    </row>
    <row r="10" spans="1:24" ht="24" customHeight="1" x14ac:dyDescent="0.2">
      <c r="A10" s="783"/>
      <c r="B10" s="786"/>
      <c r="C10" s="788"/>
      <c r="D10" s="336">
        <v>0.3</v>
      </c>
      <c r="E10" s="463">
        <f t="shared" si="0"/>
        <v>75000</v>
      </c>
      <c r="F10" s="307">
        <f t="shared" si="1"/>
        <v>1.125</v>
      </c>
      <c r="G10" s="337" t="s">
        <v>25</v>
      </c>
      <c r="H10" s="470" t="s">
        <v>126</v>
      </c>
      <c r="I10" s="471" t="s">
        <v>126</v>
      </c>
      <c r="J10" s="460">
        <f t="shared" si="2"/>
        <v>1534.2</v>
      </c>
      <c r="K10" s="466">
        <f>J10*'Municipal Bldg GHG Inventory'!$J$17</f>
        <v>583.19375778296796</v>
      </c>
      <c r="L10" s="467" t="s">
        <v>126</v>
      </c>
      <c r="M10" s="467" t="s">
        <v>126</v>
      </c>
      <c r="N10" s="468">
        <f t="shared" si="3"/>
        <v>583.19375778296796</v>
      </c>
      <c r="O10" s="469"/>
      <c r="P10" s="316">
        <f t="shared" si="4"/>
        <v>4500000</v>
      </c>
      <c r="Q10" s="316">
        <f t="shared" si="5"/>
        <v>5625000</v>
      </c>
      <c r="R10" s="331">
        <f t="shared" si="6"/>
        <v>156611.13600000003</v>
      </c>
      <c r="S10" s="332">
        <f t="shared" si="7"/>
        <v>1736.1296935842645</v>
      </c>
      <c r="T10" s="332">
        <f t="shared" si="8"/>
        <v>361.69368616338846</v>
      </c>
      <c r="U10" s="333">
        <f t="shared" ref="U10:V10" si="11">ROUNDUP(P10/$R10,0)</f>
        <v>29</v>
      </c>
      <c r="V10" s="334">
        <f t="shared" si="11"/>
        <v>36</v>
      </c>
      <c r="W10" s="786"/>
      <c r="X10" s="341" t="s">
        <v>224</v>
      </c>
    </row>
    <row r="11" spans="1:24" ht="24" customHeight="1" x14ac:dyDescent="0.2">
      <c r="A11" s="783"/>
      <c r="B11" s="786"/>
      <c r="C11" s="340" t="s">
        <v>194</v>
      </c>
      <c r="D11" s="336">
        <v>0.5</v>
      </c>
      <c r="E11" s="463">
        <f t="shared" si="0"/>
        <v>125000</v>
      </c>
      <c r="F11" s="307">
        <f t="shared" si="1"/>
        <v>1.875</v>
      </c>
      <c r="G11" s="337" t="s">
        <v>25</v>
      </c>
      <c r="H11" s="470" t="s">
        <v>126</v>
      </c>
      <c r="I11" s="471" t="s">
        <v>126</v>
      </c>
      <c r="J11" s="460">
        <f t="shared" si="2"/>
        <v>2557</v>
      </c>
      <c r="K11" s="466">
        <f>J11*'Municipal Bldg GHG Inventory'!$J$17</f>
        <v>971.98959630494653</v>
      </c>
      <c r="L11" s="467" t="s">
        <v>126</v>
      </c>
      <c r="M11" s="467" t="s">
        <v>126</v>
      </c>
      <c r="N11" s="468">
        <f t="shared" si="3"/>
        <v>971.98959630494653</v>
      </c>
      <c r="O11" s="469"/>
      <c r="P11" s="316">
        <f t="shared" si="4"/>
        <v>7500000</v>
      </c>
      <c r="Q11" s="316">
        <f t="shared" si="5"/>
        <v>9375000</v>
      </c>
      <c r="R11" s="331">
        <f t="shared" si="6"/>
        <v>261018.56000000003</v>
      </c>
      <c r="S11" s="332">
        <f t="shared" si="7"/>
        <v>1736.1296935842649</v>
      </c>
      <c r="T11" s="332">
        <f t="shared" si="8"/>
        <v>361.69368616338852</v>
      </c>
      <c r="U11" s="333">
        <f t="shared" ref="U11:V11" si="12">ROUNDUP(P11/$R11,0)</f>
        <v>29</v>
      </c>
      <c r="V11" s="334">
        <f t="shared" si="12"/>
        <v>36</v>
      </c>
      <c r="W11" s="786"/>
      <c r="X11" s="341" t="s">
        <v>225</v>
      </c>
    </row>
    <row r="12" spans="1:24" ht="24" customHeight="1" x14ac:dyDescent="0.2">
      <c r="A12" s="783"/>
      <c r="B12" s="788"/>
      <c r="C12" s="472" t="s">
        <v>226</v>
      </c>
      <c r="D12" s="336">
        <v>1</v>
      </c>
      <c r="E12" s="463">
        <v>250000</v>
      </c>
      <c r="F12" s="343">
        <f t="shared" si="1"/>
        <v>3.75</v>
      </c>
      <c r="G12" s="337" t="s">
        <v>25</v>
      </c>
      <c r="H12" s="470" t="s">
        <v>126</v>
      </c>
      <c r="I12" s="471" t="s">
        <v>126</v>
      </c>
      <c r="J12" s="473">
        <v>5114</v>
      </c>
      <c r="K12" s="474">
        <f>J12*'Municipal Bldg GHG Inventory'!$J$17</f>
        <v>1943.9791926098931</v>
      </c>
      <c r="L12" s="475" t="s">
        <v>126</v>
      </c>
      <c r="M12" s="475" t="s">
        <v>126</v>
      </c>
      <c r="N12" s="347">
        <f t="shared" si="3"/>
        <v>1943.9791926098931</v>
      </c>
      <c r="O12" s="348"/>
      <c r="P12" s="316">
        <f t="shared" si="4"/>
        <v>15000000</v>
      </c>
      <c r="Q12" s="316">
        <f t="shared" si="5"/>
        <v>18750000</v>
      </c>
      <c r="R12" s="349">
        <f t="shared" si="6"/>
        <v>522037.12000000005</v>
      </c>
      <c r="S12" s="349">
        <f t="shared" si="7"/>
        <v>1736.1296935842649</v>
      </c>
      <c r="T12" s="349">
        <f t="shared" si="8"/>
        <v>361.69368616338852</v>
      </c>
      <c r="U12" s="350">
        <f t="shared" ref="U12:V12" si="13">ROUNDUP(P12/$R12,0)</f>
        <v>29</v>
      </c>
      <c r="V12" s="350">
        <f t="shared" si="13"/>
        <v>36</v>
      </c>
      <c r="W12" s="788"/>
      <c r="X12" s="476"/>
    </row>
    <row r="13" spans="1:24" ht="24" customHeight="1" x14ac:dyDescent="0.2">
      <c r="A13" s="924" t="s">
        <v>198</v>
      </c>
      <c r="B13" s="907" t="s">
        <v>83</v>
      </c>
      <c r="C13" s="906" t="s">
        <v>84</v>
      </c>
      <c r="D13" s="305">
        <v>0.1</v>
      </c>
      <c r="E13" s="477" t="s">
        <v>126</v>
      </c>
      <c r="F13" s="353">
        <f t="shared" ref="F13:F16" si="14">D13*$F$17</f>
        <v>0.66089093607305938</v>
      </c>
      <c r="G13" s="308" t="s">
        <v>25</v>
      </c>
      <c r="H13" s="478">
        <v>0.15</v>
      </c>
      <c r="I13" s="355">
        <f t="shared" ref="I13:I32" si="15">H13*D13</f>
        <v>1.4999999999999999E-2</v>
      </c>
      <c r="J13" s="479">
        <f>I13*'Municipal Bldg GHG Inventory'!$C$17*$V$4</f>
        <v>2137.1772609248487</v>
      </c>
      <c r="K13" s="479">
        <f>J13*'Municipal Bldg GHG Inventory'!$J$17</f>
        <v>812.40284046869579</v>
      </c>
      <c r="L13" s="480">
        <f>I13*'Municipal Bldg GHG Inventory'!$C$24*'COJ Emissions Calcs'!$V$5</f>
        <v>1.8293219516868582</v>
      </c>
      <c r="M13" s="480">
        <f>L13*'Municipal Bldg GHG Inventory'!$J$23</f>
        <v>9.7295352579394617E-2</v>
      </c>
      <c r="N13" s="358">
        <f t="shared" si="3"/>
        <v>812.50013582127519</v>
      </c>
      <c r="O13" s="481"/>
      <c r="P13" s="482">
        <v>1381469.7</v>
      </c>
      <c r="Q13" s="482">
        <v>5004542.4000000004</v>
      </c>
      <c r="R13" s="317">
        <f t="shared" si="6"/>
        <v>218163.05479520859</v>
      </c>
      <c r="S13" s="317">
        <f t="shared" si="7"/>
        <v>785.97058861350456</v>
      </c>
      <c r="T13" s="317">
        <f t="shared" si="8"/>
        <v>163.74387262781346</v>
      </c>
      <c r="U13" s="318">
        <f t="shared" ref="U13:V13" si="16">ROUNDUP(P13/$R13,0)</f>
        <v>7</v>
      </c>
      <c r="V13" s="318">
        <f t="shared" si="16"/>
        <v>23</v>
      </c>
      <c r="W13" s="917" t="s">
        <v>227</v>
      </c>
      <c r="X13" s="362" t="s">
        <v>200</v>
      </c>
    </row>
    <row r="14" spans="1:24" ht="24" customHeight="1" x14ac:dyDescent="0.2">
      <c r="A14" s="783"/>
      <c r="B14" s="786"/>
      <c r="C14" s="786"/>
      <c r="D14" s="320">
        <v>0.2</v>
      </c>
      <c r="E14" s="483" t="s">
        <v>126</v>
      </c>
      <c r="F14" s="364">
        <f t="shared" si="14"/>
        <v>1.3217818721461188</v>
      </c>
      <c r="G14" s="322" t="s">
        <v>25</v>
      </c>
      <c r="H14" s="484">
        <f>H13</f>
        <v>0.15</v>
      </c>
      <c r="I14" s="366">
        <f t="shared" si="15"/>
        <v>0.03</v>
      </c>
      <c r="J14" s="485">
        <f>I14*'Municipal Bldg GHG Inventory'!$C$17*$V$4</f>
        <v>4274.3545218496974</v>
      </c>
      <c r="K14" s="485">
        <f>J14*'Municipal Bldg GHG Inventory'!$J$17</f>
        <v>1624.8056809373916</v>
      </c>
      <c r="L14" s="486">
        <f>I14*'Municipal Bldg GHG Inventory'!$C$24*'COJ Emissions Calcs'!$V$5</f>
        <v>3.6586439033737164</v>
      </c>
      <c r="M14" s="486">
        <f>L14*'Municipal Bldg GHG Inventory'!$J$23</f>
        <v>0.19459070515878923</v>
      </c>
      <c r="N14" s="487">
        <f t="shared" si="3"/>
        <v>1625.0002716425504</v>
      </c>
      <c r="O14" s="370"/>
      <c r="P14" s="316">
        <v>2762939.4</v>
      </c>
      <c r="Q14" s="488">
        <v>10009084.800000001</v>
      </c>
      <c r="R14" s="489">
        <f t="shared" si="6"/>
        <v>436326.10959041718</v>
      </c>
      <c r="S14" s="332">
        <f t="shared" si="7"/>
        <v>785.97058861350456</v>
      </c>
      <c r="T14" s="332">
        <f t="shared" si="8"/>
        <v>163.74387262781346</v>
      </c>
      <c r="U14" s="333">
        <f t="shared" ref="U14:V14" si="17">ROUNDUP(P14/$R14,0)</f>
        <v>7</v>
      </c>
      <c r="V14" s="334">
        <f t="shared" si="17"/>
        <v>23</v>
      </c>
      <c r="W14" s="844"/>
      <c r="X14" s="341" t="s">
        <v>201</v>
      </c>
    </row>
    <row r="15" spans="1:24" ht="24" customHeight="1" x14ac:dyDescent="0.2">
      <c r="A15" s="783"/>
      <c r="B15" s="786"/>
      <c r="C15" s="786"/>
      <c r="D15" s="336">
        <v>0.3</v>
      </c>
      <c r="E15" s="490" t="s">
        <v>126</v>
      </c>
      <c r="F15" s="364">
        <f t="shared" si="14"/>
        <v>1.982672808219178</v>
      </c>
      <c r="G15" s="337" t="s">
        <v>25</v>
      </c>
      <c r="H15" s="491">
        <f t="shared" ref="H15:H17" si="18">H13</f>
        <v>0.15</v>
      </c>
      <c r="I15" s="375">
        <f t="shared" si="15"/>
        <v>4.4999999999999998E-2</v>
      </c>
      <c r="J15" s="485">
        <f>I15*'Municipal Bldg GHG Inventory'!$C$17*$V$4</f>
        <v>6411.5317827745466</v>
      </c>
      <c r="K15" s="485">
        <f>J15*'Municipal Bldg GHG Inventory'!$J$17</f>
        <v>2437.2085214060876</v>
      </c>
      <c r="L15" s="486">
        <f>I15*'Municipal Bldg GHG Inventory'!$C$24*'COJ Emissions Calcs'!$V$5</f>
        <v>5.4879658550605743</v>
      </c>
      <c r="M15" s="486">
        <f>L15*'Municipal Bldg GHG Inventory'!$J$23</f>
        <v>0.29188605773818382</v>
      </c>
      <c r="N15" s="487">
        <f t="shared" si="3"/>
        <v>2437.5004074638259</v>
      </c>
      <c r="O15" s="370"/>
      <c r="P15" s="316">
        <v>4144409.1</v>
      </c>
      <c r="Q15" s="488">
        <v>15013627.199999999</v>
      </c>
      <c r="R15" s="489">
        <f t="shared" si="6"/>
        <v>654489.16438562574</v>
      </c>
      <c r="S15" s="332">
        <f t="shared" si="7"/>
        <v>785.97058861350445</v>
      </c>
      <c r="T15" s="332">
        <f t="shared" si="8"/>
        <v>163.7438726278134</v>
      </c>
      <c r="U15" s="333">
        <f t="shared" ref="U15:V15" si="19">ROUNDUP(P15/$R15,0)</f>
        <v>7</v>
      </c>
      <c r="V15" s="334">
        <f t="shared" si="19"/>
        <v>23</v>
      </c>
      <c r="W15" s="844"/>
      <c r="X15" s="341" t="s">
        <v>224</v>
      </c>
    </row>
    <row r="16" spans="1:24" ht="24" customHeight="1" x14ac:dyDescent="0.2">
      <c r="A16" s="783"/>
      <c r="B16" s="786"/>
      <c r="C16" s="786"/>
      <c r="D16" s="336">
        <v>0.5</v>
      </c>
      <c r="E16" s="490" t="s">
        <v>126</v>
      </c>
      <c r="F16" s="364">
        <f t="shared" si="14"/>
        <v>3.3044546803652968</v>
      </c>
      <c r="G16" s="337" t="s">
        <v>25</v>
      </c>
      <c r="H16" s="491">
        <f t="shared" si="18"/>
        <v>0.15</v>
      </c>
      <c r="I16" s="366">
        <f t="shared" si="15"/>
        <v>7.4999999999999997E-2</v>
      </c>
      <c r="J16" s="485">
        <f>I16*'Municipal Bldg GHG Inventory'!$C$17*$V$4</f>
        <v>10685.886304624244</v>
      </c>
      <c r="K16" s="485">
        <f>J16*'Municipal Bldg GHG Inventory'!$J$17</f>
        <v>4062.0142023434792</v>
      </c>
      <c r="L16" s="486">
        <f>I16*'Municipal Bldg GHG Inventory'!$C$24*'COJ Emissions Calcs'!$V$5</f>
        <v>9.1466097584342911</v>
      </c>
      <c r="M16" s="486">
        <f>L16*'Municipal Bldg GHG Inventory'!$J$23</f>
        <v>0.48647676289697311</v>
      </c>
      <c r="N16" s="487">
        <f t="shared" si="3"/>
        <v>4062.5006791063761</v>
      </c>
      <c r="O16" s="370"/>
      <c r="P16" s="316">
        <v>6907348.5</v>
      </c>
      <c r="Q16" s="488">
        <v>25022712</v>
      </c>
      <c r="R16" s="489">
        <f t="shared" si="6"/>
        <v>1090815.2739760429</v>
      </c>
      <c r="S16" s="332">
        <f t="shared" si="7"/>
        <v>785.97058861350445</v>
      </c>
      <c r="T16" s="332">
        <f t="shared" si="8"/>
        <v>163.7438726278134</v>
      </c>
      <c r="U16" s="333">
        <f t="shared" ref="U16:V16" si="20">ROUNDUP(P16/$R16,0)</f>
        <v>7</v>
      </c>
      <c r="V16" s="334">
        <f t="shared" si="20"/>
        <v>23</v>
      </c>
      <c r="W16" s="844"/>
      <c r="X16" s="389" t="s">
        <v>202</v>
      </c>
    </row>
    <row r="17" spans="1:25" ht="24" customHeight="1" x14ac:dyDescent="0.2">
      <c r="A17" s="783"/>
      <c r="B17" s="788"/>
      <c r="C17" s="788"/>
      <c r="D17" s="336">
        <v>1</v>
      </c>
      <c r="E17" s="490" t="s">
        <v>126</v>
      </c>
      <c r="F17" s="364">
        <f>'Municipal Bldg GHG Inventory'!C17*0.4/8760</f>
        <v>6.6089093607305935</v>
      </c>
      <c r="G17" s="337" t="s">
        <v>25</v>
      </c>
      <c r="H17" s="491">
        <f t="shared" si="18"/>
        <v>0.15</v>
      </c>
      <c r="I17" s="404">
        <f t="shared" si="15"/>
        <v>0.15</v>
      </c>
      <c r="J17" s="492">
        <f>I17*'Municipal Bldg GHG Inventory'!$C$17*$V$4</f>
        <v>21371.772609248488</v>
      </c>
      <c r="K17" s="492">
        <f>J17*'Municipal Bldg GHG Inventory'!$J$17</f>
        <v>8124.0284046869583</v>
      </c>
      <c r="L17" s="493">
        <f>I17*'Municipal Bldg GHG Inventory'!$C$24*'COJ Emissions Calcs'!$V$5</f>
        <v>18.293219516868582</v>
      </c>
      <c r="M17" s="493">
        <f>L17*'Municipal Bldg GHG Inventory'!$J$23</f>
        <v>0.97295352579394623</v>
      </c>
      <c r="N17" s="494">
        <f t="shared" si="3"/>
        <v>8125.0013582127522</v>
      </c>
      <c r="O17" s="495"/>
      <c r="P17" s="496">
        <v>13814697</v>
      </c>
      <c r="Q17" s="496">
        <v>50045424</v>
      </c>
      <c r="R17" s="349">
        <f t="shared" si="6"/>
        <v>2181630.5479520857</v>
      </c>
      <c r="S17" s="349">
        <f t="shared" si="7"/>
        <v>785.97058861350445</v>
      </c>
      <c r="T17" s="349">
        <f t="shared" si="8"/>
        <v>163.7438726278134</v>
      </c>
      <c r="U17" s="350">
        <f t="shared" ref="U17:V17" si="21">ROUNDUP(P17/$R17,0)</f>
        <v>7</v>
      </c>
      <c r="V17" s="350">
        <f t="shared" si="21"/>
        <v>23</v>
      </c>
      <c r="W17" s="844"/>
      <c r="X17" s="402"/>
    </row>
    <row r="18" spans="1:25" ht="24" customHeight="1" x14ac:dyDescent="0.2">
      <c r="A18" s="924" t="s">
        <v>203</v>
      </c>
      <c r="B18" s="906" t="s">
        <v>38</v>
      </c>
      <c r="C18" s="906" t="s">
        <v>87</v>
      </c>
      <c r="D18" s="305">
        <v>0.1</v>
      </c>
      <c r="E18" s="477" t="s">
        <v>126</v>
      </c>
      <c r="F18" s="497">
        <f t="shared" ref="F18:F21" si="22">$F$22*D18</f>
        <v>0.24783410102739722</v>
      </c>
      <c r="G18" s="308" t="s">
        <v>25</v>
      </c>
      <c r="H18" s="478">
        <v>0.3</v>
      </c>
      <c r="I18" s="355">
        <f t="shared" si="15"/>
        <v>0.03</v>
      </c>
      <c r="J18" s="498">
        <f>I18*'Municipal Bldg GHG Inventory'!$C$17</f>
        <v>4342.0534499999994</v>
      </c>
      <c r="K18" s="498">
        <f>J18*'Municipal Bldg GHG Inventory'!$J$17</f>
        <v>1650.54</v>
      </c>
      <c r="L18" s="499" t="s">
        <v>126</v>
      </c>
      <c r="M18" s="499" t="s">
        <v>126</v>
      </c>
      <c r="N18" s="418">
        <f t="shared" si="3"/>
        <v>1650.54</v>
      </c>
      <c r="O18" s="500"/>
      <c r="P18" s="501">
        <v>1426435.4</v>
      </c>
      <c r="Q18" s="501">
        <v>11342309.33</v>
      </c>
      <c r="R18" s="317">
        <f t="shared" si="6"/>
        <v>443236.81617599993</v>
      </c>
      <c r="S18" s="317">
        <f t="shared" si="7"/>
        <v>773.61013547081552</v>
      </c>
      <c r="T18" s="502">
        <f t="shared" si="8"/>
        <v>161.1687782230866</v>
      </c>
      <c r="U18" s="318">
        <f t="shared" ref="U18:V18" si="23">ROUNDUP(P18/$R18,0)</f>
        <v>4</v>
      </c>
      <c r="V18" s="318">
        <f t="shared" si="23"/>
        <v>26</v>
      </c>
      <c r="W18" s="917" t="s">
        <v>228</v>
      </c>
      <c r="X18" s="362" t="s">
        <v>229</v>
      </c>
    </row>
    <row r="19" spans="1:25" ht="24" customHeight="1" x14ac:dyDescent="0.2">
      <c r="A19" s="783"/>
      <c r="B19" s="786"/>
      <c r="C19" s="786"/>
      <c r="D19" s="320">
        <v>0.2</v>
      </c>
      <c r="E19" s="483" t="s">
        <v>126</v>
      </c>
      <c r="F19" s="403">
        <f t="shared" si="22"/>
        <v>0.49566820205479445</v>
      </c>
      <c r="G19" s="322" t="s">
        <v>25</v>
      </c>
      <c r="H19" s="484">
        <v>0.3</v>
      </c>
      <c r="I19" s="404">
        <f t="shared" si="15"/>
        <v>0.06</v>
      </c>
      <c r="J19" s="503">
        <f>I19*'Municipal Bldg GHG Inventory'!$C$17</f>
        <v>8684.1068999999989</v>
      </c>
      <c r="K19" s="503">
        <f>J19*'Municipal Bldg GHG Inventory'!$J$17</f>
        <v>3301.08</v>
      </c>
      <c r="L19" s="486" t="s">
        <v>126</v>
      </c>
      <c r="M19" s="486" t="s">
        <v>126</v>
      </c>
      <c r="N19" s="398">
        <f t="shared" si="3"/>
        <v>3301.08</v>
      </c>
      <c r="O19" s="405"/>
      <c r="P19" s="504">
        <v>2852870.8</v>
      </c>
      <c r="Q19" s="504">
        <v>22684618.649999999</v>
      </c>
      <c r="R19" s="489">
        <f t="shared" si="6"/>
        <v>886473.63235199987</v>
      </c>
      <c r="S19" s="332">
        <f t="shared" si="7"/>
        <v>773.61013516788432</v>
      </c>
      <c r="T19" s="332">
        <f t="shared" si="8"/>
        <v>161.16877815997591</v>
      </c>
      <c r="U19" s="333">
        <f t="shared" ref="U19:V19" si="24">ROUNDUP(P19/$R19,0)</f>
        <v>4</v>
      </c>
      <c r="V19" s="334">
        <f t="shared" si="24"/>
        <v>26</v>
      </c>
      <c r="W19" s="844"/>
      <c r="X19" s="402" t="s">
        <v>206</v>
      </c>
    </row>
    <row r="20" spans="1:25" ht="24" customHeight="1" x14ac:dyDescent="0.2">
      <c r="A20" s="783"/>
      <c r="B20" s="786"/>
      <c r="C20" s="786"/>
      <c r="D20" s="336">
        <v>0.3</v>
      </c>
      <c r="E20" s="490" t="s">
        <v>126</v>
      </c>
      <c r="F20" s="403">
        <f t="shared" si="22"/>
        <v>0.74350230308219167</v>
      </c>
      <c r="G20" s="337" t="s">
        <v>25</v>
      </c>
      <c r="H20" s="505">
        <v>0.3</v>
      </c>
      <c r="I20" s="407">
        <f t="shared" si="15"/>
        <v>0.09</v>
      </c>
      <c r="J20" s="503">
        <f>I20*'Municipal Bldg GHG Inventory'!$C$17</f>
        <v>13026.160349999998</v>
      </c>
      <c r="K20" s="503">
        <f>J20*'Municipal Bldg GHG Inventory'!$J$17</f>
        <v>4951.62</v>
      </c>
      <c r="L20" s="506" t="s">
        <v>126</v>
      </c>
      <c r="M20" s="506" t="s">
        <v>126</v>
      </c>
      <c r="N20" s="398">
        <f t="shared" si="3"/>
        <v>4951.62</v>
      </c>
      <c r="O20" s="409"/>
      <c r="P20" s="504">
        <v>4279306.21</v>
      </c>
      <c r="Q20" s="504">
        <v>34026927.979999997</v>
      </c>
      <c r="R20" s="489">
        <f t="shared" si="6"/>
        <v>1329710.4485279999</v>
      </c>
      <c r="S20" s="332">
        <f t="shared" si="7"/>
        <v>773.61013547081564</v>
      </c>
      <c r="T20" s="332">
        <f t="shared" si="8"/>
        <v>161.16877822308658</v>
      </c>
      <c r="U20" s="333">
        <f t="shared" ref="U20:V20" si="25">ROUNDUP(P20/$R20,0)</f>
        <v>4</v>
      </c>
      <c r="V20" s="334">
        <f t="shared" si="25"/>
        <v>26</v>
      </c>
      <c r="W20" s="844"/>
      <c r="X20" s="507" t="s">
        <v>224</v>
      </c>
    </row>
    <row r="21" spans="1:25" ht="24" customHeight="1" x14ac:dyDescent="0.2">
      <c r="A21" s="783"/>
      <c r="B21" s="786"/>
      <c r="C21" s="786"/>
      <c r="D21" s="336">
        <v>0.5</v>
      </c>
      <c r="E21" s="490" t="s">
        <v>126</v>
      </c>
      <c r="F21" s="403">
        <f t="shared" si="22"/>
        <v>1.2391705051369861</v>
      </c>
      <c r="G21" s="337" t="s">
        <v>25</v>
      </c>
      <c r="H21" s="491">
        <v>0.3</v>
      </c>
      <c r="I21" s="395">
        <f t="shared" si="15"/>
        <v>0.15</v>
      </c>
      <c r="J21" s="503">
        <f>I21*'Municipal Bldg GHG Inventory'!$C$17</f>
        <v>21710.267249999997</v>
      </c>
      <c r="K21" s="503">
        <f>J21*'Municipal Bldg GHG Inventory'!$J$17</f>
        <v>8252.7000000000007</v>
      </c>
      <c r="L21" s="506" t="s">
        <v>126</v>
      </c>
      <c r="M21" s="506" t="s">
        <v>126</v>
      </c>
      <c r="N21" s="398">
        <f t="shared" si="3"/>
        <v>8252.7000000000007</v>
      </c>
      <c r="O21" s="409"/>
      <c r="P21" s="504">
        <v>7132177.0099999998</v>
      </c>
      <c r="Q21" s="504">
        <v>56711546.630000003</v>
      </c>
      <c r="R21" s="489">
        <f t="shared" si="6"/>
        <v>2216184.0808799998</v>
      </c>
      <c r="S21" s="332">
        <f t="shared" si="7"/>
        <v>773.6101353496432</v>
      </c>
      <c r="T21" s="332">
        <f t="shared" si="8"/>
        <v>161.1687781978423</v>
      </c>
      <c r="U21" s="333">
        <f t="shared" ref="U21:V21" si="26">ROUNDUP(P21/$R21,0)</f>
        <v>4</v>
      </c>
      <c r="V21" s="334">
        <f t="shared" si="26"/>
        <v>26</v>
      </c>
      <c r="W21" s="844"/>
      <c r="X21" s="402" t="s">
        <v>207</v>
      </c>
    </row>
    <row r="22" spans="1:25" ht="24" customHeight="1" x14ac:dyDescent="0.2">
      <c r="A22" s="796"/>
      <c r="B22" s="797"/>
      <c r="C22" s="797"/>
      <c r="D22" s="376">
        <v>1</v>
      </c>
      <c r="E22" s="508" t="s">
        <v>126</v>
      </c>
      <c r="F22" s="509">
        <f>'Municipal Bldg GHG Inventory'!C17*0.15/8760</f>
        <v>2.4783410102739722</v>
      </c>
      <c r="G22" s="379" t="s">
        <v>25</v>
      </c>
      <c r="H22" s="510">
        <v>0.3</v>
      </c>
      <c r="I22" s="381">
        <f t="shared" si="15"/>
        <v>0.3</v>
      </c>
      <c r="J22" s="511">
        <f>I22*'Municipal Bldg GHG Inventory'!$C$17</f>
        <v>43420.534499999994</v>
      </c>
      <c r="K22" s="511">
        <f>J22*'Municipal Bldg GHG Inventory'!$J$17</f>
        <v>16505.400000000001</v>
      </c>
      <c r="L22" s="512" t="s">
        <v>126</v>
      </c>
      <c r="M22" s="512" t="s">
        <v>126</v>
      </c>
      <c r="N22" s="513">
        <f t="shared" si="3"/>
        <v>16505.400000000001</v>
      </c>
      <c r="O22" s="447"/>
      <c r="P22" s="514">
        <v>14264354.02</v>
      </c>
      <c r="Q22" s="514">
        <v>113423093.27</v>
      </c>
      <c r="R22" s="349">
        <f t="shared" si="6"/>
        <v>4432368.1617599996</v>
      </c>
      <c r="S22" s="349">
        <f t="shared" si="7"/>
        <v>773.6101354102293</v>
      </c>
      <c r="T22" s="349">
        <f t="shared" si="8"/>
        <v>161.16877821046444</v>
      </c>
      <c r="U22" s="388">
        <f t="shared" ref="U22:V22" si="27">ROUNDUP(P22/$R22,0)</f>
        <v>4</v>
      </c>
      <c r="V22" s="388">
        <f t="shared" si="27"/>
        <v>26</v>
      </c>
      <c r="W22" s="918"/>
      <c r="X22" s="451"/>
    </row>
    <row r="23" spans="1:25" ht="24" customHeight="1" x14ac:dyDescent="0.2">
      <c r="A23" s="925" t="s">
        <v>208</v>
      </c>
      <c r="B23" s="909" t="s">
        <v>90</v>
      </c>
      <c r="C23" s="909" t="s">
        <v>209</v>
      </c>
      <c r="D23" s="390">
        <v>0.1</v>
      </c>
      <c r="E23" s="515">
        <f t="shared" ref="E23:E26" si="28">$E$12*D23</f>
        <v>25000</v>
      </c>
      <c r="F23" s="433" t="s">
        <v>126</v>
      </c>
      <c r="G23" s="393" t="s">
        <v>32</v>
      </c>
      <c r="H23" s="516">
        <v>0.05</v>
      </c>
      <c r="I23" s="434">
        <f t="shared" si="15"/>
        <v>5.000000000000001E-3</v>
      </c>
      <c r="J23" s="517">
        <f>I23*'Municipal Bldg GHG Inventory'!$C$17*$V$4</f>
        <v>712.39242030828314</v>
      </c>
      <c r="K23" s="517">
        <f>J23*'Municipal Bldg GHG Inventory'!$J$17</f>
        <v>270.80094682289871</v>
      </c>
      <c r="L23" s="517">
        <f>I23*'Municipal Bldg GHG Inventory'!$C$24*'COJ Emissions Calcs'!$V$5</f>
        <v>0.60977398389561954</v>
      </c>
      <c r="M23" s="517">
        <f>L23*'Municipal Bldg GHG Inventory'!$J$23</f>
        <v>3.2431784193131544E-2</v>
      </c>
      <c r="N23" s="398">
        <f t="shared" si="3"/>
        <v>270.83337860709184</v>
      </c>
      <c r="O23" s="399"/>
      <c r="P23" s="518">
        <v>304519.92</v>
      </c>
      <c r="Q23" s="518">
        <v>3545767.63</v>
      </c>
      <c r="R23" s="317">
        <f t="shared" si="6"/>
        <v>72721.01826506955</v>
      </c>
      <c r="S23" s="317">
        <f t="shared" si="7"/>
        <v>1421.6443961974703</v>
      </c>
      <c r="T23" s="317">
        <f t="shared" si="8"/>
        <v>296.17591587447299</v>
      </c>
      <c r="U23" s="519">
        <f t="shared" ref="U23:V23" si="29">ROUNDUP(P23/$R23,0)</f>
        <v>5</v>
      </c>
      <c r="V23" s="519">
        <f t="shared" si="29"/>
        <v>49</v>
      </c>
      <c r="W23" s="911" t="s">
        <v>210</v>
      </c>
      <c r="X23" s="423" t="s">
        <v>230</v>
      </c>
    </row>
    <row r="24" spans="1:25" ht="24" customHeight="1" x14ac:dyDescent="0.2">
      <c r="A24" s="783"/>
      <c r="B24" s="786"/>
      <c r="C24" s="786"/>
      <c r="D24" s="320">
        <v>0.2</v>
      </c>
      <c r="E24" s="463">
        <f t="shared" si="28"/>
        <v>50000</v>
      </c>
      <c r="F24" s="421" t="s">
        <v>126</v>
      </c>
      <c r="G24" s="322" t="s">
        <v>32</v>
      </c>
      <c r="H24" s="484">
        <v>0.05</v>
      </c>
      <c r="I24" s="366">
        <f t="shared" si="15"/>
        <v>1.0000000000000002E-2</v>
      </c>
      <c r="J24" s="520">
        <f>I24*'Municipal Bldg GHG Inventory'!$C$17*$V$4</f>
        <v>1424.7848406165663</v>
      </c>
      <c r="K24" s="520">
        <f>J24*'Municipal Bldg GHG Inventory'!$J$17</f>
        <v>541.60189364579742</v>
      </c>
      <c r="L24" s="520">
        <f>I24*'Municipal Bldg GHG Inventory'!$C$24*'COJ Emissions Calcs'!$V$5</f>
        <v>1.2195479677912391</v>
      </c>
      <c r="M24" s="520">
        <f>L24*'Municipal Bldg GHG Inventory'!$J$23</f>
        <v>6.4863568386263087E-2</v>
      </c>
      <c r="N24" s="329">
        <f t="shared" si="3"/>
        <v>541.66675721418369</v>
      </c>
      <c r="O24" s="370"/>
      <c r="P24" s="316">
        <v>609039.82999999996</v>
      </c>
      <c r="Q24" s="488">
        <v>7091535.2599999998</v>
      </c>
      <c r="R24" s="489">
        <f t="shared" si="6"/>
        <v>145442.0365301391</v>
      </c>
      <c r="S24" s="332">
        <f t="shared" si="7"/>
        <v>1421.6443943513168</v>
      </c>
      <c r="T24" s="332">
        <f t="shared" si="8"/>
        <v>296.17591548985769</v>
      </c>
      <c r="U24" s="333">
        <f t="shared" ref="U24:V24" si="30">ROUNDUP(P24/$R24,0)</f>
        <v>5</v>
      </c>
      <c r="V24" s="334">
        <f t="shared" si="30"/>
        <v>49</v>
      </c>
      <c r="W24" s="786"/>
      <c r="X24" s="423" t="s">
        <v>231</v>
      </c>
      <c r="Y24" s="188"/>
    </row>
    <row r="25" spans="1:25" ht="24" customHeight="1" x14ac:dyDescent="0.2">
      <c r="A25" s="783"/>
      <c r="B25" s="786"/>
      <c r="C25" s="786"/>
      <c r="D25" s="336">
        <v>0.3</v>
      </c>
      <c r="E25" s="463">
        <f t="shared" si="28"/>
        <v>75000</v>
      </c>
      <c r="F25" s="424" t="s">
        <v>126</v>
      </c>
      <c r="G25" s="337" t="s">
        <v>32</v>
      </c>
      <c r="H25" s="491">
        <v>0.05</v>
      </c>
      <c r="I25" s="375">
        <f t="shared" si="15"/>
        <v>1.4999999999999999E-2</v>
      </c>
      <c r="J25" s="520">
        <f>I25*'Municipal Bldg GHG Inventory'!$C$17*$V$4</f>
        <v>2137.1772609248487</v>
      </c>
      <c r="K25" s="520">
        <f>J25*'Municipal Bldg GHG Inventory'!$J$17</f>
        <v>812.40284046869579</v>
      </c>
      <c r="L25" s="520">
        <f>I25*'Municipal Bldg GHG Inventory'!$C$24*'COJ Emissions Calcs'!$V$5</f>
        <v>1.8293219516868582</v>
      </c>
      <c r="M25" s="520">
        <f>L25*'Municipal Bldg GHG Inventory'!$J$23</f>
        <v>9.7295352579394617E-2</v>
      </c>
      <c r="N25" s="425">
        <f t="shared" si="3"/>
        <v>812.50013582127519</v>
      </c>
      <c r="O25" s="426"/>
      <c r="P25" s="316">
        <v>913559.75</v>
      </c>
      <c r="Q25" s="488">
        <v>10637302.9</v>
      </c>
      <c r="R25" s="489">
        <f t="shared" si="6"/>
        <v>218163.05479520859</v>
      </c>
      <c r="S25" s="332">
        <f t="shared" si="7"/>
        <v>1421.644396197471</v>
      </c>
      <c r="T25" s="332">
        <f t="shared" si="8"/>
        <v>296.17591587447316</v>
      </c>
      <c r="U25" s="333">
        <f t="shared" ref="U25:V25" si="31">ROUNDUP(P25/$R25,0)</f>
        <v>5</v>
      </c>
      <c r="V25" s="334">
        <f t="shared" si="31"/>
        <v>49</v>
      </c>
      <c r="W25" s="786"/>
      <c r="X25" s="423" t="s">
        <v>213</v>
      </c>
      <c r="Y25" s="188"/>
    </row>
    <row r="26" spans="1:25" ht="24" customHeight="1" x14ac:dyDescent="0.2">
      <c r="A26" s="783"/>
      <c r="B26" s="786"/>
      <c r="C26" s="786"/>
      <c r="D26" s="336">
        <v>0.5</v>
      </c>
      <c r="E26" s="463">
        <f t="shared" si="28"/>
        <v>125000</v>
      </c>
      <c r="F26" s="424" t="s">
        <v>126</v>
      </c>
      <c r="G26" s="337" t="s">
        <v>32</v>
      </c>
      <c r="H26" s="491">
        <v>0.05</v>
      </c>
      <c r="I26" s="375">
        <f t="shared" si="15"/>
        <v>2.5000000000000001E-2</v>
      </c>
      <c r="J26" s="520">
        <f>I26*'Municipal Bldg GHG Inventory'!$C$17*$V$4</f>
        <v>3561.962101541415</v>
      </c>
      <c r="K26" s="520">
        <f>J26*'Municipal Bldg GHG Inventory'!$J$17</f>
        <v>1354.0047341144932</v>
      </c>
      <c r="L26" s="520">
        <f>I26*'Municipal Bldg GHG Inventory'!$C$24*'COJ Emissions Calcs'!$V$5</f>
        <v>3.0488699194780975</v>
      </c>
      <c r="M26" s="520">
        <f>L26*'Municipal Bldg GHG Inventory'!$J$23</f>
        <v>0.16215892096565773</v>
      </c>
      <c r="N26" s="329">
        <f t="shared" si="3"/>
        <v>1354.1668930354588</v>
      </c>
      <c r="O26" s="426"/>
      <c r="P26" s="316">
        <v>1522599.59</v>
      </c>
      <c r="Q26" s="488">
        <v>17728838.16</v>
      </c>
      <c r="R26" s="489">
        <f t="shared" si="6"/>
        <v>363605.09132534766</v>
      </c>
      <c r="S26" s="332">
        <f t="shared" si="7"/>
        <v>1421.644396197471</v>
      </c>
      <c r="T26" s="332">
        <f t="shared" si="8"/>
        <v>296.17591587447311</v>
      </c>
      <c r="U26" s="333">
        <f t="shared" ref="U26:V26" si="32">ROUNDUP(P26/$R26,0)</f>
        <v>5</v>
      </c>
      <c r="V26" s="334">
        <f t="shared" si="32"/>
        <v>49</v>
      </c>
      <c r="W26" s="786"/>
      <c r="X26" s="423" t="s">
        <v>214</v>
      </c>
      <c r="Y26" s="188"/>
    </row>
    <row r="27" spans="1:25" ht="24" customHeight="1" x14ac:dyDescent="0.2">
      <c r="A27" s="783"/>
      <c r="B27" s="788"/>
      <c r="C27" s="788"/>
      <c r="D27" s="336">
        <v>1</v>
      </c>
      <c r="E27" s="463">
        <v>78418</v>
      </c>
      <c r="F27" s="424" t="s">
        <v>126</v>
      </c>
      <c r="G27" s="337" t="s">
        <v>32</v>
      </c>
      <c r="H27" s="491">
        <v>0.05</v>
      </c>
      <c r="I27" s="404">
        <f t="shared" si="15"/>
        <v>0.05</v>
      </c>
      <c r="J27" s="517">
        <f>I27*'Municipal Bldg GHG Inventory'!$C$17*$V$4</f>
        <v>7123.92420308283</v>
      </c>
      <c r="K27" s="517">
        <f>J27*'Municipal Bldg GHG Inventory'!$J$17</f>
        <v>2708.0094682289864</v>
      </c>
      <c r="L27" s="517">
        <f>I27*'Municipal Bldg GHG Inventory'!$C$24*'COJ Emissions Calcs'!$V$5</f>
        <v>6.097739838956195</v>
      </c>
      <c r="M27" s="517">
        <f>L27*'Municipal Bldg GHG Inventory'!$J$23</f>
        <v>0.32431784193131546</v>
      </c>
      <c r="N27" s="347">
        <f t="shared" si="3"/>
        <v>2708.3337860709175</v>
      </c>
      <c r="O27" s="409"/>
      <c r="P27" s="518">
        <v>3045199.17</v>
      </c>
      <c r="Q27" s="518">
        <v>35457676.32</v>
      </c>
      <c r="R27" s="349">
        <f t="shared" si="6"/>
        <v>727210.18265069532</v>
      </c>
      <c r="S27" s="349">
        <f t="shared" si="7"/>
        <v>1421.6443958282402</v>
      </c>
      <c r="T27" s="349">
        <f t="shared" si="8"/>
        <v>296.17591579755009</v>
      </c>
      <c r="U27" s="350">
        <f t="shared" ref="U27:V27" si="33">ROUNDUP(P27/$R27,0)</f>
        <v>5</v>
      </c>
      <c r="V27" s="350">
        <f t="shared" si="33"/>
        <v>49</v>
      </c>
      <c r="W27" s="786"/>
      <c r="X27" s="521"/>
      <c r="Y27" s="188"/>
    </row>
    <row r="28" spans="1:25" ht="24" customHeight="1" x14ac:dyDescent="0.2">
      <c r="A28" s="924" t="s">
        <v>215</v>
      </c>
      <c r="B28" s="906" t="s">
        <v>71</v>
      </c>
      <c r="C28" s="906" t="s">
        <v>72</v>
      </c>
      <c r="D28" s="305">
        <v>0.1</v>
      </c>
      <c r="E28" s="477" t="s">
        <v>126</v>
      </c>
      <c r="F28" s="415" t="s">
        <v>126</v>
      </c>
      <c r="G28" s="308" t="s">
        <v>32</v>
      </c>
      <c r="H28" s="478">
        <v>0.05</v>
      </c>
      <c r="I28" s="416">
        <f t="shared" si="15"/>
        <v>5.000000000000001E-3</v>
      </c>
      <c r="J28" s="498">
        <f>I28*'Municipal Bldg GHG Inventory'!$C$17*$V$4</f>
        <v>712.39242030828314</v>
      </c>
      <c r="K28" s="498">
        <f>J28*'Municipal Bldg GHG Inventory'!$J$17</f>
        <v>270.80094682289871</v>
      </c>
      <c r="L28" s="499">
        <f>I28*'Municipal Bldg GHG Inventory'!$C$24*'COJ Emissions Calcs'!$V$5</f>
        <v>0.60977398389561954</v>
      </c>
      <c r="M28" s="499">
        <f>L28*'Municipal Bldg GHG Inventory'!$J$23</f>
        <v>3.2431784193131544E-2</v>
      </c>
      <c r="N28" s="522">
        <f t="shared" si="3"/>
        <v>270.83337860709184</v>
      </c>
      <c r="O28" s="500"/>
      <c r="P28" s="523">
        <v>261780.28</v>
      </c>
      <c r="Q28" s="501">
        <v>5246077.26</v>
      </c>
      <c r="R28" s="317">
        <f t="shared" si="6"/>
        <v>72721.01826506955</v>
      </c>
      <c r="S28" s="317">
        <f t="shared" si="7"/>
        <v>2033.6701363499421</v>
      </c>
      <c r="T28" s="317">
        <f t="shared" si="8"/>
        <v>423.68127840623799</v>
      </c>
      <c r="U28" s="318">
        <f t="shared" ref="U28:V28" si="34">ROUNDUP(P28/$R28,0)</f>
        <v>4</v>
      </c>
      <c r="V28" s="318">
        <f t="shared" si="34"/>
        <v>73</v>
      </c>
      <c r="W28" s="910" t="s">
        <v>232</v>
      </c>
      <c r="X28" s="362" t="s">
        <v>233</v>
      </c>
    </row>
    <row r="29" spans="1:25" ht="24" customHeight="1" x14ac:dyDescent="0.2">
      <c r="A29" s="783"/>
      <c r="B29" s="786"/>
      <c r="C29" s="786"/>
      <c r="D29" s="336">
        <v>0.2</v>
      </c>
      <c r="E29" s="490" t="s">
        <v>126</v>
      </c>
      <c r="F29" s="424" t="s">
        <v>126</v>
      </c>
      <c r="G29" s="337" t="s">
        <v>32</v>
      </c>
      <c r="H29" s="491">
        <f>H28</f>
        <v>0.05</v>
      </c>
      <c r="I29" s="524">
        <f t="shared" si="15"/>
        <v>1.0000000000000002E-2</v>
      </c>
      <c r="J29" s="503">
        <f>I29*'Municipal Bldg GHG Inventory'!$C$17*$V$4</f>
        <v>1424.7848406165663</v>
      </c>
      <c r="K29" s="503">
        <f>J29*'Municipal Bldg GHG Inventory'!$J$17</f>
        <v>541.60189364579742</v>
      </c>
      <c r="L29" s="525">
        <f>I29*'Municipal Bldg GHG Inventory'!$C$24*'COJ Emissions Calcs'!$V$5</f>
        <v>1.2195479677912391</v>
      </c>
      <c r="M29" s="525">
        <f>L29*'Municipal Bldg GHG Inventory'!$J$23</f>
        <v>6.4863568386263087E-2</v>
      </c>
      <c r="N29" s="526">
        <f t="shared" si="3"/>
        <v>541.66675721418369</v>
      </c>
      <c r="O29" s="405"/>
      <c r="P29" s="316">
        <v>523560.56</v>
      </c>
      <c r="Q29" s="488">
        <v>10492154.51</v>
      </c>
      <c r="R29" s="489">
        <f t="shared" si="6"/>
        <v>145442.0365301391</v>
      </c>
      <c r="S29" s="332">
        <f t="shared" si="7"/>
        <v>2033.6701345037889</v>
      </c>
      <c r="T29" s="332">
        <f t="shared" si="8"/>
        <v>423.68127802162263</v>
      </c>
      <c r="U29" s="333">
        <f t="shared" ref="U29:V29" si="35">ROUNDUP(P29/$R29,0)</f>
        <v>4</v>
      </c>
      <c r="V29" s="334">
        <f t="shared" si="35"/>
        <v>73</v>
      </c>
      <c r="W29" s="786"/>
      <c r="X29" s="402" t="s">
        <v>234</v>
      </c>
    </row>
    <row r="30" spans="1:25" ht="24" customHeight="1" x14ac:dyDescent="0.2">
      <c r="A30" s="783"/>
      <c r="B30" s="786"/>
      <c r="C30" s="786"/>
      <c r="D30" s="320">
        <v>0.3</v>
      </c>
      <c r="E30" s="483" t="s">
        <v>126</v>
      </c>
      <c r="F30" s="421" t="s">
        <v>126</v>
      </c>
      <c r="G30" s="322" t="s">
        <v>32</v>
      </c>
      <c r="H30" s="484">
        <f>H28</f>
        <v>0.05</v>
      </c>
      <c r="I30" s="527">
        <f t="shared" si="15"/>
        <v>1.4999999999999999E-2</v>
      </c>
      <c r="J30" s="503">
        <f>I30*'Municipal Bldg GHG Inventory'!$C$17*$V$4</f>
        <v>2137.1772609248487</v>
      </c>
      <c r="K30" s="503">
        <f>J30*'Municipal Bldg GHG Inventory'!$J$17</f>
        <v>812.40284046869579</v>
      </c>
      <c r="L30" s="525">
        <f>I30*'Municipal Bldg GHG Inventory'!$C$24*'COJ Emissions Calcs'!$V$5</f>
        <v>1.8293219516868582</v>
      </c>
      <c r="M30" s="525">
        <f>L30*'Municipal Bldg GHG Inventory'!$J$23</f>
        <v>9.7295352579394617E-2</v>
      </c>
      <c r="N30" s="487">
        <f t="shared" si="3"/>
        <v>812.50013582127519</v>
      </c>
      <c r="O30" s="440"/>
      <c r="P30" s="316">
        <v>785340.84</v>
      </c>
      <c r="Q30" s="488">
        <v>15738231.77</v>
      </c>
      <c r="R30" s="489">
        <f t="shared" si="6"/>
        <v>218163.05479520859</v>
      </c>
      <c r="S30" s="332">
        <f t="shared" si="7"/>
        <v>2033.6701351191739</v>
      </c>
      <c r="T30" s="332">
        <f t="shared" si="8"/>
        <v>423.68127814982796</v>
      </c>
      <c r="U30" s="333">
        <f t="shared" ref="U30:V30" si="36">ROUNDUP(P30/$R30,0)</f>
        <v>4</v>
      </c>
      <c r="V30" s="334">
        <f t="shared" si="36"/>
        <v>73</v>
      </c>
      <c r="W30" s="786"/>
      <c r="X30" s="507" t="s">
        <v>224</v>
      </c>
    </row>
    <row r="31" spans="1:25" ht="24" customHeight="1" x14ac:dyDescent="0.2">
      <c r="A31" s="783"/>
      <c r="B31" s="786"/>
      <c r="C31" s="786"/>
      <c r="D31" s="320">
        <v>0.5</v>
      </c>
      <c r="E31" s="483" t="s">
        <v>126</v>
      </c>
      <c r="F31" s="421" t="s">
        <v>126</v>
      </c>
      <c r="G31" s="322" t="s">
        <v>32</v>
      </c>
      <c r="H31" s="484">
        <v>0.05</v>
      </c>
      <c r="I31" s="404">
        <f t="shared" si="15"/>
        <v>2.5000000000000001E-2</v>
      </c>
      <c r="J31" s="503">
        <f>I31*'Municipal Bldg GHG Inventory'!$C$17*$V$4</f>
        <v>3561.962101541415</v>
      </c>
      <c r="K31" s="503">
        <f>J31*'Municipal Bldg GHG Inventory'!$J$17</f>
        <v>1354.0047341144932</v>
      </c>
      <c r="L31" s="525">
        <f>I31*'Municipal Bldg GHG Inventory'!$C$24*'COJ Emissions Calcs'!$V$5</f>
        <v>3.0488699194780975</v>
      </c>
      <c r="M31" s="525">
        <f>L31*'Municipal Bldg GHG Inventory'!$J$23</f>
        <v>0.16215892096565773</v>
      </c>
      <c r="N31" s="526">
        <f t="shared" si="3"/>
        <v>1354.1668930354588</v>
      </c>
      <c r="O31" s="528"/>
      <c r="P31" s="316">
        <v>1308901.3999999999</v>
      </c>
      <c r="Q31" s="488">
        <v>26230386.289999999</v>
      </c>
      <c r="R31" s="489">
        <f t="shared" si="6"/>
        <v>363605.09132534766</v>
      </c>
      <c r="S31" s="332">
        <f t="shared" si="7"/>
        <v>2033.6701356114813</v>
      </c>
      <c r="T31" s="332">
        <f t="shared" si="8"/>
        <v>423.68127825239196</v>
      </c>
      <c r="U31" s="333">
        <f t="shared" ref="U31:V31" si="37">ROUNDUP(P31/$R31,0)</f>
        <v>4</v>
      </c>
      <c r="V31" s="334">
        <f t="shared" si="37"/>
        <v>73</v>
      </c>
      <c r="W31" s="786"/>
      <c r="X31" s="402" t="s">
        <v>219</v>
      </c>
    </row>
    <row r="32" spans="1:25" ht="24" customHeight="1" x14ac:dyDescent="0.2">
      <c r="A32" s="796"/>
      <c r="B32" s="797"/>
      <c r="C32" s="797"/>
      <c r="D32" s="441">
        <v>1</v>
      </c>
      <c r="E32" s="529" t="s">
        <v>126</v>
      </c>
      <c r="F32" s="443" t="s">
        <v>126</v>
      </c>
      <c r="G32" s="444" t="s">
        <v>32</v>
      </c>
      <c r="H32" s="530">
        <v>0.05</v>
      </c>
      <c r="I32" s="381">
        <f t="shared" si="15"/>
        <v>0.05</v>
      </c>
      <c r="J32" s="511">
        <f>I32*'Municipal Bldg GHG Inventory'!$C$17*$V$4</f>
        <v>7123.92420308283</v>
      </c>
      <c r="K32" s="511">
        <f>J32*'Municipal Bldg GHG Inventory'!$J$17</f>
        <v>2708.0094682289864</v>
      </c>
      <c r="L32" s="531">
        <f>I32*'Municipal Bldg GHG Inventory'!$C$24*'COJ Emissions Calcs'!$V$5</f>
        <v>6.097739838956195</v>
      </c>
      <c r="M32" s="531">
        <f>L32*'Municipal Bldg GHG Inventory'!$J$23</f>
        <v>0.32431784193131546</v>
      </c>
      <c r="N32" s="446">
        <f t="shared" si="3"/>
        <v>2708.3337860709175</v>
      </c>
      <c r="O32" s="447"/>
      <c r="P32" s="514">
        <v>2617802.7999999998</v>
      </c>
      <c r="Q32" s="514">
        <v>52460772.57</v>
      </c>
      <c r="R32" s="450">
        <f t="shared" si="6"/>
        <v>727210.18265069532</v>
      </c>
      <c r="S32" s="450">
        <f t="shared" si="7"/>
        <v>2033.6701352422506</v>
      </c>
      <c r="T32" s="450">
        <f t="shared" si="8"/>
        <v>423.68127817546889</v>
      </c>
      <c r="U32" s="388">
        <f t="shared" ref="U32:V32" si="38">ROUNDUP(P32/$R32,0)</f>
        <v>4</v>
      </c>
      <c r="V32" s="388">
        <f t="shared" si="38"/>
        <v>73</v>
      </c>
      <c r="W32" s="797"/>
      <c r="X32" s="451"/>
    </row>
    <row r="33" spans="5:24" ht="15.75" customHeight="1" x14ac:dyDescent="0.2">
      <c r="E33" s="452"/>
      <c r="X33" s="301"/>
    </row>
    <row r="34" spans="5:24" ht="15.75" customHeight="1" x14ac:dyDescent="0.2">
      <c r="E34" s="452"/>
      <c r="X34" s="301"/>
    </row>
    <row r="35" spans="5:24" ht="15.75" customHeight="1" x14ac:dyDescent="0.2">
      <c r="E35" s="452"/>
      <c r="X35" s="301"/>
    </row>
    <row r="36" spans="5:24" ht="15.75" customHeight="1" x14ac:dyDescent="0.2">
      <c r="E36" s="452"/>
      <c r="X36" s="301"/>
    </row>
    <row r="37" spans="5:24" ht="15.75" customHeight="1" x14ac:dyDescent="0.2">
      <c r="E37" s="452"/>
      <c r="X37" s="301"/>
    </row>
    <row r="38" spans="5:24" ht="15.75" customHeight="1" x14ac:dyDescent="0.2">
      <c r="E38" s="452"/>
      <c r="X38" s="301"/>
    </row>
    <row r="39" spans="5:24" ht="15.75" customHeight="1" x14ac:dyDescent="0.2">
      <c r="E39" s="452"/>
      <c r="X39" s="301"/>
    </row>
    <row r="40" spans="5:24" ht="15.75" customHeight="1" x14ac:dyDescent="0.2">
      <c r="E40" s="452"/>
      <c r="X40" s="301"/>
    </row>
    <row r="41" spans="5:24" ht="15.75" customHeight="1" x14ac:dyDescent="0.2">
      <c r="E41" s="452"/>
      <c r="X41" s="301"/>
    </row>
    <row r="42" spans="5:24" ht="15.75" customHeight="1" x14ac:dyDescent="0.2">
      <c r="E42" s="452"/>
      <c r="X42" s="301"/>
    </row>
    <row r="43" spans="5:24" ht="15.75" customHeight="1" x14ac:dyDescent="0.2">
      <c r="E43" s="452"/>
      <c r="X43" s="301"/>
    </row>
    <row r="44" spans="5:24" ht="15.75" customHeight="1" x14ac:dyDescent="0.2">
      <c r="E44" s="452"/>
      <c r="X44" s="301"/>
    </row>
    <row r="45" spans="5:24" ht="15.75" customHeight="1" x14ac:dyDescent="0.2">
      <c r="E45" s="452"/>
      <c r="X45" s="301"/>
    </row>
    <row r="46" spans="5:24" ht="15.75" customHeight="1" x14ac:dyDescent="0.2">
      <c r="E46" s="452"/>
      <c r="X46" s="301"/>
    </row>
    <row r="47" spans="5:24" ht="15.75" customHeight="1" x14ac:dyDescent="0.2">
      <c r="E47" s="452"/>
      <c r="X47" s="301"/>
    </row>
    <row r="48" spans="5:24" ht="15.75" customHeight="1" x14ac:dyDescent="0.2">
      <c r="E48" s="452"/>
      <c r="X48" s="301"/>
    </row>
    <row r="49" spans="5:24" ht="15.75" customHeight="1" x14ac:dyDescent="0.2">
      <c r="E49" s="452"/>
      <c r="X49" s="301"/>
    </row>
    <row r="50" spans="5:24" ht="15.75" customHeight="1" x14ac:dyDescent="0.2">
      <c r="E50" s="452"/>
      <c r="X50" s="301"/>
    </row>
    <row r="51" spans="5:24" ht="15.75" customHeight="1" x14ac:dyDescent="0.2">
      <c r="E51" s="452"/>
      <c r="X51" s="301"/>
    </row>
    <row r="52" spans="5:24" ht="15.75" customHeight="1" x14ac:dyDescent="0.2">
      <c r="E52" s="452"/>
      <c r="X52" s="301"/>
    </row>
    <row r="53" spans="5:24" ht="15.75" customHeight="1" x14ac:dyDescent="0.2">
      <c r="E53" s="452"/>
      <c r="X53" s="301"/>
    </row>
    <row r="54" spans="5:24" ht="15.75" customHeight="1" x14ac:dyDescent="0.2">
      <c r="E54" s="452"/>
      <c r="X54" s="301"/>
    </row>
    <row r="55" spans="5:24" ht="15.75" customHeight="1" x14ac:dyDescent="0.2">
      <c r="E55" s="452"/>
      <c r="X55" s="301"/>
    </row>
    <row r="56" spans="5:24" ht="15.75" customHeight="1" x14ac:dyDescent="0.2">
      <c r="E56" s="452"/>
      <c r="X56" s="301"/>
    </row>
    <row r="57" spans="5:24" ht="15.75" customHeight="1" x14ac:dyDescent="0.2">
      <c r="E57" s="452"/>
      <c r="X57" s="301"/>
    </row>
    <row r="58" spans="5:24" ht="15.75" customHeight="1" x14ac:dyDescent="0.2">
      <c r="E58" s="452"/>
      <c r="X58" s="301"/>
    </row>
    <row r="59" spans="5:24" ht="15.75" customHeight="1" x14ac:dyDescent="0.2">
      <c r="E59" s="452"/>
      <c r="X59" s="301"/>
    </row>
    <row r="60" spans="5:24" ht="15.75" customHeight="1" x14ac:dyDescent="0.2">
      <c r="E60" s="452"/>
      <c r="X60" s="301"/>
    </row>
    <row r="61" spans="5:24" ht="15.75" customHeight="1" x14ac:dyDescent="0.2">
      <c r="E61" s="452"/>
      <c r="X61" s="301"/>
    </row>
    <row r="62" spans="5:24" ht="15.75" customHeight="1" x14ac:dyDescent="0.2">
      <c r="E62" s="452"/>
      <c r="X62" s="301"/>
    </row>
    <row r="63" spans="5:24" ht="15.75" customHeight="1" x14ac:dyDescent="0.2">
      <c r="E63" s="452"/>
      <c r="X63" s="301"/>
    </row>
    <row r="64" spans="5:24" ht="15.75" customHeight="1" x14ac:dyDescent="0.2">
      <c r="E64" s="452"/>
      <c r="X64" s="301"/>
    </row>
    <row r="65" spans="5:24" ht="15.75" customHeight="1" x14ac:dyDescent="0.2">
      <c r="E65" s="452"/>
      <c r="X65" s="301"/>
    </row>
    <row r="66" spans="5:24" ht="15.75" customHeight="1" x14ac:dyDescent="0.2">
      <c r="E66" s="452"/>
      <c r="X66" s="301"/>
    </row>
    <row r="67" spans="5:24" ht="15.75" customHeight="1" x14ac:dyDescent="0.2">
      <c r="E67" s="452"/>
      <c r="X67" s="301"/>
    </row>
    <row r="68" spans="5:24" ht="15.75" customHeight="1" x14ac:dyDescent="0.2">
      <c r="E68" s="452"/>
      <c r="X68" s="301"/>
    </row>
    <row r="69" spans="5:24" ht="15.75" customHeight="1" x14ac:dyDescent="0.2">
      <c r="E69" s="452"/>
      <c r="X69" s="301"/>
    </row>
    <row r="70" spans="5:24" ht="15.75" customHeight="1" x14ac:dyDescent="0.2">
      <c r="E70" s="452"/>
      <c r="X70" s="301"/>
    </row>
    <row r="71" spans="5:24" ht="15.75" customHeight="1" x14ac:dyDescent="0.2">
      <c r="E71" s="452"/>
      <c r="X71" s="301"/>
    </row>
    <row r="72" spans="5:24" ht="15.75" customHeight="1" x14ac:dyDescent="0.2">
      <c r="E72" s="452"/>
      <c r="X72" s="301"/>
    </row>
    <row r="73" spans="5:24" ht="15.75" customHeight="1" x14ac:dyDescent="0.2">
      <c r="E73" s="452"/>
      <c r="X73" s="301"/>
    </row>
    <row r="74" spans="5:24" ht="15.75" customHeight="1" x14ac:dyDescent="0.2">
      <c r="E74" s="452"/>
      <c r="X74" s="301"/>
    </row>
    <row r="75" spans="5:24" ht="15.75" customHeight="1" x14ac:dyDescent="0.2">
      <c r="E75" s="452"/>
      <c r="X75" s="301"/>
    </row>
    <row r="76" spans="5:24" ht="15.75" customHeight="1" x14ac:dyDescent="0.2">
      <c r="E76" s="452"/>
      <c r="X76" s="301"/>
    </row>
    <row r="77" spans="5:24" ht="15.75" customHeight="1" x14ac:dyDescent="0.2">
      <c r="E77" s="452"/>
      <c r="X77" s="301"/>
    </row>
    <row r="78" spans="5:24" ht="15.75" customHeight="1" x14ac:dyDescent="0.2">
      <c r="E78" s="452"/>
      <c r="X78" s="301"/>
    </row>
    <row r="79" spans="5:24" ht="15.75" customHeight="1" x14ac:dyDescent="0.2">
      <c r="E79" s="452"/>
      <c r="X79" s="301"/>
    </row>
    <row r="80" spans="5:24" ht="15.75" customHeight="1" x14ac:dyDescent="0.2">
      <c r="E80" s="452"/>
      <c r="X80" s="301"/>
    </row>
    <row r="81" spans="5:24" ht="15.75" customHeight="1" x14ac:dyDescent="0.2">
      <c r="E81" s="452"/>
      <c r="X81" s="301"/>
    </row>
    <row r="82" spans="5:24" ht="15.75" customHeight="1" x14ac:dyDescent="0.2">
      <c r="E82" s="452"/>
      <c r="X82" s="301"/>
    </row>
    <row r="83" spans="5:24" ht="15.75" customHeight="1" x14ac:dyDescent="0.2">
      <c r="E83" s="452"/>
      <c r="X83" s="301"/>
    </row>
    <row r="84" spans="5:24" ht="15.75" customHeight="1" x14ac:dyDescent="0.2">
      <c r="E84" s="452"/>
      <c r="X84" s="301"/>
    </row>
    <row r="85" spans="5:24" ht="15.75" customHeight="1" x14ac:dyDescent="0.2">
      <c r="E85" s="452"/>
      <c r="X85" s="301"/>
    </row>
    <row r="86" spans="5:24" ht="15.75" customHeight="1" x14ac:dyDescent="0.2">
      <c r="E86" s="452"/>
      <c r="X86" s="301"/>
    </row>
    <row r="87" spans="5:24" ht="15.75" customHeight="1" x14ac:dyDescent="0.2">
      <c r="E87" s="452"/>
      <c r="X87" s="301"/>
    </row>
    <row r="88" spans="5:24" ht="15.75" customHeight="1" x14ac:dyDescent="0.2">
      <c r="E88" s="452"/>
      <c r="X88" s="301"/>
    </row>
    <row r="89" spans="5:24" ht="15.75" customHeight="1" x14ac:dyDescent="0.2">
      <c r="E89" s="452"/>
      <c r="X89" s="301"/>
    </row>
    <row r="90" spans="5:24" ht="15.75" customHeight="1" x14ac:dyDescent="0.2">
      <c r="E90" s="452"/>
      <c r="X90" s="301"/>
    </row>
    <row r="91" spans="5:24" ht="15.75" customHeight="1" x14ac:dyDescent="0.2">
      <c r="E91" s="452"/>
      <c r="X91" s="301"/>
    </row>
    <row r="92" spans="5:24" ht="15.75" customHeight="1" x14ac:dyDescent="0.2">
      <c r="E92" s="452"/>
      <c r="X92" s="301"/>
    </row>
    <row r="93" spans="5:24" ht="15.75" customHeight="1" x14ac:dyDescent="0.2">
      <c r="E93" s="452"/>
      <c r="X93" s="301"/>
    </row>
    <row r="94" spans="5:24" ht="15.75" customHeight="1" x14ac:dyDescent="0.2">
      <c r="E94" s="452"/>
      <c r="X94" s="301"/>
    </row>
    <row r="95" spans="5:24" ht="15.75" customHeight="1" x14ac:dyDescent="0.2">
      <c r="E95" s="452"/>
      <c r="X95" s="301"/>
    </row>
    <row r="96" spans="5:24" ht="15.75" customHeight="1" x14ac:dyDescent="0.2">
      <c r="E96" s="452"/>
      <c r="X96" s="301"/>
    </row>
    <row r="97" spans="5:24" ht="15.75" customHeight="1" x14ac:dyDescent="0.2">
      <c r="E97" s="452"/>
      <c r="X97" s="301"/>
    </row>
    <row r="98" spans="5:24" ht="15.75" customHeight="1" x14ac:dyDescent="0.2">
      <c r="E98" s="452"/>
      <c r="X98" s="301"/>
    </row>
    <row r="99" spans="5:24" ht="15.75" customHeight="1" x14ac:dyDescent="0.2">
      <c r="E99" s="452"/>
      <c r="X99" s="301"/>
    </row>
    <row r="100" spans="5:24" ht="15.75" customHeight="1" x14ac:dyDescent="0.2">
      <c r="E100" s="452"/>
      <c r="X100" s="301"/>
    </row>
    <row r="101" spans="5:24" ht="15.75" customHeight="1" x14ac:dyDescent="0.2">
      <c r="E101" s="452"/>
      <c r="X101" s="301"/>
    </row>
    <row r="102" spans="5:24" ht="15.75" customHeight="1" x14ac:dyDescent="0.2">
      <c r="E102" s="452"/>
      <c r="X102" s="301"/>
    </row>
    <row r="103" spans="5:24" ht="15.75" customHeight="1" x14ac:dyDescent="0.2">
      <c r="E103" s="452"/>
      <c r="X103" s="301"/>
    </row>
    <row r="104" spans="5:24" ht="15.75" customHeight="1" x14ac:dyDescent="0.2">
      <c r="E104" s="452"/>
      <c r="X104" s="301"/>
    </row>
    <row r="105" spans="5:24" ht="15.75" customHeight="1" x14ac:dyDescent="0.2">
      <c r="E105" s="452"/>
      <c r="X105" s="301"/>
    </row>
    <row r="106" spans="5:24" ht="15.75" customHeight="1" x14ac:dyDescent="0.2">
      <c r="E106" s="452"/>
      <c r="X106" s="301"/>
    </row>
    <row r="107" spans="5:24" ht="15.75" customHeight="1" x14ac:dyDescent="0.2">
      <c r="E107" s="452"/>
      <c r="X107" s="301"/>
    </row>
    <row r="108" spans="5:24" ht="15.75" customHeight="1" x14ac:dyDescent="0.2">
      <c r="E108" s="452"/>
      <c r="X108" s="301"/>
    </row>
    <row r="109" spans="5:24" ht="15.75" customHeight="1" x14ac:dyDescent="0.2">
      <c r="E109" s="452"/>
      <c r="X109" s="301"/>
    </row>
    <row r="110" spans="5:24" ht="15.75" customHeight="1" x14ac:dyDescent="0.2">
      <c r="E110" s="452"/>
      <c r="X110" s="301"/>
    </row>
    <row r="111" spans="5:24" ht="15.75" customHeight="1" x14ac:dyDescent="0.2">
      <c r="E111" s="452"/>
      <c r="X111" s="301"/>
    </row>
    <row r="112" spans="5:24" ht="15.75" customHeight="1" x14ac:dyDescent="0.2">
      <c r="E112" s="452"/>
      <c r="X112" s="301"/>
    </row>
    <row r="113" spans="5:24" ht="15.75" customHeight="1" x14ac:dyDescent="0.2">
      <c r="E113" s="452"/>
      <c r="X113" s="301"/>
    </row>
    <row r="114" spans="5:24" ht="15.75" customHeight="1" x14ac:dyDescent="0.2">
      <c r="E114" s="452"/>
      <c r="X114" s="301"/>
    </row>
    <row r="115" spans="5:24" ht="15.75" customHeight="1" x14ac:dyDescent="0.2">
      <c r="E115" s="452"/>
      <c r="X115" s="301"/>
    </row>
    <row r="116" spans="5:24" ht="15.75" customHeight="1" x14ac:dyDescent="0.2">
      <c r="E116" s="452"/>
      <c r="X116" s="301"/>
    </row>
    <row r="117" spans="5:24" ht="15.75" customHeight="1" x14ac:dyDescent="0.2">
      <c r="E117" s="452"/>
      <c r="X117" s="301"/>
    </row>
    <row r="118" spans="5:24" ht="15.75" customHeight="1" x14ac:dyDescent="0.2">
      <c r="E118" s="452"/>
      <c r="X118" s="301"/>
    </row>
    <row r="119" spans="5:24" ht="15.75" customHeight="1" x14ac:dyDescent="0.2">
      <c r="E119" s="452"/>
      <c r="X119" s="301"/>
    </row>
    <row r="120" spans="5:24" ht="15.75" customHeight="1" x14ac:dyDescent="0.2">
      <c r="E120" s="452"/>
      <c r="X120" s="301"/>
    </row>
    <row r="121" spans="5:24" ht="15.75" customHeight="1" x14ac:dyDescent="0.2">
      <c r="E121" s="452"/>
      <c r="X121" s="301"/>
    </row>
    <row r="122" spans="5:24" ht="15.75" customHeight="1" x14ac:dyDescent="0.2">
      <c r="E122" s="452"/>
      <c r="X122" s="301"/>
    </row>
    <row r="123" spans="5:24" ht="15.75" customHeight="1" x14ac:dyDescent="0.2">
      <c r="E123" s="452"/>
      <c r="X123" s="301"/>
    </row>
    <row r="124" spans="5:24" ht="15.75" customHeight="1" x14ac:dyDescent="0.2">
      <c r="E124" s="452"/>
      <c r="X124" s="301"/>
    </row>
    <row r="125" spans="5:24" ht="15.75" customHeight="1" x14ac:dyDescent="0.2">
      <c r="E125" s="452"/>
      <c r="X125" s="301"/>
    </row>
    <row r="126" spans="5:24" ht="15.75" customHeight="1" x14ac:dyDescent="0.2">
      <c r="E126" s="452"/>
      <c r="X126" s="301"/>
    </row>
    <row r="127" spans="5:24" ht="15.75" customHeight="1" x14ac:dyDescent="0.2">
      <c r="E127" s="452"/>
      <c r="X127" s="301"/>
    </row>
    <row r="128" spans="5:24" ht="15.75" customHeight="1" x14ac:dyDescent="0.2">
      <c r="E128" s="452"/>
      <c r="X128" s="301"/>
    </row>
    <row r="129" spans="5:24" ht="15.75" customHeight="1" x14ac:dyDescent="0.2">
      <c r="E129" s="452"/>
      <c r="X129" s="301"/>
    </row>
    <row r="130" spans="5:24" ht="15.75" customHeight="1" x14ac:dyDescent="0.2">
      <c r="E130" s="452"/>
      <c r="X130" s="301"/>
    </row>
    <row r="131" spans="5:24" ht="15.75" customHeight="1" x14ac:dyDescent="0.2">
      <c r="E131" s="452"/>
      <c r="X131" s="301"/>
    </row>
    <row r="132" spans="5:24" ht="15.75" customHeight="1" x14ac:dyDescent="0.2">
      <c r="E132" s="452"/>
      <c r="X132" s="301"/>
    </row>
    <row r="133" spans="5:24" ht="15.75" customHeight="1" x14ac:dyDescent="0.2">
      <c r="E133" s="452"/>
      <c r="X133" s="301"/>
    </row>
    <row r="134" spans="5:24" ht="15.75" customHeight="1" x14ac:dyDescent="0.2">
      <c r="E134" s="452"/>
      <c r="X134" s="301"/>
    </row>
    <row r="135" spans="5:24" ht="15.75" customHeight="1" x14ac:dyDescent="0.2">
      <c r="E135" s="452"/>
      <c r="X135" s="301"/>
    </row>
    <row r="136" spans="5:24" ht="15.75" customHeight="1" x14ac:dyDescent="0.2">
      <c r="E136" s="452"/>
      <c r="X136" s="301"/>
    </row>
    <row r="137" spans="5:24" ht="15.75" customHeight="1" x14ac:dyDescent="0.2">
      <c r="E137" s="452"/>
      <c r="X137" s="301"/>
    </row>
    <row r="138" spans="5:24" ht="15.75" customHeight="1" x14ac:dyDescent="0.2">
      <c r="E138" s="452"/>
      <c r="X138" s="301"/>
    </row>
    <row r="139" spans="5:24" ht="15.75" customHeight="1" x14ac:dyDescent="0.2">
      <c r="E139" s="452"/>
      <c r="X139" s="301"/>
    </row>
    <row r="140" spans="5:24" ht="15.75" customHeight="1" x14ac:dyDescent="0.2">
      <c r="E140" s="452"/>
      <c r="X140" s="301"/>
    </row>
    <row r="141" spans="5:24" ht="15.75" customHeight="1" x14ac:dyDescent="0.2">
      <c r="E141" s="452"/>
      <c r="X141" s="301"/>
    </row>
    <row r="142" spans="5:24" ht="15.75" customHeight="1" x14ac:dyDescent="0.2">
      <c r="E142" s="452"/>
      <c r="X142" s="301"/>
    </row>
    <row r="143" spans="5:24" ht="15.75" customHeight="1" x14ac:dyDescent="0.2">
      <c r="E143" s="452"/>
      <c r="X143" s="301"/>
    </row>
    <row r="144" spans="5:24" ht="15.75" customHeight="1" x14ac:dyDescent="0.2">
      <c r="E144" s="452"/>
      <c r="X144" s="301"/>
    </row>
    <row r="145" spans="5:24" ht="15.75" customHeight="1" x14ac:dyDescent="0.2">
      <c r="E145" s="452"/>
      <c r="X145" s="301"/>
    </row>
    <row r="146" spans="5:24" ht="15.75" customHeight="1" x14ac:dyDescent="0.2">
      <c r="E146" s="452"/>
      <c r="X146" s="301"/>
    </row>
    <row r="147" spans="5:24" ht="15.75" customHeight="1" x14ac:dyDescent="0.2">
      <c r="E147" s="452"/>
      <c r="X147" s="301"/>
    </row>
    <row r="148" spans="5:24" ht="15.75" customHeight="1" x14ac:dyDescent="0.2">
      <c r="E148" s="452"/>
      <c r="X148" s="301"/>
    </row>
    <row r="149" spans="5:24" ht="15.75" customHeight="1" x14ac:dyDescent="0.2">
      <c r="E149" s="452"/>
      <c r="X149" s="301"/>
    </row>
    <row r="150" spans="5:24" ht="15.75" customHeight="1" x14ac:dyDescent="0.2">
      <c r="E150" s="452"/>
      <c r="X150" s="301"/>
    </row>
    <row r="151" spans="5:24" ht="15.75" customHeight="1" x14ac:dyDescent="0.2">
      <c r="E151" s="452"/>
      <c r="X151" s="301"/>
    </row>
    <row r="152" spans="5:24" ht="15.75" customHeight="1" x14ac:dyDescent="0.2">
      <c r="E152" s="452"/>
      <c r="X152" s="301"/>
    </row>
    <row r="153" spans="5:24" ht="15.75" customHeight="1" x14ac:dyDescent="0.2">
      <c r="E153" s="452"/>
      <c r="X153" s="301"/>
    </row>
    <row r="154" spans="5:24" ht="15.75" customHeight="1" x14ac:dyDescent="0.2">
      <c r="E154" s="452"/>
      <c r="X154" s="301"/>
    </row>
    <row r="155" spans="5:24" ht="15.75" customHeight="1" x14ac:dyDescent="0.2">
      <c r="E155" s="452"/>
      <c r="X155" s="301"/>
    </row>
    <row r="156" spans="5:24" ht="15.75" customHeight="1" x14ac:dyDescent="0.2">
      <c r="E156" s="452"/>
      <c r="X156" s="301"/>
    </row>
    <row r="157" spans="5:24" ht="15.75" customHeight="1" x14ac:dyDescent="0.2">
      <c r="E157" s="452"/>
      <c r="X157" s="301"/>
    </row>
    <row r="158" spans="5:24" ht="15.75" customHeight="1" x14ac:dyDescent="0.2">
      <c r="E158" s="452"/>
      <c r="X158" s="301"/>
    </row>
    <row r="159" spans="5:24" ht="15.75" customHeight="1" x14ac:dyDescent="0.2">
      <c r="E159" s="452"/>
      <c r="X159" s="301"/>
    </row>
    <row r="160" spans="5:24" ht="15.75" customHeight="1" x14ac:dyDescent="0.2">
      <c r="E160" s="452"/>
      <c r="X160" s="301"/>
    </row>
    <row r="161" spans="5:24" ht="15.75" customHeight="1" x14ac:dyDescent="0.2">
      <c r="E161" s="452"/>
      <c r="X161" s="301"/>
    </row>
    <row r="162" spans="5:24" ht="15.75" customHeight="1" x14ac:dyDescent="0.2">
      <c r="E162" s="452"/>
      <c r="X162" s="301"/>
    </row>
    <row r="163" spans="5:24" ht="15.75" customHeight="1" x14ac:dyDescent="0.2">
      <c r="E163" s="452"/>
      <c r="X163" s="301"/>
    </row>
    <row r="164" spans="5:24" ht="15.75" customHeight="1" x14ac:dyDescent="0.2">
      <c r="E164" s="452"/>
      <c r="X164" s="301"/>
    </row>
    <row r="165" spans="5:24" ht="15.75" customHeight="1" x14ac:dyDescent="0.2">
      <c r="E165" s="452"/>
      <c r="X165" s="301"/>
    </row>
    <row r="166" spans="5:24" ht="15.75" customHeight="1" x14ac:dyDescent="0.2">
      <c r="E166" s="452"/>
      <c r="X166" s="301"/>
    </row>
    <row r="167" spans="5:24" ht="15.75" customHeight="1" x14ac:dyDescent="0.2">
      <c r="E167" s="452"/>
      <c r="X167" s="301"/>
    </row>
    <row r="168" spans="5:24" ht="15.75" customHeight="1" x14ac:dyDescent="0.2">
      <c r="E168" s="452"/>
      <c r="X168" s="301"/>
    </row>
    <row r="169" spans="5:24" ht="15.75" customHeight="1" x14ac:dyDescent="0.2">
      <c r="E169" s="452"/>
      <c r="X169" s="301"/>
    </row>
    <row r="170" spans="5:24" ht="15.75" customHeight="1" x14ac:dyDescent="0.2">
      <c r="E170" s="452"/>
      <c r="X170" s="301"/>
    </row>
    <row r="171" spans="5:24" ht="15.75" customHeight="1" x14ac:dyDescent="0.2">
      <c r="E171" s="452"/>
      <c r="X171" s="301"/>
    </row>
    <row r="172" spans="5:24" ht="15.75" customHeight="1" x14ac:dyDescent="0.2">
      <c r="E172" s="452"/>
      <c r="X172" s="301"/>
    </row>
    <row r="173" spans="5:24" ht="15.75" customHeight="1" x14ac:dyDescent="0.2">
      <c r="E173" s="452"/>
      <c r="X173" s="301"/>
    </row>
    <row r="174" spans="5:24" ht="15.75" customHeight="1" x14ac:dyDescent="0.2">
      <c r="E174" s="452"/>
      <c r="X174" s="301"/>
    </row>
    <row r="175" spans="5:24" ht="15.75" customHeight="1" x14ac:dyDescent="0.2">
      <c r="E175" s="452"/>
      <c r="X175" s="301"/>
    </row>
    <row r="176" spans="5:24" ht="15.75" customHeight="1" x14ac:dyDescent="0.2">
      <c r="E176" s="452"/>
      <c r="X176" s="301"/>
    </row>
    <row r="177" spans="5:24" ht="15.75" customHeight="1" x14ac:dyDescent="0.2">
      <c r="E177" s="452"/>
      <c r="X177" s="301"/>
    </row>
    <row r="178" spans="5:24" ht="15.75" customHeight="1" x14ac:dyDescent="0.2">
      <c r="E178" s="452"/>
      <c r="X178" s="301"/>
    </row>
    <row r="179" spans="5:24" ht="15.75" customHeight="1" x14ac:dyDescent="0.2">
      <c r="E179" s="452"/>
      <c r="X179" s="301"/>
    </row>
    <row r="180" spans="5:24" ht="15.75" customHeight="1" x14ac:dyDescent="0.2">
      <c r="E180" s="452"/>
      <c r="X180" s="301"/>
    </row>
    <row r="181" spans="5:24" ht="15.75" customHeight="1" x14ac:dyDescent="0.2">
      <c r="E181" s="452"/>
      <c r="X181" s="301"/>
    </row>
    <row r="182" spans="5:24" ht="15.75" customHeight="1" x14ac:dyDescent="0.2">
      <c r="E182" s="452"/>
      <c r="X182" s="301"/>
    </row>
    <row r="183" spans="5:24" ht="15.75" customHeight="1" x14ac:dyDescent="0.2">
      <c r="E183" s="452"/>
      <c r="X183" s="301"/>
    </row>
    <row r="184" spans="5:24" ht="15.75" customHeight="1" x14ac:dyDescent="0.2">
      <c r="E184" s="452"/>
      <c r="X184" s="301"/>
    </row>
    <row r="185" spans="5:24" ht="15.75" customHeight="1" x14ac:dyDescent="0.2">
      <c r="E185" s="452"/>
      <c r="X185" s="301"/>
    </row>
    <row r="186" spans="5:24" ht="15.75" customHeight="1" x14ac:dyDescent="0.2">
      <c r="E186" s="452"/>
      <c r="X186" s="301"/>
    </row>
    <row r="187" spans="5:24" ht="15.75" customHeight="1" x14ac:dyDescent="0.2">
      <c r="E187" s="452"/>
      <c r="X187" s="301"/>
    </row>
    <row r="188" spans="5:24" ht="15.75" customHeight="1" x14ac:dyDescent="0.2">
      <c r="E188" s="452"/>
      <c r="X188" s="301"/>
    </row>
    <row r="189" spans="5:24" ht="15.75" customHeight="1" x14ac:dyDescent="0.2">
      <c r="E189" s="452"/>
      <c r="X189" s="301"/>
    </row>
    <row r="190" spans="5:24" ht="15.75" customHeight="1" x14ac:dyDescent="0.2">
      <c r="E190" s="452"/>
      <c r="X190" s="301"/>
    </row>
    <row r="191" spans="5:24" ht="15.75" customHeight="1" x14ac:dyDescent="0.2">
      <c r="E191" s="452"/>
      <c r="X191" s="301"/>
    </row>
    <row r="192" spans="5:24" ht="15.75" customHeight="1" x14ac:dyDescent="0.2">
      <c r="E192" s="452"/>
      <c r="X192" s="301"/>
    </row>
    <row r="193" spans="5:24" ht="15.75" customHeight="1" x14ac:dyDescent="0.2">
      <c r="E193" s="452"/>
      <c r="X193" s="301"/>
    </row>
    <row r="194" spans="5:24" ht="15.75" customHeight="1" x14ac:dyDescent="0.2">
      <c r="E194" s="452"/>
      <c r="X194" s="301"/>
    </row>
    <row r="195" spans="5:24" ht="15.75" customHeight="1" x14ac:dyDescent="0.2">
      <c r="E195" s="452"/>
      <c r="X195" s="301"/>
    </row>
    <row r="196" spans="5:24" ht="15.75" customHeight="1" x14ac:dyDescent="0.2">
      <c r="E196" s="452"/>
      <c r="X196" s="301"/>
    </row>
    <row r="197" spans="5:24" ht="15.75" customHeight="1" x14ac:dyDescent="0.2">
      <c r="E197" s="452"/>
      <c r="X197" s="301"/>
    </row>
    <row r="198" spans="5:24" ht="15.75" customHeight="1" x14ac:dyDescent="0.2">
      <c r="E198" s="452"/>
      <c r="X198" s="301"/>
    </row>
    <row r="199" spans="5:24" ht="15.75" customHeight="1" x14ac:dyDescent="0.2">
      <c r="E199" s="452"/>
      <c r="X199" s="301"/>
    </row>
    <row r="200" spans="5:24" ht="15.75" customHeight="1" x14ac:dyDescent="0.2">
      <c r="E200" s="452"/>
      <c r="X200" s="301"/>
    </row>
    <row r="201" spans="5:24" ht="15.75" customHeight="1" x14ac:dyDescent="0.2">
      <c r="E201" s="452"/>
      <c r="X201" s="301"/>
    </row>
    <row r="202" spans="5:24" ht="15.75" customHeight="1" x14ac:dyDescent="0.2">
      <c r="E202" s="452"/>
      <c r="X202" s="301"/>
    </row>
    <row r="203" spans="5:24" ht="15.75" customHeight="1" x14ac:dyDescent="0.2">
      <c r="E203" s="452"/>
      <c r="X203" s="301"/>
    </row>
    <row r="204" spans="5:24" ht="15.75" customHeight="1" x14ac:dyDescent="0.2">
      <c r="E204" s="452"/>
      <c r="X204" s="301"/>
    </row>
    <row r="205" spans="5:24" ht="15.75" customHeight="1" x14ac:dyDescent="0.2">
      <c r="E205" s="452"/>
      <c r="X205" s="301"/>
    </row>
    <row r="206" spans="5:24" ht="15.75" customHeight="1" x14ac:dyDescent="0.2">
      <c r="E206" s="452"/>
      <c r="X206" s="301"/>
    </row>
    <row r="207" spans="5:24" ht="15.75" customHeight="1" x14ac:dyDescent="0.2">
      <c r="E207" s="452"/>
      <c r="X207" s="301"/>
    </row>
    <row r="208" spans="5:24" ht="15.75" customHeight="1" x14ac:dyDescent="0.2">
      <c r="E208" s="452"/>
      <c r="X208" s="301"/>
    </row>
    <row r="209" spans="5:24" ht="15.75" customHeight="1" x14ac:dyDescent="0.2">
      <c r="E209" s="452"/>
      <c r="X209" s="301"/>
    </row>
    <row r="210" spans="5:24" ht="15.75" customHeight="1" x14ac:dyDescent="0.2">
      <c r="E210" s="452"/>
      <c r="X210" s="301"/>
    </row>
    <row r="211" spans="5:24" ht="15.75" customHeight="1" x14ac:dyDescent="0.2">
      <c r="E211" s="452"/>
      <c r="X211" s="301"/>
    </row>
    <row r="212" spans="5:24" ht="15.75" customHeight="1" x14ac:dyDescent="0.2">
      <c r="E212" s="452"/>
      <c r="X212" s="301"/>
    </row>
    <row r="213" spans="5:24" ht="15.75" customHeight="1" x14ac:dyDescent="0.2">
      <c r="E213" s="452"/>
      <c r="X213" s="301"/>
    </row>
    <row r="214" spans="5:24" ht="15.75" customHeight="1" x14ac:dyDescent="0.2">
      <c r="E214" s="452"/>
      <c r="X214" s="301"/>
    </row>
    <row r="215" spans="5:24" ht="15.75" customHeight="1" x14ac:dyDescent="0.2">
      <c r="E215" s="452"/>
      <c r="X215" s="301"/>
    </row>
    <row r="216" spans="5:24" ht="15.75" customHeight="1" x14ac:dyDescent="0.2">
      <c r="E216" s="452"/>
      <c r="X216" s="301"/>
    </row>
    <row r="217" spans="5:24" ht="15.75" customHeight="1" x14ac:dyDescent="0.2">
      <c r="E217" s="452"/>
      <c r="X217" s="301"/>
    </row>
    <row r="218" spans="5:24" ht="15.75" customHeight="1" x14ac:dyDescent="0.2">
      <c r="E218" s="452"/>
      <c r="X218" s="301"/>
    </row>
    <row r="219" spans="5:24" ht="15.75" customHeight="1" x14ac:dyDescent="0.2">
      <c r="E219" s="452"/>
      <c r="X219" s="301"/>
    </row>
    <row r="220" spans="5:24" ht="15.75" customHeight="1" x14ac:dyDescent="0.2">
      <c r="E220" s="452"/>
      <c r="X220" s="301"/>
    </row>
    <row r="221" spans="5:24" ht="15.75" customHeight="1" x14ac:dyDescent="0.2">
      <c r="E221" s="452"/>
      <c r="X221" s="301"/>
    </row>
    <row r="222" spans="5:24" ht="15.75" customHeight="1" x14ac:dyDescent="0.2">
      <c r="E222" s="452"/>
      <c r="X222" s="301"/>
    </row>
    <row r="223" spans="5:24" ht="15.75" customHeight="1" x14ac:dyDescent="0.2">
      <c r="E223" s="452"/>
      <c r="X223" s="301"/>
    </row>
    <row r="224" spans="5:24" ht="15.75" customHeight="1" x14ac:dyDescent="0.2">
      <c r="E224" s="452"/>
      <c r="X224" s="301"/>
    </row>
    <row r="225" spans="5:24" ht="15.75" customHeight="1" x14ac:dyDescent="0.2">
      <c r="E225" s="452"/>
      <c r="X225" s="301"/>
    </row>
    <row r="226" spans="5:24" ht="15.75" customHeight="1" x14ac:dyDescent="0.2">
      <c r="E226" s="452"/>
      <c r="X226" s="301"/>
    </row>
    <row r="227" spans="5:24" ht="15.75" customHeight="1" x14ac:dyDescent="0.2">
      <c r="E227" s="452"/>
      <c r="X227" s="301"/>
    </row>
    <row r="228" spans="5:24" ht="15.75" customHeight="1" x14ac:dyDescent="0.2">
      <c r="E228" s="452"/>
      <c r="X228" s="301"/>
    </row>
    <row r="229" spans="5:24" ht="15.75" customHeight="1" x14ac:dyDescent="0.2">
      <c r="E229" s="452"/>
      <c r="X229" s="301"/>
    </row>
    <row r="230" spans="5:24" ht="15.75" customHeight="1" x14ac:dyDescent="0.2">
      <c r="E230" s="452"/>
      <c r="X230" s="301"/>
    </row>
    <row r="231" spans="5:24" ht="15.75" customHeight="1" x14ac:dyDescent="0.2">
      <c r="E231" s="452"/>
      <c r="X231" s="301"/>
    </row>
    <row r="232" spans="5:24" ht="15.75" customHeight="1" x14ac:dyDescent="0.2">
      <c r="E232" s="452"/>
      <c r="X232" s="301"/>
    </row>
    <row r="233" spans="5:24" ht="15.75" customHeight="1" x14ac:dyDescent="0.2">
      <c r="E233" s="452"/>
      <c r="X233" s="301"/>
    </row>
    <row r="234" spans="5:24" ht="15.75" customHeight="1" x14ac:dyDescent="0.2">
      <c r="E234" s="452"/>
      <c r="X234" s="301"/>
    </row>
    <row r="235" spans="5:24" ht="15.75" customHeight="1" x14ac:dyDescent="0.2">
      <c r="E235" s="452"/>
      <c r="X235" s="301"/>
    </row>
    <row r="236" spans="5:24" ht="15.75" customHeight="1" x14ac:dyDescent="0.2">
      <c r="E236" s="452"/>
      <c r="X236" s="301"/>
    </row>
    <row r="237" spans="5:24" ht="15.75" customHeight="1" x14ac:dyDescent="0.2">
      <c r="E237" s="452"/>
      <c r="X237" s="301"/>
    </row>
    <row r="238" spans="5:24" ht="15.75" customHeight="1" x14ac:dyDescent="0.2">
      <c r="E238" s="452"/>
      <c r="X238" s="301"/>
    </row>
    <row r="239" spans="5:24" ht="15.75" customHeight="1" x14ac:dyDescent="0.2">
      <c r="E239" s="452"/>
      <c r="X239" s="301"/>
    </row>
    <row r="240" spans="5:24" ht="15.75" customHeight="1" x14ac:dyDescent="0.2">
      <c r="E240" s="452"/>
      <c r="X240" s="301"/>
    </row>
    <row r="241" spans="5:24" ht="15.75" customHeight="1" x14ac:dyDescent="0.2">
      <c r="E241" s="452"/>
      <c r="X241" s="301"/>
    </row>
    <row r="242" spans="5:24" ht="15.75" customHeight="1" x14ac:dyDescent="0.2">
      <c r="E242" s="452"/>
      <c r="X242" s="301"/>
    </row>
    <row r="243" spans="5:24" ht="15.75" customHeight="1" x14ac:dyDescent="0.2">
      <c r="E243" s="452"/>
      <c r="X243" s="301"/>
    </row>
    <row r="244" spans="5:24" ht="15.75" customHeight="1" x14ac:dyDescent="0.2">
      <c r="E244" s="452"/>
      <c r="X244" s="301"/>
    </row>
    <row r="245" spans="5:24" ht="15.75" customHeight="1" x14ac:dyDescent="0.2">
      <c r="E245" s="452"/>
      <c r="X245" s="301"/>
    </row>
    <row r="246" spans="5:24" ht="15.75" customHeight="1" x14ac:dyDescent="0.2">
      <c r="E246" s="452"/>
      <c r="X246" s="301"/>
    </row>
    <row r="247" spans="5:24" ht="15.75" customHeight="1" x14ac:dyDescent="0.2">
      <c r="E247" s="452"/>
      <c r="X247" s="301"/>
    </row>
    <row r="248" spans="5:24" ht="15.75" customHeight="1" x14ac:dyDescent="0.2">
      <c r="E248" s="452"/>
      <c r="X248" s="301"/>
    </row>
    <row r="249" spans="5:24" ht="15.75" customHeight="1" x14ac:dyDescent="0.2">
      <c r="E249" s="452"/>
      <c r="X249" s="301"/>
    </row>
    <row r="250" spans="5:24" ht="15.75" customHeight="1" x14ac:dyDescent="0.2">
      <c r="E250" s="452"/>
      <c r="X250" s="301"/>
    </row>
    <row r="251" spans="5:24" ht="15.75" customHeight="1" x14ac:dyDescent="0.2">
      <c r="E251" s="452"/>
      <c r="X251" s="301"/>
    </row>
    <row r="252" spans="5:24" ht="15.75" customHeight="1" x14ac:dyDescent="0.2">
      <c r="E252" s="452"/>
      <c r="X252" s="301"/>
    </row>
    <row r="253" spans="5:24" ht="15.75" customHeight="1" x14ac:dyDescent="0.2">
      <c r="E253" s="452"/>
      <c r="X253" s="301"/>
    </row>
    <row r="254" spans="5:24" ht="15.75" customHeight="1" x14ac:dyDescent="0.2">
      <c r="E254" s="452"/>
      <c r="X254" s="301"/>
    </row>
    <row r="255" spans="5:24" ht="15.75" customHeight="1" x14ac:dyDescent="0.2">
      <c r="E255" s="452"/>
      <c r="X255" s="301"/>
    </row>
    <row r="256" spans="5:24" ht="15.75" customHeight="1" x14ac:dyDescent="0.2">
      <c r="E256" s="452"/>
      <c r="X256" s="301"/>
    </row>
    <row r="257" spans="5:24" ht="15.75" customHeight="1" x14ac:dyDescent="0.2">
      <c r="E257" s="452"/>
      <c r="X257" s="301"/>
    </row>
    <row r="258" spans="5:24" ht="15.75" customHeight="1" x14ac:dyDescent="0.2">
      <c r="E258" s="452"/>
      <c r="X258" s="301"/>
    </row>
    <row r="259" spans="5:24" ht="15.75" customHeight="1" x14ac:dyDescent="0.2">
      <c r="E259" s="452"/>
      <c r="X259" s="301"/>
    </row>
    <row r="260" spans="5:24" ht="15.75" customHeight="1" x14ac:dyDescent="0.2">
      <c r="E260" s="452"/>
      <c r="X260" s="301"/>
    </row>
    <row r="261" spans="5:24" ht="15.75" customHeight="1" x14ac:dyDescent="0.2">
      <c r="E261" s="452"/>
      <c r="X261" s="301"/>
    </row>
    <row r="262" spans="5:24" ht="15.75" customHeight="1" x14ac:dyDescent="0.2">
      <c r="E262" s="452"/>
      <c r="X262" s="301"/>
    </row>
    <row r="263" spans="5:24" ht="15.75" customHeight="1" x14ac:dyDescent="0.2">
      <c r="E263" s="452"/>
      <c r="X263" s="301"/>
    </row>
    <row r="264" spans="5:24" ht="15.75" customHeight="1" x14ac:dyDescent="0.2">
      <c r="E264" s="452"/>
      <c r="X264" s="301"/>
    </row>
    <row r="265" spans="5:24" ht="15.75" customHeight="1" x14ac:dyDescent="0.2">
      <c r="E265" s="452"/>
      <c r="X265" s="301"/>
    </row>
    <row r="266" spans="5:24" ht="15.75" customHeight="1" x14ac:dyDescent="0.2">
      <c r="E266" s="452"/>
      <c r="X266" s="301"/>
    </row>
    <row r="267" spans="5:24" ht="15.75" customHeight="1" x14ac:dyDescent="0.2">
      <c r="E267" s="452"/>
      <c r="X267" s="301"/>
    </row>
    <row r="268" spans="5:24" ht="15.75" customHeight="1" x14ac:dyDescent="0.2">
      <c r="E268" s="452"/>
      <c r="X268" s="301"/>
    </row>
    <row r="269" spans="5:24" ht="15.75" customHeight="1" x14ac:dyDescent="0.2">
      <c r="E269" s="452"/>
      <c r="X269" s="301"/>
    </row>
    <row r="270" spans="5:24" ht="15.75" customHeight="1" x14ac:dyDescent="0.2">
      <c r="E270" s="452"/>
      <c r="X270" s="301"/>
    </row>
    <row r="271" spans="5:24" ht="15.75" customHeight="1" x14ac:dyDescent="0.2">
      <c r="E271" s="452"/>
      <c r="X271" s="301"/>
    </row>
    <row r="272" spans="5:24" ht="15.75" customHeight="1" x14ac:dyDescent="0.2">
      <c r="E272" s="452"/>
      <c r="X272" s="301"/>
    </row>
    <row r="273" spans="5:24" ht="15.75" customHeight="1" x14ac:dyDescent="0.2">
      <c r="E273" s="452"/>
      <c r="X273" s="301"/>
    </row>
    <row r="274" spans="5:24" ht="15.75" customHeight="1" x14ac:dyDescent="0.2">
      <c r="E274" s="452"/>
      <c r="X274" s="301"/>
    </row>
    <row r="275" spans="5:24" ht="15.75" customHeight="1" x14ac:dyDescent="0.2">
      <c r="E275" s="452"/>
      <c r="X275" s="301"/>
    </row>
    <row r="276" spans="5:24" ht="15.75" customHeight="1" x14ac:dyDescent="0.2">
      <c r="E276" s="452"/>
      <c r="X276" s="301"/>
    </row>
    <row r="277" spans="5:24" ht="15.75" customHeight="1" x14ac:dyDescent="0.2">
      <c r="E277" s="452"/>
      <c r="X277" s="301"/>
    </row>
    <row r="278" spans="5:24" ht="15.75" customHeight="1" x14ac:dyDescent="0.2">
      <c r="E278" s="452"/>
      <c r="X278" s="301"/>
    </row>
    <row r="279" spans="5:24" ht="15.75" customHeight="1" x14ac:dyDescent="0.2">
      <c r="E279" s="452"/>
      <c r="X279" s="301"/>
    </row>
    <row r="280" spans="5:24" ht="15.75" customHeight="1" x14ac:dyDescent="0.2">
      <c r="E280" s="452"/>
      <c r="X280" s="301"/>
    </row>
    <row r="281" spans="5:24" ht="15.75" customHeight="1" x14ac:dyDescent="0.2">
      <c r="E281" s="452"/>
      <c r="X281" s="301"/>
    </row>
    <row r="282" spans="5:24" ht="15.75" customHeight="1" x14ac:dyDescent="0.2">
      <c r="E282" s="452"/>
      <c r="X282" s="301"/>
    </row>
    <row r="283" spans="5:24" ht="15.75" customHeight="1" x14ac:dyDescent="0.2">
      <c r="E283" s="452"/>
      <c r="X283" s="301"/>
    </row>
    <row r="284" spans="5:24" ht="15.75" customHeight="1" x14ac:dyDescent="0.2">
      <c r="E284" s="452"/>
      <c r="X284" s="301"/>
    </row>
    <row r="285" spans="5:24" ht="15.75" customHeight="1" x14ac:dyDescent="0.2">
      <c r="E285" s="452"/>
      <c r="X285" s="301"/>
    </row>
    <row r="286" spans="5:24" ht="15.75" customHeight="1" x14ac:dyDescent="0.2">
      <c r="E286" s="452"/>
      <c r="X286" s="301"/>
    </row>
    <row r="287" spans="5:24" ht="15.75" customHeight="1" x14ac:dyDescent="0.2">
      <c r="E287" s="452"/>
      <c r="X287" s="301"/>
    </row>
    <row r="288" spans="5:24" ht="15.75" customHeight="1" x14ac:dyDescent="0.2">
      <c r="E288" s="452"/>
      <c r="X288" s="301"/>
    </row>
    <row r="289" spans="5:24" ht="15.75" customHeight="1" x14ac:dyDescent="0.2">
      <c r="E289" s="452"/>
      <c r="X289" s="301"/>
    </row>
    <row r="290" spans="5:24" ht="15.75" customHeight="1" x14ac:dyDescent="0.2">
      <c r="E290" s="452"/>
      <c r="X290" s="301"/>
    </row>
    <row r="291" spans="5:24" ht="15.75" customHeight="1" x14ac:dyDescent="0.2">
      <c r="E291" s="452"/>
      <c r="X291" s="301"/>
    </row>
    <row r="292" spans="5:24" ht="15.75" customHeight="1" x14ac:dyDescent="0.2">
      <c r="E292" s="452"/>
      <c r="X292" s="301"/>
    </row>
    <row r="293" spans="5:24" ht="15.75" customHeight="1" x14ac:dyDescent="0.2">
      <c r="E293" s="452"/>
      <c r="X293" s="301"/>
    </row>
    <row r="294" spans="5:24" ht="15.75" customHeight="1" x14ac:dyDescent="0.2">
      <c r="E294" s="452"/>
      <c r="X294" s="301"/>
    </row>
    <row r="295" spans="5:24" ht="15.75" customHeight="1" x14ac:dyDescent="0.2">
      <c r="E295" s="452"/>
      <c r="X295" s="301"/>
    </row>
    <row r="296" spans="5:24" ht="15.75" customHeight="1" x14ac:dyDescent="0.2">
      <c r="E296" s="452"/>
      <c r="X296" s="301"/>
    </row>
    <row r="297" spans="5:24" ht="15.75" customHeight="1" x14ac:dyDescent="0.2">
      <c r="E297" s="452"/>
      <c r="X297" s="301"/>
    </row>
    <row r="298" spans="5:24" ht="15.75" customHeight="1" x14ac:dyDescent="0.2">
      <c r="E298" s="452"/>
      <c r="X298" s="301"/>
    </row>
    <row r="299" spans="5:24" ht="15.75" customHeight="1" x14ac:dyDescent="0.2">
      <c r="E299" s="452"/>
      <c r="X299" s="301"/>
    </row>
    <row r="300" spans="5:24" ht="15.75" customHeight="1" x14ac:dyDescent="0.2">
      <c r="E300" s="452"/>
      <c r="X300" s="301"/>
    </row>
    <row r="301" spans="5:24" ht="15.75" customHeight="1" x14ac:dyDescent="0.2">
      <c r="E301" s="452"/>
      <c r="X301" s="301"/>
    </row>
    <row r="302" spans="5:24" ht="15.75" customHeight="1" x14ac:dyDescent="0.2">
      <c r="E302" s="452"/>
      <c r="X302" s="301"/>
    </row>
    <row r="303" spans="5:24" ht="15.75" customHeight="1" x14ac:dyDescent="0.2">
      <c r="E303" s="452"/>
      <c r="X303" s="301"/>
    </row>
    <row r="304" spans="5:24" ht="15.75" customHeight="1" x14ac:dyDescent="0.2">
      <c r="E304" s="452"/>
      <c r="X304" s="301"/>
    </row>
    <row r="305" spans="5:24" ht="15.75" customHeight="1" x14ac:dyDescent="0.2">
      <c r="E305" s="452"/>
      <c r="X305" s="301"/>
    </row>
    <row r="306" spans="5:24" ht="15.75" customHeight="1" x14ac:dyDescent="0.2">
      <c r="E306" s="452"/>
      <c r="X306" s="301"/>
    </row>
    <row r="307" spans="5:24" ht="15.75" customHeight="1" x14ac:dyDescent="0.2">
      <c r="E307" s="452"/>
      <c r="X307" s="301"/>
    </row>
    <row r="308" spans="5:24" ht="15.75" customHeight="1" x14ac:dyDescent="0.2">
      <c r="E308" s="452"/>
      <c r="X308" s="301"/>
    </row>
    <row r="309" spans="5:24" ht="15.75" customHeight="1" x14ac:dyDescent="0.2">
      <c r="E309" s="452"/>
      <c r="X309" s="301"/>
    </row>
    <row r="310" spans="5:24" ht="15.75" customHeight="1" x14ac:dyDescent="0.2">
      <c r="E310" s="452"/>
      <c r="X310" s="301"/>
    </row>
    <row r="311" spans="5:24" ht="15.75" customHeight="1" x14ac:dyDescent="0.2">
      <c r="E311" s="452"/>
      <c r="X311" s="301"/>
    </row>
    <row r="312" spans="5:24" ht="15.75" customHeight="1" x14ac:dyDescent="0.2">
      <c r="E312" s="452"/>
      <c r="X312" s="301"/>
    </row>
    <row r="313" spans="5:24" ht="15.75" customHeight="1" x14ac:dyDescent="0.2">
      <c r="E313" s="452"/>
      <c r="X313" s="301"/>
    </row>
    <row r="314" spans="5:24" ht="15.75" customHeight="1" x14ac:dyDescent="0.2">
      <c r="E314" s="452"/>
      <c r="X314" s="301"/>
    </row>
    <row r="315" spans="5:24" ht="15.75" customHeight="1" x14ac:dyDescent="0.2">
      <c r="E315" s="452"/>
      <c r="X315" s="301"/>
    </row>
    <row r="316" spans="5:24" ht="15.75" customHeight="1" x14ac:dyDescent="0.2">
      <c r="E316" s="452"/>
      <c r="X316" s="301"/>
    </row>
    <row r="317" spans="5:24" ht="15.75" customHeight="1" x14ac:dyDescent="0.2">
      <c r="E317" s="452"/>
      <c r="X317" s="301"/>
    </row>
    <row r="318" spans="5:24" ht="15.75" customHeight="1" x14ac:dyDescent="0.2">
      <c r="E318" s="452"/>
      <c r="X318" s="301"/>
    </row>
    <row r="319" spans="5:24" ht="15.75" customHeight="1" x14ac:dyDescent="0.2">
      <c r="E319" s="452"/>
      <c r="X319" s="301"/>
    </row>
    <row r="320" spans="5:24" ht="15.75" customHeight="1" x14ac:dyDescent="0.2">
      <c r="E320" s="452"/>
      <c r="X320" s="301"/>
    </row>
    <row r="321" spans="5:24" ht="15.75" customHeight="1" x14ac:dyDescent="0.2">
      <c r="E321" s="452"/>
      <c r="X321" s="301"/>
    </row>
    <row r="322" spans="5:24" ht="15.75" customHeight="1" x14ac:dyDescent="0.2">
      <c r="E322" s="452"/>
      <c r="X322" s="301"/>
    </row>
    <row r="323" spans="5:24" ht="15.75" customHeight="1" x14ac:dyDescent="0.2">
      <c r="E323" s="452"/>
      <c r="X323" s="301"/>
    </row>
    <row r="324" spans="5:24" ht="15.75" customHeight="1" x14ac:dyDescent="0.2">
      <c r="E324" s="452"/>
      <c r="X324" s="301"/>
    </row>
    <row r="325" spans="5:24" ht="15.75" customHeight="1" x14ac:dyDescent="0.2">
      <c r="E325" s="452"/>
      <c r="X325" s="301"/>
    </row>
    <row r="326" spans="5:24" ht="15.75" customHeight="1" x14ac:dyDescent="0.2">
      <c r="E326" s="452"/>
      <c r="X326" s="301"/>
    </row>
    <row r="327" spans="5:24" ht="15.75" customHeight="1" x14ac:dyDescent="0.2">
      <c r="E327" s="452"/>
      <c r="X327" s="301"/>
    </row>
    <row r="328" spans="5:24" ht="15.75" customHeight="1" x14ac:dyDescent="0.2">
      <c r="E328" s="452"/>
      <c r="X328" s="301"/>
    </row>
    <row r="329" spans="5:24" ht="15.75" customHeight="1" x14ac:dyDescent="0.2">
      <c r="E329" s="452"/>
      <c r="X329" s="301"/>
    </row>
    <row r="330" spans="5:24" ht="15.75" customHeight="1" x14ac:dyDescent="0.2">
      <c r="E330" s="452"/>
      <c r="X330" s="301"/>
    </row>
    <row r="331" spans="5:24" ht="15.75" customHeight="1" x14ac:dyDescent="0.2">
      <c r="E331" s="452"/>
      <c r="X331" s="301"/>
    </row>
    <row r="332" spans="5:24" ht="15.75" customHeight="1" x14ac:dyDescent="0.2">
      <c r="E332" s="452"/>
      <c r="X332" s="301"/>
    </row>
    <row r="333" spans="5:24" ht="15.75" customHeight="1" x14ac:dyDescent="0.2">
      <c r="E333" s="452"/>
      <c r="X333" s="301"/>
    </row>
    <row r="334" spans="5:24" ht="15.75" customHeight="1" x14ac:dyDescent="0.2">
      <c r="E334" s="452"/>
      <c r="X334" s="301"/>
    </row>
    <row r="335" spans="5:24" ht="15.75" customHeight="1" x14ac:dyDescent="0.2">
      <c r="E335" s="452"/>
      <c r="X335" s="301"/>
    </row>
    <row r="336" spans="5:24" ht="15.75" customHeight="1" x14ac:dyDescent="0.2">
      <c r="E336" s="452"/>
      <c r="X336" s="301"/>
    </row>
    <row r="337" spans="5:24" ht="15.75" customHeight="1" x14ac:dyDescent="0.2">
      <c r="E337" s="452"/>
      <c r="X337" s="301"/>
    </row>
    <row r="338" spans="5:24" ht="15.75" customHeight="1" x14ac:dyDescent="0.2">
      <c r="E338" s="452"/>
      <c r="X338" s="301"/>
    </row>
    <row r="339" spans="5:24" ht="15.75" customHeight="1" x14ac:dyDescent="0.2">
      <c r="E339" s="452"/>
      <c r="X339" s="301"/>
    </row>
    <row r="340" spans="5:24" ht="15.75" customHeight="1" x14ac:dyDescent="0.2">
      <c r="E340" s="452"/>
      <c r="X340" s="301"/>
    </row>
    <row r="341" spans="5:24" ht="15.75" customHeight="1" x14ac:dyDescent="0.2">
      <c r="E341" s="452"/>
      <c r="X341" s="301"/>
    </row>
    <row r="342" spans="5:24" ht="15.75" customHeight="1" x14ac:dyDescent="0.2">
      <c r="E342" s="452"/>
      <c r="X342" s="301"/>
    </row>
    <row r="343" spans="5:24" ht="15.75" customHeight="1" x14ac:dyDescent="0.2">
      <c r="E343" s="452"/>
      <c r="X343" s="301"/>
    </row>
    <row r="344" spans="5:24" ht="15.75" customHeight="1" x14ac:dyDescent="0.2">
      <c r="E344" s="452"/>
      <c r="X344" s="301"/>
    </row>
    <row r="345" spans="5:24" ht="15.75" customHeight="1" x14ac:dyDescent="0.2">
      <c r="E345" s="452"/>
      <c r="X345" s="301"/>
    </row>
    <row r="346" spans="5:24" ht="15.75" customHeight="1" x14ac:dyDescent="0.2">
      <c r="E346" s="452"/>
      <c r="X346" s="301"/>
    </row>
    <row r="347" spans="5:24" ht="15.75" customHeight="1" x14ac:dyDescent="0.2">
      <c r="E347" s="452"/>
      <c r="X347" s="301"/>
    </row>
    <row r="348" spans="5:24" ht="15.75" customHeight="1" x14ac:dyDescent="0.2">
      <c r="E348" s="452"/>
      <c r="X348" s="301"/>
    </row>
    <row r="349" spans="5:24" ht="15.75" customHeight="1" x14ac:dyDescent="0.2">
      <c r="E349" s="452"/>
      <c r="X349" s="301"/>
    </row>
    <row r="350" spans="5:24" ht="15.75" customHeight="1" x14ac:dyDescent="0.2">
      <c r="E350" s="452"/>
      <c r="X350" s="301"/>
    </row>
    <row r="351" spans="5:24" ht="15.75" customHeight="1" x14ac:dyDescent="0.2">
      <c r="E351" s="452"/>
      <c r="X351" s="301"/>
    </row>
    <row r="352" spans="5:24" ht="15.75" customHeight="1" x14ac:dyDescent="0.2">
      <c r="E352" s="452"/>
      <c r="X352" s="301"/>
    </row>
    <row r="353" spans="5:24" ht="15.75" customHeight="1" x14ac:dyDescent="0.2">
      <c r="E353" s="452"/>
      <c r="X353" s="301"/>
    </row>
    <row r="354" spans="5:24" ht="15.75" customHeight="1" x14ac:dyDescent="0.2">
      <c r="E354" s="452"/>
      <c r="X354" s="301"/>
    </row>
    <row r="355" spans="5:24" ht="15.75" customHeight="1" x14ac:dyDescent="0.2">
      <c r="E355" s="452"/>
      <c r="X355" s="301"/>
    </row>
    <row r="356" spans="5:24" ht="15.75" customHeight="1" x14ac:dyDescent="0.2">
      <c r="E356" s="452"/>
      <c r="X356" s="301"/>
    </row>
    <row r="357" spans="5:24" ht="15.75" customHeight="1" x14ac:dyDescent="0.2">
      <c r="E357" s="452"/>
      <c r="X357" s="301"/>
    </row>
    <row r="358" spans="5:24" ht="15.75" customHeight="1" x14ac:dyDescent="0.2">
      <c r="E358" s="452"/>
      <c r="X358" s="301"/>
    </row>
    <row r="359" spans="5:24" ht="15.75" customHeight="1" x14ac:dyDescent="0.2">
      <c r="E359" s="452"/>
      <c r="X359" s="301"/>
    </row>
    <row r="360" spans="5:24" ht="15.75" customHeight="1" x14ac:dyDescent="0.2">
      <c r="E360" s="452"/>
      <c r="X360" s="301"/>
    </row>
    <row r="361" spans="5:24" ht="15.75" customHeight="1" x14ac:dyDescent="0.2">
      <c r="E361" s="452"/>
      <c r="X361" s="301"/>
    </row>
    <row r="362" spans="5:24" ht="15.75" customHeight="1" x14ac:dyDescent="0.2">
      <c r="E362" s="452"/>
      <c r="X362" s="301"/>
    </row>
    <row r="363" spans="5:24" ht="15.75" customHeight="1" x14ac:dyDescent="0.2">
      <c r="E363" s="452"/>
      <c r="X363" s="301"/>
    </row>
    <row r="364" spans="5:24" ht="15.75" customHeight="1" x14ac:dyDescent="0.2">
      <c r="E364" s="452"/>
      <c r="X364" s="301"/>
    </row>
    <row r="365" spans="5:24" ht="15.75" customHeight="1" x14ac:dyDescent="0.2">
      <c r="E365" s="452"/>
      <c r="X365" s="301"/>
    </row>
    <row r="366" spans="5:24" ht="15.75" customHeight="1" x14ac:dyDescent="0.2">
      <c r="E366" s="452"/>
      <c r="X366" s="301"/>
    </row>
    <row r="367" spans="5:24" ht="15.75" customHeight="1" x14ac:dyDescent="0.2">
      <c r="E367" s="452"/>
      <c r="X367" s="301"/>
    </row>
    <row r="368" spans="5:24" ht="15.75" customHeight="1" x14ac:dyDescent="0.2">
      <c r="E368" s="452"/>
      <c r="X368" s="301"/>
    </row>
    <row r="369" spans="5:24" ht="15.75" customHeight="1" x14ac:dyDescent="0.2">
      <c r="E369" s="452"/>
      <c r="X369" s="301"/>
    </row>
    <row r="370" spans="5:24" ht="15.75" customHeight="1" x14ac:dyDescent="0.2">
      <c r="E370" s="452"/>
      <c r="X370" s="301"/>
    </row>
    <row r="371" spans="5:24" ht="15.75" customHeight="1" x14ac:dyDescent="0.2">
      <c r="E371" s="452"/>
      <c r="X371" s="301"/>
    </row>
    <row r="372" spans="5:24" ht="15.75" customHeight="1" x14ac:dyDescent="0.2">
      <c r="E372" s="452"/>
      <c r="X372" s="301"/>
    </row>
    <row r="373" spans="5:24" ht="15.75" customHeight="1" x14ac:dyDescent="0.2">
      <c r="E373" s="452"/>
      <c r="X373" s="301"/>
    </row>
    <row r="374" spans="5:24" ht="15.75" customHeight="1" x14ac:dyDescent="0.2">
      <c r="E374" s="452"/>
      <c r="X374" s="301"/>
    </row>
    <row r="375" spans="5:24" ht="15.75" customHeight="1" x14ac:dyDescent="0.2">
      <c r="E375" s="452"/>
      <c r="X375" s="301"/>
    </row>
    <row r="376" spans="5:24" ht="15.75" customHeight="1" x14ac:dyDescent="0.2">
      <c r="E376" s="452"/>
      <c r="X376" s="301"/>
    </row>
    <row r="377" spans="5:24" ht="15.75" customHeight="1" x14ac:dyDescent="0.2">
      <c r="E377" s="452"/>
      <c r="X377" s="301"/>
    </row>
    <row r="378" spans="5:24" ht="15.75" customHeight="1" x14ac:dyDescent="0.2">
      <c r="E378" s="452"/>
      <c r="X378" s="301"/>
    </row>
    <row r="379" spans="5:24" ht="15.75" customHeight="1" x14ac:dyDescent="0.2">
      <c r="E379" s="452"/>
      <c r="X379" s="301"/>
    </row>
    <row r="380" spans="5:24" ht="15.75" customHeight="1" x14ac:dyDescent="0.2">
      <c r="E380" s="452"/>
      <c r="X380" s="301"/>
    </row>
    <row r="381" spans="5:24" ht="15.75" customHeight="1" x14ac:dyDescent="0.2">
      <c r="E381" s="452"/>
      <c r="X381" s="301"/>
    </row>
    <row r="382" spans="5:24" ht="15.75" customHeight="1" x14ac:dyDescent="0.2">
      <c r="E382" s="452"/>
      <c r="X382" s="301"/>
    </row>
    <row r="383" spans="5:24" ht="15.75" customHeight="1" x14ac:dyDescent="0.2">
      <c r="E383" s="452"/>
      <c r="X383" s="301"/>
    </row>
    <row r="384" spans="5:24" ht="15.75" customHeight="1" x14ac:dyDescent="0.2">
      <c r="E384" s="452"/>
      <c r="X384" s="301"/>
    </row>
    <row r="385" spans="5:24" ht="15.75" customHeight="1" x14ac:dyDescent="0.2">
      <c r="E385" s="452"/>
      <c r="X385" s="301"/>
    </row>
    <row r="386" spans="5:24" ht="15.75" customHeight="1" x14ac:dyDescent="0.2">
      <c r="E386" s="452"/>
      <c r="X386" s="301"/>
    </row>
    <row r="387" spans="5:24" ht="15.75" customHeight="1" x14ac:dyDescent="0.2">
      <c r="E387" s="452"/>
      <c r="X387" s="301"/>
    </row>
    <row r="388" spans="5:24" ht="15.75" customHeight="1" x14ac:dyDescent="0.2">
      <c r="E388" s="452"/>
      <c r="X388" s="301"/>
    </row>
    <row r="389" spans="5:24" ht="15.75" customHeight="1" x14ac:dyDescent="0.2">
      <c r="E389" s="452"/>
      <c r="X389" s="301"/>
    </row>
    <row r="390" spans="5:24" ht="15.75" customHeight="1" x14ac:dyDescent="0.2">
      <c r="E390" s="452"/>
      <c r="X390" s="301"/>
    </row>
    <row r="391" spans="5:24" ht="15.75" customHeight="1" x14ac:dyDescent="0.2">
      <c r="E391" s="452"/>
      <c r="X391" s="301"/>
    </row>
    <row r="392" spans="5:24" ht="15.75" customHeight="1" x14ac:dyDescent="0.2">
      <c r="E392" s="452"/>
      <c r="X392" s="301"/>
    </row>
    <row r="393" spans="5:24" ht="15.75" customHeight="1" x14ac:dyDescent="0.2">
      <c r="E393" s="452"/>
      <c r="X393" s="301"/>
    </row>
    <row r="394" spans="5:24" ht="15.75" customHeight="1" x14ac:dyDescent="0.2">
      <c r="E394" s="452"/>
      <c r="X394" s="301"/>
    </row>
    <row r="395" spans="5:24" ht="15.75" customHeight="1" x14ac:dyDescent="0.2">
      <c r="E395" s="452"/>
      <c r="X395" s="301"/>
    </row>
    <row r="396" spans="5:24" ht="15.75" customHeight="1" x14ac:dyDescent="0.2">
      <c r="E396" s="452"/>
      <c r="X396" s="301"/>
    </row>
    <row r="397" spans="5:24" ht="15.75" customHeight="1" x14ac:dyDescent="0.2">
      <c r="E397" s="452"/>
      <c r="X397" s="301"/>
    </row>
    <row r="398" spans="5:24" ht="15.75" customHeight="1" x14ac:dyDescent="0.2">
      <c r="E398" s="452"/>
      <c r="X398" s="301"/>
    </row>
    <row r="399" spans="5:24" ht="15.75" customHeight="1" x14ac:dyDescent="0.2">
      <c r="E399" s="452"/>
      <c r="X399" s="301"/>
    </row>
    <row r="400" spans="5:24" ht="15.75" customHeight="1" x14ac:dyDescent="0.2">
      <c r="E400" s="452"/>
      <c r="X400" s="301"/>
    </row>
    <row r="401" spans="5:24" ht="15.75" customHeight="1" x14ac:dyDescent="0.2">
      <c r="E401" s="452"/>
      <c r="X401" s="301"/>
    </row>
    <row r="402" spans="5:24" ht="15.75" customHeight="1" x14ac:dyDescent="0.2">
      <c r="E402" s="452"/>
      <c r="X402" s="301"/>
    </row>
    <row r="403" spans="5:24" ht="15.75" customHeight="1" x14ac:dyDescent="0.2">
      <c r="E403" s="452"/>
      <c r="X403" s="301"/>
    </row>
    <row r="404" spans="5:24" ht="15.75" customHeight="1" x14ac:dyDescent="0.2">
      <c r="E404" s="452"/>
      <c r="X404" s="301"/>
    </row>
    <row r="405" spans="5:24" ht="15.75" customHeight="1" x14ac:dyDescent="0.2">
      <c r="E405" s="452"/>
      <c r="X405" s="301"/>
    </row>
    <row r="406" spans="5:24" ht="15.75" customHeight="1" x14ac:dyDescent="0.2">
      <c r="E406" s="452"/>
      <c r="X406" s="301"/>
    </row>
    <row r="407" spans="5:24" ht="15.75" customHeight="1" x14ac:dyDescent="0.2">
      <c r="E407" s="452"/>
      <c r="X407" s="301"/>
    </row>
    <row r="408" spans="5:24" ht="15.75" customHeight="1" x14ac:dyDescent="0.2">
      <c r="E408" s="452"/>
      <c r="X408" s="301"/>
    </row>
    <row r="409" spans="5:24" ht="15.75" customHeight="1" x14ac:dyDescent="0.2">
      <c r="E409" s="452"/>
      <c r="X409" s="301"/>
    </row>
    <row r="410" spans="5:24" ht="15.75" customHeight="1" x14ac:dyDescent="0.2">
      <c r="E410" s="452"/>
      <c r="X410" s="301"/>
    </row>
    <row r="411" spans="5:24" ht="15.75" customHeight="1" x14ac:dyDescent="0.2">
      <c r="E411" s="452"/>
      <c r="X411" s="301"/>
    </row>
    <row r="412" spans="5:24" ht="15.75" customHeight="1" x14ac:dyDescent="0.2">
      <c r="E412" s="452"/>
      <c r="X412" s="301"/>
    </row>
    <row r="413" spans="5:24" ht="15.75" customHeight="1" x14ac:dyDescent="0.2">
      <c r="E413" s="452"/>
      <c r="X413" s="301"/>
    </row>
    <row r="414" spans="5:24" ht="15.75" customHeight="1" x14ac:dyDescent="0.2">
      <c r="E414" s="452"/>
      <c r="X414" s="301"/>
    </row>
    <row r="415" spans="5:24" ht="15.75" customHeight="1" x14ac:dyDescent="0.2">
      <c r="E415" s="452"/>
      <c r="X415" s="301"/>
    </row>
    <row r="416" spans="5:24" ht="15.75" customHeight="1" x14ac:dyDescent="0.2">
      <c r="E416" s="452"/>
      <c r="X416" s="301"/>
    </row>
    <row r="417" spans="5:24" ht="15.75" customHeight="1" x14ac:dyDescent="0.2">
      <c r="E417" s="452"/>
      <c r="X417" s="301"/>
    </row>
    <row r="418" spans="5:24" ht="15.75" customHeight="1" x14ac:dyDescent="0.2">
      <c r="E418" s="452"/>
      <c r="X418" s="301"/>
    </row>
    <row r="419" spans="5:24" ht="15.75" customHeight="1" x14ac:dyDescent="0.2">
      <c r="E419" s="452"/>
      <c r="X419" s="301"/>
    </row>
    <row r="420" spans="5:24" ht="15.75" customHeight="1" x14ac:dyDescent="0.2">
      <c r="E420" s="452"/>
      <c r="X420" s="301"/>
    </row>
    <row r="421" spans="5:24" ht="15.75" customHeight="1" x14ac:dyDescent="0.2">
      <c r="E421" s="452"/>
      <c r="X421" s="301"/>
    </row>
    <row r="422" spans="5:24" ht="15.75" customHeight="1" x14ac:dyDescent="0.2">
      <c r="E422" s="452"/>
      <c r="X422" s="301"/>
    </row>
    <row r="423" spans="5:24" ht="15.75" customHeight="1" x14ac:dyDescent="0.2">
      <c r="E423" s="452"/>
      <c r="X423" s="301"/>
    </row>
    <row r="424" spans="5:24" ht="15.75" customHeight="1" x14ac:dyDescent="0.2">
      <c r="E424" s="452"/>
      <c r="X424" s="301"/>
    </row>
    <row r="425" spans="5:24" ht="15.75" customHeight="1" x14ac:dyDescent="0.2">
      <c r="E425" s="452"/>
      <c r="X425" s="301"/>
    </row>
    <row r="426" spans="5:24" ht="15.75" customHeight="1" x14ac:dyDescent="0.2">
      <c r="E426" s="452"/>
      <c r="X426" s="301"/>
    </row>
    <row r="427" spans="5:24" ht="15.75" customHeight="1" x14ac:dyDescent="0.2">
      <c r="E427" s="452"/>
      <c r="X427" s="301"/>
    </row>
    <row r="428" spans="5:24" ht="15.75" customHeight="1" x14ac:dyDescent="0.2">
      <c r="E428" s="452"/>
      <c r="X428" s="301"/>
    </row>
    <row r="429" spans="5:24" ht="15.75" customHeight="1" x14ac:dyDescent="0.2">
      <c r="E429" s="452"/>
      <c r="X429" s="301"/>
    </row>
    <row r="430" spans="5:24" ht="15.75" customHeight="1" x14ac:dyDescent="0.2">
      <c r="E430" s="452"/>
      <c r="X430" s="301"/>
    </row>
    <row r="431" spans="5:24" ht="15.75" customHeight="1" x14ac:dyDescent="0.2">
      <c r="E431" s="452"/>
      <c r="X431" s="301"/>
    </row>
    <row r="432" spans="5:24" ht="15.75" customHeight="1" x14ac:dyDescent="0.2">
      <c r="E432" s="452"/>
      <c r="X432" s="301"/>
    </row>
    <row r="433" spans="5:24" ht="15.75" customHeight="1" x14ac:dyDescent="0.2">
      <c r="E433" s="452"/>
      <c r="X433" s="301"/>
    </row>
    <row r="434" spans="5:24" ht="15.75" customHeight="1" x14ac:dyDescent="0.2">
      <c r="E434" s="452"/>
      <c r="X434" s="301"/>
    </row>
    <row r="435" spans="5:24" ht="15.75" customHeight="1" x14ac:dyDescent="0.2">
      <c r="E435" s="452"/>
      <c r="X435" s="301"/>
    </row>
    <row r="436" spans="5:24" ht="15.75" customHeight="1" x14ac:dyDescent="0.2">
      <c r="E436" s="452"/>
      <c r="X436" s="301"/>
    </row>
    <row r="437" spans="5:24" ht="15.75" customHeight="1" x14ac:dyDescent="0.2">
      <c r="E437" s="452"/>
      <c r="X437" s="301"/>
    </row>
    <row r="438" spans="5:24" ht="15.75" customHeight="1" x14ac:dyDescent="0.2">
      <c r="E438" s="452"/>
      <c r="X438" s="301"/>
    </row>
    <row r="439" spans="5:24" ht="15.75" customHeight="1" x14ac:dyDescent="0.2">
      <c r="E439" s="452"/>
      <c r="X439" s="301"/>
    </row>
    <row r="440" spans="5:24" ht="15.75" customHeight="1" x14ac:dyDescent="0.2">
      <c r="E440" s="452"/>
      <c r="X440" s="301"/>
    </row>
    <row r="441" spans="5:24" ht="15.75" customHeight="1" x14ac:dyDescent="0.2">
      <c r="E441" s="452"/>
      <c r="X441" s="301"/>
    </row>
    <row r="442" spans="5:24" ht="15.75" customHeight="1" x14ac:dyDescent="0.2">
      <c r="E442" s="452"/>
      <c r="X442" s="301"/>
    </row>
    <row r="443" spans="5:24" ht="15.75" customHeight="1" x14ac:dyDescent="0.2">
      <c r="E443" s="452"/>
      <c r="X443" s="301"/>
    </row>
    <row r="444" spans="5:24" ht="15.75" customHeight="1" x14ac:dyDescent="0.2">
      <c r="E444" s="452"/>
      <c r="X444" s="301"/>
    </row>
    <row r="445" spans="5:24" ht="15.75" customHeight="1" x14ac:dyDescent="0.2">
      <c r="E445" s="452"/>
      <c r="X445" s="301"/>
    </row>
    <row r="446" spans="5:24" ht="15.75" customHeight="1" x14ac:dyDescent="0.2">
      <c r="E446" s="452"/>
      <c r="X446" s="301"/>
    </row>
    <row r="447" spans="5:24" ht="15.75" customHeight="1" x14ac:dyDescent="0.2">
      <c r="E447" s="452"/>
      <c r="X447" s="301"/>
    </row>
    <row r="448" spans="5:24" ht="15.75" customHeight="1" x14ac:dyDescent="0.2">
      <c r="E448" s="452"/>
      <c r="X448" s="301"/>
    </row>
    <row r="449" spans="5:24" ht="15.75" customHeight="1" x14ac:dyDescent="0.2">
      <c r="E449" s="452"/>
      <c r="X449" s="301"/>
    </row>
    <row r="450" spans="5:24" ht="15.75" customHeight="1" x14ac:dyDescent="0.2">
      <c r="E450" s="452"/>
      <c r="X450" s="301"/>
    </row>
    <row r="451" spans="5:24" ht="15.75" customHeight="1" x14ac:dyDescent="0.2">
      <c r="E451" s="452"/>
      <c r="X451" s="301"/>
    </row>
    <row r="452" spans="5:24" ht="15.75" customHeight="1" x14ac:dyDescent="0.2">
      <c r="E452" s="452"/>
      <c r="X452" s="301"/>
    </row>
    <row r="453" spans="5:24" ht="15.75" customHeight="1" x14ac:dyDescent="0.2">
      <c r="E453" s="452"/>
      <c r="X453" s="301"/>
    </row>
    <row r="454" spans="5:24" ht="15.75" customHeight="1" x14ac:dyDescent="0.2">
      <c r="E454" s="452"/>
      <c r="X454" s="301"/>
    </row>
    <row r="455" spans="5:24" ht="15.75" customHeight="1" x14ac:dyDescent="0.2">
      <c r="E455" s="452"/>
      <c r="X455" s="301"/>
    </row>
    <row r="456" spans="5:24" ht="15.75" customHeight="1" x14ac:dyDescent="0.2">
      <c r="E456" s="452"/>
      <c r="X456" s="301"/>
    </row>
    <row r="457" spans="5:24" ht="15.75" customHeight="1" x14ac:dyDescent="0.2">
      <c r="E457" s="452"/>
      <c r="X457" s="301"/>
    </row>
    <row r="458" spans="5:24" ht="15.75" customHeight="1" x14ac:dyDescent="0.2">
      <c r="E458" s="452"/>
      <c r="X458" s="301"/>
    </row>
    <row r="459" spans="5:24" ht="15.75" customHeight="1" x14ac:dyDescent="0.2">
      <c r="E459" s="452"/>
      <c r="X459" s="301"/>
    </row>
    <row r="460" spans="5:24" ht="15.75" customHeight="1" x14ac:dyDescent="0.2">
      <c r="E460" s="452"/>
      <c r="X460" s="301"/>
    </row>
    <row r="461" spans="5:24" ht="15.75" customHeight="1" x14ac:dyDescent="0.2">
      <c r="E461" s="452"/>
      <c r="X461" s="301"/>
    </row>
    <row r="462" spans="5:24" ht="15.75" customHeight="1" x14ac:dyDescent="0.2">
      <c r="E462" s="452"/>
      <c r="X462" s="301"/>
    </row>
    <row r="463" spans="5:24" ht="15.75" customHeight="1" x14ac:dyDescent="0.2">
      <c r="E463" s="452"/>
      <c r="X463" s="301"/>
    </row>
    <row r="464" spans="5:24" ht="15.75" customHeight="1" x14ac:dyDescent="0.2">
      <c r="E464" s="452"/>
      <c r="X464" s="301"/>
    </row>
    <row r="465" spans="5:24" ht="15.75" customHeight="1" x14ac:dyDescent="0.2">
      <c r="E465" s="452"/>
      <c r="X465" s="301"/>
    </row>
    <row r="466" spans="5:24" ht="15.75" customHeight="1" x14ac:dyDescent="0.2">
      <c r="E466" s="452"/>
      <c r="X466" s="301"/>
    </row>
    <row r="467" spans="5:24" ht="15.75" customHeight="1" x14ac:dyDescent="0.2">
      <c r="E467" s="452"/>
      <c r="X467" s="301"/>
    </row>
    <row r="468" spans="5:24" ht="15.75" customHeight="1" x14ac:dyDescent="0.2">
      <c r="E468" s="452"/>
      <c r="X468" s="301"/>
    </row>
    <row r="469" spans="5:24" ht="15.75" customHeight="1" x14ac:dyDescent="0.2">
      <c r="E469" s="452"/>
      <c r="X469" s="301"/>
    </row>
    <row r="470" spans="5:24" ht="15.75" customHeight="1" x14ac:dyDescent="0.2">
      <c r="E470" s="452"/>
      <c r="X470" s="301"/>
    </row>
    <row r="471" spans="5:24" ht="15.75" customHeight="1" x14ac:dyDescent="0.2">
      <c r="E471" s="452"/>
      <c r="X471" s="301"/>
    </row>
    <row r="472" spans="5:24" ht="15.75" customHeight="1" x14ac:dyDescent="0.2">
      <c r="E472" s="452"/>
      <c r="X472" s="301"/>
    </row>
    <row r="473" spans="5:24" ht="15.75" customHeight="1" x14ac:dyDescent="0.2">
      <c r="E473" s="452"/>
      <c r="X473" s="301"/>
    </row>
    <row r="474" spans="5:24" ht="15.75" customHeight="1" x14ac:dyDescent="0.2">
      <c r="E474" s="452"/>
      <c r="X474" s="301"/>
    </row>
    <row r="475" spans="5:24" ht="15.75" customHeight="1" x14ac:dyDescent="0.2">
      <c r="E475" s="452"/>
      <c r="X475" s="301"/>
    </row>
    <row r="476" spans="5:24" ht="15.75" customHeight="1" x14ac:dyDescent="0.2">
      <c r="E476" s="452"/>
      <c r="X476" s="301"/>
    </row>
    <row r="477" spans="5:24" ht="15.75" customHeight="1" x14ac:dyDescent="0.2">
      <c r="E477" s="452"/>
      <c r="X477" s="301"/>
    </row>
    <row r="478" spans="5:24" ht="15.75" customHeight="1" x14ac:dyDescent="0.2">
      <c r="E478" s="452"/>
      <c r="X478" s="301"/>
    </row>
    <row r="479" spans="5:24" ht="15.75" customHeight="1" x14ac:dyDescent="0.2">
      <c r="E479" s="452"/>
      <c r="X479" s="301"/>
    </row>
    <row r="480" spans="5:24" ht="15.75" customHeight="1" x14ac:dyDescent="0.2">
      <c r="E480" s="452"/>
      <c r="X480" s="301"/>
    </row>
    <row r="481" spans="5:24" ht="15.75" customHeight="1" x14ac:dyDescent="0.2">
      <c r="E481" s="452"/>
      <c r="X481" s="301"/>
    </row>
    <row r="482" spans="5:24" ht="15.75" customHeight="1" x14ac:dyDescent="0.2">
      <c r="E482" s="452"/>
      <c r="X482" s="301"/>
    </row>
    <row r="483" spans="5:24" ht="15.75" customHeight="1" x14ac:dyDescent="0.2">
      <c r="E483" s="452"/>
      <c r="X483" s="301"/>
    </row>
    <row r="484" spans="5:24" ht="15.75" customHeight="1" x14ac:dyDescent="0.2">
      <c r="E484" s="452"/>
      <c r="X484" s="301"/>
    </row>
    <row r="485" spans="5:24" ht="15.75" customHeight="1" x14ac:dyDescent="0.2">
      <c r="E485" s="452"/>
      <c r="X485" s="301"/>
    </row>
    <row r="486" spans="5:24" ht="15.75" customHeight="1" x14ac:dyDescent="0.2">
      <c r="E486" s="452"/>
      <c r="X486" s="301"/>
    </row>
    <row r="487" spans="5:24" ht="15.75" customHeight="1" x14ac:dyDescent="0.2">
      <c r="E487" s="452"/>
      <c r="X487" s="301"/>
    </row>
    <row r="488" spans="5:24" ht="15.75" customHeight="1" x14ac:dyDescent="0.2">
      <c r="E488" s="452"/>
      <c r="X488" s="301"/>
    </row>
    <row r="489" spans="5:24" ht="15.75" customHeight="1" x14ac:dyDescent="0.2">
      <c r="E489" s="452"/>
      <c r="X489" s="301"/>
    </row>
    <row r="490" spans="5:24" ht="15.75" customHeight="1" x14ac:dyDescent="0.2">
      <c r="E490" s="452"/>
      <c r="X490" s="301"/>
    </row>
    <row r="491" spans="5:24" ht="15.75" customHeight="1" x14ac:dyDescent="0.2">
      <c r="E491" s="452"/>
      <c r="X491" s="301"/>
    </row>
    <row r="492" spans="5:24" ht="15.75" customHeight="1" x14ac:dyDescent="0.2">
      <c r="E492" s="452"/>
      <c r="X492" s="301"/>
    </row>
    <row r="493" spans="5:24" ht="15.75" customHeight="1" x14ac:dyDescent="0.2">
      <c r="E493" s="452"/>
      <c r="X493" s="301"/>
    </row>
    <row r="494" spans="5:24" ht="15.75" customHeight="1" x14ac:dyDescent="0.2">
      <c r="E494" s="452"/>
      <c r="X494" s="301"/>
    </row>
    <row r="495" spans="5:24" ht="15.75" customHeight="1" x14ac:dyDescent="0.2">
      <c r="E495" s="452"/>
      <c r="X495" s="301"/>
    </row>
    <row r="496" spans="5:24" ht="15.75" customHeight="1" x14ac:dyDescent="0.2">
      <c r="E496" s="452"/>
      <c r="X496" s="301"/>
    </row>
    <row r="497" spans="5:24" ht="15.75" customHeight="1" x14ac:dyDescent="0.2">
      <c r="E497" s="452"/>
      <c r="X497" s="301"/>
    </row>
    <row r="498" spans="5:24" ht="15.75" customHeight="1" x14ac:dyDescent="0.2">
      <c r="E498" s="452"/>
      <c r="X498" s="301"/>
    </row>
    <row r="499" spans="5:24" ht="15.75" customHeight="1" x14ac:dyDescent="0.2">
      <c r="E499" s="452"/>
      <c r="X499" s="301"/>
    </row>
    <row r="500" spans="5:24" ht="15.75" customHeight="1" x14ac:dyDescent="0.2">
      <c r="E500" s="452"/>
      <c r="X500" s="301"/>
    </row>
    <row r="501" spans="5:24" ht="15.75" customHeight="1" x14ac:dyDescent="0.2">
      <c r="E501" s="452"/>
      <c r="X501" s="301"/>
    </row>
    <row r="502" spans="5:24" ht="15.75" customHeight="1" x14ac:dyDescent="0.2">
      <c r="E502" s="452"/>
      <c r="X502" s="301"/>
    </row>
    <row r="503" spans="5:24" ht="15.75" customHeight="1" x14ac:dyDescent="0.2">
      <c r="E503" s="452"/>
      <c r="X503" s="301"/>
    </row>
    <row r="504" spans="5:24" ht="15.75" customHeight="1" x14ac:dyDescent="0.2">
      <c r="E504" s="452"/>
      <c r="X504" s="301"/>
    </row>
    <row r="505" spans="5:24" ht="15.75" customHeight="1" x14ac:dyDescent="0.2">
      <c r="E505" s="452"/>
      <c r="X505" s="301"/>
    </row>
    <row r="506" spans="5:24" ht="15.75" customHeight="1" x14ac:dyDescent="0.2">
      <c r="E506" s="452"/>
      <c r="X506" s="301"/>
    </row>
    <row r="507" spans="5:24" ht="15.75" customHeight="1" x14ac:dyDescent="0.2">
      <c r="E507" s="452"/>
      <c r="X507" s="301"/>
    </row>
    <row r="508" spans="5:24" ht="15.75" customHeight="1" x14ac:dyDescent="0.2">
      <c r="E508" s="452"/>
      <c r="X508" s="301"/>
    </row>
    <row r="509" spans="5:24" ht="15.75" customHeight="1" x14ac:dyDescent="0.2">
      <c r="E509" s="452"/>
      <c r="X509" s="301"/>
    </row>
    <row r="510" spans="5:24" ht="15.75" customHeight="1" x14ac:dyDescent="0.2">
      <c r="E510" s="452"/>
      <c r="X510" s="301"/>
    </row>
    <row r="511" spans="5:24" ht="15.75" customHeight="1" x14ac:dyDescent="0.2">
      <c r="E511" s="452"/>
      <c r="X511" s="301"/>
    </row>
    <row r="512" spans="5:24" ht="15.75" customHeight="1" x14ac:dyDescent="0.2">
      <c r="E512" s="452"/>
      <c r="X512" s="301"/>
    </row>
    <row r="513" spans="5:24" ht="15.75" customHeight="1" x14ac:dyDescent="0.2">
      <c r="E513" s="452"/>
      <c r="X513" s="301"/>
    </row>
    <row r="514" spans="5:24" ht="15.75" customHeight="1" x14ac:dyDescent="0.2">
      <c r="E514" s="452"/>
      <c r="X514" s="301"/>
    </row>
    <row r="515" spans="5:24" ht="15.75" customHeight="1" x14ac:dyDescent="0.2">
      <c r="E515" s="452"/>
      <c r="X515" s="301"/>
    </row>
    <row r="516" spans="5:24" ht="15.75" customHeight="1" x14ac:dyDescent="0.2">
      <c r="E516" s="452"/>
      <c r="X516" s="301"/>
    </row>
    <row r="517" spans="5:24" ht="15.75" customHeight="1" x14ac:dyDescent="0.2">
      <c r="E517" s="452"/>
      <c r="X517" s="301"/>
    </row>
    <row r="518" spans="5:24" ht="15.75" customHeight="1" x14ac:dyDescent="0.2">
      <c r="E518" s="452"/>
      <c r="X518" s="301"/>
    </row>
    <row r="519" spans="5:24" ht="15.75" customHeight="1" x14ac:dyDescent="0.2">
      <c r="E519" s="452"/>
      <c r="X519" s="301"/>
    </row>
    <row r="520" spans="5:24" ht="15.75" customHeight="1" x14ac:dyDescent="0.2">
      <c r="E520" s="452"/>
      <c r="X520" s="301"/>
    </row>
    <row r="521" spans="5:24" ht="15.75" customHeight="1" x14ac:dyDescent="0.2">
      <c r="E521" s="452"/>
      <c r="X521" s="301"/>
    </row>
    <row r="522" spans="5:24" ht="15.75" customHeight="1" x14ac:dyDescent="0.2">
      <c r="E522" s="452"/>
      <c r="X522" s="301"/>
    </row>
    <row r="523" spans="5:24" ht="15.75" customHeight="1" x14ac:dyDescent="0.2">
      <c r="E523" s="452"/>
      <c r="X523" s="301"/>
    </row>
    <row r="524" spans="5:24" ht="15.75" customHeight="1" x14ac:dyDescent="0.2">
      <c r="E524" s="452"/>
      <c r="X524" s="301"/>
    </row>
    <row r="525" spans="5:24" ht="15.75" customHeight="1" x14ac:dyDescent="0.2">
      <c r="E525" s="452"/>
      <c r="X525" s="301"/>
    </row>
    <row r="526" spans="5:24" ht="15.75" customHeight="1" x14ac:dyDescent="0.2">
      <c r="E526" s="452"/>
      <c r="X526" s="301"/>
    </row>
    <row r="527" spans="5:24" ht="15.75" customHeight="1" x14ac:dyDescent="0.2">
      <c r="E527" s="452"/>
      <c r="X527" s="301"/>
    </row>
    <row r="528" spans="5:24" ht="15.75" customHeight="1" x14ac:dyDescent="0.2">
      <c r="E528" s="452"/>
      <c r="X528" s="301"/>
    </row>
    <row r="529" spans="5:24" ht="15.75" customHeight="1" x14ac:dyDescent="0.2">
      <c r="E529" s="452"/>
      <c r="X529" s="301"/>
    </row>
    <row r="530" spans="5:24" ht="15.75" customHeight="1" x14ac:dyDescent="0.2">
      <c r="E530" s="452"/>
      <c r="X530" s="301"/>
    </row>
    <row r="531" spans="5:24" ht="15.75" customHeight="1" x14ac:dyDescent="0.2">
      <c r="E531" s="452"/>
      <c r="X531" s="301"/>
    </row>
    <row r="532" spans="5:24" ht="15.75" customHeight="1" x14ac:dyDescent="0.2">
      <c r="E532" s="452"/>
      <c r="X532" s="301"/>
    </row>
    <row r="533" spans="5:24" ht="15.75" customHeight="1" x14ac:dyDescent="0.2">
      <c r="E533" s="452"/>
      <c r="X533" s="301"/>
    </row>
    <row r="534" spans="5:24" ht="15.75" customHeight="1" x14ac:dyDescent="0.2">
      <c r="E534" s="452"/>
      <c r="X534" s="301"/>
    </row>
    <row r="535" spans="5:24" ht="15.75" customHeight="1" x14ac:dyDescent="0.2">
      <c r="E535" s="452"/>
      <c r="X535" s="301"/>
    </row>
    <row r="536" spans="5:24" ht="15.75" customHeight="1" x14ac:dyDescent="0.2">
      <c r="E536" s="452"/>
      <c r="X536" s="301"/>
    </row>
    <row r="537" spans="5:24" ht="15.75" customHeight="1" x14ac:dyDescent="0.2">
      <c r="E537" s="452"/>
      <c r="X537" s="301"/>
    </row>
    <row r="538" spans="5:24" ht="15.75" customHeight="1" x14ac:dyDescent="0.2">
      <c r="E538" s="452"/>
      <c r="X538" s="301"/>
    </row>
    <row r="539" spans="5:24" ht="15.75" customHeight="1" x14ac:dyDescent="0.2">
      <c r="E539" s="452"/>
      <c r="X539" s="301"/>
    </row>
    <row r="540" spans="5:24" ht="15.75" customHeight="1" x14ac:dyDescent="0.2">
      <c r="E540" s="452"/>
      <c r="X540" s="301"/>
    </row>
    <row r="541" spans="5:24" ht="15.75" customHeight="1" x14ac:dyDescent="0.2">
      <c r="E541" s="452"/>
      <c r="X541" s="301"/>
    </row>
    <row r="542" spans="5:24" ht="15.75" customHeight="1" x14ac:dyDescent="0.2">
      <c r="E542" s="452"/>
      <c r="X542" s="301"/>
    </row>
    <row r="543" spans="5:24" ht="15.75" customHeight="1" x14ac:dyDescent="0.2">
      <c r="E543" s="452"/>
      <c r="X543" s="301"/>
    </row>
    <row r="544" spans="5:24" ht="15.75" customHeight="1" x14ac:dyDescent="0.2">
      <c r="E544" s="452"/>
      <c r="X544" s="301"/>
    </row>
    <row r="545" spans="5:24" ht="15.75" customHeight="1" x14ac:dyDescent="0.2">
      <c r="E545" s="452"/>
      <c r="X545" s="301"/>
    </row>
    <row r="546" spans="5:24" ht="15.75" customHeight="1" x14ac:dyDescent="0.2">
      <c r="E546" s="452"/>
      <c r="X546" s="301"/>
    </row>
    <row r="547" spans="5:24" ht="15.75" customHeight="1" x14ac:dyDescent="0.2">
      <c r="E547" s="452"/>
      <c r="X547" s="301"/>
    </row>
    <row r="548" spans="5:24" ht="15.75" customHeight="1" x14ac:dyDescent="0.2">
      <c r="E548" s="452"/>
      <c r="X548" s="301"/>
    </row>
    <row r="549" spans="5:24" ht="15.75" customHeight="1" x14ac:dyDescent="0.2">
      <c r="E549" s="452"/>
      <c r="X549" s="301"/>
    </row>
    <row r="550" spans="5:24" ht="15.75" customHeight="1" x14ac:dyDescent="0.2">
      <c r="E550" s="452"/>
      <c r="X550" s="301"/>
    </row>
    <row r="551" spans="5:24" ht="15.75" customHeight="1" x14ac:dyDescent="0.2">
      <c r="E551" s="452"/>
      <c r="X551" s="301"/>
    </row>
    <row r="552" spans="5:24" ht="15.75" customHeight="1" x14ac:dyDescent="0.2">
      <c r="E552" s="452"/>
      <c r="X552" s="301"/>
    </row>
    <row r="553" spans="5:24" ht="15.75" customHeight="1" x14ac:dyDescent="0.2">
      <c r="E553" s="452"/>
      <c r="X553" s="301"/>
    </row>
    <row r="554" spans="5:24" ht="15.75" customHeight="1" x14ac:dyDescent="0.2">
      <c r="E554" s="452"/>
      <c r="X554" s="301"/>
    </row>
    <row r="555" spans="5:24" ht="15.75" customHeight="1" x14ac:dyDescent="0.2">
      <c r="E555" s="452"/>
      <c r="X555" s="301"/>
    </row>
    <row r="556" spans="5:24" ht="15.75" customHeight="1" x14ac:dyDescent="0.2">
      <c r="E556" s="452"/>
      <c r="X556" s="301"/>
    </row>
    <row r="557" spans="5:24" ht="15.75" customHeight="1" x14ac:dyDescent="0.2">
      <c r="E557" s="452"/>
      <c r="X557" s="301"/>
    </row>
    <row r="558" spans="5:24" ht="15.75" customHeight="1" x14ac:dyDescent="0.2">
      <c r="E558" s="452"/>
      <c r="X558" s="301"/>
    </row>
    <row r="559" spans="5:24" ht="15.75" customHeight="1" x14ac:dyDescent="0.2">
      <c r="E559" s="452"/>
      <c r="X559" s="301"/>
    </row>
    <row r="560" spans="5:24" ht="15.75" customHeight="1" x14ac:dyDescent="0.2">
      <c r="E560" s="452"/>
      <c r="X560" s="301"/>
    </row>
    <row r="561" spans="5:24" ht="15.75" customHeight="1" x14ac:dyDescent="0.2">
      <c r="E561" s="452"/>
      <c r="X561" s="301"/>
    </row>
    <row r="562" spans="5:24" ht="15.75" customHeight="1" x14ac:dyDescent="0.2">
      <c r="E562" s="452"/>
      <c r="X562" s="301"/>
    </row>
    <row r="563" spans="5:24" ht="15.75" customHeight="1" x14ac:dyDescent="0.2">
      <c r="E563" s="452"/>
      <c r="X563" s="301"/>
    </row>
    <row r="564" spans="5:24" ht="15.75" customHeight="1" x14ac:dyDescent="0.2">
      <c r="E564" s="452"/>
      <c r="X564" s="301"/>
    </row>
    <row r="565" spans="5:24" ht="15.75" customHeight="1" x14ac:dyDescent="0.2">
      <c r="E565" s="452"/>
      <c r="X565" s="301"/>
    </row>
    <row r="566" spans="5:24" ht="15.75" customHeight="1" x14ac:dyDescent="0.2">
      <c r="E566" s="452"/>
      <c r="X566" s="301"/>
    </row>
    <row r="567" spans="5:24" ht="15.75" customHeight="1" x14ac:dyDescent="0.2">
      <c r="E567" s="452"/>
      <c r="X567" s="301"/>
    </row>
    <row r="568" spans="5:24" ht="15.75" customHeight="1" x14ac:dyDescent="0.2">
      <c r="E568" s="452"/>
      <c r="X568" s="301"/>
    </row>
    <row r="569" spans="5:24" ht="15.75" customHeight="1" x14ac:dyDescent="0.2">
      <c r="E569" s="452"/>
      <c r="X569" s="301"/>
    </row>
    <row r="570" spans="5:24" ht="15.75" customHeight="1" x14ac:dyDescent="0.2">
      <c r="E570" s="452"/>
      <c r="X570" s="301"/>
    </row>
    <row r="571" spans="5:24" ht="15.75" customHeight="1" x14ac:dyDescent="0.2">
      <c r="E571" s="452"/>
      <c r="X571" s="301"/>
    </row>
    <row r="572" spans="5:24" ht="15.75" customHeight="1" x14ac:dyDescent="0.2">
      <c r="E572" s="452"/>
      <c r="X572" s="301"/>
    </row>
    <row r="573" spans="5:24" ht="15.75" customHeight="1" x14ac:dyDescent="0.2">
      <c r="E573" s="452"/>
      <c r="X573" s="301"/>
    </row>
    <row r="574" spans="5:24" ht="15.75" customHeight="1" x14ac:dyDescent="0.2">
      <c r="E574" s="452"/>
      <c r="X574" s="301"/>
    </row>
    <row r="575" spans="5:24" ht="15.75" customHeight="1" x14ac:dyDescent="0.2">
      <c r="E575" s="452"/>
      <c r="X575" s="301"/>
    </row>
    <row r="576" spans="5:24" ht="15.75" customHeight="1" x14ac:dyDescent="0.2">
      <c r="E576" s="452"/>
      <c r="X576" s="301"/>
    </row>
    <row r="577" spans="5:24" ht="15.75" customHeight="1" x14ac:dyDescent="0.2">
      <c r="E577" s="452"/>
      <c r="X577" s="301"/>
    </row>
    <row r="578" spans="5:24" ht="15.75" customHeight="1" x14ac:dyDescent="0.2">
      <c r="E578" s="452"/>
      <c r="X578" s="301"/>
    </row>
    <row r="579" spans="5:24" ht="15.75" customHeight="1" x14ac:dyDescent="0.2">
      <c r="E579" s="452"/>
      <c r="X579" s="301"/>
    </row>
    <row r="580" spans="5:24" ht="15.75" customHeight="1" x14ac:dyDescent="0.2">
      <c r="E580" s="452"/>
      <c r="X580" s="301"/>
    </row>
    <row r="581" spans="5:24" ht="15.75" customHeight="1" x14ac:dyDescent="0.2">
      <c r="E581" s="452"/>
      <c r="X581" s="301"/>
    </row>
    <row r="582" spans="5:24" ht="15.75" customHeight="1" x14ac:dyDescent="0.2">
      <c r="E582" s="452"/>
      <c r="X582" s="301"/>
    </row>
    <row r="583" spans="5:24" ht="15.75" customHeight="1" x14ac:dyDescent="0.2">
      <c r="E583" s="452"/>
      <c r="X583" s="301"/>
    </row>
    <row r="584" spans="5:24" ht="15.75" customHeight="1" x14ac:dyDescent="0.2">
      <c r="E584" s="452"/>
      <c r="X584" s="301"/>
    </row>
    <row r="585" spans="5:24" ht="15.75" customHeight="1" x14ac:dyDescent="0.2">
      <c r="E585" s="452"/>
      <c r="X585" s="301"/>
    </row>
    <row r="586" spans="5:24" ht="15.75" customHeight="1" x14ac:dyDescent="0.2">
      <c r="E586" s="452"/>
      <c r="X586" s="301"/>
    </row>
    <row r="587" spans="5:24" ht="15.75" customHeight="1" x14ac:dyDescent="0.2">
      <c r="E587" s="452"/>
      <c r="X587" s="301"/>
    </row>
    <row r="588" spans="5:24" ht="15.75" customHeight="1" x14ac:dyDescent="0.2">
      <c r="E588" s="452"/>
      <c r="X588" s="301"/>
    </row>
    <row r="589" spans="5:24" ht="15.75" customHeight="1" x14ac:dyDescent="0.2">
      <c r="E589" s="452"/>
      <c r="X589" s="301"/>
    </row>
    <row r="590" spans="5:24" ht="15.75" customHeight="1" x14ac:dyDescent="0.2">
      <c r="E590" s="452"/>
      <c r="X590" s="301"/>
    </row>
    <row r="591" spans="5:24" ht="15.75" customHeight="1" x14ac:dyDescent="0.2">
      <c r="E591" s="452"/>
      <c r="X591" s="301"/>
    </row>
    <row r="592" spans="5:24" ht="15.75" customHeight="1" x14ac:dyDescent="0.2">
      <c r="E592" s="452"/>
      <c r="X592" s="301"/>
    </row>
    <row r="593" spans="5:24" ht="15.75" customHeight="1" x14ac:dyDescent="0.2">
      <c r="E593" s="452"/>
      <c r="X593" s="301"/>
    </row>
    <row r="594" spans="5:24" ht="15.75" customHeight="1" x14ac:dyDescent="0.2">
      <c r="E594" s="452"/>
      <c r="X594" s="301"/>
    </row>
    <row r="595" spans="5:24" ht="15.75" customHeight="1" x14ac:dyDescent="0.2">
      <c r="E595" s="452"/>
      <c r="X595" s="301"/>
    </row>
    <row r="596" spans="5:24" ht="15.75" customHeight="1" x14ac:dyDescent="0.2">
      <c r="E596" s="452"/>
      <c r="X596" s="301"/>
    </row>
    <row r="597" spans="5:24" ht="15.75" customHeight="1" x14ac:dyDescent="0.2">
      <c r="E597" s="452"/>
      <c r="X597" s="301"/>
    </row>
    <row r="598" spans="5:24" ht="15.75" customHeight="1" x14ac:dyDescent="0.2">
      <c r="E598" s="452"/>
      <c r="X598" s="301"/>
    </row>
    <row r="599" spans="5:24" ht="15.75" customHeight="1" x14ac:dyDescent="0.2">
      <c r="E599" s="452"/>
      <c r="X599" s="301"/>
    </row>
    <row r="600" spans="5:24" ht="15.75" customHeight="1" x14ac:dyDescent="0.2">
      <c r="E600" s="452"/>
      <c r="X600" s="301"/>
    </row>
    <row r="601" spans="5:24" ht="15.75" customHeight="1" x14ac:dyDescent="0.2">
      <c r="E601" s="452"/>
      <c r="X601" s="301"/>
    </row>
    <row r="602" spans="5:24" ht="15.75" customHeight="1" x14ac:dyDescent="0.2">
      <c r="E602" s="452"/>
      <c r="X602" s="301"/>
    </row>
    <row r="603" spans="5:24" ht="15.75" customHeight="1" x14ac:dyDescent="0.2">
      <c r="E603" s="452"/>
      <c r="X603" s="301"/>
    </row>
    <row r="604" spans="5:24" ht="15.75" customHeight="1" x14ac:dyDescent="0.2">
      <c r="E604" s="452"/>
      <c r="X604" s="301"/>
    </row>
    <row r="605" spans="5:24" ht="15.75" customHeight="1" x14ac:dyDescent="0.2">
      <c r="E605" s="452"/>
      <c r="X605" s="301"/>
    </row>
    <row r="606" spans="5:24" ht="15.75" customHeight="1" x14ac:dyDescent="0.2">
      <c r="E606" s="452"/>
      <c r="X606" s="301"/>
    </row>
    <row r="607" spans="5:24" ht="15.75" customHeight="1" x14ac:dyDescent="0.2">
      <c r="E607" s="452"/>
      <c r="X607" s="301"/>
    </row>
    <row r="608" spans="5:24" ht="15.75" customHeight="1" x14ac:dyDescent="0.2">
      <c r="E608" s="452"/>
      <c r="X608" s="301"/>
    </row>
    <row r="609" spans="5:24" ht="15.75" customHeight="1" x14ac:dyDescent="0.2">
      <c r="E609" s="452"/>
      <c r="X609" s="301"/>
    </row>
    <row r="610" spans="5:24" ht="15.75" customHeight="1" x14ac:dyDescent="0.2">
      <c r="E610" s="452"/>
      <c r="X610" s="301"/>
    </row>
    <row r="611" spans="5:24" ht="15.75" customHeight="1" x14ac:dyDescent="0.2">
      <c r="E611" s="452"/>
      <c r="X611" s="301"/>
    </row>
    <row r="612" spans="5:24" ht="15.75" customHeight="1" x14ac:dyDescent="0.2">
      <c r="E612" s="452"/>
      <c r="X612" s="301"/>
    </row>
    <row r="613" spans="5:24" ht="15.75" customHeight="1" x14ac:dyDescent="0.2">
      <c r="E613" s="452"/>
      <c r="X613" s="301"/>
    </row>
    <row r="614" spans="5:24" ht="15.75" customHeight="1" x14ac:dyDescent="0.2">
      <c r="E614" s="452"/>
      <c r="X614" s="301"/>
    </row>
    <row r="615" spans="5:24" ht="15.75" customHeight="1" x14ac:dyDescent="0.2">
      <c r="E615" s="452"/>
      <c r="X615" s="301"/>
    </row>
    <row r="616" spans="5:24" ht="15.75" customHeight="1" x14ac:dyDescent="0.2">
      <c r="E616" s="452"/>
      <c r="X616" s="301"/>
    </row>
    <row r="617" spans="5:24" ht="15.75" customHeight="1" x14ac:dyDescent="0.2">
      <c r="E617" s="452"/>
      <c r="X617" s="301"/>
    </row>
    <row r="618" spans="5:24" ht="15.75" customHeight="1" x14ac:dyDescent="0.2">
      <c r="E618" s="452"/>
      <c r="X618" s="301"/>
    </row>
    <row r="619" spans="5:24" ht="15.75" customHeight="1" x14ac:dyDescent="0.2">
      <c r="E619" s="452"/>
      <c r="X619" s="301"/>
    </row>
    <row r="620" spans="5:24" ht="15.75" customHeight="1" x14ac:dyDescent="0.2">
      <c r="E620" s="452"/>
      <c r="X620" s="301"/>
    </row>
    <row r="621" spans="5:24" ht="15.75" customHeight="1" x14ac:dyDescent="0.2">
      <c r="E621" s="452"/>
      <c r="X621" s="301"/>
    </row>
    <row r="622" spans="5:24" ht="15.75" customHeight="1" x14ac:dyDescent="0.2">
      <c r="E622" s="452"/>
      <c r="X622" s="301"/>
    </row>
    <row r="623" spans="5:24" ht="15.75" customHeight="1" x14ac:dyDescent="0.2">
      <c r="E623" s="452"/>
      <c r="X623" s="301"/>
    </row>
    <row r="624" spans="5:24" ht="15.75" customHeight="1" x14ac:dyDescent="0.2">
      <c r="E624" s="452"/>
      <c r="X624" s="301"/>
    </row>
    <row r="625" spans="5:24" ht="15.75" customHeight="1" x14ac:dyDescent="0.2">
      <c r="E625" s="452"/>
      <c r="X625" s="301"/>
    </row>
    <row r="626" spans="5:24" ht="15.75" customHeight="1" x14ac:dyDescent="0.2">
      <c r="E626" s="452"/>
      <c r="X626" s="301"/>
    </row>
    <row r="627" spans="5:24" ht="15.75" customHeight="1" x14ac:dyDescent="0.2">
      <c r="E627" s="452"/>
      <c r="X627" s="301"/>
    </row>
    <row r="628" spans="5:24" ht="15.75" customHeight="1" x14ac:dyDescent="0.2">
      <c r="E628" s="452"/>
      <c r="X628" s="301"/>
    </row>
    <row r="629" spans="5:24" ht="15.75" customHeight="1" x14ac:dyDescent="0.2">
      <c r="E629" s="452"/>
      <c r="X629" s="301"/>
    </row>
    <row r="630" spans="5:24" ht="15.75" customHeight="1" x14ac:dyDescent="0.2">
      <c r="E630" s="452"/>
      <c r="X630" s="301"/>
    </row>
    <row r="631" spans="5:24" ht="15.75" customHeight="1" x14ac:dyDescent="0.2">
      <c r="E631" s="452"/>
      <c r="X631" s="301"/>
    </row>
    <row r="632" spans="5:24" ht="15.75" customHeight="1" x14ac:dyDescent="0.2">
      <c r="E632" s="452"/>
      <c r="X632" s="301"/>
    </row>
    <row r="633" spans="5:24" ht="15.75" customHeight="1" x14ac:dyDescent="0.2">
      <c r="E633" s="452"/>
      <c r="X633" s="301"/>
    </row>
    <row r="634" spans="5:24" ht="15.75" customHeight="1" x14ac:dyDescent="0.2">
      <c r="E634" s="452"/>
      <c r="X634" s="301"/>
    </row>
    <row r="635" spans="5:24" ht="15.75" customHeight="1" x14ac:dyDescent="0.2">
      <c r="E635" s="452"/>
      <c r="X635" s="301"/>
    </row>
    <row r="636" spans="5:24" ht="15.75" customHeight="1" x14ac:dyDescent="0.2">
      <c r="E636" s="452"/>
      <c r="X636" s="301"/>
    </row>
    <row r="637" spans="5:24" ht="15.75" customHeight="1" x14ac:dyDescent="0.2">
      <c r="E637" s="452"/>
      <c r="X637" s="301"/>
    </row>
    <row r="638" spans="5:24" ht="15.75" customHeight="1" x14ac:dyDescent="0.2">
      <c r="E638" s="452"/>
      <c r="X638" s="301"/>
    </row>
    <row r="639" spans="5:24" ht="15.75" customHeight="1" x14ac:dyDescent="0.2">
      <c r="E639" s="452"/>
      <c r="X639" s="301"/>
    </row>
    <row r="640" spans="5:24" ht="15.75" customHeight="1" x14ac:dyDescent="0.2">
      <c r="E640" s="452"/>
      <c r="X640" s="301"/>
    </row>
    <row r="641" spans="5:24" ht="15.75" customHeight="1" x14ac:dyDescent="0.2">
      <c r="E641" s="452"/>
      <c r="X641" s="301"/>
    </row>
    <row r="642" spans="5:24" ht="15.75" customHeight="1" x14ac:dyDescent="0.2">
      <c r="E642" s="452"/>
      <c r="X642" s="301"/>
    </row>
    <row r="643" spans="5:24" ht="15.75" customHeight="1" x14ac:dyDescent="0.2">
      <c r="E643" s="452"/>
      <c r="X643" s="301"/>
    </row>
    <row r="644" spans="5:24" ht="15.75" customHeight="1" x14ac:dyDescent="0.2">
      <c r="E644" s="452"/>
      <c r="X644" s="301"/>
    </row>
    <row r="645" spans="5:24" ht="15.75" customHeight="1" x14ac:dyDescent="0.2">
      <c r="E645" s="452"/>
      <c r="X645" s="301"/>
    </row>
    <row r="646" spans="5:24" ht="15.75" customHeight="1" x14ac:dyDescent="0.2">
      <c r="E646" s="452"/>
      <c r="X646" s="301"/>
    </row>
    <row r="647" spans="5:24" ht="15.75" customHeight="1" x14ac:dyDescent="0.2">
      <c r="E647" s="452"/>
      <c r="X647" s="301"/>
    </row>
    <row r="648" spans="5:24" ht="15.75" customHeight="1" x14ac:dyDescent="0.2">
      <c r="E648" s="452"/>
      <c r="X648" s="301"/>
    </row>
    <row r="649" spans="5:24" ht="15.75" customHeight="1" x14ac:dyDescent="0.2">
      <c r="E649" s="452"/>
      <c r="X649" s="301"/>
    </row>
    <row r="650" spans="5:24" ht="15.75" customHeight="1" x14ac:dyDescent="0.2">
      <c r="E650" s="452"/>
      <c r="X650" s="301"/>
    </row>
    <row r="651" spans="5:24" ht="15.75" customHeight="1" x14ac:dyDescent="0.2">
      <c r="E651" s="452"/>
      <c r="X651" s="301"/>
    </row>
    <row r="652" spans="5:24" ht="15.75" customHeight="1" x14ac:dyDescent="0.2">
      <c r="E652" s="452"/>
      <c r="X652" s="301"/>
    </row>
    <row r="653" spans="5:24" ht="15.75" customHeight="1" x14ac:dyDescent="0.2">
      <c r="E653" s="452"/>
      <c r="X653" s="301"/>
    </row>
    <row r="654" spans="5:24" ht="15.75" customHeight="1" x14ac:dyDescent="0.2">
      <c r="E654" s="452"/>
      <c r="X654" s="301"/>
    </row>
    <row r="655" spans="5:24" ht="15.75" customHeight="1" x14ac:dyDescent="0.2">
      <c r="E655" s="452"/>
      <c r="X655" s="301"/>
    </row>
    <row r="656" spans="5:24" ht="15.75" customHeight="1" x14ac:dyDescent="0.2">
      <c r="E656" s="452"/>
      <c r="X656" s="301"/>
    </row>
    <row r="657" spans="5:24" ht="15.75" customHeight="1" x14ac:dyDescent="0.2">
      <c r="E657" s="452"/>
      <c r="X657" s="301"/>
    </row>
    <row r="658" spans="5:24" ht="15.75" customHeight="1" x14ac:dyDescent="0.2">
      <c r="E658" s="452"/>
      <c r="X658" s="301"/>
    </row>
    <row r="659" spans="5:24" ht="15.75" customHeight="1" x14ac:dyDescent="0.2">
      <c r="E659" s="452"/>
      <c r="X659" s="301"/>
    </row>
    <row r="660" spans="5:24" ht="15.75" customHeight="1" x14ac:dyDescent="0.2">
      <c r="E660" s="452"/>
      <c r="X660" s="301"/>
    </row>
    <row r="661" spans="5:24" ht="15.75" customHeight="1" x14ac:dyDescent="0.2">
      <c r="E661" s="452"/>
      <c r="X661" s="301"/>
    </row>
    <row r="662" spans="5:24" ht="15.75" customHeight="1" x14ac:dyDescent="0.2">
      <c r="E662" s="452"/>
      <c r="X662" s="301"/>
    </row>
    <row r="663" spans="5:24" ht="15.75" customHeight="1" x14ac:dyDescent="0.2">
      <c r="E663" s="452"/>
      <c r="X663" s="301"/>
    </row>
    <row r="664" spans="5:24" ht="15.75" customHeight="1" x14ac:dyDescent="0.2">
      <c r="E664" s="452"/>
      <c r="X664" s="301"/>
    </row>
    <row r="665" spans="5:24" ht="15.75" customHeight="1" x14ac:dyDescent="0.2">
      <c r="E665" s="452"/>
      <c r="X665" s="301"/>
    </row>
    <row r="666" spans="5:24" ht="15.75" customHeight="1" x14ac:dyDescent="0.2">
      <c r="E666" s="452"/>
      <c r="X666" s="301"/>
    </row>
    <row r="667" spans="5:24" ht="15.75" customHeight="1" x14ac:dyDescent="0.2">
      <c r="E667" s="452"/>
      <c r="X667" s="301"/>
    </row>
    <row r="668" spans="5:24" ht="15.75" customHeight="1" x14ac:dyDescent="0.2">
      <c r="E668" s="452"/>
      <c r="X668" s="301"/>
    </row>
    <row r="669" spans="5:24" ht="15.75" customHeight="1" x14ac:dyDescent="0.2">
      <c r="E669" s="452"/>
      <c r="X669" s="301"/>
    </row>
    <row r="670" spans="5:24" ht="15.75" customHeight="1" x14ac:dyDescent="0.2">
      <c r="E670" s="452"/>
      <c r="X670" s="301"/>
    </row>
    <row r="671" spans="5:24" ht="15.75" customHeight="1" x14ac:dyDescent="0.2">
      <c r="E671" s="452"/>
      <c r="X671" s="301"/>
    </row>
    <row r="672" spans="5:24" ht="15.75" customHeight="1" x14ac:dyDescent="0.2">
      <c r="E672" s="452"/>
      <c r="X672" s="301"/>
    </row>
    <row r="673" spans="5:24" ht="15.75" customHeight="1" x14ac:dyDescent="0.2">
      <c r="E673" s="452"/>
      <c r="X673" s="301"/>
    </row>
    <row r="674" spans="5:24" ht="15.75" customHeight="1" x14ac:dyDescent="0.2">
      <c r="E674" s="452"/>
      <c r="X674" s="301"/>
    </row>
    <row r="675" spans="5:24" ht="15.75" customHeight="1" x14ac:dyDescent="0.2">
      <c r="E675" s="452"/>
      <c r="X675" s="301"/>
    </row>
    <row r="676" spans="5:24" ht="15.75" customHeight="1" x14ac:dyDescent="0.2">
      <c r="E676" s="452"/>
      <c r="X676" s="301"/>
    </row>
    <row r="677" spans="5:24" ht="15.75" customHeight="1" x14ac:dyDescent="0.2">
      <c r="E677" s="452"/>
      <c r="X677" s="301"/>
    </row>
    <row r="678" spans="5:24" ht="15.75" customHeight="1" x14ac:dyDescent="0.2">
      <c r="E678" s="452"/>
      <c r="X678" s="301"/>
    </row>
    <row r="679" spans="5:24" ht="15.75" customHeight="1" x14ac:dyDescent="0.2">
      <c r="E679" s="452"/>
      <c r="X679" s="301"/>
    </row>
    <row r="680" spans="5:24" ht="15.75" customHeight="1" x14ac:dyDescent="0.2">
      <c r="E680" s="452"/>
      <c r="X680" s="301"/>
    </row>
    <row r="681" spans="5:24" ht="15.75" customHeight="1" x14ac:dyDescent="0.2">
      <c r="E681" s="452"/>
      <c r="X681" s="301"/>
    </row>
    <row r="682" spans="5:24" ht="15.75" customHeight="1" x14ac:dyDescent="0.2">
      <c r="E682" s="452"/>
      <c r="X682" s="301"/>
    </row>
    <row r="683" spans="5:24" ht="15.75" customHeight="1" x14ac:dyDescent="0.2">
      <c r="E683" s="452"/>
      <c r="X683" s="301"/>
    </row>
    <row r="684" spans="5:24" ht="15.75" customHeight="1" x14ac:dyDescent="0.2">
      <c r="E684" s="452"/>
      <c r="X684" s="301"/>
    </row>
    <row r="685" spans="5:24" ht="15.75" customHeight="1" x14ac:dyDescent="0.2">
      <c r="E685" s="452"/>
      <c r="X685" s="301"/>
    </row>
    <row r="686" spans="5:24" ht="15.75" customHeight="1" x14ac:dyDescent="0.2">
      <c r="E686" s="452"/>
      <c r="X686" s="301"/>
    </row>
    <row r="687" spans="5:24" ht="15.75" customHeight="1" x14ac:dyDescent="0.2">
      <c r="E687" s="452"/>
      <c r="X687" s="301"/>
    </row>
    <row r="688" spans="5:24" ht="15.75" customHeight="1" x14ac:dyDescent="0.2">
      <c r="E688" s="452"/>
      <c r="X688" s="301"/>
    </row>
    <row r="689" spans="5:24" ht="15.75" customHeight="1" x14ac:dyDescent="0.2">
      <c r="E689" s="452"/>
      <c r="X689" s="301"/>
    </row>
    <row r="690" spans="5:24" ht="15.75" customHeight="1" x14ac:dyDescent="0.2">
      <c r="E690" s="452"/>
      <c r="X690" s="301"/>
    </row>
    <row r="691" spans="5:24" ht="15.75" customHeight="1" x14ac:dyDescent="0.2">
      <c r="E691" s="452"/>
      <c r="X691" s="301"/>
    </row>
    <row r="692" spans="5:24" ht="15.75" customHeight="1" x14ac:dyDescent="0.2">
      <c r="E692" s="452"/>
      <c r="X692" s="301"/>
    </row>
    <row r="693" spans="5:24" ht="15.75" customHeight="1" x14ac:dyDescent="0.2">
      <c r="E693" s="452"/>
      <c r="X693" s="301"/>
    </row>
    <row r="694" spans="5:24" ht="15.75" customHeight="1" x14ac:dyDescent="0.2">
      <c r="E694" s="452"/>
      <c r="X694" s="301"/>
    </row>
    <row r="695" spans="5:24" ht="15.75" customHeight="1" x14ac:dyDescent="0.2">
      <c r="E695" s="452"/>
      <c r="X695" s="301"/>
    </row>
    <row r="696" spans="5:24" ht="15.75" customHeight="1" x14ac:dyDescent="0.2">
      <c r="E696" s="452"/>
      <c r="X696" s="301"/>
    </row>
    <row r="697" spans="5:24" ht="15.75" customHeight="1" x14ac:dyDescent="0.2">
      <c r="E697" s="452"/>
      <c r="X697" s="301"/>
    </row>
    <row r="698" spans="5:24" ht="15.75" customHeight="1" x14ac:dyDescent="0.2">
      <c r="E698" s="452"/>
      <c r="X698" s="301"/>
    </row>
    <row r="699" spans="5:24" ht="15.75" customHeight="1" x14ac:dyDescent="0.2">
      <c r="E699" s="452"/>
      <c r="X699" s="301"/>
    </row>
    <row r="700" spans="5:24" ht="15.75" customHeight="1" x14ac:dyDescent="0.2">
      <c r="E700" s="452"/>
      <c r="X700" s="301"/>
    </row>
    <row r="701" spans="5:24" ht="15.75" customHeight="1" x14ac:dyDescent="0.2">
      <c r="E701" s="452"/>
      <c r="X701" s="301"/>
    </row>
    <row r="702" spans="5:24" ht="15.75" customHeight="1" x14ac:dyDescent="0.2">
      <c r="E702" s="452"/>
      <c r="X702" s="301"/>
    </row>
    <row r="703" spans="5:24" ht="15.75" customHeight="1" x14ac:dyDescent="0.2">
      <c r="E703" s="452"/>
      <c r="X703" s="301"/>
    </row>
    <row r="704" spans="5:24" ht="15.75" customHeight="1" x14ac:dyDescent="0.2">
      <c r="E704" s="452"/>
      <c r="X704" s="301"/>
    </row>
    <row r="705" spans="5:24" ht="15.75" customHeight="1" x14ac:dyDescent="0.2">
      <c r="E705" s="452"/>
      <c r="X705" s="301"/>
    </row>
    <row r="706" spans="5:24" ht="15.75" customHeight="1" x14ac:dyDescent="0.2">
      <c r="E706" s="452"/>
      <c r="X706" s="301"/>
    </row>
    <row r="707" spans="5:24" ht="15.75" customHeight="1" x14ac:dyDescent="0.2">
      <c r="E707" s="452"/>
      <c r="X707" s="301"/>
    </row>
    <row r="708" spans="5:24" ht="15.75" customHeight="1" x14ac:dyDescent="0.2">
      <c r="E708" s="452"/>
      <c r="X708" s="301"/>
    </row>
    <row r="709" spans="5:24" ht="15.75" customHeight="1" x14ac:dyDescent="0.2">
      <c r="E709" s="452"/>
      <c r="X709" s="301"/>
    </row>
    <row r="710" spans="5:24" ht="15.75" customHeight="1" x14ac:dyDescent="0.2">
      <c r="E710" s="452"/>
      <c r="X710" s="301"/>
    </row>
    <row r="711" spans="5:24" ht="15.75" customHeight="1" x14ac:dyDescent="0.2">
      <c r="E711" s="452"/>
      <c r="X711" s="301"/>
    </row>
    <row r="712" spans="5:24" ht="15.75" customHeight="1" x14ac:dyDescent="0.2">
      <c r="E712" s="452"/>
      <c r="X712" s="301"/>
    </row>
    <row r="713" spans="5:24" ht="15.75" customHeight="1" x14ac:dyDescent="0.2">
      <c r="E713" s="452"/>
      <c r="X713" s="301"/>
    </row>
    <row r="714" spans="5:24" ht="15.75" customHeight="1" x14ac:dyDescent="0.2">
      <c r="E714" s="452"/>
      <c r="X714" s="301"/>
    </row>
    <row r="715" spans="5:24" ht="15.75" customHeight="1" x14ac:dyDescent="0.2">
      <c r="E715" s="452"/>
      <c r="X715" s="301"/>
    </row>
    <row r="716" spans="5:24" ht="15.75" customHeight="1" x14ac:dyDescent="0.2">
      <c r="E716" s="452"/>
      <c r="X716" s="301"/>
    </row>
    <row r="717" spans="5:24" ht="15.75" customHeight="1" x14ac:dyDescent="0.2">
      <c r="E717" s="452"/>
      <c r="X717" s="301"/>
    </row>
    <row r="718" spans="5:24" ht="15.75" customHeight="1" x14ac:dyDescent="0.2">
      <c r="E718" s="452"/>
      <c r="X718" s="301"/>
    </row>
    <row r="719" spans="5:24" ht="15.75" customHeight="1" x14ac:dyDescent="0.2">
      <c r="E719" s="452"/>
      <c r="X719" s="301"/>
    </row>
    <row r="720" spans="5:24" ht="15.75" customHeight="1" x14ac:dyDescent="0.2">
      <c r="E720" s="452"/>
      <c r="X720" s="301"/>
    </row>
    <row r="721" spans="5:24" ht="15.75" customHeight="1" x14ac:dyDescent="0.2">
      <c r="E721" s="452"/>
      <c r="X721" s="301"/>
    </row>
    <row r="722" spans="5:24" ht="15.75" customHeight="1" x14ac:dyDescent="0.2">
      <c r="E722" s="452"/>
      <c r="X722" s="301"/>
    </row>
    <row r="723" spans="5:24" ht="15.75" customHeight="1" x14ac:dyDescent="0.2">
      <c r="E723" s="452"/>
      <c r="X723" s="301"/>
    </row>
    <row r="724" spans="5:24" ht="15.75" customHeight="1" x14ac:dyDescent="0.2">
      <c r="E724" s="452"/>
      <c r="X724" s="301"/>
    </row>
    <row r="725" spans="5:24" ht="15.75" customHeight="1" x14ac:dyDescent="0.2">
      <c r="E725" s="452"/>
      <c r="X725" s="301"/>
    </row>
    <row r="726" spans="5:24" ht="15.75" customHeight="1" x14ac:dyDescent="0.2">
      <c r="E726" s="452"/>
      <c r="X726" s="301"/>
    </row>
    <row r="727" spans="5:24" ht="15.75" customHeight="1" x14ac:dyDescent="0.2">
      <c r="E727" s="452"/>
      <c r="X727" s="301"/>
    </row>
    <row r="728" spans="5:24" ht="15.75" customHeight="1" x14ac:dyDescent="0.2">
      <c r="E728" s="452"/>
      <c r="X728" s="301"/>
    </row>
    <row r="729" spans="5:24" ht="15.75" customHeight="1" x14ac:dyDescent="0.2">
      <c r="E729" s="452"/>
      <c r="X729" s="301"/>
    </row>
    <row r="730" spans="5:24" ht="15.75" customHeight="1" x14ac:dyDescent="0.2">
      <c r="E730" s="452"/>
      <c r="X730" s="301"/>
    </row>
    <row r="731" spans="5:24" ht="15.75" customHeight="1" x14ac:dyDescent="0.2">
      <c r="E731" s="452"/>
      <c r="X731" s="301"/>
    </row>
    <row r="732" spans="5:24" ht="15.75" customHeight="1" x14ac:dyDescent="0.2">
      <c r="E732" s="452"/>
      <c r="X732" s="301"/>
    </row>
    <row r="733" spans="5:24" ht="15.75" customHeight="1" x14ac:dyDescent="0.2">
      <c r="E733" s="452"/>
      <c r="X733" s="301"/>
    </row>
    <row r="734" spans="5:24" ht="15.75" customHeight="1" x14ac:dyDescent="0.2">
      <c r="E734" s="452"/>
      <c r="X734" s="301"/>
    </row>
    <row r="735" spans="5:24" ht="15.75" customHeight="1" x14ac:dyDescent="0.2">
      <c r="E735" s="452"/>
      <c r="X735" s="301"/>
    </row>
    <row r="736" spans="5:24" ht="15.75" customHeight="1" x14ac:dyDescent="0.2">
      <c r="E736" s="452"/>
      <c r="X736" s="301"/>
    </row>
    <row r="737" spans="5:24" ht="15.75" customHeight="1" x14ac:dyDescent="0.2">
      <c r="E737" s="452"/>
      <c r="X737" s="301"/>
    </row>
    <row r="738" spans="5:24" ht="15.75" customHeight="1" x14ac:dyDescent="0.2">
      <c r="E738" s="452"/>
      <c r="X738" s="301"/>
    </row>
    <row r="739" spans="5:24" ht="15.75" customHeight="1" x14ac:dyDescent="0.2">
      <c r="E739" s="452"/>
      <c r="X739" s="301"/>
    </row>
    <row r="740" spans="5:24" ht="15.75" customHeight="1" x14ac:dyDescent="0.2">
      <c r="E740" s="452"/>
      <c r="X740" s="301"/>
    </row>
    <row r="741" spans="5:24" ht="15.75" customHeight="1" x14ac:dyDescent="0.2">
      <c r="E741" s="452"/>
      <c r="X741" s="301"/>
    </row>
    <row r="742" spans="5:24" ht="15.75" customHeight="1" x14ac:dyDescent="0.2">
      <c r="E742" s="452"/>
      <c r="X742" s="301"/>
    </row>
    <row r="743" spans="5:24" ht="15.75" customHeight="1" x14ac:dyDescent="0.2">
      <c r="E743" s="452"/>
      <c r="X743" s="301"/>
    </row>
    <row r="744" spans="5:24" ht="15.75" customHeight="1" x14ac:dyDescent="0.2">
      <c r="E744" s="452"/>
      <c r="X744" s="301"/>
    </row>
    <row r="745" spans="5:24" ht="15.75" customHeight="1" x14ac:dyDescent="0.2">
      <c r="E745" s="452"/>
      <c r="X745" s="301"/>
    </row>
    <row r="746" spans="5:24" ht="15.75" customHeight="1" x14ac:dyDescent="0.2">
      <c r="E746" s="452"/>
      <c r="X746" s="301"/>
    </row>
    <row r="747" spans="5:24" ht="15.75" customHeight="1" x14ac:dyDescent="0.2">
      <c r="E747" s="452"/>
      <c r="X747" s="301"/>
    </row>
    <row r="748" spans="5:24" ht="15.75" customHeight="1" x14ac:dyDescent="0.2">
      <c r="E748" s="452"/>
      <c r="X748" s="301"/>
    </row>
    <row r="749" spans="5:24" ht="15.75" customHeight="1" x14ac:dyDescent="0.2">
      <c r="E749" s="452"/>
      <c r="X749" s="301"/>
    </row>
    <row r="750" spans="5:24" ht="15.75" customHeight="1" x14ac:dyDescent="0.2">
      <c r="E750" s="452"/>
      <c r="X750" s="301"/>
    </row>
    <row r="751" spans="5:24" ht="15.75" customHeight="1" x14ac:dyDescent="0.2">
      <c r="E751" s="452"/>
      <c r="X751" s="301"/>
    </row>
    <row r="752" spans="5:24" ht="15.75" customHeight="1" x14ac:dyDescent="0.2">
      <c r="E752" s="452"/>
      <c r="X752" s="301"/>
    </row>
    <row r="753" spans="5:24" ht="15.75" customHeight="1" x14ac:dyDescent="0.2">
      <c r="E753" s="452"/>
      <c r="X753" s="301"/>
    </row>
    <row r="754" spans="5:24" ht="15.75" customHeight="1" x14ac:dyDescent="0.2">
      <c r="E754" s="452"/>
      <c r="X754" s="301"/>
    </row>
    <row r="755" spans="5:24" ht="15.75" customHeight="1" x14ac:dyDescent="0.2">
      <c r="E755" s="452"/>
      <c r="X755" s="301"/>
    </row>
    <row r="756" spans="5:24" ht="15.75" customHeight="1" x14ac:dyDescent="0.2">
      <c r="E756" s="452"/>
      <c r="X756" s="301"/>
    </row>
    <row r="757" spans="5:24" ht="15.75" customHeight="1" x14ac:dyDescent="0.2">
      <c r="E757" s="452"/>
      <c r="X757" s="301"/>
    </row>
    <row r="758" spans="5:24" ht="15.75" customHeight="1" x14ac:dyDescent="0.2">
      <c r="E758" s="452"/>
      <c r="X758" s="301"/>
    </row>
    <row r="759" spans="5:24" ht="15.75" customHeight="1" x14ac:dyDescent="0.2">
      <c r="E759" s="452"/>
      <c r="X759" s="301"/>
    </row>
    <row r="760" spans="5:24" ht="15.75" customHeight="1" x14ac:dyDescent="0.2">
      <c r="E760" s="452"/>
      <c r="X760" s="301"/>
    </row>
    <row r="761" spans="5:24" ht="15.75" customHeight="1" x14ac:dyDescent="0.2">
      <c r="E761" s="452"/>
      <c r="X761" s="301"/>
    </row>
    <row r="762" spans="5:24" ht="15.75" customHeight="1" x14ac:dyDescent="0.2">
      <c r="E762" s="452"/>
      <c r="X762" s="301"/>
    </row>
    <row r="763" spans="5:24" ht="15.75" customHeight="1" x14ac:dyDescent="0.2">
      <c r="E763" s="452"/>
      <c r="X763" s="301"/>
    </row>
    <row r="764" spans="5:24" ht="15.75" customHeight="1" x14ac:dyDescent="0.2">
      <c r="E764" s="452"/>
      <c r="X764" s="301"/>
    </row>
    <row r="765" spans="5:24" ht="15.75" customHeight="1" x14ac:dyDescent="0.2">
      <c r="E765" s="452"/>
      <c r="X765" s="301"/>
    </row>
    <row r="766" spans="5:24" ht="15.75" customHeight="1" x14ac:dyDescent="0.2">
      <c r="E766" s="452"/>
      <c r="X766" s="301"/>
    </row>
    <row r="767" spans="5:24" ht="15.75" customHeight="1" x14ac:dyDescent="0.2">
      <c r="E767" s="452"/>
      <c r="X767" s="301"/>
    </row>
    <row r="768" spans="5:24" ht="15.75" customHeight="1" x14ac:dyDescent="0.2">
      <c r="E768" s="452"/>
      <c r="X768" s="301"/>
    </row>
    <row r="769" spans="5:24" ht="15.75" customHeight="1" x14ac:dyDescent="0.2">
      <c r="E769" s="452"/>
      <c r="X769" s="301"/>
    </row>
    <row r="770" spans="5:24" ht="15.75" customHeight="1" x14ac:dyDescent="0.2">
      <c r="E770" s="452"/>
      <c r="X770" s="301"/>
    </row>
    <row r="771" spans="5:24" ht="15.75" customHeight="1" x14ac:dyDescent="0.2">
      <c r="E771" s="452"/>
      <c r="X771" s="301"/>
    </row>
    <row r="772" spans="5:24" ht="15.75" customHeight="1" x14ac:dyDescent="0.2">
      <c r="E772" s="452"/>
      <c r="X772" s="301"/>
    </row>
    <row r="773" spans="5:24" ht="15.75" customHeight="1" x14ac:dyDescent="0.2">
      <c r="E773" s="452"/>
      <c r="X773" s="301"/>
    </row>
    <row r="774" spans="5:24" ht="15.75" customHeight="1" x14ac:dyDescent="0.2">
      <c r="E774" s="452"/>
      <c r="X774" s="301"/>
    </row>
    <row r="775" spans="5:24" ht="15.75" customHeight="1" x14ac:dyDescent="0.2">
      <c r="E775" s="452"/>
      <c r="X775" s="301"/>
    </row>
    <row r="776" spans="5:24" ht="15.75" customHeight="1" x14ac:dyDescent="0.2">
      <c r="E776" s="452"/>
      <c r="X776" s="301"/>
    </row>
    <row r="777" spans="5:24" ht="15.75" customHeight="1" x14ac:dyDescent="0.2">
      <c r="E777" s="452"/>
      <c r="X777" s="301"/>
    </row>
    <row r="778" spans="5:24" ht="15.75" customHeight="1" x14ac:dyDescent="0.2">
      <c r="E778" s="452"/>
      <c r="X778" s="301"/>
    </row>
    <row r="779" spans="5:24" ht="15.75" customHeight="1" x14ac:dyDescent="0.2">
      <c r="E779" s="452"/>
      <c r="X779" s="301"/>
    </row>
    <row r="780" spans="5:24" ht="15.75" customHeight="1" x14ac:dyDescent="0.2">
      <c r="E780" s="452"/>
      <c r="X780" s="301"/>
    </row>
    <row r="781" spans="5:24" ht="15.75" customHeight="1" x14ac:dyDescent="0.2">
      <c r="E781" s="452"/>
      <c r="X781" s="301"/>
    </row>
    <row r="782" spans="5:24" ht="15.75" customHeight="1" x14ac:dyDescent="0.2">
      <c r="E782" s="452"/>
      <c r="X782" s="301"/>
    </row>
    <row r="783" spans="5:24" ht="15.75" customHeight="1" x14ac:dyDescent="0.2">
      <c r="E783" s="452"/>
      <c r="X783" s="301"/>
    </row>
    <row r="784" spans="5:24" ht="15.75" customHeight="1" x14ac:dyDescent="0.2">
      <c r="E784" s="452"/>
      <c r="X784" s="301"/>
    </row>
    <row r="785" spans="5:24" ht="15.75" customHeight="1" x14ac:dyDescent="0.2">
      <c r="E785" s="452"/>
      <c r="X785" s="301"/>
    </row>
    <row r="786" spans="5:24" ht="15.75" customHeight="1" x14ac:dyDescent="0.2">
      <c r="E786" s="452"/>
      <c r="X786" s="301"/>
    </row>
    <row r="787" spans="5:24" ht="15.75" customHeight="1" x14ac:dyDescent="0.2">
      <c r="E787" s="452"/>
      <c r="X787" s="301"/>
    </row>
    <row r="788" spans="5:24" ht="15.75" customHeight="1" x14ac:dyDescent="0.2">
      <c r="E788" s="452"/>
      <c r="X788" s="301"/>
    </row>
    <row r="789" spans="5:24" ht="15.75" customHeight="1" x14ac:dyDescent="0.2">
      <c r="E789" s="452"/>
      <c r="X789" s="301"/>
    </row>
    <row r="790" spans="5:24" ht="15.75" customHeight="1" x14ac:dyDescent="0.2">
      <c r="E790" s="452"/>
      <c r="X790" s="301"/>
    </row>
    <row r="791" spans="5:24" ht="15.75" customHeight="1" x14ac:dyDescent="0.2">
      <c r="E791" s="452"/>
      <c r="X791" s="301"/>
    </row>
    <row r="792" spans="5:24" ht="15.75" customHeight="1" x14ac:dyDescent="0.2">
      <c r="E792" s="452"/>
      <c r="X792" s="301"/>
    </row>
    <row r="793" spans="5:24" ht="15.75" customHeight="1" x14ac:dyDescent="0.2">
      <c r="E793" s="452"/>
      <c r="X793" s="301"/>
    </row>
    <row r="794" spans="5:24" ht="15.75" customHeight="1" x14ac:dyDescent="0.2">
      <c r="E794" s="452"/>
      <c r="X794" s="301"/>
    </row>
    <row r="795" spans="5:24" ht="15.75" customHeight="1" x14ac:dyDescent="0.2">
      <c r="E795" s="452"/>
      <c r="X795" s="301"/>
    </row>
    <row r="796" spans="5:24" ht="15.75" customHeight="1" x14ac:dyDescent="0.2">
      <c r="E796" s="452"/>
      <c r="X796" s="301"/>
    </row>
    <row r="797" spans="5:24" ht="15.75" customHeight="1" x14ac:dyDescent="0.2">
      <c r="E797" s="452"/>
      <c r="X797" s="301"/>
    </row>
    <row r="798" spans="5:24" ht="15.75" customHeight="1" x14ac:dyDescent="0.2">
      <c r="E798" s="452"/>
      <c r="X798" s="301"/>
    </row>
    <row r="799" spans="5:24" ht="15.75" customHeight="1" x14ac:dyDescent="0.2">
      <c r="E799" s="452"/>
      <c r="X799" s="301"/>
    </row>
    <row r="800" spans="5:24" ht="15.75" customHeight="1" x14ac:dyDescent="0.2">
      <c r="E800" s="452"/>
      <c r="X800" s="301"/>
    </row>
    <row r="801" spans="5:24" ht="15.75" customHeight="1" x14ac:dyDescent="0.2">
      <c r="E801" s="452"/>
      <c r="X801" s="301"/>
    </row>
    <row r="802" spans="5:24" ht="15.75" customHeight="1" x14ac:dyDescent="0.2">
      <c r="E802" s="452"/>
      <c r="X802" s="301"/>
    </row>
    <row r="803" spans="5:24" ht="15.75" customHeight="1" x14ac:dyDescent="0.2">
      <c r="E803" s="452"/>
      <c r="X803" s="301"/>
    </row>
    <row r="804" spans="5:24" ht="15.75" customHeight="1" x14ac:dyDescent="0.2">
      <c r="E804" s="452"/>
      <c r="X804" s="301"/>
    </row>
    <row r="805" spans="5:24" ht="15.75" customHeight="1" x14ac:dyDescent="0.2">
      <c r="E805" s="452"/>
      <c r="X805" s="301"/>
    </row>
    <row r="806" spans="5:24" ht="15.75" customHeight="1" x14ac:dyDescent="0.2">
      <c r="E806" s="452"/>
      <c r="X806" s="301"/>
    </row>
    <row r="807" spans="5:24" ht="15.75" customHeight="1" x14ac:dyDescent="0.2">
      <c r="E807" s="452"/>
      <c r="X807" s="301"/>
    </row>
    <row r="808" spans="5:24" ht="15.75" customHeight="1" x14ac:dyDescent="0.2">
      <c r="E808" s="452"/>
      <c r="X808" s="301"/>
    </row>
    <row r="809" spans="5:24" ht="15.75" customHeight="1" x14ac:dyDescent="0.2">
      <c r="E809" s="452"/>
      <c r="X809" s="301"/>
    </row>
    <row r="810" spans="5:24" ht="15.75" customHeight="1" x14ac:dyDescent="0.2">
      <c r="E810" s="452"/>
      <c r="X810" s="301"/>
    </row>
    <row r="811" spans="5:24" ht="15.75" customHeight="1" x14ac:dyDescent="0.2">
      <c r="E811" s="452"/>
      <c r="X811" s="301"/>
    </row>
    <row r="812" spans="5:24" ht="15.75" customHeight="1" x14ac:dyDescent="0.2">
      <c r="E812" s="452"/>
      <c r="X812" s="301"/>
    </row>
    <row r="813" spans="5:24" ht="15.75" customHeight="1" x14ac:dyDescent="0.2">
      <c r="E813" s="452"/>
      <c r="X813" s="301"/>
    </row>
    <row r="814" spans="5:24" ht="15.75" customHeight="1" x14ac:dyDescent="0.2">
      <c r="E814" s="452"/>
      <c r="X814" s="301"/>
    </row>
    <row r="815" spans="5:24" ht="15.75" customHeight="1" x14ac:dyDescent="0.2">
      <c r="E815" s="452"/>
      <c r="X815" s="301"/>
    </row>
    <row r="816" spans="5:24" ht="15.75" customHeight="1" x14ac:dyDescent="0.2">
      <c r="E816" s="452"/>
      <c r="X816" s="301"/>
    </row>
    <row r="817" spans="5:24" ht="15.75" customHeight="1" x14ac:dyDescent="0.2">
      <c r="E817" s="452"/>
      <c r="X817" s="301"/>
    </row>
    <row r="818" spans="5:24" ht="15.75" customHeight="1" x14ac:dyDescent="0.2">
      <c r="E818" s="452"/>
      <c r="X818" s="301"/>
    </row>
    <row r="819" spans="5:24" ht="15.75" customHeight="1" x14ac:dyDescent="0.2">
      <c r="E819" s="452"/>
      <c r="X819" s="301"/>
    </row>
    <row r="820" spans="5:24" ht="15.75" customHeight="1" x14ac:dyDescent="0.2">
      <c r="E820" s="452"/>
      <c r="X820" s="301"/>
    </row>
    <row r="821" spans="5:24" ht="15.75" customHeight="1" x14ac:dyDescent="0.2">
      <c r="E821" s="452"/>
      <c r="X821" s="301"/>
    </row>
    <row r="822" spans="5:24" ht="15.75" customHeight="1" x14ac:dyDescent="0.2">
      <c r="E822" s="452"/>
      <c r="X822" s="301"/>
    </row>
    <row r="823" spans="5:24" ht="15.75" customHeight="1" x14ac:dyDescent="0.2">
      <c r="E823" s="452"/>
      <c r="X823" s="301"/>
    </row>
    <row r="824" spans="5:24" ht="15.75" customHeight="1" x14ac:dyDescent="0.2">
      <c r="E824" s="452"/>
      <c r="X824" s="301"/>
    </row>
    <row r="825" spans="5:24" ht="15.75" customHeight="1" x14ac:dyDescent="0.2">
      <c r="E825" s="452"/>
      <c r="X825" s="301"/>
    </row>
    <row r="826" spans="5:24" ht="15.75" customHeight="1" x14ac:dyDescent="0.2">
      <c r="E826" s="452"/>
      <c r="X826" s="301"/>
    </row>
    <row r="827" spans="5:24" ht="15.75" customHeight="1" x14ac:dyDescent="0.2">
      <c r="E827" s="452"/>
      <c r="X827" s="301"/>
    </row>
    <row r="828" spans="5:24" ht="15.75" customHeight="1" x14ac:dyDescent="0.2">
      <c r="E828" s="452"/>
      <c r="X828" s="301"/>
    </row>
    <row r="829" spans="5:24" ht="15.75" customHeight="1" x14ac:dyDescent="0.2">
      <c r="E829" s="452"/>
      <c r="X829" s="301"/>
    </row>
    <row r="830" spans="5:24" ht="15.75" customHeight="1" x14ac:dyDescent="0.2">
      <c r="E830" s="452"/>
      <c r="X830" s="301"/>
    </row>
    <row r="831" spans="5:24" ht="15.75" customHeight="1" x14ac:dyDescent="0.2">
      <c r="E831" s="452"/>
      <c r="X831" s="301"/>
    </row>
    <row r="832" spans="5:24" ht="15.75" customHeight="1" x14ac:dyDescent="0.2">
      <c r="E832" s="452"/>
      <c r="X832" s="301"/>
    </row>
    <row r="833" spans="5:24" ht="15.75" customHeight="1" x14ac:dyDescent="0.2">
      <c r="E833" s="452"/>
      <c r="X833" s="301"/>
    </row>
    <row r="834" spans="5:24" ht="15.75" customHeight="1" x14ac:dyDescent="0.2">
      <c r="E834" s="452"/>
      <c r="X834" s="301"/>
    </row>
    <row r="835" spans="5:24" ht="15.75" customHeight="1" x14ac:dyDescent="0.2">
      <c r="E835" s="452"/>
      <c r="X835" s="301"/>
    </row>
    <row r="836" spans="5:24" ht="15.75" customHeight="1" x14ac:dyDescent="0.2">
      <c r="E836" s="452"/>
      <c r="X836" s="301"/>
    </row>
    <row r="837" spans="5:24" ht="15.75" customHeight="1" x14ac:dyDescent="0.2">
      <c r="E837" s="452"/>
      <c r="X837" s="301"/>
    </row>
    <row r="838" spans="5:24" ht="15.75" customHeight="1" x14ac:dyDescent="0.2">
      <c r="E838" s="452"/>
      <c r="X838" s="301"/>
    </row>
    <row r="839" spans="5:24" ht="15.75" customHeight="1" x14ac:dyDescent="0.2">
      <c r="E839" s="452"/>
      <c r="X839" s="301"/>
    </row>
    <row r="840" spans="5:24" ht="15.75" customHeight="1" x14ac:dyDescent="0.2">
      <c r="E840" s="452"/>
      <c r="X840" s="301"/>
    </row>
    <row r="841" spans="5:24" ht="15.75" customHeight="1" x14ac:dyDescent="0.2">
      <c r="E841" s="452"/>
      <c r="X841" s="301"/>
    </row>
    <row r="842" spans="5:24" ht="15.75" customHeight="1" x14ac:dyDescent="0.2">
      <c r="E842" s="452"/>
      <c r="X842" s="301"/>
    </row>
    <row r="843" spans="5:24" ht="15.75" customHeight="1" x14ac:dyDescent="0.2">
      <c r="E843" s="452"/>
      <c r="X843" s="301"/>
    </row>
    <row r="844" spans="5:24" ht="15.75" customHeight="1" x14ac:dyDescent="0.2">
      <c r="E844" s="452"/>
      <c r="X844" s="301"/>
    </row>
    <row r="845" spans="5:24" ht="15.75" customHeight="1" x14ac:dyDescent="0.2">
      <c r="E845" s="452"/>
      <c r="X845" s="301"/>
    </row>
    <row r="846" spans="5:24" ht="15.75" customHeight="1" x14ac:dyDescent="0.2">
      <c r="E846" s="452"/>
      <c r="X846" s="301"/>
    </row>
    <row r="847" spans="5:24" ht="15.75" customHeight="1" x14ac:dyDescent="0.2">
      <c r="E847" s="452"/>
      <c r="X847" s="301"/>
    </row>
    <row r="848" spans="5:24" ht="15.75" customHeight="1" x14ac:dyDescent="0.2">
      <c r="E848" s="452"/>
      <c r="X848" s="301"/>
    </row>
    <row r="849" spans="5:24" ht="15.75" customHeight="1" x14ac:dyDescent="0.2">
      <c r="E849" s="452"/>
      <c r="X849" s="301"/>
    </row>
    <row r="850" spans="5:24" ht="15.75" customHeight="1" x14ac:dyDescent="0.2">
      <c r="E850" s="452"/>
      <c r="X850" s="301"/>
    </row>
    <row r="851" spans="5:24" ht="15.75" customHeight="1" x14ac:dyDescent="0.2">
      <c r="E851" s="452"/>
      <c r="X851" s="301"/>
    </row>
    <row r="852" spans="5:24" ht="15.75" customHeight="1" x14ac:dyDescent="0.2">
      <c r="E852" s="452"/>
      <c r="X852" s="301"/>
    </row>
    <row r="853" spans="5:24" ht="15.75" customHeight="1" x14ac:dyDescent="0.2">
      <c r="E853" s="452"/>
      <c r="X853" s="301"/>
    </row>
    <row r="854" spans="5:24" ht="15.75" customHeight="1" x14ac:dyDescent="0.2">
      <c r="E854" s="452"/>
      <c r="X854" s="301"/>
    </row>
    <row r="855" spans="5:24" ht="15.75" customHeight="1" x14ac:dyDescent="0.2">
      <c r="E855" s="452"/>
      <c r="X855" s="301"/>
    </row>
    <row r="856" spans="5:24" ht="15.75" customHeight="1" x14ac:dyDescent="0.2">
      <c r="E856" s="452"/>
      <c r="X856" s="301"/>
    </row>
    <row r="857" spans="5:24" ht="15.75" customHeight="1" x14ac:dyDescent="0.2">
      <c r="E857" s="452"/>
      <c r="X857" s="301"/>
    </row>
    <row r="858" spans="5:24" ht="15.75" customHeight="1" x14ac:dyDescent="0.2">
      <c r="E858" s="452"/>
      <c r="X858" s="301"/>
    </row>
    <row r="859" spans="5:24" ht="15.75" customHeight="1" x14ac:dyDescent="0.2">
      <c r="E859" s="452"/>
      <c r="X859" s="301"/>
    </row>
    <row r="860" spans="5:24" ht="15.75" customHeight="1" x14ac:dyDescent="0.2">
      <c r="E860" s="452"/>
      <c r="X860" s="301"/>
    </row>
    <row r="861" spans="5:24" ht="15.75" customHeight="1" x14ac:dyDescent="0.2">
      <c r="E861" s="452"/>
      <c r="X861" s="301"/>
    </row>
    <row r="862" spans="5:24" ht="15.75" customHeight="1" x14ac:dyDescent="0.2">
      <c r="E862" s="452"/>
      <c r="X862" s="301"/>
    </row>
    <row r="863" spans="5:24" ht="15.75" customHeight="1" x14ac:dyDescent="0.2">
      <c r="E863" s="452"/>
      <c r="X863" s="301"/>
    </row>
    <row r="864" spans="5:24" ht="15.75" customHeight="1" x14ac:dyDescent="0.2">
      <c r="E864" s="452"/>
      <c r="X864" s="301"/>
    </row>
    <row r="865" spans="5:24" ht="15.75" customHeight="1" x14ac:dyDescent="0.2">
      <c r="E865" s="452"/>
      <c r="X865" s="301"/>
    </row>
    <row r="866" spans="5:24" ht="15.75" customHeight="1" x14ac:dyDescent="0.2">
      <c r="E866" s="452"/>
      <c r="X866" s="301"/>
    </row>
    <row r="867" spans="5:24" ht="15.75" customHeight="1" x14ac:dyDescent="0.2">
      <c r="E867" s="452"/>
      <c r="X867" s="301"/>
    </row>
    <row r="868" spans="5:24" ht="15.75" customHeight="1" x14ac:dyDescent="0.2">
      <c r="E868" s="452"/>
      <c r="X868" s="301"/>
    </row>
    <row r="869" spans="5:24" ht="15.75" customHeight="1" x14ac:dyDescent="0.2">
      <c r="E869" s="452"/>
      <c r="X869" s="301"/>
    </row>
    <row r="870" spans="5:24" ht="15.75" customHeight="1" x14ac:dyDescent="0.2">
      <c r="E870" s="452"/>
      <c r="X870" s="301"/>
    </row>
    <row r="871" spans="5:24" ht="15.75" customHeight="1" x14ac:dyDescent="0.2">
      <c r="E871" s="452"/>
      <c r="X871" s="301"/>
    </row>
    <row r="872" spans="5:24" ht="15.75" customHeight="1" x14ac:dyDescent="0.2">
      <c r="E872" s="452"/>
      <c r="X872" s="301"/>
    </row>
    <row r="873" spans="5:24" ht="15.75" customHeight="1" x14ac:dyDescent="0.2">
      <c r="E873" s="452"/>
      <c r="X873" s="301"/>
    </row>
    <row r="874" spans="5:24" ht="15.75" customHeight="1" x14ac:dyDescent="0.2">
      <c r="E874" s="452"/>
      <c r="X874" s="301"/>
    </row>
    <row r="875" spans="5:24" ht="15.75" customHeight="1" x14ac:dyDescent="0.2">
      <c r="E875" s="452"/>
      <c r="X875" s="301"/>
    </row>
    <row r="876" spans="5:24" ht="15.75" customHeight="1" x14ac:dyDescent="0.2">
      <c r="E876" s="452"/>
      <c r="X876" s="301"/>
    </row>
    <row r="877" spans="5:24" ht="15.75" customHeight="1" x14ac:dyDescent="0.2">
      <c r="E877" s="452"/>
      <c r="X877" s="301"/>
    </row>
    <row r="878" spans="5:24" ht="15.75" customHeight="1" x14ac:dyDescent="0.2">
      <c r="E878" s="452"/>
      <c r="X878" s="301"/>
    </row>
    <row r="879" spans="5:24" ht="15.75" customHeight="1" x14ac:dyDescent="0.2">
      <c r="E879" s="452"/>
      <c r="X879" s="301"/>
    </row>
    <row r="880" spans="5:24" ht="15.75" customHeight="1" x14ac:dyDescent="0.2">
      <c r="E880" s="452"/>
      <c r="X880" s="301"/>
    </row>
    <row r="881" spans="5:24" ht="15.75" customHeight="1" x14ac:dyDescent="0.2">
      <c r="E881" s="452"/>
      <c r="X881" s="301"/>
    </row>
    <row r="882" spans="5:24" ht="15.75" customHeight="1" x14ac:dyDescent="0.2">
      <c r="E882" s="452"/>
      <c r="X882" s="301"/>
    </row>
    <row r="883" spans="5:24" ht="15.75" customHeight="1" x14ac:dyDescent="0.2">
      <c r="E883" s="452"/>
      <c r="X883" s="301"/>
    </row>
    <row r="884" spans="5:24" ht="15.75" customHeight="1" x14ac:dyDescent="0.2">
      <c r="E884" s="452"/>
      <c r="X884" s="301"/>
    </row>
    <row r="885" spans="5:24" ht="15.75" customHeight="1" x14ac:dyDescent="0.2">
      <c r="E885" s="452"/>
      <c r="X885" s="301"/>
    </row>
    <row r="886" spans="5:24" ht="15.75" customHeight="1" x14ac:dyDescent="0.2">
      <c r="E886" s="452"/>
      <c r="X886" s="301"/>
    </row>
    <row r="887" spans="5:24" ht="15.75" customHeight="1" x14ac:dyDescent="0.2">
      <c r="E887" s="452"/>
      <c r="X887" s="301"/>
    </row>
    <row r="888" spans="5:24" ht="15.75" customHeight="1" x14ac:dyDescent="0.2">
      <c r="E888" s="452"/>
      <c r="X888" s="301"/>
    </row>
    <row r="889" spans="5:24" ht="15.75" customHeight="1" x14ac:dyDescent="0.2">
      <c r="E889" s="452"/>
      <c r="X889" s="301"/>
    </row>
    <row r="890" spans="5:24" ht="15.75" customHeight="1" x14ac:dyDescent="0.2">
      <c r="E890" s="452"/>
      <c r="X890" s="301"/>
    </row>
    <row r="891" spans="5:24" ht="15.75" customHeight="1" x14ac:dyDescent="0.2">
      <c r="E891" s="452"/>
      <c r="X891" s="301"/>
    </row>
    <row r="892" spans="5:24" ht="15.75" customHeight="1" x14ac:dyDescent="0.2">
      <c r="E892" s="452"/>
      <c r="X892" s="301"/>
    </row>
    <row r="893" spans="5:24" ht="15.75" customHeight="1" x14ac:dyDescent="0.2">
      <c r="E893" s="452"/>
      <c r="X893" s="301"/>
    </row>
    <row r="894" spans="5:24" ht="15.75" customHeight="1" x14ac:dyDescent="0.2">
      <c r="E894" s="452"/>
      <c r="X894" s="301"/>
    </row>
    <row r="895" spans="5:24" ht="15.75" customHeight="1" x14ac:dyDescent="0.2">
      <c r="E895" s="452"/>
      <c r="X895" s="301"/>
    </row>
    <row r="896" spans="5:24" ht="15.75" customHeight="1" x14ac:dyDescent="0.2">
      <c r="E896" s="452"/>
      <c r="X896" s="301"/>
    </row>
    <row r="897" spans="5:24" ht="15.75" customHeight="1" x14ac:dyDescent="0.2">
      <c r="E897" s="452"/>
      <c r="X897" s="301"/>
    </row>
    <row r="898" spans="5:24" ht="15.75" customHeight="1" x14ac:dyDescent="0.2">
      <c r="E898" s="452"/>
      <c r="X898" s="301"/>
    </row>
    <row r="899" spans="5:24" ht="15.75" customHeight="1" x14ac:dyDescent="0.2">
      <c r="E899" s="452"/>
      <c r="X899" s="301"/>
    </row>
    <row r="900" spans="5:24" ht="15.75" customHeight="1" x14ac:dyDescent="0.2">
      <c r="E900" s="452"/>
      <c r="X900" s="301"/>
    </row>
    <row r="901" spans="5:24" ht="15.75" customHeight="1" x14ac:dyDescent="0.2">
      <c r="E901" s="452"/>
      <c r="X901" s="301"/>
    </row>
    <row r="902" spans="5:24" ht="15.75" customHeight="1" x14ac:dyDescent="0.2">
      <c r="E902" s="452"/>
      <c r="X902" s="301"/>
    </row>
    <row r="903" spans="5:24" ht="15.75" customHeight="1" x14ac:dyDescent="0.2">
      <c r="E903" s="452"/>
      <c r="X903" s="301"/>
    </row>
    <row r="904" spans="5:24" ht="15.75" customHeight="1" x14ac:dyDescent="0.2">
      <c r="E904" s="452"/>
      <c r="X904" s="301"/>
    </row>
    <row r="905" spans="5:24" ht="15.75" customHeight="1" x14ac:dyDescent="0.2">
      <c r="E905" s="452"/>
      <c r="X905" s="301"/>
    </row>
    <row r="906" spans="5:24" ht="15.75" customHeight="1" x14ac:dyDescent="0.2">
      <c r="E906" s="452"/>
      <c r="X906" s="301"/>
    </row>
    <row r="907" spans="5:24" ht="15.75" customHeight="1" x14ac:dyDescent="0.2">
      <c r="E907" s="452"/>
      <c r="X907" s="301"/>
    </row>
    <row r="908" spans="5:24" ht="15.75" customHeight="1" x14ac:dyDescent="0.2">
      <c r="E908" s="452"/>
      <c r="X908" s="301"/>
    </row>
    <row r="909" spans="5:24" ht="15.75" customHeight="1" x14ac:dyDescent="0.2">
      <c r="E909" s="452"/>
      <c r="X909" s="301"/>
    </row>
    <row r="910" spans="5:24" ht="15.75" customHeight="1" x14ac:dyDescent="0.2">
      <c r="E910" s="452"/>
      <c r="X910" s="301"/>
    </row>
    <row r="911" spans="5:24" ht="15.75" customHeight="1" x14ac:dyDescent="0.2">
      <c r="E911" s="452"/>
      <c r="X911" s="301"/>
    </row>
    <row r="912" spans="5:24" ht="15.75" customHeight="1" x14ac:dyDescent="0.2">
      <c r="E912" s="452"/>
      <c r="X912" s="301"/>
    </row>
    <row r="913" spans="5:24" ht="15.75" customHeight="1" x14ac:dyDescent="0.2">
      <c r="E913" s="452"/>
      <c r="X913" s="301"/>
    </row>
    <row r="914" spans="5:24" ht="15.75" customHeight="1" x14ac:dyDescent="0.2">
      <c r="E914" s="452"/>
      <c r="X914" s="301"/>
    </row>
    <row r="915" spans="5:24" ht="15.75" customHeight="1" x14ac:dyDescent="0.2">
      <c r="E915" s="452"/>
      <c r="X915" s="301"/>
    </row>
    <row r="916" spans="5:24" ht="15.75" customHeight="1" x14ac:dyDescent="0.2">
      <c r="E916" s="452"/>
      <c r="X916" s="301"/>
    </row>
    <row r="917" spans="5:24" ht="15.75" customHeight="1" x14ac:dyDescent="0.2">
      <c r="E917" s="452"/>
      <c r="X917" s="301"/>
    </row>
    <row r="918" spans="5:24" ht="15.75" customHeight="1" x14ac:dyDescent="0.2">
      <c r="E918" s="452"/>
      <c r="X918" s="301"/>
    </row>
    <row r="919" spans="5:24" ht="15.75" customHeight="1" x14ac:dyDescent="0.2">
      <c r="E919" s="452"/>
      <c r="X919" s="301"/>
    </row>
    <row r="920" spans="5:24" ht="15.75" customHeight="1" x14ac:dyDescent="0.2">
      <c r="E920" s="452"/>
      <c r="X920" s="301"/>
    </row>
    <row r="921" spans="5:24" ht="15.75" customHeight="1" x14ac:dyDescent="0.2">
      <c r="E921" s="452"/>
      <c r="X921" s="301"/>
    </row>
    <row r="922" spans="5:24" ht="15.75" customHeight="1" x14ac:dyDescent="0.2">
      <c r="E922" s="452"/>
      <c r="X922" s="301"/>
    </row>
    <row r="923" spans="5:24" ht="15.75" customHeight="1" x14ac:dyDescent="0.2">
      <c r="E923" s="452"/>
      <c r="X923" s="301"/>
    </row>
    <row r="924" spans="5:24" ht="15.75" customHeight="1" x14ac:dyDescent="0.2">
      <c r="E924" s="452"/>
      <c r="X924" s="301"/>
    </row>
    <row r="925" spans="5:24" ht="15.75" customHeight="1" x14ac:dyDescent="0.2">
      <c r="E925" s="452"/>
      <c r="X925" s="301"/>
    </row>
    <row r="926" spans="5:24" ht="15.75" customHeight="1" x14ac:dyDescent="0.2">
      <c r="E926" s="452"/>
      <c r="X926" s="301"/>
    </row>
    <row r="927" spans="5:24" ht="15.75" customHeight="1" x14ac:dyDescent="0.2">
      <c r="E927" s="452"/>
      <c r="X927" s="301"/>
    </row>
    <row r="928" spans="5:24" ht="15.75" customHeight="1" x14ac:dyDescent="0.2">
      <c r="E928" s="452"/>
      <c r="X928" s="301"/>
    </row>
    <row r="929" spans="5:24" ht="15.75" customHeight="1" x14ac:dyDescent="0.2">
      <c r="E929" s="452"/>
      <c r="X929" s="301"/>
    </row>
    <row r="930" spans="5:24" ht="15.75" customHeight="1" x14ac:dyDescent="0.2">
      <c r="E930" s="452"/>
      <c r="X930" s="301"/>
    </row>
    <row r="931" spans="5:24" ht="15.75" customHeight="1" x14ac:dyDescent="0.2">
      <c r="E931" s="452"/>
      <c r="X931" s="301"/>
    </row>
    <row r="932" spans="5:24" ht="15.75" customHeight="1" x14ac:dyDescent="0.2">
      <c r="E932" s="452"/>
      <c r="X932" s="301"/>
    </row>
    <row r="933" spans="5:24" ht="15.75" customHeight="1" x14ac:dyDescent="0.2">
      <c r="E933" s="452"/>
      <c r="X933" s="301"/>
    </row>
    <row r="934" spans="5:24" ht="15.75" customHeight="1" x14ac:dyDescent="0.2">
      <c r="E934" s="452"/>
      <c r="X934" s="301"/>
    </row>
    <row r="935" spans="5:24" ht="15.75" customHeight="1" x14ac:dyDescent="0.2">
      <c r="E935" s="452"/>
      <c r="X935" s="301"/>
    </row>
    <row r="936" spans="5:24" ht="15.75" customHeight="1" x14ac:dyDescent="0.2">
      <c r="E936" s="452"/>
      <c r="X936" s="301"/>
    </row>
    <row r="937" spans="5:24" ht="15.75" customHeight="1" x14ac:dyDescent="0.2">
      <c r="E937" s="452"/>
      <c r="X937" s="301"/>
    </row>
    <row r="938" spans="5:24" ht="15.75" customHeight="1" x14ac:dyDescent="0.2">
      <c r="E938" s="452"/>
      <c r="X938" s="301"/>
    </row>
    <row r="939" spans="5:24" ht="15.75" customHeight="1" x14ac:dyDescent="0.2">
      <c r="E939" s="452"/>
      <c r="X939" s="301"/>
    </row>
    <row r="940" spans="5:24" ht="15.75" customHeight="1" x14ac:dyDescent="0.2">
      <c r="E940" s="452"/>
      <c r="X940" s="301"/>
    </row>
    <row r="941" spans="5:24" ht="15.75" customHeight="1" x14ac:dyDescent="0.2">
      <c r="E941" s="452"/>
      <c r="X941" s="301"/>
    </row>
    <row r="942" spans="5:24" ht="15.75" customHeight="1" x14ac:dyDescent="0.2">
      <c r="E942" s="452"/>
      <c r="X942" s="301"/>
    </row>
    <row r="943" spans="5:24" ht="15.75" customHeight="1" x14ac:dyDescent="0.2">
      <c r="E943" s="452"/>
      <c r="X943" s="301"/>
    </row>
    <row r="944" spans="5:24" ht="15.75" customHeight="1" x14ac:dyDescent="0.2">
      <c r="E944" s="452"/>
      <c r="X944" s="301"/>
    </row>
    <row r="945" spans="5:24" ht="15.75" customHeight="1" x14ac:dyDescent="0.2">
      <c r="E945" s="452"/>
      <c r="X945" s="301"/>
    </row>
    <row r="946" spans="5:24" ht="15.75" customHeight="1" x14ac:dyDescent="0.2">
      <c r="E946" s="452"/>
      <c r="X946" s="301"/>
    </row>
    <row r="947" spans="5:24" ht="15.75" customHeight="1" x14ac:dyDescent="0.2">
      <c r="E947" s="452"/>
      <c r="X947" s="301"/>
    </row>
    <row r="948" spans="5:24" ht="15.75" customHeight="1" x14ac:dyDescent="0.2">
      <c r="E948" s="452"/>
      <c r="X948" s="301"/>
    </row>
    <row r="949" spans="5:24" ht="15.75" customHeight="1" x14ac:dyDescent="0.2">
      <c r="E949" s="452"/>
      <c r="X949" s="301"/>
    </row>
    <row r="950" spans="5:24" ht="15.75" customHeight="1" x14ac:dyDescent="0.2">
      <c r="E950" s="452"/>
      <c r="X950" s="301"/>
    </row>
    <row r="951" spans="5:24" ht="15.75" customHeight="1" x14ac:dyDescent="0.2">
      <c r="E951" s="452"/>
      <c r="X951" s="301"/>
    </row>
    <row r="952" spans="5:24" ht="15.75" customHeight="1" x14ac:dyDescent="0.2">
      <c r="E952" s="452"/>
      <c r="X952" s="301"/>
    </row>
    <row r="953" spans="5:24" ht="15.75" customHeight="1" x14ac:dyDescent="0.2">
      <c r="E953" s="452"/>
      <c r="X953" s="301"/>
    </row>
    <row r="954" spans="5:24" ht="15.75" customHeight="1" x14ac:dyDescent="0.2">
      <c r="E954" s="452"/>
      <c r="X954" s="301"/>
    </row>
    <row r="955" spans="5:24" ht="15.75" customHeight="1" x14ac:dyDescent="0.2">
      <c r="E955" s="452"/>
      <c r="X955" s="301"/>
    </row>
    <row r="956" spans="5:24" ht="15.75" customHeight="1" x14ac:dyDescent="0.2">
      <c r="E956" s="452"/>
      <c r="X956" s="301"/>
    </row>
    <row r="957" spans="5:24" ht="15.75" customHeight="1" x14ac:dyDescent="0.2">
      <c r="E957" s="452"/>
      <c r="X957" s="301"/>
    </row>
    <row r="958" spans="5:24" ht="15.75" customHeight="1" x14ac:dyDescent="0.2">
      <c r="E958" s="452"/>
      <c r="X958" s="301"/>
    </row>
    <row r="959" spans="5:24" ht="15.75" customHeight="1" x14ac:dyDescent="0.2">
      <c r="E959" s="452"/>
      <c r="X959" s="301"/>
    </row>
    <row r="960" spans="5:24" ht="15.75" customHeight="1" x14ac:dyDescent="0.2">
      <c r="E960" s="452"/>
      <c r="X960" s="301"/>
    </row>
    <row r="961" spans="5:24" ht="15.75" customHeight="1" x14ac:dyDescent="0.2">
      <c r="E961" s="452"/>
      <c r="X961" s="301"/>
    </row>
    <row r="962" spans="5:24" ht="15.75" customHeight="1" x14ac:dyDescent="0.2">
      <c r="E962" s="452"/>
      <c r="X962" s="301"/>
    </row>
    <row r="963" spans="5:24" ht="15.75" customHeight="1" x14ac:dyDescent="0.2">
      <c r="E963" s="452"/>
      <c r="X963" s="301"/>
    </row>
    <row r="964" spans="5:24" ht="15.75" customHeight="1" x14ac:dyDescent="0.2">
      <c r="E964" s="452"/>
      <c r="X964" s="301"/>
    </row>
    <row r="965" spans="5:24" ht="15.75" customHeight="1" x14ac:dyDescent="0.2">
      <c r="E965" s="452"/>
      <c r="X965" s="301"/>
    </row>
    <row r="966" spans="5:24" ht="15.75" customHeight="1" x14ac:dyDescent="0.2">
      <c r="E966" s="452"/>
      <c r="X966" s="301"/>
    </row>
    <row r="967" spans="5:24" ht="15.75" customHeight="1" x14ac:dyDescent="0.2">
      <c r="E967" s="452"/>
      <c r="X967" s="301"/>
    </row>
    <row r="968" spans="5:24" ht="15.75" customHeight="1" x14ac:dyDescent="0.2">
      <c r="E968" s="452"/>
      <c r="X968" s="301"/>
    </row>
    <row r="969" spans="5:24" ht="15.75" customHeight="1" x14ac:dyDescent="0.2">
      <c r="E969" s="452"/>
      <c r="X969" s="301"/>
    </row>
    <row r="970" spans="5:24" ht="15.75" customHeight="1" x14ac:dyDescent="0.2">
      <c r="E970" s="452"/>
      <c r="X970" s="301"/>
    </row>
    <row r="971" spans="5:24" ht="15.75" customHeight="1" x14ac:dyDescent="0.2">
      <c r="E971" s="452"/>
      <c r="X971" s="301"/>
    </row>
    <row r="972" spans="5:24" ht="15.75" customHeight="1" x14ac:dyDescent="0.2">
      <c r="E972" s="452"/>
      <c r="X972" s="301"/>
    </row>
    <row r="973" spans="5:24" ht="15.75" customHeight="1" x14ac:dyDescent="0.2">
      <c r="E973" s="452"/>
      <c r="X973" s="301"/>
    </row>
    <row r="974" spans="5:24" ht="15.75" customHeight="1" x14ac:dyDescent="0.2">
      <c r="E974" s="452"/>
      <c r="X974" s="301"/>
    </row>
    <row r="975" spans="5:24" ht="15.75" customHeight="1" x14ac:dyDescent="0.2">
      <c r="E975" s="452"/>
      <c r="X975" s="301"/>
    </row>
    <row r="976" spans="5:24" ht="15.75" customHeight="1" x14ac:dyDescent="0.2">
      <c r="E976" s="452"/>
      <c r="X976" s="301"/>
    </row>
    <row r="977" spans="5:24" ht="15.75" customHeight="1" x14ac:dyDescent="0.2">
      <c r="E977" s="452"/>
      <c r="X977" s="301"/>
    </row>
    <row r="978" spans="5:24" ht="15.75" customHeight="1" x14ac:dyDescent="0.2">
      <c r="E978" s="452"/>
      <c r="X978" s="301"/>
    </row>
    <row r="979" spans="5:24" ht="15.75" customHeight="1" x14ac:dyDescent="0.2">
      <c r="E979" s="452"/>
      <c r="X979" s="301"/>
    </row>
    <row r="980" spans="5:24" ht="15.75" customHeight="1" x14ac:dyDescent="0.2">
      <c r="E980" s="452"/>
      <c r="X980" s="301"/>
    </row>
    <row r="981" spans="5:24" ht="15.75" customHeight="1" x14ac:dyDescent="0.2">
      <c r="E981" s="452"/>
      <c r="X981" s="301"/>
    </row>
    <row r="982" spans="5:24" ht="15.75" customHeight="1" x14ac:dyDescent="0.2">
      <c r="E982" s="452"/>
      <c r="X982" s="301"/>
    </row>
    <row r="983" spans="5:24" ht="15.75" customHeight="1" x14ac:dyDescent="0.2">
      <c r="E983" s="452"/>
      <c r="X983" s="301"/>
    </row>
    <row r="984" spans="5:24" ht="15.75" customHeight="1" x14ac:dyDescent="0.2">
      <c r="E984" s="452"/>
      <c r="X984" s="301"/>
    </row>
    <row r="985" spans="5:24" ht="15.75" customHeight="1" x14ac:dyDescent="0.2">
      <c r="E985" s="452"/>
      <c r="X985" s="301"/>
    </row>
    <row r="986" spans="5:24" ht="15.75" customHeight="1" x14ac:dyDescent="0.2">
      <c r="E986" s="452"/>
      <c r="X986" s="301"/>
    </row>
    <row r="987" spans="5:24" ht="15.75" customHeight="1" x14ac:dyDescent="0.2">
      <c r="E987" s="452"/>
      <c r="X987" s="301"/>
    </row>
    <row r="988" spans="5:24" ht="15.75" customHeight="1" x14ac:dyDescent="0.2">
      <c r="E988" s="452"/>
      <c r="X988" s="301"/>
    </row>
    <row r="989" spans="5:24" ht="15.75" customHeight="1" x14ac:dyDescent="0.2">
      <c r="E989" s="452"/>
      <c r="X989" s="301"/>
    </row>
    <row r="990" spans="5:24" ht="15.75" customHeight="1" x14ac:dyDescent="0.2">
      <c r="E990" s="452"/>
      <c r="X990" s="301"/>
    </row>
    <row r="991" spans="5:24" ht="15.75" customHeight="1" x14ac:dyDescent="0.2">
      <c r="E991" s="452"/>
      <c r="X991" s="301"/>
    </row>
    <row r="992" spans="5:24" ht="15.75" customHeight="1" x14ac:dyDescent="0.2">
      <c r="E992" s="452"/>
      <c r="X992" s="301"/>
    </row>
    <row r="993" spans="5:24" ht="15.75" customHeight="1" x14ac:dyDescent="0.2">
      <c r="E993" s="452"/>
      <c r="X993" s="301"/>
    </row>
    <row r="994" spans="5:24" ht="15.75" customHeight="1" x14ac:dyDescent="0.2">
      <c r="E994" s="452"/>
      <c r="X994" s="301"/>
    </row>
    <row r="995" spans="5:24" ht="15.75" customHeight="1" x14ac:dyDescent="0.2">
      <c r="E995" s="452"/>
      <c r="X995" s="301"/>
    </row>
    <row r="996" spans="5:24" ht="15.75" customHeight="1" x14ac:dyDescent="0.2">
      <c r="E996" s="452"/>
      <c r="X996" s="301"/>
    </row>
    <row r="997" spans="5:24" ht="15.75" customHeight="1" x14ac:dyDescent="0.2">
      <c r="E997" s="452"/>
      <c r="X997" s="301"/>
    </row>
    <row r="998" spans="5:24" ht="15.75" customHeight="1" x14ac:dyDescent="0.2">
      <c r="E998" s="452"/>
      <c r="X998" s="301"/>
    </row>
    <row r="999" spans="5:24" ht="15.75" customHeight="1" x14ac:dyDescent="0.2">
      <c r="E999" s="452"/>
      <c r="X999" s="301"/>
    </row>
    <row r="1000" spans="5:24" ht="15.75" customHeight="1" x14ac:dyDescent="0.2">
      <c r="E1000" s="452"/>
      <c r="X1000" s="301"/>
    </row>
  </sheetData>
  <mergeCells count="35">
    <mergeCell ref="W23:W27"/>
    <mergeCell ref="W28:W32"/>
    <mergeCell ref="S4:U4"/>
    <mergeCell ref="W4:X5"/>
    <mergeCell ref="S5:U5"/>
    <mergeCell ref="W7:X7"/>
    <mergeCell ref="W8:W12"/>
    <mergeCell ref="W13:W17"/>
    <mergeCell ref="W18:W22"/>
    <mergeCell ref="A28:A32"/>
    <mergeCell ref="B28:B32"/>
    <mergeCell ref="C28:C32"/>
    <mergeCell ref="A13:A17"/>
    <mergeCell ref="A18:A22"/>
    <mergeCell ref="B18:B22"/>
    <mergeCell ref="C18:C22"/>
    <mergeCell ref="A23:A27"/>
    <mergeCell ref="B23:B27"/>
    <mergeCell ref="C23:C27"/>
    <mergeCell ref="A8:A12"/>
    <mergeCell ref="B8:B12"/>
    <mergeCell ref="C8:C10"/>
    <mergeCell ref="B13:B17"/>
    <mergeCell ref="C13:C17"/>
    <mergeCell ref="H4:H5"/>
    <mergeCell ref="I4:M5"/>
    <mergeCell ref="A1:X1"/>
    <mergeCell ref="A3:A5"/>
    <mergeCell ref="B3:B5"/>
    <mergeCell ref="C3:C5"/>
    <mergeCell ref="D3:D5"/>
    <mergeCell ref="G3:M3"/>
    <mergeCell ref="S3:X3"/>
    <mergeCell ref="E3:E5"/>
    <mergeCell ref="G4:G5"/>
  </mergeCells>
  <dataValidations count="3">
    <dataValidation type="list" allowBlank="1" showErrorMessage="1" sqref="G8:G32" xr:uid="{00000000-0002-0000-0300-000000000000}">
      <formula1>"Electricity,Natural Gas,Total GHG,Other"</formula1>
    </dataValidation>
    <dataValidation type="list" allowBlank="1" showErrorMessage="1" sqref="C12" xr:uid="{00000000-0002-0000-0300-000001000000}">
      <formula1>"Rooftop/Parking Solar,Solar Canopies,Floating Solar"</formula1>
    </dataValidation>
    <dataValidation type="list" allowBlank="1" showErrorMessage="1" sqref="D8:D32" xr:uid="{00000000-0002-0000-0300-000002000000}">
      <formula1>"10%,20%,30%,40%,50%,60%,70%,80%,90%,100%"</formula1>
    </dataValidation>
  </dataValidations>
  <hyperlinks>
    <hyperlink ref="X8" r:id="rId1" xr:uid="{00000000-0004-0000-0300-000000000000}"/>
    <hyperlink ref="X9" r:id="rId2" xr:uid="{00000000-0004-0000-0300-000001000000}"/>
    <hyperlink ref="X10" r:id="rId3" xr:uid="{00000000-0004-0000-0300-000002000000}"/>
    <hyperlink ref="X11" r:id="rId4" xr:uid="{00000000-0004-0000-0300-000003000000}"/>
    <hyperlink ref="X13" r:id="rId5" xr:uid="{00000000-0004-0000-0300-000004000000}"/>
    <hyperlink ref="X14" r:id="rId6" xr:uid="{00000000-0004-0000-0300-000005000000}"/>
    <hyperlink ref="X15" r:id="rId7" xr:uid="{00000000-0004-0000-0300-000006000000}"/>
    <hyperlink ref="X16" r:id="rId8" xr:uid="{00000000-0004-0000-0300-000007000000}"/>
    <hyperlink ref="X18" r:id="rId9" xr:uid="{00000000-0004-0000-0300-000008000000}"/>
    <hyperlink ref="X19" r:id="rId10" location=":~:text=When%20you%20switch%20to%20energy,year%20by%20using%20LED%20lighting." xr:uid="{00000000-0004-0000-0300-000009000000}"/>
    <hyperlink ref="X20" r:id="rId11" xr:uid="{00000000-0004-0000-0300-00000A000000}"/>
    <hyperlink ref="X21" r:id="rId12" xr:uid="{00000000-0004-0000-0300-00000B000000}"/>
    <hyperlink ref="X23" r:id="rId13" xr:uid="{00000000-0004-0000-0300-00000C000000}"/>
    <hyperlink ref="X24" r:id="rId14" xr:uid="{00000000-0004-0000-0300-00000D000000}"/>
    <hyperlink ref="X25" r:id="rId15" xr:uid="{00000000-0004-0000-0300-00000E000000}"/>
    <hyperlink ref="X26" r:id="rId16" xr:uid="{00000000-0004-0000-0300-00000F000000}"/>
    <hyperlink ref="X28" r:id="rId17" xr:uid="{00000000-0004-0000-0300-000010000000}"/>
    <hyperlink ref="X29" r:id="rId18" xr:uid="{00000000-0004-0000-0300-000011000000}"/>
    <hyperlink ref="X30" r:id="rId19" xr:uid="{00000000-0004-0000-0300-000012000000}"/>
    <hyperlink ref="X31" r:id="rId20" xr:uid="{00000000-0004-0000-0300-000013000000}"/>
  </hyperlinks>
  <pageMargins left="0.7" right="0.7" top="0.75" bottom="0.75" header="0" footer="0"/>
  <pageSetup orientation="landscape"/>
  <legacyDrawing r:id="rId2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1000"/>
  <sheetViews>
    <sheetView workbookViewId="0"/>
  </sheetViews>
  <sheetFormatPr baseColWidth="10" defaultColWidth="14.5" defaultRowHeight="15" customHeight="1" x14ac:dyDescent="0.2"/>
  <cols>
    <col min="1" max="1" width="14.6640625" customWidth="1"/>
    <col min="2" max="2" width="15.6640625" customWidth="1"/>
    <col min="3" max="3" width="19.5" customWidth="1"/>
    <col min="4" max="5" width="15.6640625" customWidth="1"/>
    <col min="6" max="6" width="14.83203125" customWidth="1"/>
    <col min="7" max="9" width="15.83203125" customWidth="1"/>
    <col min="10" max="26" width="8.6640625" customWidth="1"/>
  </cols>
  <sheetData>
    <row r="1" spans="1:9" ht="16" x14ac:dyDescent="0.2">
      <c r="A1" s="532" t="s">
        <v>235</v>
      </c>
      <c r="B1" s="532"/>
      <c r="C1" s="532"/>
      <c r="D1" s="532"/>
      <c r="E1" s="532"/>
    </row>
    <row r="2" spans="1:9" ht="16" x14ac:dyDescent="0.2">
      <c r="A2" s="533" t="s">
        <v>236</v>
      </c>
      <c r="B2" s="534" t="s">
        <v>237</v>
      </c>
      <c r="C2" s="534" t="s">
        <v>237</v>
      </c>
      <c r="D2" s="535"/>
      <c r="E2" s="535"/>
      <c r="F2" s="535"/>
      <c r="G2" s="536"/>
      <c r="H2" s="536"/>
      <c r="I2" s="536"/>
    </row>
    <row r="3" spans="1:9" ht="16" x14ac:dyDescent="0.2">
      <c r="A3" s="537" t="s">
        <v>238</v>
      </c>
      <c r="B3" s="538" t="s">
        <v>239</v>
      </c>
      <c r="C3" s="538" t="s">
        <v>122</v>
      </c>
      <c r="D3" s="538" t="s">
        <v>240</v>
      </c>
      <c r="E3" s="538" t="s">
        <v>241</v>
      </c>
      <c r="F3" s="539" t="s">
        <v>242</v>
      </c>
      <c r="G3" s="538" t="s">
        <v>243</v>
      </c>
      <c r="H3" s="538" t="s">
        <v>244</v>
      </c>
      <c r="I3" s="538" t="s">
        <v>245</v>
      </c>
    </row>
    <row r="4" spans="1:9" x14ac:dyDescent="0.2">
      <c r="A4" s="540" t="s">
        <v>246</v>
      </c>
      <c r="B4" s="540" t="s">
        <v>247</v>
      </c>
      <c r="C4" s="540" t="s">
        <v>248</v>
      </c>
      <c r="D4" s="541">
        <v>220656</v>
      </c>
      <c r="E4" s="541">
        <f>D4*B30</f>
        <v>127331.38328103069</v>
      </c>
      <c r="F4" s="541">
        <f>D4*B31</f>
        <v>93324.616718969293</v>
      </c>
      <c r="G4" s="541">
        <v>58420</v>
      </c>
      <c r="H4" s="541">
        <f>G4*C30</f>
        <v>22144.312796208531</v>
      </c>
      <c r="I4" s="541">
        <f>G4*C31</f>
        <v>36275.687203791473</v>
      </c>
    </row>
    <row r="5" spans="1:9" x14ac:dyDescent="0.2">
      <c r="A5" s="540" t="s">
        <v>246</v>
      </c>
      <c r="B5" s="540" t="s">
        <v>249</v>
      </c>
      <c r="C5" s="540" t="s">
        <v>248</v>
      </c>
      <c r="D5" s="541">
        <v>266141</v>
      </c>
      <c r="E5" s="541">
        <f>D5*D30</f>
        <v>169263.54713575309</v>
      </c>
      <c r="F5" s="541">
        <f>D5*D31</f>
        <v>96877.452864246909</v>
      </c>
      <c r="G5" s="541">
        <v>23425</v>
      </c>
      <c r="H5" s="541">
        <f>G5*E30</f>
        <v>13181.547345173462</v>
      </c>
      <c r="I5" s="541">
        <f>G5*E31</f>
        <v>10243.452654826538</v>
      </c>
    </row>
    <row r="6" spans="1:9" x14ac:dyDescent="0.2">
      <c r="A6" s="540" t="s">
        <v>246</v>
      </c>
      <c r="B6" s="540" t="s">
        <v>155</v>
      </c>
      <c r="C6" s="540" t="s">
        <v>248</v>
      </c>
      <c r="D6" s="541"/>
      <c r="E6" s="541"/>
      <c r="F6" s="541"/>
      <c r="G6" s="541"/>
      <c r="H6" s="541"/>
      <c r="I6" s="541"/>
    </row>
    <row r="7" spans="1:9" x14ac:dyDescent="0.2">
      <c r="A7" s="540" t="s">
        <v>246</v>
      </c>
      <c r="B7" s="540" t="s">
        <v>250</v>
      </c>
      <c r="C7" s="540" t="s">
        <v>248</v>
      </c>
      <c r="D7" s="541"/>
      <c r="E7" s="541"/>
      <c r="F7" s="541"/>
      <c r="G7" s="541"/>
      <c r="H7" s="541"/>
      <c r="I7" s="541"/>
    </row>
    <row r="8" spans="1:9" x14ac:dyDescent="0.2">
      <c r="A8" s="540" t="s">
        <v>246</v>
      </c>
      <c r="B8" s="540" t="s">
        <v>251</v>
      </c>
      <c r="C8" s="540" t="s">
        <v>248</v>
      </c>
      <c r="D8" s="541"/>
      <c r="E8" s="541"/>
      <c r="F8" s="541"/>
      <c r="G8" s="541"/>
      <c r="H8" s="541"/>
      <c r="I8" s="541"/>
    </row>
    <row r="9" spans="1:9" x14ac:dyDescent="0.2">
      <c r="A9" s="542" t="s">
        <v>252</v>
      </c>
      <c r="B9" s="542"/>
      <c r="C9" s="542"/>
      <c r="D9" s="543">
        <f t="shared" ref="D9:I9" si="0">SUM(D4:D5)</f>
        <v>486797</v>
      </c>
      <c r="E9" s="543">
        <f t="shared" si="0"/>
        <v>296594.93041678378</v>
      </c>
      <c r="F9" s="543">
        <f t="shared" si="0"/>
        <v>190202.06958321622</v>
      </c>
      <c r="G9" s="543">
        <f t="shared" si="0"/>
        <v>81845</v>
      </c>
      <c r="H9" s="543">
        <f t="shared" si="0"/>
        <v>35325.860141381992</v>
      </c>
      <c r="I9" s="543">
        <f t="shared" si="0"/>
        <v>46519.139858618015</v>
      </c>
    </row>
    <row r="11" spans="1:9" ht="15" customHeight="1" x14ac:dyDescent="0.2">
      <c r="A11" s="131" t="s">
        <v>253</v>
      </c>
    </row>
    <row r="12" spans="1:9" ht="15" customHeight="1" x14ac:dyDescent="0.2">
      <c r="A12" s="131" t="s">
        <v>254</v>
      </c>
    </row>
    <row r="14" spans="1:9" ht="15" customHeight="1" x14ac:dyDescent="0.2">
      <c r="A14" s="7" t="s">
        <v>255</v>
      </c>
    </row>
    <row r="15" spans="1:9" ht="15" customHeight="1" x14ac:dyDescent="0.2">
      <c r="B15" s="927" t="s">
        <v>256</v>
      </c>
      <c r="C15" s="845"/>
      <c r="D15" s="927" t="s">
        <v>257</v>
      </c>
      <c r="E15" s="845"/>
    </row>
    <row r="16" spans="1:9" ht="15" customHeight="1" x14ac:dyDescent="0.2">
      <c r="B16" s="7" t="s">
        <v>258</v>
      </c>
      <c r="C16" s="7" t="s">
        <v>243</v>
      </c>
      <c r="D16" s="7" t="s">
        <v>258</v>
      </c>
      <c r="E16" s="7" t="s">
        <v>243</v>
      </c>
    </row>
    <row r="17" spans="1:5" ht="15" customHeight="1" x14ac:dyDescent="0.2">
      <c r="A17" s="544" t="s">
        <v>259</v>
      </c>
      <c r="B17" s="545">
        <v>109779</v>
      </c>
      <c r="C17" s="545">
        <v>20315</v>
      </c>
      <c r="D17" s="545">
        <v>143752</v>
      </c>
      <c r="E17" s="545">
        <v>12230</v>
      </c>
    </row>
    <row r="18" spans="1:5" ht="15" customHeight="1" x14ac:dyDescent="0.2">
      <c r="A18" s="546" t="s">
        <v>260</v>
      </c>
      <c r="B18" s="547">
        <v>29554</v>
      </c>
      <c r="C18" s="547">
        <v>15090</v>
      </c>
      <c r="D18" s="547">
        <v>20777</v>
      </c>
      <c r="E18" s="547">
        <v>2965</v>
      </c>
    </row>
    <row r="19" spans="1:5" ht="15" customHeight="1" x14ac:dyDescent="0.2">
      <c r="A19" s="546" t="s">
        <v>261</v>
      </c>
      <c r="B19" s="547">
        <v>5962</v>
      </c>
      <c r="C19" s="547">
        <v>3610</v>
      </c>
      <c r="D19" s="547">
        <v>2986</v>
      </c>
      <c r="E19" s="547">
        <v>628</v>
      </c>
    </row>
    <row r="20" spans="1:5" ht="15" customHeight="1" x14ac:dyDescent="0.2">
      <c r="A20" s="546" t="s">
        <v>262</v>
      </c>
      <c r="B20" s="547">
        <v>7384</v>
      </c>
      <c r="C20" s="547">
        <v>2448</v>
      </c>
      <c r="D20" s="547">
        <v>7330</v>
      </c>
      <c r="E20" s="547">
        <v>751</v>
      </c>
    </row>
    <row r="21" spans="1:5" ht="15" customHeight="1" x14ac:dyDescent="0.2">
      <c r="A21" s="546" t="s">
        <v>263</v>
      </c>
      <c r="B21" s="547">
        <v>9815</v>
      </c>
      <c r="C21" s="547">
        <v>2761</v>
      </c>
      <c r="D21" s="547">
        <v>9650</v>
      </c>
      <c r="E21" s="547">
        <v>1153</v>
      </c>
    </row>
    <row r="22" spans="1:5" ht="15" customHeight="1" x14ac:dyDescent="0.2">
      <c r="A22" s="546" t="s">
        <v>264</v>
      </c>
      <c r="B22" s="547">
        <v>10529</v>
      </c>
      <c r="C22" s="547">
        <v>3264</v>
      </c>
      <c r="D22" s="547">
        <v>11599</v>
      </c>
      <c r="E22" s="547">
        <v>1366</v>
      </c>
    </row>
    <row r="23" spans="1:5" ht="15" customHeight="1" x14ac:dyDescent="0.2">
      <c r="A23" s="546" t="s">
        <v>265</v>
      </c>
      <c r="B23" s="547">
        <v>10085</v>
      </c>
      <c r="C23" s="547">
        <v>2824</v>
      </c>
      <c r="D23" s="547">
        <v>13462</v>
      </c>
      <c r="E23" s="547">
        <v>937</v>
      </c>
    </row>
    <row r="24" spans="1:5" ht="15" customHeight="1" x14ac:dyDescent="0.2">
      <c r="A24" s="546" t="s">
        <v>266</v>
      </c>
      <c r="B24" s="547">
        <v>6807</v>
      </c>
      <c r="C24" s="547">
        <v>3063</v>
      </c>
      <c r="D24" s="547">
        <v>16170</v>
      </c>
      <c r="E24" s="547">
        <v>1704</v>
      </c>
    </row>
    <row r="25" spans="1:5" ht="15" customHeight="1" x14ac:dyDescent="0.2">
      <c r="A25" s="546" t="s">
        <v>267</v>
      </c>
      <c r="B25" s="547">
        <v>324</v>
      </c>
      <c r="C25" s="547">
        <v>219</v>
      </c>
      <c r="D25" s="547">
        <v>302</v>
      </c>
      <c r="E25" s="547">
        <v>0</v>
      </c>
    </row>
    <row r="26" spans="1:5" ht="15" customHeight="1" x14ac:dyDescent="0.2">
      <c r="B26" s="230">
        <f t="shared" ref="B26:E26" si="1">SUM(B17:B25)</f>
        <v>190239</v>
      </c>
      <c r="C26" s="230">
        <f t="shared" si="1"/>
        <v>53594</v>
      </c>
      <c r="D26" s="230">
        <f t="shared" si="1"/>
        <v>226028</v>
      </c>
      <c r="E26" s="230">
        <f t="shared" si="1"/>
        <v>21734</v>
      </c>
    </row>
    <row r="27" spans="1:5" ht="15" customHeight="1" x14ac:dyDescent="0.2">
      <c r="B27" s="230"/>
      <c r="C27" s="230"/>
      <c r="D27" s="230"/>
    </row>
    <row r="28" spans="1:5" ht="15" customHeight="1" x14ac:dyDescent="0.2">
      <c r="B28" s="927" t="s">
        <v>268</v>
      </c>
      <c r="C28" s="845"/>
      <c r="D28" s="927" t="s">
        <v>269</v>
      </c>
      <c r="E28" s="845"/>
    </row>
    <row r="29" spans="1:5" ht="15" customHeight="1" x14ac:dyDescent="0.2">
      <c r="B29" s="7" t="s">
        <v>258</v>
      </c>
      <c r="C29" s="7" t="s">
        <v>243</v>
      </c>
      <c r="D29" s="7" t="s">
        <v>258</v>
      </c>
      <c r="E29" s="7" t="s">
        <v>243</v>
      </c>
    </row>
    <row r="30" spans="1:5" ht="15" customHeight="1" x14ac:dyDescent="0.2">
      <c r="A30" s="544" t="s">
        <v>270</v>
      </c>
      <c r="B30" s="548">
        <f t="shared" ref="B30:E30" si="2">B17/B26</f>
        <v>0.57705833188778322</v>
      </c>
      <c r="C30" s="549">
        <f t="shared" si="2"/>
        <v>0.37905362540582899</v>
      </c>
      <c r="D30" s="548">
        <f t="shared" si="2"/>
        <v>0.63599200099102771</v>
      </c>
      <c r="E30" s="549">
        <f t="shared" si="2"/>
        <v>0.56271280022085213</v>
      </c>
    </row>
    <row r="31" spans="1:5" ht="15" customHeight="1" x14ac:dyDescent="0.2">
      <c r="A31" s="546" t="s">
        <v>271</v>
      </c>
      <c r="B31" s="550">
        <f t="shared" ref="B31:E31" si="3">SUM(B18:B25)/B26</f>
        <v>0.42294166811221673</v>
      </c>
      <c r="C31" s="551">
        <f t="shared" si="3"/>
        <v>0.62094637459417101</v>
      </c>
      <c r="D31" s="550">
        <f t="shared" si="3"/>
        <v>0.36400799900897235</v>
      </c>
      <c r="E31" s="551">
        <f t="shared" si="3"/>
        <v>0.43728719977914787</v>
      </c>
    </row>
    <row r="32" spans="1:5"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mergeCells count="4">
    <mergeCell ref="B15:C15"/>
    <mergeCell ref="D15:E15"/>
    <mergeCell ref="B28:C28"/>
    <mergeCell ref="D28:E28"/>
  </mergeCells>
  <hyperlinks>
    <hyperlink ref="A11" r:id="rId1" xr:uid="{00000000-0004-0000-0400-000000000000}"/>
    <hyperlink ref="A12" r:id="rId2" xr:uid="{00000000-0004-0000-0400-000001000000}"/>
  </hyperlinks>
  <pageMargins left="0.7" right="0.7" top="0.75" bottom="0.75" header="0" footer="0"/>
  <pageSetup orientation="landscape"/>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Z1000"/>
  <sheetViews>
    <sheetView workbookViewId="0"/>
  </sheetViews>
  <sheetFormatPr baseColWidth="10" defaultColWidth="14.5" defaultRowHeight="15" customHeight="1" x14ac:dyDescent="0.2"/>
  <cols>
    <col min="1" max="12" width="13.5" customWidth="1"/>
    <col min="13" max="26" width="8.6640625" customWidth="1"/>
  </cols>
  <sheetData>
    <row r="1" spans="1:26" ht="32" x14ac:dyDescent="0.2">
      <c r="A1" s="188" t="s">
        <v>272</v>
      </c>
      <c r="B1" s="188"/>
      <c r="C1" s="188"/>
      <c r="D1" s="188"/>
      <c r="E1" s="188"/>
      <c r="F1" s="188"/>
      <c r="G1" s="188"/>
      <c r="H1" s="188"/>
      <c r="I1" s="188"/>
      <c r="J1" s="188"/>
      <c r="K1" s="188"/>
      <c r="L1" s="188"/>
    </row>
    <row r="2" spans="1:26" ht="16" x14ac:dyDescent="0.2">
      <c r="A2" s="188"/>
      <c r="B2" s="188"/>
      <c r="C2" s="294" t="s">
        <v>273</v>
      </c>
      <c r="D2" s="294" t="s">
        <v>274</v>
      </c>
      <c r="E2" s="294" t="s">
        <v>275</v>
      </c>
      <c r="F2" s="294" t="s">
        <v>276</v>
      </c>
      <c r="G2" s="294" t="s">
        <v>277</v>
      </c>
      <c r="H2" s="294" t="s">
        <v>278</v>
      </c>
      <c r="I2" s="188"/>
      <c r="J2" s="188"/>
      <c r="K2" s="188"/>
      <c r="L2" s="188"/>
    </row>
    <row r="3" spans="1:26" ht="32" x14ac:dyDescent="0.2">
      <c r="A3" s="188" t="s">
        <v>279</v>
      </c>
      <c r="B3" s="188"/>
      <c r="C3" s="552">
        <v>7.1999999999999995E-2</v>
      </c>
      <c r="D3" s="552">
        <v>9.6000000000000002E-2</v>
      </c>
      <c r="E3" s="552">
        <v>0.32400000000000001</v>
      </c>
      <c r="F3" s="552">
        <v>0.13300000000000001</v>
      </c>
      <c r="G3" s="552">
        <v>0.03</v>
      </c>
      <c r="H3" s="552">
        <v>0.34499999999999997</v>
      </c>
      <c r="I3" s="188"/>
      <c r="J3" s="188"/>
      <c r="K3" s="188"/>
      <c r="L3" s="188"/>
    </row>
    <row r="4" spans="1:26" ht="32" x14ac:dyDescent="0.2">
      <c r="A4" s="553" t="s">
        <v>280</v>
      </c>
      <c r="B4" s="553"/>
      <c r="C4" s="554">
        <v>7.1999999999999995E-2</v>
      </c>
      <c r="D4" s="554">
        <v>9.6000000000000002E-2</v>
      </c>
      <c r="E4" s="554">
        <v>0.32400000000000001</v>
      </c>
      <c r="F4" s="554">
        <v>0.13300000000000001</v>
      </c>
      <c r="G4" s="554">
        <f>K49</f>
        <v>7.5821845174973493E-2</v>
      </c>
      <c r="H4" s="554">
        <f>H3-(K49-0.03)</f>
        <v>0.29917815482502647</v>
      </c>
      <c r="I4" s="188" t="s">
        <v>281</v>
      </c>
      <c r="J4" s="188"/>
      <c r="K4" s="188"/>
      <c r="L4" s="188"/>
    </row>
    <row r="5" spans="1:26" ht="32" x14ac:dyDescent="0.2">
      <c r="A5" s="555" t="s">
        <v>282</v>
      </c>
      <c r="B5" s="555"/>
      <c r="C5" s="556">
        <v>0.09</v>
      </c>
      <c r="D5" s="556">
        <f>0.14-0.008</f>
        <v>0.13200000000000001</v>
      </c>
      <c r="E5" s="556">
        <v>0.27</v>
      </c>
      <c r="F5" s="556">
        <f t="shared" ref="F5:H5" si="0">F4</f>
        <v>0.13300000000000001</v>
      </c>
      <c r="G5" s="556">
        <f t="shared" si="0"/>
        <v>7.5821845174973493E-2</v>
      </c>
      <c r="H5" s="556">
        <f t="shared" si="0"/>
        <v>0.29917815482502647</v>
      </c>
      <c r="I5" s="188"/>
      <c r="J5" s="188"/>
      <c r="K5" s="188"/>
      <c r="L5" s="188"/>
    </row>
    <row r="6" spans="1:26" x14ac:dyDescent="0.2">
      <c r="A6" s="7" t="s">
        <v>283</v>
      </c>
      <c r="B6" s="188"/>
      <c r="C6" s="188"/>
      <c r="D6" s="188"/>
      <c r="E6" s="188"/>
      <c r="F6" s="188"/>
      <c r="G6" s="188"/>
      <c r="H6" s="188"/>
      <c r="I6" s="188"/>
      <c r="J6" s="188"/>
      <c r="K6" s="188"/>
      <c r="L6" s="188"/>
    </row>
    <row r="7" spans="1:26" x14ac:dyDescent="0.2">
      <c r="A7" s="188"/>
      <c r="B7" s="188"/>
      <c r="C7" s="188"/>
      <c r="D7" s="188"/>
      <c r="E7" s="188"/>
      <c r="F7" s="188"/>
      <c r="G7" s="188"/>
      <c r="H7" s="188"/>
      <c r="I7" s="188"/>
      <c r="J7" s="188"/>
      <c r="K7" s="188"/>
      <c r="L7" s="188"/>
    </row>
    <row r="8" spans="1:26" x14ac:dyDescent="0.2">
      <c r="A8" s="188"/>
      <c r="B8" s="188"/>
      <c r="C8" s="188"/>
      <c r="D8" s="188"/>
      <c r="E8" s="188"/>
      <c r="F8" s="188"/>
      <c r="G8" s="188"/>
      <c r="H8" s="188"/>
      <c r="I8" s="188"/>
      <c r="J8" s="188"/>
      <c r="K8" s="188"/>
      <c r="L8" s="188"/>
    </row>
    <row r="9" spans="1:26" x14ac:dyDescent="0.2">
      <c r="A9" s="188"/>
      <c r="B9" s="188"/>
      <c r="C9" s="188"/>
      <c r="D9" s="188"/>
      <c r="E9" s="188"/>
      <c r="F9" s="188"/>
      <c r="G9" s="188"/>
      <c r="H9" s="188"/>
      <c r="I9" s="188"/>
      <c r="J9" s="188"/>
      <c r="K9" s="188"/>
      <c r="L9" s="188"/>
    </row>
    <row r="10" spans="1:26" x14ac:dyDescent="0.2">
      <c r="A10" s="557"/>
      <c r="B10" s="557"/>
      <c r="C10" s="557"/>
      <c r="D10" s="557"/>
      <c r="E10" s="557"/>
      <c r="F10" s="557"/>
      <c r="G10" s="557"/>
      <c r="H10" s="557"/>
      <c r="I10" s="557"/>
      <c r="J10" s="557"/>
      <c r="K10" s="557"/>
      <c r="L10" s="557"/>
      <c r="M10" s="557"/>
      <c r="N10" s="557"/>
      <c r="O10" s="557"/>
      <c r="P10" s="557"/>
      <c r="Q10" s="557"/>
      <c r="R10" s="557"/>
      <c r="S10" s="557"/>
      <c r="T10" s="557"/>
      <c r="U10" s="557"/>
      <c r="V10" s="557"/>
      <c r="W10" s="557"/>
      <c r="X10" s="557"/>
      <c r="Y10" s="557"/>
      <c r="Z10" s="557"/>
    </row>
    <row r="11" spans="1:26" x14ac:dyDescent="0.2">
      <c r="A11" s="188"/>
      <c r="B11" s="188"/>
      <c r="C11" s="188"/>
      <c r="D11" s="188"/>
      <c r="E11" s="188"/>
      <c r="F11" s="188"/>
      <c r="G11" s="188"/>
      <c r="H11" s="188"/>
      <c r="I11" s="188"/>
      <c r="J11" s="188"/>
      <c r="K11" s="188"/>
      <c r="L11" s="188"/>
    </row>
    <row r="12" spans="1:26" x14ac:dyDescent="0.2">
      <c r="A12" s="188"/>
      <c r="B12" s="188"/>
      <c r="C12" s="188"/>
      <c r="D12" s="188"/>
      <c r="E12" s="188"/>
      <c r="F12" s="188"/>
      <c r="G12" s="188"/>
      <c r="H12" s="188"/>
      <c r="I12" s="188"/>
      <c r="J12" s="188"/>
      <c r="K12" s="188"/>
      <c r="L12" s="188"/>
    </row>
    <row r="13" spans="1:26" x14ac:dyDescent="0.2">
      <c r="A13" s="188"/>
      <c r="B13" s="188"/>
      <c r="C13" s="188"/>
      <c r="D13" s="188"/>
      <c r="E13" s="188"/>
      <c r="F13" s="188"/>
      <c r="G13" s="188"/>
      <c r="H13" s="188"/>
      <c r="I13" s="188"/>
      <c r="J13" s="188"/>
      <c r="K13" s="188"/>
      <c r="L13" s="188"/>
    </row>
    <row r="14" spans="1:26" x14ac:dyDescent="0.2">
      <c r="A14" s="188"/>
      <c r="B14" s="188"/>
      <c r="C14" s="188"/>
      <c r="D14" s="188"/>
      <c r="E14" s="188"/>
      <c r="F14" s="188"/>
      <c r="G14" s="188"/>
      <c r="H14" s="188"/>
      <c r="I14" s="188"/>
      <c r="J14" s="188"/>
      <c r="K14" s="188"/>
      <c r="L14" s="188"/>
    </row>
    <row r="15" spans="1:26" x14ac:dyDescent="0.2">
      <c r="A15" s="188"/>
      <c r="B15" s="188"/>
      <c r="C15" s="188"/>
      <c r="D15" s="188"/>
      <c r="E15" s="188"/>
      <c r="F15" s="188"/>
      <c r="G15" s="188"/>
      <c r="H15" s="188"/>
      <c r="I15" s="188"/>
      <c r="J15" s="188"/>
      <c r="K15" s="188"/>
      <c r="L15" s="188"/>
    </row>
    <row r="16" spans="1:26" x14ac:dyDescent="0.2">
      <c r="A16" s="188"/>
      <c r="B16" s="188"/>
      <c r="C16" s="188"/>
      <c r="D16" s="188"/>
      <c r="E16" s="188"/>
      <c r="F16" s="188"/>
      <c r="G16" s="188"/>
      <c r="H16" s="188"/>
      <c r="I16" s="188"/>
      <c r="J16" s="188"/>
      <c r="K16" s="188"/>
      <c r="L16" s="188"/>
    </row>
    <row r="17" spans="1:12" x14ac:dyDescent="0.2">
      <c r="A17" s="188"/>
      <c r="B17" s="188"/>
      <c r="C17" s="188"/>
      <c r="D17" s="188"/>
      <c r="E17" s="188"/>
      <c r="F17" s="188"/>
      <c r="G17" s="188"/>
      <c r="H17" s="188"/>
      <c r="I17" s="188"/>
      <c r="J17" s="188"/>
      <c r="K17" s="188"/>
      <c r="L17" s="188"/>
    </row>
    <row r="18" spans="1:12" x14ac:dyDescent="0.2">
      <c r="A18" s="188"/>
      <c r="B18" s="188"/>
      <c r="C18" s="188"/>
      <c r="D18" s="188"/>
      <c r="E18" s="188"/>
      <c r="F18" s="188"/>
      <c r="G18" s="188"/>
      <c r="H18" s="188"/>
      <c r="I18" s="188"/>
      <c r="J18" s="188"/>
      <c r="K18" s="188"/>
      <c r="L18" s="188"/>
    </row>
    <row r="19" spans="1:12" x14ac:dyDescent="0.2">
      <c r="A19" s="188"/>
      <c r="B19" s="188"/>
      <c r="C19" s="188"/>
      <c r="D19" s="188"/>
      <c r="E19" s="188"/>
      <c r="F19" s="188"/>
      <c r="G19" s="188"/>
      <c r="H19" s="188"/>
      <c r="I19" s="188"/>
      <c r="J19" s="188"/>
      <c r="K19" s="188"/>
      <c r="L19" s="188"/>
    </row>
    <row r="20" spans="1:12" x14ac:dyDescent="0.2">
      <c r="A20" s="188"/>
      <c r="B20" s="188"/>
      <c r="C20" s="188"/>
      <c r="D20" s="188"/>
      <c r="E20" s="188"/>
      <c r="F20" s="188"/>
      <c r="G20" s="188"/>
      <c r="H20" s="188"/>
      <c r="I20" s="188"/>
      <c r="J20" s="188"/>
      <c r="K20" s="188"/>
      <c r="L20" s="188"/>
    </row>
    <row r="21" spans="1:12" ht="15.75" customHeight="1" x14ac:dyDescent="0.2">
      <c r="A21" s="188"/>
      <c r="B21" s="188"/>
      <c r="C21" s="188"/>
      <c r="D21" s="188"/>
      <c r="E21" s="188"/>
      <c r="F21" s="188"/>
      <c r="G21" s="188"/>
      <c r="H21" s="188"/>
      <c r="I21" s="188"/>
      <c r="J21" s="188"/>
      <c r="K21" s="188"/>
      <c r="L21" s="188"/>
    </row>
    <row r="22" spans="1:12" ht="15.75" customHeight="1" x14ac:dyDescent="0.2">
      <c r="A22" s="188"/>
      <c r="B22" s="188"/>
      <c r="C22" s="188"/>
      <c r="D22" s="188"/>
      <c r="E22" s="188"/>
      <c r="F22" s="188"/>
      <c r="G22" s="188"/>
      <c r="H22" s="188"/>
      <c r="I22" s="188"/>
      <c r="J22" s="188"/>
      <c r="K22" s="188"/>
      <c r="L22" s="188"/>
    </row>
    <row r="23" spans="1:12" ht="15.75" customHeight="1" x14ac:dyDescent="0.2">
      <c r="A23" s="188"/>
      <c r="B23" s="188"/>
      <c r="C23" s="188"/>
      <c r="D23" s="188"/>
      <c r="E23" s="188"/>
      <c r="F23" s="188"/>
      <c r="G23" s="188"/>
      <c r="H23" s="188"/>
      <c r="I23" s="188"/>
      <c r="J23" s="188"/>
      <c r="K23" s="188"/>
      <c r="L23" s="188"/>
    </row>
    <row r="24" spans="1:12" ht="15.75" customHeight="1" x14ac:dyDescent="0.2">
      <c r="A24" s="188"/>
      <c r="B24" s="188"/>
      <c r="C24" s="188"/>
      <c r="D24" s="188"/>
      <c r="E24" s="188"/>
      <c r="F24" s="188"/>
      <c r="G24" s="188"/>
      <c r="H24" s="188"/>
      <c r="I24" s="188"/>
      <c r="J24" s="188"/>
      <c r="K24" s="188"/>
      <c r="L24" s="188"/>
    </row>
    <row r="25" spans="1:12" ht="15.75" customHeight="1" x14ac:dyDescent="0.2">
      <c r="A25" s="188"/>
      <c r="B25" s="188"/>
      <c r="C25" s="188"/>
      <c r="D25" s="188"/>
      <c r="E25" s="188"/>
      <c r="F25" s="188"/>
      <c r="G25" s="188"/>
      <c r="H25" s="188"/>
      <c r="I25" s="188"/>
      <c r="J25" s="188"/>
      <c r="K25" s="188"/>
      <c r="L25" s="188"/>
    </row>
    <row r="26" spans="1:12" ht="15.75" customHeight="1" x14ac:dyDescent="0.2">
      <c r="A26" s="188"/>
      <c r="B26" s="188"/>
      <c r="C26" s="188"/>
      <c r="D26" s="188"/>
      <c r="E26" s="188"/>
      <c r="F26" s="188"/>
      <c r="G26" s="188"/>
      <c r="H26" s="188"/>
      <c r="I26" s="188"/>
      <c r="J26" s="188"/>
      <c r="K26" s="188"/>
      <c r="L26" s="188"/>
    </row>
    <row r="27" spans="1:12" ht="15.75" customHeight="1" x14ac:dyDescent="0.2">
      <c r="A27" s="188"/>
      <c r="B27" s="188"/>
      <c r="C27" s="188"/>
      <c r="D27" s="188"/>
      <c r="E27" s="188"/>
      <c r="F27" s="188"/>
      <c r="G27" s="188"/>
      <c r="H27" s="188"/>
      <c r="I27" s="188"/>
      <c r="J27" s="188"/>
      <c r="K27" s="188"/>
      <c r="L27" s="188"/>
    </row>
    <row r="28" spans="1:12" ht="15.75" customHeight="1" x14ac:dyDescent="0.2">
      <c r="A28" s="188"/>
      <c r="B28" s="188"/>
      <c r="C28" s="188"/>
      <c r="D28" s="188"/>
      <c r="E28" s="188"/>
      <c r="F28" s="188"/>
      <c r="G28" s="188"/>
      <c r="H28" s="188"/>
      <c r="I28" s="188"/>
      <c r="J28" s="188"/>
      <c r="K28" s="188"/>
      <c r="L28" s="188"/>
    </row>
    <row r="29" spans="1:12" ht="15.75" customHeight="1" x14ac:dyDescent="0.2">
      <c r="A29" s="188"/>
      <c r="B29" s="188"/>
      <c r="C29" s="188"/>
      <c r="D29" s="188"/>
      <c r="E29" s="188"/>
      <c r="F29" s="188"/>
      <c r="G29" s="188"/>
      <c r="H29" s="188"/>
      <c r="I29" s="188"/>
      <c r="J29" s="188"/>
      <c r="K29" s="188"/>
      <c r="L29" s="188"/>
    </row>
    <row r="30" spans="1:12" ht="15.75" customHeight="1" x14ac:dyDescent="0.2">
      <c r="A30" s="188"/>
      <c r="B30" s="188"/>
      <c r="C30" s="188"/>
      <c r="D30" s="188"/>
      <c r="E30" s="188"/>
      <c r="F30" s="188"/>
      <c r="G30" s="188"/>
      <c r="H30" s="188"/>
      <c r="I30" s="188"/>
      <c r="J30" s="188"/>
      <c r="K30" s="188"/>
      <c r="L30" s="188"/>
    </row>
    <row r="31" spans="1:12" ht="15.75" customHeight="1" x14ac:dyDescent="0.2">
      <c r="A31" s="188"/>
      <c r="B31" s="188"/>
      <c r="C31" s="188"/>
      <c r="D31" s="188"/>
      <c r="E31" s="188"/>
      <c r="F31" s="188"/>
      <c r="G31" s="188"/>
      <c r="H31" s="188"/>
      <c r="I31" s="188"/>
      <c r="J31" s="188"/>
      <c r="K31" s="188"/>
      <c r="L31" s="188"/>
    </row>
    <row r="32" spans="1:12" ht="15.75" customHeight="1" x14ac:dyDescent="0.2">
      <c r="A32" s="188"/>
      <c r="B32" s="188"/>
      <c r="C32" s="188"/>
      <c r="D32" s="188"/>
      <c r="E32" s="188"/>
      <c r="F32" s="188"/>
      <c r="G32" s="188"/>
      <c r="H32" s="188"/>
      <c r="I32" s="188"/>
      <c r="J32" s="188"/>
      <c r="K32" s="188"/>
      <c r="L32" s="188"/>
    </row>
    <row r="33" spans="1:12" ht="15.75" customHeight="1" x14ac:dyDescent="0.2">
      <c r="A33" s="188"/>
      <c r="B33" s="188"/>
      <c r="C33" s="188"/>
      <c r="D33" s="188"/>
      <c r="E33" s="188"/>
      <c r="F33" s="188"/>
      <c r="G33" s="188"/>
      <c r="H33" s="188"/>
      <c r="I33" s="188"/>
      <c r="J33" s="188"/>
      <c r="K33" s="188"/>
      <c r="L33" s="188"/>
    </row>
    <row r="34" spans="1:12" ht="15.75" customHeight="1" x14ac:dyDescent="0.2">
      <c r="A34" s="188"/>
      <c r="B34" s="188"/>
      <c r="C34" s="188"/>
      <c r="D34" s="188"/>
      <c r="E34" s="188"/>
      <c r="F34" s="188"/>
      <c r="G34" s="188"/>
      <c r="H34" s="188"/>
      <c r="I34" s="188"/>
      <c r="J34" s="188"/>
      <c r="K34" s="188"/>
      <c r="L34" s="188"/>
    </row>
    <row r="35" spans="1:12" ht="15.75" customHeight="1" x14ac:dyDescent="0.2">
      <c r="A35" s="188"/>
      <c r="B35" s="188"/>
      <c r="C35" s="188"/>
      <c r="D35" s="188"/>
      <c r="E35" s="188"/>
      <c r="F35" s="188"/>
      <c r="G35" s="188"/>
      <c r="H35" s="188"/>
      <c r="I35" s="188"/>
      <c r="J35" s="188"/>
      <c r="K35" s="188"/>
      <c r="L35" s="188"/>
    </row>
    <row r="36" spans="1:12" ht="15.75" customHeight="1" x14ac:dyDescent="0.2">
      <c r="A36" s="188"/>
      <c r="B36" s="188"/>
      <c r="C36" s="188"/>
      <c r="D36" s="188"/>
      <c r="E36" s="188"/>
      <c r="F36" s="188"/>
      <c r="G36" s="188"/>
      <c r="H36" s="188"/>
      <c r="I36" s="188"/>
      <c r="J36" s="188"/>
      <c r="K36" s="188"/>
      <c r="L36" s="188"/>
    </row>
    <row r="37" spans="1:12" ht="15.75" customHeight="1" x14ac:dyDescent="0.2">
      <c r="A37" s="188"/>
      <c r="B37" s="188"/>
      <c r="C37" s="188"/>
      <c r="D37" s="188"/>
      <c r="E37" s="188"/>
      <c r="F37" s="188"/>
      <c r="G37" s="188"/>
      <c r="H37" s="188"/>
      <c r="I37" s="188"/>
      <c r="J37" s="188"/>
      <c r="K37" s="188"/>
      <c r="L37" s="188"/>
    </row>
    <row r="38" spans="1:12" ht="15.75" customHeight="1" x14ac:dyDescent="0.2">
      <c r="A38" s="188"/>
      <c r="B38" s="188"/>
      <c r="C38" s="188"/>
      <c r="D38" s="188"/>
      <c r="E38" s="188"/>
      <c r="F38" s="188"/>
      <c r="G38" s="188"/>
      <c r="H38" s="188"/>
      <c r="I38" s="188"/>
      <c r="J38" s="188"/>
      <c r="K38" s="188"/>
      <c r="L38" s="188"/>
    </row>
    <row r="39" spans="1:12" ht="15.75" customHeight="1" x14ac:dyDescent="0.2">
      <c r="A39" s="188"/>
      <c r="B39" s="188"/>
      <c r="C39" s="188"/>
      <c r="D39" s="188"/>
      <c r="E39" s="188"/>
      <c r="F39" s="188"/>
      <c r="G39" s="188"/>
      <c r="H39" s="188"/>
      <c r="I39" s="188"/>
      <c r="J39" s="188"/>
      <c r="K39" s="188"/>
      <c r="L39" s="188"/>
    </row>
    <row r="40" spans="1:12" ht="15.75" customHeight="1" x14ac:dyDescent="0.2">
      <c r="A40" s="188"/>
      <c r="B40" s="188"/>
      <c r="C40" s="188"/>
      <c r="D40" s="188"/>
      <c r="E40" s="188"/>
      <c r="F40" s="188"/>
      <c r="G40" s="188"/>
      <c r="H40" s="188"/>
      <c r="I40" s="188"/>
      <c r="J40" s="188"/>
      <c r="K40" s="188"/>
      <c r="L40" s="188"/>
    </row>
    <row r="41" spans="1:12" ht="15.75" customHeight="1" x14ac:dyDescent="0.2">
      <c r="A41" s="188"/>
      <c r="B41" s="188"/>
      <c r="C41" s="188"/>
      <c r="D41" s="188"/>
      <c r="E41" s="188"/>
      <c r="F41" s="188"/>
      <c r="G41" s="188"/>
      <c r="H41" s="188"/>
      <c r="I41" s="188"/>
      <c r="J41" s="188"/>
      <c r="K41" s="188"/>
      <c r="L41" s="188"/>
    </row>
    <row r="42" spans="1:12" ht="15.75" customHeight="1" x14ac:dyDescent="0.2">
      <c r="A42" s="188"/>
      <c r="B42" s="188" t="s">
        <v>284</v>
      </c>
      <c r="C42" s="188"/>
      <c r="D42" s="188"/>
      <c r="E42" s="188"/>
      <c r="F42" s="188"/>
      <c r="G42" s="188"/>
      <c r="H42" s="188"/>
      <c r="I42" s="188"/>
      <c r="J42" s="188"/>
      <c r="K42" s="188"/>
      <c r="L42" s="188"/>
    </row>
    <row r="43" spans="1:12" ht="15.75" customHeight="1" x14ac:dyDescent="0.2">
      <c r="A43" s="188"/>
      <c r="B43" s="294" t="s">
        <v>252</v>
      </c>
      <c r="C43" s="294" t="s">
        <v>285</v>
      </c>
      <c r="D43" s="294" t="s">
        <v>274</v>
      </c>
      <c r="E43" s="294" t="s">
        <v>275</v>
      </c>
      <c r="F43" s="294" t="s">
        <v>286</v>
      </c>
      <c r="G43" s="294" t="s">
        <v>287</v>
      </c>
      <c r="H43" s="188"/>
      <c r="I43" s="188"/>
      <c r="J43" s="188"/>
      <c r="K43" s="188"/>
      <c r="L43" s="188"/>
    </row>
    <row r="44" spans="1:12" ht="15.75" customHeight="1" x14ac:dyDescent="0.2">
      <c r="A44" s="187" t="s">
        <v>288</v>
      </c>
      <c r="B44" s="558">
        <v>1584</v>
      </c>
      <c r="C44" s="559">
        <v>459</v>
      </c>
      <c r="D44" s="559">
        <v>285</v>
      </c>
      <c r="E44" s="559">
        <v>248</v>
      </c>
      <c r="F44" s="559">
        <v>75</v>
      </c>
      <c r="G44" s="188">
        <v>517</v>
      </c>
      <c r="H44" s="188"/>
      <c r="I44" s="188"/>
      <c r="J44" s="188"/>
      <c r="K44" s="188"/>
      <c r="L44" s="188"/>
    </row>
    <row r="45" spans="1:12" ht="15.75" customHeight="1" x14ac:dyDescent="0.2">
      <c r="A45" s="188"/>
      <c r="B45" s="188"/>
      <c r="C45" s="552">
        <f t="shared" ref="C45:G45" si="1">C44/$B$44</f>
        <v>0.28977272727272729</v>
      </c>
      <c r="D45" s="552">
        <f t="shared" si="1"/>
        <v>0.17992424242424243</v>
      </c>
      <c r="E45" s="552">
        <f t="shared" si="1"/>
        <v>0.15656565656565657</v>
      </c>
      <c r="F45" s="552">
        <f t="shared" si="1"/>
        <v>4.7348484848484848E-2</v>
      </c>
      <c r="G45" s="552">
        <f t="shared" si="1"/>
        <v>0.3263888888888889</v>
      </c>
      <c r="H45" s="188"/>
      <c r="I45" s="188"/>
      <c r="J45" s="188"/>
      <c r="K45" s="188"/>
      <c r="L45" s="188"/>
    </row>
    <row r="46" spans="1:12" ht="15.75" customHeight="1" x14ac:dyDescent="0.2">
      <c r="A46" s="188"/>
      <c r="B46" s="188" t="s">
        <v>284</v>
      </c>
      <c r="C46" s="552"/>
      <c r="D46" s="552"/>
      <c r="E46" s="552"/>
      <c r="F46" s="552"/>
      <c r="G46" s="552"/>
      <c r="H46" s="188"/>
      <c r="I46" s="188"/>
      <c r="J46" s="188"/>
      <c r="K46" s="188"/>
      <c r="L46" s="188"/>
    </row>
    <row r="47" spans="1:12" ht="15.75" customHeight="1" x14ac:dyDescent="0.2">
      <c r="A47" s="187" t="s">
        <v>289</v>
      </c>
      <c r="B47" s="294" t="s">
        <v>252</v>
      </c>
      <c r="C47" s="294" t="s">
        <v>273</v>
      </c>
      <c r="D47" s="294" t="s">
        <v>274</v>
      </c>
      <c r="E47" s="294" t="s">
        <v>275</v>
      </c>
      <c r="F47" s="294" t="s">
        <v>290</v>
      </c>
      <c r="G47" s="294" t="s">
        <v>291</v>
      </c>
      <c r="H47" s="294" t="s">
        <v>292</v>
      </c>
      <c r="I47" s="294" t="s">
        <v>293</v>
      </c>
      <c r="J47" s="294" t="s">
        <v>294</v>
      </c>
      <c r="K47" s="294" t="s">
        <v>277</v>
      </c>
      <c r="L47" s="294" t="s">
        <v>295</v>
      </c>
    </row>
    <row r="48" spans="1:12" ht="15.75" customHeight="1" x14ac:dyDescent="0.2">
      <c r="A48" s="560"/>
      <c r="B48" s="558">
        <f>SUM(C48:L48)</f>
        <v>754.4</v>
      </c>
      <c r="C48" s="560">
        <f>138.6+8.1</f>
        <v>146.69999999999999</v>
      </c>
      <c r="D48" s="560">
        <v>172.1</v>
      </c>
      <c r="E48" s="560">
        <f>248+40</f>
        <v>288</v>
      </c>
      <c r="F48" s="560">
        <v>20.8</v>
      </c>
      <c r="G48" s="560">
        <v>13.8</v>
      </c>
      <c r="H48" s="560">
        <v>2.2999999999999998</v>
      </c>
      <c r="I48" s="560">
        <v>5.2</v>
      </c>
      <c r="J48" s="560">
        <v>46.6</v>
      </c>
      <c r="K48" s="560">
        <v>57.2</v>
      </c>
      <c r="L48" s="560">
        <v>1.7</v>
      </c>
    </row>
    <row r="49" spans="1:12" ht="15.75" customHeight="1" x14ac:dyDescent="0.2">
      <c r="A49" s="188"/>
      <c r="B49" s="188"/>
      <c r="C49" s="552">
        <f t="shared" ref="C49:L49" si="2">C48/$B$48</f>
        <v>0.19445917285259809</v>
      </c>
      <c r="D49" s="552">
        <f t="shared" si="2"/>
        <v>0.22812831389183458</v>
      </c>
      <c r="E49" s="552">
        <f t="shared" si="2"/>
        <v>0.38176033934252385</v>
      </c>
      <c r="F49" s="552">
        <f t="shared" si="2"/>
        <v>2.7571580063626724E-2</v>
      </c>
      <c r="G49" s="552">
        <f t="shared" si="2"/>
        <v>1.8292682926829271E-2</v>
      </c>
      <c r="H49" s="552">
        <f t="shared" si="2"/>
        <v>3.0487804878048777E-3</v>
      </c>
      <c r="I49" s="552">
        <f t="shared" si="2"/>
        <v>6.8928950159066809E-3</v>
      </c>
      <c r="J49" s="552">
        <f t="shared" si="2"/>
        <v>6.1770943796394487E-2</v>
      </c>
      <c r="K49" s="552">
        <f t="shared" si="2"/>
        <v>7.5821845174973493E-2</v>
      </c>
      <c r="L49" s="552">
        <f t="shared" si="2"/>
        <v>2.2534464475079535E-3</v>
      </c>
    </row>
    <row r="50" spans="1:12" ht="15.75" customHeight="1" x14ac:dyDescent="0.2">
      <c r="A50" s="188"/>
      <c r="B50" s="188"/>
      <c r="C50" s="552"/>
      <c r="D50" s="552"/>
      <c r="E50" s="552"/>
      <c r="F50" s="552"/>
      <c r="G50" s="552"/>
      <c r="H50" s="188"/>
      <c r="I50" s="188"/>
      <c r="J50" s="188"/>
      <c r="K50" s="188"/>
      <c r="L50" s="188"/>
    </row>
    <row r="51" spans="1:12" ht="15.75" customHeight="1" x14ac:dyDescent="0.2">
      <c r="A51" s="188"/>
      <c r="B51" s="188"/>
      <c r="C51" s="552" t="s">
        <v>296</v>
      </c>
      <c r="D51" s="552" t="s">
        <v>296</v>
      </c>
      <c r="E51" s="552" t="s">
        <v>296</v>
      </c>
      <c r="F51" s="552" t="s">
        <v>296</v>
      </c>
      <c r="G51" s="188"/>
      <c r="H51" s="188"/>
      <c r="I51" s="188"/>
      <c r="J51" s="188"/>
      <c r="K51" s="188"/>
      <c r="L51" s="188"/>
    </row>
    <row r="52" spans="1:12" ht="15.75" customHeight="1" x14ac:dyDescent="0.2">
      <c r="A52" s="188"/>
      <c r="B52" s="188"/>
      <c r="C52" s="294" t="s">
        <v>285</v>
      </c>
      <c r="D52" s="294" t="s">
        <v>274</v>
      </c>
      <c r="E52" s="294" t="s">
        <v>275</v>
      </c>
      <c r="F52" s="294" t="s">
        <v>297</v>
      </c>
      <c r="G52" s="188"/>
      <c r="H52" s="188"/>
      <c r="I52" s="188"/>
      <c r="J52" s="188"/>
      <c r="K52" s="188"/>
      <c r="L52" s="188"/>
    </row>
    <row r="53" spans="1:12" ht="15.75" customHeight="1" x14ac:dyDescent="0.2">
      <c r="A53" s="187" t="s">
        <v>298</v>
      </c>
      <c r="B53" s="188"/>
      <c r="C53" s="561">
        <v>0.09</v>
      </c>
      <c r="D53" s="552">
        <v>0.14000000000000001</v>
      </c>
      <c r="E53" s="561">
        <v>0.27</v>
      </c>
      <c r="F53" s="552">
        <f>0.5</f>
        <v>0.5</v>
      </c>
      <c r="G53" s="188"/>
      <c r="H53" s="188"/>
      <c r="I53" s="188"/>
      <c r="J53" s="188"/>
      <c r="K53" s="188"/>
      <c r="L53" s="188"/>
    </row>
    <row r="54" spans="1:12" ht="15.75" customHeight="1" x14ac:dyDescent="0.2">
      <c r="A54" s="188"/>
      <c r="B54" s="188"/>
      <c r="C54" s="188"/>
      <c r="D54" s="188"/>
      <c r="E54" s="561"/>
      <c r="F54" s="188"/>
      <c r="G54" s="188"/>
      <c r="H54" s="188"/>
      <c r="I54" s="188"/>
      <c r="J54" s="188"/>
      <c r="K54" s="188"/>
      <c r="L54" s="188"/>
    </row>
    <row r="55" spans="1:12" ht="15.75" customHeight="1" x14ac:dyDescent="0.2">
      <c r="A55" s="188"/>
      <c r="B55" s="188"/>
      <c r="C55" s="188"/>
      <c r="D55" s="188"/>
      <c r="E55" s="188"/>
      <c r="F55" s="188"/>
      <c r="G55" s="188"/>
      <c r="H55" s="188"/>
      <c r="I55" s="188"/>
      <c r="J55" s="188"/>
      <c r="K55" s="188"/>
      <c r="L55" s="188"/>
    </row>
    <row r="56" spans="1:12" ht="15.75" customHeight="1" x14ac:dyDescent="0.2">
      <c r="A56" s="188"/>
      <c r="B56" s="188"/>
      <c r="C56" s="188"/>
      <c r="D56" s="188"/>
      <c r="E56" s="188"/>
      <c r="F56" s="188"/>
      <c r="G56" s="188"/>
      <c r="H56" s="188"/>
      <c r="I56" s="188"/>
      <c r="J56" s="188"/>
      <c r="K56" s="188"/>
      <c r="L56" s="188"/>
    </row>
    <row r="57" spans="1:12" ht="15.75" customHeight="1" x14ac:dyDescent="0.2">
      <c r="A57" s="188"/>
      <c r="B57" s="188"/>
      <c r="C57" s="188"/>
      <c r="D57" s="188"/>
      <c r="E57" s="188"/>
      <c r="F57" s="188"/>
      <c r="G57" s="188"/>
      <c r="H57" s="188"/>
      <c r="I57" s="188"/>
      <c r="J57" s="188"/>
      <c r="K57" s="188"/>
      <c r="L57" s="188"/>
    </row>
    <row r="58" spans="1:12" ht="15.75" customHeight="1" x14ac:dyDescent="0.2">
      <c r="A58" s="188"/>
      <c r="B58" s="188"/>
      <c r="C58" s="188"/>
      <c r="D58" s="188"/>
      <c r="E58" s="188"/>
      <c r="F58" s="188"/>
      <c r="G58" s="188"/>
      <c r="H58" s="188"/>
      <c r="I58" s="188"/>
      <c r="J58" s="188"/>
      <c r="K58" s="188"/>
      <c r="L58" s="188"/>
    </row>
    <row r="59" spans="1:12" ht="15.75" customHeight="1" x14ac:dyDescent="0.2">
      <c r="A59" s="188"/>
      <c r="B59" s="188"/>
      <c r="C59" s="188"/>
      <c r="D59" s="188"/>
      <c r="E59" s="188"/>
      <c r="F59" s="188"/>
      <c r="G59" s="188"/>
      <c r="H59" s="188"/>
      <c r="I59" s="188"/>
      <c r="J59" s="188"/>
      <c r="K59" s="188"/>
      <c r="L59" s="188"/>
    </row>
    <row r="60" spans="1:12" ht="15.75" customHeight="1" x14ac:dyDescent="0.2">
      <c r="A60" s="188"/>
      <c r="B60" s="188"/>
      <c r="C60" s="188"/>
      <c r="D60" s="188"/>
      <c r="E60" s="188"/>
      <c r="F60" s="188"/>
      <c r="G60" s="188"/>
      <c r="H60" s="188"/>
      <c r="I60" s="188"/>
      <c r="J60" s="188"/>
      <c r="K60" s="188"/>
      <c r="L60" s="188"/>
    </row>
    <row r="61" spans="1:12" ht="15.75" customHeight="1" x14ac:dyDescent="0.2">
      <c r="A61" s="188"/>
      <c r="B61" s="188"/>
      <c r="C61" s="188"/>
      <c r="D61" s="188"/>
      <c r="E61" s="188"/>
      <c r="F61" s="188"/>
      <c r="G61" s="188"/>
      <c r="H61" s="188"/>
      <c r="I61" s="188"/>
      <c r="J61" s="188"/>
      <c r="K61" s="188"/>
      <c r="L61" s="188"/>
    </row>
    <row r="62" spans="1:12" ht="15.75" customHeight="1" x14ac:dyDescent="0.2">
      <c r="A62" s="188"/>
      <c r="B62" s="188"/>
      <c r="C62" s="188"/>
      <c r="D62" s="188"/>
      <c r="E62" s="188"/>
      <c r="F62" s="188"/>
      <c r="G62" s="188"/>
      <c r="H62" s="188"/>
      <c r="I62" s="188"/>
      <c r="J62" s="188"/>
      <c r="K62" s="188"/>
      <c r="L62" s="188"/>
    </row>
    <row r="63" spans="1:12" ht="15.75" customHeight="1" x14ac:dyDescent="0.2">
      <c r="A63" s="188"/>
      <c r="B63" s="188"/>
      <c r="C63" s="188"/>
      <c r="D63" s="188"/>
      <c r="E63" s="188"/>
      <c r="F63" s="188"/>
      <c r="G63" s="188"/>
      <c r="H63" s="188"/>
      <c r="I63" s="188"/>
      <c r="J63" s="188"/>
      <c r="K63" s="188"/>
      <c r="L63" s="188"/>
    </row>
    <row r="64" spans="1:12" ht="15.75" customHeight="1" x14ac:dyDescent="0.2">
      <c r="A64" s="188"/>
      <c r="B64" s="188"/>
      <c r="C64" s="188"/>
      <c r="D64" s="188"/>
      <c r="E64" s="188"/>
      <c r="F64" s="188"/>
      <c r="G64" s="188"/>
      <c r="H64" s="188"/>
      <c r="I64" s="188"/>
      <c r="J64" s="188"/>
      <c r="K64" s="188"/>
      <c r="L64" s="188"/>
    </row>
    <row r="65" spans="1:12" ht="15.75" customHeight="1" x14ac:dyDescent="0.2">
      <c r="A65" s="188"/>
      <c r="B65" s="188"/>
      <c r="C65" s="188"/>
      <c r="D65" s="188"/>
      <c r="E65" s="188"/>
      <c r="F65" s="188"/>
      <c r="G65" s="188"/>
      <c r="H65" s="188"/>
      <c r="I65" s="188"/>
      <c r="J65" s="188"/>
      <c r="K65" s="188"/>
      <c r="L65" s="188"/>
    </row>
    <row r="66" spans="1:12" ht="15.75" customHeight="1" x14ac:dyDescent="0.2">
      <c r="A66" s="188"/>
      <c r="B66" s="188"/>
      <c r="C66" s="188"/>
      <c r="D66" s="188"/>
      <c r="E66" s="188"/>
      <c r="F66" s="188"/>
      <c r="G66" s="188"/>
      <c r="H66" s="188"/>
      <c r="I66" s="188"/>
      <c r="J66" s="188"/>
      <c r="K66" s="188"/>
      <c r="L66" s="188"/>
    </row>
    <row r="67" spans="1:12" ht="15.75" customHeight="1" x14ac:dyDescent="0.2">
      <c r="A67" s="188"/>
      <c r="B67" s="188"/>
      <c r="C67" s="188"/>
      <c r="D67" s="188"/>
      <c r="E67" s="188"/>
      <c r="F67" s="188"/>
      <c r="G67" s="188"/>
      <c r="H67" s="188"/>
      <c r="I67" s="188"/>
      <c r="J67" s="188"/>
      <c r="K67" s="188"/>
      <c r="L67" s="188"/>
    </row>
    <row r="68" spans="1:12" ht="15.75" customHeight="1" x14ac:dyDescent="0.2">
      <c r="A68" s="188"/>
      <c r="B68" s="188"/>
      <c r="C68" s="188"/>
      <c r="D68" s="188"/>
      <c r="E68" s="188"/>
      <c r="F68" s="188"/>
      <c r="G68" s="188"/>
      <c r="H68" s="188"/>
      <c r="I68" s="188"/>
      <c r="J68" s="188"/>
      <c r="K68" s="188"/>
      <c r="L68" s="188"/>
    </row>
    <row r="69" spans="1:12" ht="15.75" customHeight="1" x14ac:dyDescent="0.2">
      <c r="A69" s="188"/>
      <c r="B69" s="188"/>
      <c r="C69" s="188"/>
      <c r="D69" s="188"/>
      <c r="E69" s="188"/>
      <c r="F69" s="188"/>
      <c r="G69" s="188"/>
      <c r="H69" s="188"/>
      <c r="I69" s="188"/>
      <c r="J69" s="188"/>
      <c r="K69" s="188"/>
      <c r="L69" s="188"/>
    </row>
    <row r="70" spans="1:12" ht="15.75" customHeight="1" x14ac:dyDescent="0.2">
      <c r="A70" s="188"/>
      <c r="B70" s="188"/>
      <c r="C70" s="188"/>
      <c r="D70" s="188"/>
      <c r="E70" s="188"/>
      <c r="F70" s="188"/>
      <c r="G70" s="188"/>
      <c r="H70" s="188"/>
      <c r="I70" s="188"/>
      <c r="J70" s="188"/>
      <c r="K70" s="188"/>
      <c r="L70" s="188"/>
    </row>
    <row r="71" spans="1:12" ht="15.75" customHeight="1" x14ac:dyDescent="0.2">
      <c r="A71" s="188"/>
      <c r="B71" s="188"/>
      <c r="C71" s="188"/>
      <c r="D71" s="188"/>
      <c r="E71" s="188"/>
      <c r="F71" s="188"/>
      <c r="G71" s="188"/>
      <c r="H71" s="188"/>
      <c r="I71" s="188"/>
      <c r="J71" s="188"/>
      <c r="K71" s="188"/>
      <c r="L71" s="188"/>
    </row>
    <row r="72" spans="1:12" ht="15.75" customHeight="1" x14ac:dyDescent="0.2">
      <c r="A72" s="188"/>
      <c r="B72" s="188"/>
      <c r="C72" s="188"/>
      <c r="D72" s="188"/>
      <c r="E72" s="188"/>
      <c r="F72" s="188"/>
      <c r="G72" s="188"/>
      <c r="H72" s="188"/>
      <c r="I72" s="188"/>
      <c r="J72" s="188"/>
      <c r="K72" s="188"/>
      <c r="L72" s="188"/>
    </row>
    <row r="73" spans="1:12" ht="15.75" customHeight="1" x14ac:dyDescent="0.2">
      <c r="A73" s="188"/>
      <c r="B73" s="188"/>
      <c r="C73" s="188"/>
      <c r="D73" s="188"/>
      <c r="E73" s="188"/>
      <c r="F73" s="188"/>
      <c r="G73" s="188"/>
      <c r="H73" s="188"/>
      <c r="I73" s="188"/>
      <c r="J73" s="188"/>
      <c r="K73" s="188"/>
      <c r="L73" s="188"/>
    </row>
    <row r="74" spans="1:12" ht="15.75" customHeight="1" x14ac:dyDescent="0.2">
      <c r="A74" s="188"/>
      <c r="B74" s="188"/>
      <c r="C74" s="188"/>
      <c r="D74" s="188"/>
      <c r="E74" s="188"/>
      <c r="F74" s="188"/>
      <c r="G74" s="188"/>
      <c r="H74" s="188"/>
      <c r="I74" s="188"/>
      <c r="J74" s="188"/>
      <c r="K74" s="188"/>
      <c r="L74" s="188"/>
    </row>
    <row r="75" spans="1:12" ht="15.75" customHeight="1" x14ac:dyDescent="0.2">
      <c r="A75" s="188"/>
      <c r="B75" s="188"/>
      <c r="C75" s="188"/>
      <c r="D75" s="188"/>
      <c r="E75" s="188"/>
      <c r="F75" s="188"/>
      <c r="G75" s="188"/>
      <c r="H75" s="188"/>
      <c r="I75" s="188"/>
      <c r="J75" s="188"/>
      <c r="K75" s="188"/>
      <c r="L75" s="188"/>
    </row>
    <row r="76" spans="1:12" ht="15.75" customHeight="1" x14ac:dyDescent="0.2">
      <c r="A76" s="188"/>
      <c r="B76" s="188"/>
      <c r="C76" s="188"/>
      <c r="D76" s="188"/>
      <c r="E76" s="188"/>
      <c r="F76" s="188"/>
      <c r="G76" s="188"/>
      <c r="H76" s="188"/>
      <c r="I76" s="188"/>
      <c r="J76" s="188"/>
      <c r="K76" s="188"/>
      <c r="L76" s="188"/>
    </row>
    <row r="77" spans="1:12" ht="15.75" customHeight="1" x14ac:dyDescent="0.2">
      <c r="A77" s="188"/>
      <c r="B77" s="188"/>
      <c r="C77" s="188"/>
      <c r="D77" s="188"/>
      <c r="E77" s="188"/>
      <c r="F77" s="188"/>
      <c r="G77" s="188"/>
      <c r="H77" s="188"/>
      <c r="I77" s="188"/>
      <c r="J77" s="188"/>
      <c r="K77" s="188"/>
      <c r="L77" s="188"/>
    </row>
    <row r="78" spans="1:12" ht="15.75" customHeight="1" x14ac:dyDescent="0.2">
      <c r="A78" s="188"/>
      <c r="B78" s="188"/>
      <c r="C78" s="188"/>
      <c r="D78" s="188"/>
      <c r="E78" s="188"/>
      <c r="F78" s="188"/>
      <c r="G78" s="188"/>
      <c r="H78" s="188"/>
      <c r="I78" s="188"/>
      <c r="J78" s="188"/>
      <c r="K78" s="188"/>
      <c r="L78" s="188"/>
    </row>
    <row r="79" spans="1:12" ht="15.75" customHeight="1" x14ac:dyDescent="0.2">
      <c r="A79" s="188"/>
      <c r="B79" s="188"/>
      <c r="C79" s="188"/>
      <c r="D79" s="188"/>
      <c r="E79" s="188"/>
      <c r="F79" s="188"/>
      <c r="G79" s="188"/>
      <c r="H79" s="188"/>
      <c r="I79" s="188"/>
      <c r="J79" s="188"/>
      <c r="K79" s="188"/>
      <c r="L79" s="188"/>
    </row>
    <row r="80" spans="1:12" ht="15.75" customHeight="1" x14ac:dyDescent="0.2">
      <c r="A80" s="188"/>
      <c r="B80" s="188"/>
      <c r="C80" s="188"/>
      <c r="D80" s="188"/>
      <c r="E80" s="188"/>
      <c r="F80" s="188"/>
      <c r="G80" s="188"/>
      <c r="H80" s="188"/>
      <c r="I80" s="188"/>
      <c r="J80" s="188"/>
      <c r="K80" s="188"/>
      <c r="L80" s="188"/>
    </row>
    <row r="81" spans="1:12" ht="15.75" customHeight="1" x14ac:dyDescent="0.2">
      <c r="A81" s="188"/>
      <c r="B81" s="188"/>
      <c r="C81" s="188"/>
      <c r="D81" s="188"/>
      <c r="E81" s="188"/>
      <c r="F81" s="188"/>
      <c r="G81" s="188"/>
      <c r="H81" s="188"/>
      <c r="I81" s="188"/>
      <c r="J81" s="188"/>
      <c r="K81" s="188"/>
      <c r="L81" s="188"/>
    </row>
    <row r="82" spans="1:12" ht="15.75" customHeight="1" x14ac:dyDescent="0.2">
      <c r="A82" s="188"/>
      <c r="B82" s="188"/>
      <c r="C82" s="188"/>
      <c r="D82" s="188"/>
      <c r="E82" s="188"/>
      <c r="F82" s="188"/>
      <c r="G82" s="188"/>
      <c r="H82" s="188"/>
      <c r="I82" s="188"/>
      <c r="J82" s="188"/>
      <c r="K82" s="188"/>
      <c r="L82" s="188"/>
    </row>
    <row r="83" spans="1:12" ht="15.75" customHeight="1" x14ac:dyDescent="0.2">
      <c r="A83" s="188"/>
      <c r="B83" s="188"/>
      <c r="C83" s="188"/>
      <c r="D83" s="188"/>
      <c r="E83" s="188"/>
      <c r="F83" s="188"/>
      <c r="G83" s="188"/>
      <c r="H83" s="188"/>
      <c r="I83" s="188"/>
      <c r="J83" s="188"/>
      <c r="K83" s="188"/>
      <c r="L83" s="188"/>
    </row>
    <row r="84" spans="1:12" ht="15.75" customHeight="1" x14ac:dyDescent="0.2">
      <c r="A84" s="188"/>
      <c r="B84" s="188"/>
      <c r="C84" s="188"/>
      <c r="D84" s="188"/>
      <c r="E84" s="188"/>
      <c r="F84" s="188"/>
      <c r="G84" s="188"/>
      <c r="H84" s="188"/>
      <c r="I84" s="188"/>
      <c r="J84" s="188"/>
      <c r="K84" s="188"/>
      <c r="L84" s="188"/>
    </row>
    <row r="85" spans="1:12" ht="15.75" customHeight="1" x14ac:dyDescent="0.2">
      <c r="A85" s="188"/>
      <c r="B85" s="188"/>
      <c r="C85" s="188"/>
      <c r="D85" s="188"/>
      <c r="E85" s="188"/>
      <c r="F85" s="188"/>
      <c r="G85" s="188"/>
      <c r="H85" s="188"/>
      <c r="I85" s="188"/>
      <c r="J85" s="188"/>
      <c r="K85" s="188"/>
      <c r="L85" s="188"/>
    </row>
    <row r="86" spans="1:12" ht="15.75" customHeight="1" x14ac:dyDescent="0.2">
      <c r="A86" s="188"/>
      <c r="B86" s="188"/>
      <c r="C86" s="188"/>
      <c r="D86" s="188"/>
      <c r="E86" s="188"/>
      <c r="F86" s="188"/>
      <c r="G86" s="188"/>
      <c r="H86" s="188"/>
      <c r="I86" s="188"/>
      <c r="J86" s="188"/>
      <c r="K86" s="188"/>
      <c r="L86" s="188"/>
    </row>
    <row r="87" spans="1:12" ht="15.75" customHeight="1" x14ac:dyDescent="0.2">
      <c r="A87" s="188"/>
      <c r="B87" s="188"/>
      <c r="C87" s="188"/>
      <c r="D87" s="188"/>
      <c r="E87" s="188"/>
      <c r="F87" s="188"/>
      <c r="G87" s="188"/>
      <c r="H87" s="188"/>
      <c r="I87" s="188"/>
      <c r="J87" s="188"/>
      <c r="K87" s="188"/>
      <c r="L87" s="188"/>
    </row>
    <row r="88" spans="1:12" ht="15.75" customHeight="1" x14ac:dyDescent="0.2">
      <c r="A88" s="188"/>
      <c r="B88" s="188"/>
      <c r="C88" s="188"/>
      <c r="D88" s="188"/>
      <c r="E88" s="188"/>
      <c r="F88" s="188"/>
      <c r="G88" s="188"/>
      <c r="H88" s="188"/>
      <c r="I88" s="188"/>
      <c r="J88" s="188"/>
      <c r="K88" s="188"/>
      <c r="L88" s="188"/>
    </row>
    <row r="89" spans="1:12" ht="15.75" customHeight="1" x14ac:dyDescent="0.2">
      <c r="A89" s="188"/>
      <c r="B89" s="188"/>
      <c r="C89" s="188"/>
      <c r="D89" s="188"/>
      <c r="E89" s="188"/>
      <c r="F89" s="188"/>
      <c r="G89" s="188"/>
      <c r="H89" s="188"/>
      <c r="I89" s="188"/>
      <c r="J89" s="188"/>
      <c r="K89" s="188"/>
      <c r="L89" s="188"/>
    </row>
    <row r="90" spans="1:12" ht="15.75" customHeight="1" x14ac:dyDescent="0.2">
      <c r="A90" s="188"/>
      <c r="B90" s="188"/>
      <c r="C90" s="188"/>
      <c r="D90" s="188"/>
      <c r="E90" s="188"/>
      <c r="F90" s="188"/>
      <c r="G90" s="188"/>
      <c r="H90" s="188"/>
      <c r="I90" s="188"/>
      <c r="J90" s="188"/>
      <c r="K90" s="188"/>
      <c r="L90" s="188"/>
    </row>
    <row r="91" spans="1:12" ht="15.75" customHeight="1" x14ac:dyDescent="0.2">
      <c r="A91" s="188"/>
      <c r="B91" s="188"/>
      <c r="C91" s="188"/>
      <c r="D91" s="188"/>
      <c r="E91" s="188"/>
      <c r="F91" s="188"/>
      <c r="G91" s="188"/>
      <c r="H91" s="188"/>
      <c r="I91" s="188"/>
      <c r="J91" s="188"/>
      <c r="K91" s="188"/>
      <c r="L91" s="188"/>
    </row>
    <row r="92" spans="1:12" ht="15.75" customHeight="1" x14ac:dyDescent="0.2">
      <c r="A92" s="188"/>
      <c r="B92" s="188"/>
      <c r="C92" s="188"/>
      <c r="D92" s="188"/>
      <c r="E92" s="188"/>
      <c r="F92" s="188"/>
      <c r="G92" s="188"/>
      <c r="H92" s="188"/>
      <c r="I92" s="188"/>
      <c r="J92" s="188"/>
      <c r="K92" s="188"/>
      <c r="L92" s="188"/>
    </row>
    <row r="93" spans="1:12" ht="15.75" customHeight="1" x14ac:dyDescent="0.2">
      <c r="A93" s="188"/>
      <c r="B93" s="188"/>
      <c r="C93" s="188"/>
      <c r="D93" s="188"/>
      <c r="E93" s="188"/>
      <c r="F93" s="188"/>
      <c r="G93" s="188"/>
      <c r="H93" s="188"/>
      <c r="I93" s="188"/>
      <c r="J93" s="188"/>
      <c r="K93" s="188"/>
      <c r="L93" s="188"/>
    </row>
    <row r="94" spans="1:12" ht="15.75" customHeight="1" x14ac:dyDescent="0.2">
      <c r="A94" s="188"/>
      <c r="B94" s="188"/>
      <c r="C94" s="188"/>
      <c r="D94" s="188"/>
      <c r="E94" s="188"/>
      <c r="F94" s="188"/>
      <c r="G94" s="188"/>
      <c r="H94" s="188"/>
      <c r="I94" s="188"/>
      <c r="J94" s="188"/>
      <c r="K94" s="188"/>
      <c r="L94" s="188"/>
    </row>
    <row r="95" spans="1:12" ht="15.75" customHeight="1" x14ac:dyDescent="0.2">
      <c r="A95" s="188"/>
      <c r="B95" s="188"/>
      <c r="C95" s="188"/>
      <c r="D95" s="188"/>
      <c r="E95" s="188"/>
      <c r="F95" s="188"/>
      <c r="G95" s="188"/>
      <c r="H95" s="188"/>
      <c r="I95" s="188"/>
      <c r="J95" s="188"/>
      <c r="K95" s="188"/>
      <c r="L95" s="188"/>
    </row>
    <row r="96" spans="1:12" ht="15.75" customHeight="1" x14ac:dyDescent="0.2">
      <c r="A96" s="188"/>
      <c r="B96" s="188"/>
      <c r="C96" s="188"/>
      <c r="D96" s="188"/>
      <c r="E96" s="188"/>
      <c r="F96" s="188"/>
      <c r="G96" s="188"/>
      <c r="H96" s="188"/>
      <c r="I96" s="188"/>
      <c r="J96" s="188"/>
      <c r="K96" s="188"/>
      <c r="L96" s="188"/>
    </row>
    <row r="97" spans="1:12" ht="15.75" customHeight="1" x14ac:dyDescent="0.2">
      <c r="A97" s="188"/>
      <c r="B97" s="188"/>
      <c r="C97" s="188"/>
      <c r="D97" s="188"/>
      <c r="E97" s="188"/>
      <c r="F97" s="188"/>
      <c r="G97" s="188"/>
      <c r="H97" s="188"/>
      <c r="I97" s="188"/>
      <c r="J97" s="188"/>
      <c r="K97" s="188"/>
      <c r="L97" s="188"/>
    </row>
    <row r="98" spans="1:12" ht="15.75" customHeight="1" x14ac:dyDescent="0.2">
      <c r="A98" s="188"/>
      <c r="B98" s="188"/>
      <c r="C98" s="188"/>
      <c r="D98" s="188"/>
      <c r="E98" s="188"/>
      <c r="F98" s="188"/>
      <c r="G98" s="188"/>
      <c r="H98" s="188"/>
      <c r="I98" s="188"/>
      <c r="J98" s="188"/>
      <c r="K98" s="188"/>
      <c r="L98" s="188"/>
    </row>
    <row r="99" spans="1:12" ht="15.75" customHeight="1" x14ac:dyDescent="0.2">
      <c r="A99" s="188"/>
      <c r="B99" s="188"/>
      <c r="C99" s="188"/>
      <c r="D99" s="188"/>
      <c r="E99" s="188"/>
      <c r="F99" s="188"/>
      <c r="G99" s="188"/>
      <c r="H99" s="188"/>
      <c r="I99" s="188"/>
      <c r="J99" s="188"/>
      <c r="K99" s="188"/>
      <c r="L99" s="188"/>
    </row>
    <row r="100" spans="1:12" ht="15.75" customHeight="1" x14ac:dyDescent="0.2">
      <c r="A100" s="188"/>
      <c r="B100" s="188"/>
      <c r="C100" s="188"/>
      <c r="D100" s="188"/>
      <c r="E100" s="188"/>
      <c r="F100" s="188"/>
      <c r="G100" s="188"/>
      <c r="H100" s="188"/>
      <c r="I100" s="188"/>
      <c r="J100" s="188"/>
      <c r="K100" s="188"/>
      <c r="L100" s="188"/>
    </row>
    <row r="101" spans="1:12" ht="15.75" customHeight="1" x14ac:dyDescent="0.2">
      <c r="A101" s="188"/>
      <c r="B101" s="188"/>
      <c r="C101" s="188"/>
      <c r="D101" s="188"/>
      <c r="E101" s="188"/>
      <c r="F101" s="188"/>
      <c r="G101" s="188"/>
      <c r="H101" s="188"/>
      <c r="I101" s="188"/>
      <c r="J101" s="188"/>
      <c r="K101" s="188"/>
      <c r="L101" s="188"/>
    </row>
    <row r="102" spans="1:12" ht="15.75" customHeight="1" x14ac:dyDescent="0.2">
      <c r="A102" s="188"/>
      <c r="B102" s="188"/>
      <c r="C102" s="188"/>
      <c r="D102" s="188"/>
      <c r="E102" s="188"/>
      <c r="F102" s="188"/>
      <c r="G102" s="188"/>
      <c r="H102" s="188"/>
      <c r="I102" s="188"/>
      <c r="J102" s="188"/>
      <c r="K102" s="188"/>
      <c r="L102" s="188"/>
    </row>
    <row r="103" spans="1:12" ht="15.75" customHeight="1" x14ac:dyDescent="0.2">
      <c r="A103" s="188"/>
      <c r="B103" s="188"/>
      <c r="C103" s="188"/>
      <c r="D103" s="188"/>
      <c r="E103" s="188"/>
      <c r="F103" s="188"/>
      <c r="G103" s="188"/>
      <c r="H103" s="188"/>
      <c r="I103" s="188"/>
      <c r="J103" s="188"/>
      <c r="K103" s="188"/>
      <c r="L103" s="188"/>
    </row>
    <row r="104" spans="1:12" ht="15.75" customHeight="1" x14ac:dyDescent="0.2">
      <c r="A104" s="188"/>
      <c r="B104" s="188"/>
      <c r="C104" s="188"/>
      <c r="D104" s="188"/>
      <c r="E104" s="188"/>
      <c r="F104" s="188"/>
      <c r="G104" s="188"/>
      <c r="H104" s="188"/>
      <c r="I104" s="188"/>
      <c r="J104" s="188"/>
      <c r="K104" s="188"/>
      <c r="L104" s="188"/>
    </row>
    <row r="105" spans="1:12" ht="15.75" customHeight="1" x14ac:dyDescent="0.2">
      <c r="A105" s="188"/>
      <c r="B105" s="188"/>
      <c r="C105" s="188"/>
      <c r="D105" s="188"/>
      <c r="E105" s="188"/>
      <c r="F105" s="188"/>
      <c r="G105" s="188"/>
      <c r="H105" s="188"/>
      <c r="I105" s="188"/>
      <c r="J105" s="188"/>
      <c r="K105" s="188"/>
      <c r="L105" s="188"/>
    </row>
    <row r="106" spans="1:12" ht="15.75" customHeight="1" x14ac:dyDescent="0.2">
      <c r="A106" s="188"/>
      <c r="B106" s="188"/>
      <c r="C106" s="188"/>
      <c r="D106" s="188"/>
      <c r="E106" s="188"/>
      <c r="F106" s="188"/>
      <c r="G106" s="188"/>
      <c r="H106" s="188"/>
      <c r="I106" s="188"/>
      <c r="J106" s="188"/>
      <c r="K106" s="188"/>
      <c r="L106" s="188"/>
    </row>
    <row r="107" spans="1:12" ht="15.75" customHeight="1" x14ac:dyDescent="0.2">
      <c r="A107" s="188"/>
      <c r="B107" s="188"/>
      <c r="C107" s="188"/>
      <c r="D107" s="188"/>
      <c r="E107" s="188"/>
      <c r="F107" s="188"/>
      <c r="G107" s="188"/>
      <c r="H107" s="188"/>
      <c r="I107" s="188"/>
      <c r="J107" s="188"/>
      <c r="K107" s="188"/>
      <c r="L107" s="188"/>
    </row>
    <row r="108" spans="1:12" ht="15.75" customHeight="1" x14ac:dyDescent="0.2">
      <c r="A108" s="188"/>
      <c r="B108" s="188"/>
      <c r="C108" s="188"/>
      <c r="D108" s="188"/>
      <c r="E108" s="188"/>
      <c r="F108" s="188"/>
      <c r="G108" s="188"/>
      <c r="H108" s="188"/>
      <c r="I108" s="188"/>
      <c r="J108" s="188"/>
      <c r="K108" s="188"/>
      <c r="L108" s="188"/>
    </row>
    <row r="109" spans="1:12" ht="15.75" customHeight="1" x14ac:dyDescent="0.2">
      <c r="A109" s="188"/>
      <c r="B109" s="188"/>
      <c r="C109" s="188"/>
      <c r="D109" s="188"/>
      <c r="E109" s="188"/>
      <c r="F109" s="188"/>
      <c r="G109" s="188"/>
      <c r="H109" s="188"/>
      <c r="I109" s="188"/>
      <c r="J109" s="188"/>
      <c r="K109" s="188"/>
      <c r="L109" s="188"/>
    </row>
    <row r="110" spans="1:12" ht="15.75" customHeight="1" x14ac:dyDescent="0.2">
      <c r="A110" s="188"/>
      <c r="B110" s="188"/>
      <c r="C110" s="188"/>
      <c r="D110" s="188"/>
      <c r="E110" s="188"/>
      <c r="F110" s="188"/>
      <c r="G110" s="188"/>
      <c r="H110" s="188"/>
      <c r="I110" s="188"/>
      <c r="J110" s="188"/>
      <c r="K110" s="188"/>
      <c r="L110" s="188"/>
    </row>
    <row r="111" spans="1:12" ht="15.75" customHeight="1" x14ac:dyDescent="0.2">
      <c r="A111" s="188"/>
      <c r="B111" s="188"/>
      <c r="C111" s="188"/>
      <c r="D111" s="188"/>
      <c r="E111" s="188"/>
      <c r="F111" s="188"/>
      <c r="G111" s="188"/>
      <c r="H111" s="188"/>
      <c r="I111" s="188"/>
      <c r="J111" s="188"/>
      <c r="K111" s="188"/>
      <c r="L111" s="188"/>
    </row>
    <row r="112" spans="1:12" ht="15.75" customHeight="1" x14ac:dyDescent="0.2">
      <c r="A112" s="188"/>
      <c r="B112" s="188"/>
      <c r="C112" s="188"/>
      <c r="D112" s="188"/>
      <c r="E112" s="188"/>
      <c r="F112" s="188"/>
      <c r="G112" s="188"/>
      <c r="H112" s="188"/>
      <c r="I112" s="188"/>
      <c r="J112" s="188"/>
      <c r="K112" s="188"/>
      <c r="L112" s="188"/>
    </row>
    <row r="113" spans="1:12" ht="15.75" customHeight="1" x14ac:dyDescent="0.2">
      <c r="A113" s="188"/>
      <c r="B113" s="188"/>
      <c r="C113" s="188"/>
      <c r="D113" s="188"/>
      <c r="E113" s="188"/>
      <c r="F113" s="188"/>
      <c r="G113" s="188"/>
      <c r="H113" s="188"/>
      <c r="I113" s="188"/>
      <c r="J113" s="188"/>
      <c r="K113" s="188"/>
      <c r="L113" s="188"/>
    </row>
    <row r="114" spans="1:12" ht="15.75" customHeight="1" x14ac:dyDescent="0.2">
      <c r="A114" s="188"/>
      <c r="B114" s="188"/>
      <c r="C114" s="188"/>
      <c r="D114" s="188"/>
      <c r="E114" s="188"/>
      <c r="F114" s="188"/>
      <c r="G114" s="188"/>
      <c r="H114" s="188"/>
      <c r="I114" s="188"/>
      <c r="J114" s="188"/>
      <c r="K114" s="188"/>
      <c r="L114" s="188"/>
    </row>
    <row r="115" spans="1:12" ht="15.75" customHeight="1" x14ac:dyDescent="0.2">
      <c r="A115" s="188"/>
      <c r="B115" s="188"/>
      <c r="C115" s="188"/>
      <c r="D115" s="188"/>
      <c r="E115" s="188"/>
      <c r="F115" s="188"/>
      <c r="G115" s="188"/>
      <c r="H115" s="188"/>
      <c r="I115" s="188"/>
      <c r="J115" s="188"/>
      <c r="K115" s="188"/>
      <c r="L115" s="188"/>
    </row>
    <row r="116" spans="1:12" ht="15.75" customHeight="1" x14ac:dyDescent="0.2">
      <c r="A116" s="188"/>
      <c r="B116" s="188"/>
      <c r="C116" s="188"/>
      <c r="D116" s="188"/>
      <c r="E116" s="188"/>
      <c r="F116" s="188"/>
      <c r="G116" s="188"/>
      <c r="H116" s="188"/>
      <c r="I116" s="188"/>
      <c r="J116" s="188"/>
      <c r="K116" s="188"/>
      <c r="L116" s="188"/>
    </row>
    <row r="117" spans="1:12" ht="15.75" customHeight="1" x14ac:dyDescent="0.2">
      <c r="A117" s="188"/>
      <c r="B117" s="188"/>
      <c r="C117" s="188"/>
      <c r="D117" s="188"/>
      <c r="E117" s="188"/>
      <c r="F117" s="188"/>
      <c r="G117" s="188"/>
      <c r="H117" s="188"/>
      <c r="I117" s="188"/>
      <c r="J117" s="188"/>
      <c r="K117" s="188"/>
      <c r="L117" s="188"/>
    </row>
    <row r="118" spans="1:12" ht="15.75" customHeight="1" x14ac:dyDescent="0.2">
      <c r="A118" s="188"/>
      <c r="B118" s="188"/>
      <c r="C118" s="188"/>
      <c r="D118" s="188"/>
      <c r="E118" s="188"/>
      <c r="F118" s="188"/>
      <c r="G118" s="188"/>
      <c r="H118" s="188"/>
      <c r="I118" s="188"/>
      <c r="J118" s="188"/>
      <c r="K118" s="188"/>
      <c r="L118" s="188"/>
    </row>
    <row r="119" spans="1:12" ht="15.75" customHeight="1" x14ac:dyDescent="0.2">
      <c r="A119" s="188"/>
      <c r="B119" s="188"/>
      <c r="C119" s="188"/>
      <c r="D119" s="188"/>
      <c r="E119" s="188"/>
      <c r="F119" s="188"/>
      <c r="G119" s="188"/>
      <c r="H119" s="188"/>
      <c r="I119" s="188"/>
      <c r="J119" s="188"/>
      <c r="K119" s="188"/>
      <c r="L119" s="188"/>
    </row>
    <row r="120" spans="1:12" ht="15.75" customHeight="1" x14ac:dyDescent="0.2">
      <c r="A120" s="188"/>
      <c r="B120" s="188"/>
      <c r="C120" s="188"/>
      <c r="D120" s="188"/>
      <c r="E120" s="188"/>
      <c r="F120" s="188"/>
      <c r="G120" s="188"/>
      <c r="H120" s="188"/>
      <c r="I120" s="188"/>
      <c r="J120" s="188"/>
      <c r="K120" s="188"/>
      <c r="L120" s="188"/>
    </row>
    <row r="121" spans="1:12" ht="15.75" customHeight="1" x14ac:dyDescent="0.2">
      <c r="A121" s="188"/>
      <c r="B121" s="188"/>
      <c r="C121" s="188"/>
      <c r="D121" s="188"/>
      <c r="E121" s="188"/>
      <c r="F121" s="188"/>
      <c r="G121" s="188"/>
      <c r="H121" s="188"/>
      <c r="I121" s="188"/>
      <c r="J121" s="188"/>
      <c r="K121" s="188"/>
      <c r="L121" s="188"/>
    </row>
    <row r="122" spans="1:12" ht="15.75" customHeight="1" x14ac:dyDescent="0.2">
      <c r="A122" s="188"/>
      <c r="B122" s="188"/>
      <c r="C122" s="188"/>
      <c r="D122" s="188"/>
      <c r="E122" s="188"/>
      <c r="F122" s="188"/>
      <c r="G122" s="188"/>
      <c r="H122" s="188"/>
      <c r="I122" s="188"/>
      <c r="J122" s="188"/>
      <c r="K122" s="188"/>
      <c r="L122" s="188"/>
    </row>
    <row r="123" spans="1:12" ht="15.75" customHeight="1" x14ac:dyDescent="0.2">
      <c r="A123" s="188"/>
      <c r="B123" s="188"/>
      <c r="C123" s="188"/>
      <c r="D123" s="188"/>
      <c r="E123" s="188"/>
      <c r="F123" s="188"/>
      <c r="G123" s="188"/>
      <c r="H123" s="188"/>
      <c r="I123" s="188"/>
      <c r="J123" s="188"/>
      <c r="K123" s="188"/>
      <c r="L123" s="188"/>
    </row>
    <row r="124" spans="1:12" ht="15.75" customHeight="1" x14ac:dyDescent="0.2">
      <c r="A124" s="188"/>
      <c r="B124" s="188"/>
      <c r="C124" s="188"/>
      <c r="D124" s="188"/>
      <c r="E124" s="188"/>
      <c r="F124" s="188"/>
      <c r="G124" s="188"/>
      <c r="H124" s="188"/>
      <c r="I124" s="188"/>
      <c r="J124" s="188"/>
      <c r="K124" s="188"/>
      <c r="L124" s="188"/>
    </row>
    <row r="125" spans="1:12" ht="15.75" customHeight="1" x14ac:dyDescent="0.2">
      <c r="A125" s="188"/>
      <c r="B125" s="188"/>
      <c r="C125" s="188"/>
      <c r="D125" s="188"/>
      <c r="E125" s="188"/>
      <c r="F125" s="188"/>
      <c r="G125" s="188"/>
      <c r="H125" s="188"/>
      <c r="I125" s="188"/>
      <c r="J125" s="188"/>
      <c r="K125" s="188"/>
      <c r="L125" s="188"/>
    </row>
    <row r="126" spans="1:12" ht="15.75" customHeight="1" x14ac:dyDescent="0.2">
      <c r="A126" s="188"/>
      <c r="B126" s="188"/>
      <c r="C126" s="188"/>
      <c r="D126" s="188"/>
      <c r="E126" s="188"/>
      <c r="F126" s="188"/>
      <c r="G126" s="188"/>
      <c r="H126" s="188"/>
      <c r="I126" s="188"/>
      <c r="J126" s="188"/>
      <c r="K126" s="188"/>
      <c r="L126" s="188"/>
    </row>
    <row r="127" spans="1:12" ht="15.75" customHeight="1" x14ac:dyDescent="0.2">
      <c r="A127" s="188"/>
      <c r="B127" s="188"/>
      <c r="C127" s="188"/>
      <c r="D127" s="188"/>
      <c r="E127" s="188"/>
      <c r="F127" s="188"/>
      <c r="G127" s="188"/>
      <c r="H127" s="188"/>
      <c r="I127" s="188"/>
      <c r="J127" s="188"/>
      <c r="K127" s="188"/>
      <c r="L127" s="188"/>
    </row>
    <row r="128" spans="1:12" ht="15.75" customHeight="1" x14ac:dyDescent="0.2">
      <c r="A128" s="188"/>
      <c r="B128" s="188"/>
      <c r="C128" s="188"/>
      <c r="D128" s="188"/>
      <c r="E128" s="188"/>
      <c r="F128" s="188"/>
      <c r="G128" s="188"/>
      <c r="H128" s="188"/>
      <c r="I128" s="188"/>
      <c r="J128" s="188"/>
      <c r="K128" s="188"/>
      <c r="L128" s="188"/>
    </row>
    <row r="129" spans="1:12" ht="15.75" customHeight="1" x14ac:dyDescent="0.2">
      <c r="A129" s="188"/>
      <c r="B129" s="188"/>
      <c r="C129" s="188"/>
      <c r="D129" s="188"/>
      <c r="E129" s="188"/>
      <c r="F129" s="188"/>
      <c r="G129" s="188"/>
      <c r="H129" s="188"/>
      <c r="I129" s="188"/>
      <c r="J129" s="188"/>
      <c r="K129" s="188"/>
      <c r="L129" s="188"/>
    </row>
    <row r="130" spans="1:12" ht="15.75" customHeight="1" x14ac:dyDescent="0.2">
      <c r="A130" s="188"/>
      <c r="B130" s="188"/>
      <c r="C130" s="188"/>
      <c r="D130" s="188"/>
      <c r="E130" s="188"/>
      <c r="F130" s="188"/>
      <c r="G130" s="188"/>
      <c r="H130" s="188"/>
      <c r="I130" s="188"/>
      <c r="J130" s="188"/>
      <c r="K130" s="188"/>
      <c r="L130" s="188"/>
    </row>
    <row r="131" spans="1:12" ht="15.75" customHeight="1" x14ac:dyDescent="0.2">
      <c r="A131" s="188"/>
      <c r="B131" s="188"/>
      <c r="C131" s="188"/>
      <c r="D131" s="188"/>
      <c r="E131" s="188"/>
      <c r="F131" s="188"/>
      <c r="G131" s="188"/>
      <c r="H131" s="188"/>
      <c r="I131" s="188"/>
      <c r="J131" s="188"/>
      <c r="K131" s="188"/>
      <c r="L131" s="188"/>
    </row>
    <row r="132" spans="1:12" ht="15.75" customHeight="1" x14ac:dyDescent="0.2">
      <c r="A132" s="188"/>
      <c r="B132" s="188"/>
      <c r="C132" s="188"/>
      <c r="D132" s="188"/>
      <c r="E132" s="188"/>
      <c r="F132" s="188"/>
      <c r="G132" s="188"/>
      <c r="H132" s="188"/>
      <c r="I132" s="188"/>
      <c r="J132" s="188"/>
      <c r="K132" s="188"/>
      <c r="L132" s="188"/>
    </row>
    <row r="133" spans="1:12" ht="15.75" customHeight="1" x14ac:dyDescent="0.2">
      <c r="A133" s="188"/>
      <c r="B133" s="188"/>
      <c r="C133" s="188"/>
      <c r="D133" s="188"/>
      <c r="E133" s="188"/>
      <c r="F133" s="188"/>
      <c r="G133" s="188"/>
      <c r="H133" s="188"/>
      <c r="I133" s="188"/>
      <c r="J133" s="188"/>
      <c r="K133" s="188"/>
      <c r="L133" s="188"/>
    </row>
    <row r="134" spans="1:12" ht="15.75" customHeight="1" x14ac:dyDescent="0.2">
      <c r="A134" s="188"/>
      <c r="B134" s="188"/>
      <c r="C134" s="188"/>
      <c r="D134" s="188"/>
      <c r="E134" s="188"/>
      <c r="F134" s="188"/>
      <c r="G134" s="188"/>
      <c r="H134" s="188"/>
      <c r="I134" s="188"/>
      <c r="J134" s="188"/>
      <c r="K134" s="188"/>
      <c r="L134" s="188"/>
    </row>
    <row r="135" spans="1:12" ht="15.75" customHeight="1" x14ac:dyDescent="0.2">
      <c r="A135" s="188"/>
      <c r="B135" s="188"/>
      <c r="C135" s="188"/>
      <c r="D135" s="188"/>
      <c r="E135" s="188"/>
      <c r="F135" s="188"/>
      <c r="G135" s="188"/>
      <c r="H135" s="188"/>
      <c r="I135" s="188"/>
      <c r="J135" s="188"/>
      <c r="K135" s="188"/>
      <c r="L135" s="188"/>
    </row>
    <row r="136" spans="1:12" ht="15.75" customHeight="1" x14ac:dyDescent="0.2">
      <c r="A136" s="188"/>
      <c r="B136" s="188"/>
      <c r="C136" s="188"/>
      <c r="D136" s="188"/>
      <c r="E136" s="188"/>
      <c r="F136" s="188"/>
      <c r="G136" s="188"/>
      <c r="H136" s="188"/>
      <c r="I136" s="188"/>
      <c r="J136" s="188"/>
      <c r="K136" s="188"/>
      <c r="L136" s="188"/>
    </row>
    <row r="137" spans="1:12" ht="15.75" customHeight="1" x14ac:dyDescent="0.2">
      <c r="A137" s="188"/>
      <c r="B137" s="188"/>
      <c r="C137" s="188"/>
      <c r="D137" s="188"/>
      <c r="E137" s="188"/>
      <c r="F137" s="188"/>
      <c r="G137" s="188"/>
      <c r="H137" s="188"/>
      <c r="I137" s="188"/>
      <c r="J137" s="188"/>
      <c r="K137" s="188"/>
      <c r="L137" s="188"/>
    </row>
    <row r="138" spans="1:12" ht="15.75" customHeight="1" x14ac:dyDescent="0.2">
      <c r="A138" s="188"/>
      <c r="B138" s="188"/>
      <c r="C138" s="188"/>
      <c r="D138" s="188"/>
      <c r="E138" s="188"/>
      <c r="F138" s="188"/>
      <c r="G138" s="188"/>
      <c r="H138" s="188"/>
      <c r="I138" s="188"/>
      <c r="J138" s="188"/>
      <c r="K138" s="188"/>
      <c r="L138" s="188"/>
    </row>
    <row r="139" spans="1:12" ht="15.75" customHeight="1" x14ac:dyDescent="0.2">
      <c r="A139" s="188"/>
      <c r="B139" s="188"/>
      <c r="C139" s="188"/>
      <c r="D139" s="188"/>
      <c r="E139" s="188"/>
      <c r="F139" s="188"/>
      <c r="G139" s="188"/>
      <c r="H139" s="188"/>
      <c r="I139" s="188"/>
      <c r="J139" s="188"/>
      <c r="K139" s="188"/>
      <c r="L139" s="188"/>
    </row>
    <row r="140" spans="1:12" ht="15.75" customHeight="1" x14ac:dyDescent="0.2">
      <c r="A140" s="188"/>
      <c r="B140" s="188"/>
      <c r="C140" s="188"/>
      <c r="D140" s="188"/>
      <c r="E140" s="188"/>
      <c r="F140" s="188"/>
      <c r="G140" s="188"/>
      <c r="H140" s="188"/>
      <c r="I140" s="188"/>
      <c r="J140" s="188"/>
      <c r="K140" s="188"/>
      <c r="L140" s="188"/>
    </row>
    <row r="141" spans="1:12" ht="15.75" customHeight="1" x14ac:dyDescent="0.2">
      <c r="A141" s="188"/>
      <c r="B141" s="188"/>
      <c r="C141" s="188"/>
      <c r="D141" s="188"/>
      <c r="E141" s="188"/>
      <c r="F141" s="188"/>
      <c r="G141" s="188"/>
      <c r="H141" s="188"/>
      <c r="I141" s="188"/>
      <c r="J141" s="188"/>
      <c r="K141" s="188"/>
      <c r="L141" s="188"/>
    </row>
    <row r="142" spans="1:12" ht="15.75" customHeight="1" x14ac:dyDescent="0.2">
      <c r="A142" s="188"/>
      <c r="B142" s="188"/>
      <c r="C142" s="188"/>
      <c r="D142" s="188"/>
      <c r="E142" s="188"/>
      <c r="F142" s="188"/>
      <c r="G142" s="188"/>
      <c r="H142" s="188"/>
      <c r="I142" s="188"/>
      <c r="J142" s="188"/>
      <c r="K142" s="188"/>
      <c r="L142" s="188"/>
    </row>
    <row r="143" spans="1:12" ht="15.75" customHeight="1" x14ac:dyDescent="0.2">
      <c r="A143" s="188"/>
      <c r="B143" s="188"/>
      <c r="C143" s="188"/>
      <c r="D143" s="188"/>
      <c r="E143" s="188"/>
      <c r="F143" s="188"/>
      <c r="G143" s="188"/>
      <c r="H143" s="188"/>
      <c r="I143" s="188"/>
      <c r="J143" s="188"/>
      <c r="K143" s="188"/>
      <c r="L143" s="188"/>
    </row>
    <row r="144" spans="1:12" ht="15.75" customHeight="1" x14ac:dyDescent="0.2">
      <c r="A144" s="188"/>
      <c r="B144" s="188"/>
      <c r="C144" s="188"/>
      <c r="D144" s="188"/>
      <c r="E144" s="188"/>
      <c r="F144" s="188"/>
      <c r="G144" s="188"/>
      <c r="H144" s="188"/>
      <c r="I144" s="188"/>
      <c r="J144" s="188"/>
      <c r="K144" s="188"/>
      <c r="L144" s="188"/>
    </row>
    <row r="145" spans="1:12" ht="15.75" customHeight="1" x14ac:dyDescent="0.2">
      <c r="A145" s="188"/>
      <c r="B145" s="188"/>
      <c r="C145" s="188"/>
      <c r="D145" s="188"/>
      <c r="E145" s="188"/>
      <c r="F145" s="188"/>
      <c r="G145" s="188"/>
      <c r="H145" s="188"/>
      <c r="I145" s="188"/>
      <c r="J145" s="188"/>
      <c r="K145" s="188"/>
      <c r="L145" s="188"/>
    </row>
    <row r="146" spans="1:12" ht="15.75" customHeight="1" x14ac:dyDescent="0.2">
      <c r="A146" s="188"/>
      <c r="B146" s="188"/>
      <c r="C146" s="188"/>
      <c r="D146" s="188"/>
      <c r="E146" s="188"/>
      <c r="F146" s="188"/>
      <c r="G146" s="188"/>
      <c r="H146" s="188"/>
      <c r="I146" s="188"/>
      <c r="J146" s="188"/>
      <c r="K146" s="188"/>
      <c r="L146" s="188"/>
    </row>
    <row r="147" spans="1:12" ht="15.75" customHeight="1" x14ac:dyDescent="0.2">
      <c r="A147" s="188"/>
      <c r="B147" s="188"/>
      <c r="C147" s="188"/>
      <c r="D147" s="188"/>
      <c r="E147" s="188"/>
      <c r="F147" s="188"/>
      <c r="G147" s="188"/>
      <c r="H147" s="188"/>
      <c r="I147" s="188"/>
      <c r="J147" s="188"/>
      <c r="K147" s="188"/>
      <c r="L147" s="188"/>
    </row>
    <row r="148" spans="1:12" ht="15.75" customHeight="1" x14ac:dyDescent="0.2">
      <c r="A148" s="188"/>
      <c r="B148" s="188"/>
      <c r="C148" s="188"/>
      <c r="D148" s="188"/>
      <c r="E148" s="188"/>
      <c r="F148" s="188"/>
      <c r="G148" s="188"/>
      <c r="H148" s="188"/>
      <c r="I148" s="188"/>
      <c r="J148" s="188"/>
      <c r="K148" s="188"/>
      <c r="L148" s="188"/>
    </row>
    <row r="149" spans="1:12" ht="15.75" customHeight="1" x14ac:dyDescent="0.2">
      <c r="A149" s="188"/>
      <c r="B149" s="188"/>
      <c r="C149" s="188"/>
      <c r="D149" s="188"/>
      <c r="E149" s="188"/>
      <c r="F149" s="188"/>
      <c r="G149" s="188"/>
      <c r="H149" s="188"/>
      <c r="I149" s="188"/>
      <c r="J149" s="188"/>
      <c r="K149" s="188"/>
      <c r="L149" s="188"/>
    </row>
    <row r="150" spans="1:12" ht="15.75" customHeight="1" x14ac:dyDescent="0.2">
      <c r="A150" s="188"/>
      <c r="B150" s="188"/>
      <c r="C150" s="188"/>
      <c r="D150" s="188"/>
      <c r="E150" s="188"/>
      <c r="F150" s="188"/>
      <c r="G150" s="188"/>
      <c r="H150" s="188"/>
      <c r="I150" s="188"/>
      <c r="J150" s="188"/>
      <c r="K150" s="188"/>
      <c r="L150" s="188"/>
    </row>
    <row r="151" spans="1:12" ht="15.75" customHeight="1" x14ac:dyDescent="0.2">
      <c r="A151" s="188"/>
      <c r="B151" s="188"/>
      <c r="C151" s="188"/>
      <c r="D151" s="188"/>
      <c r="E151" s="188"/>
      <c r="F151" s="188"/>
      <c r="G151" s="188"/>
      <c r="H151" s="188"/>
      <c r="I151" s="188"/>
      <c r="J151" s="188"/>
      <c r="K151" s="188"/>
      <c r="L151" s="188"/>
    </row>
    <row r="152" spans="1:12" ht="15.75" customHeight="1" x14ac:dyDescent="0.2">
      <c r="A152" s="188"/>
      <c r="B152" s="188"/>
      <c r="C152" s="188"/>
      <c r="D152" s="188"/>
      <c r="E152" s="188"/>
      <c r="F152" s="188"/>
      <c r="G152" s="188"/>
      <c r="H152" s="188"/>
      <c r="I152" s="188"/>
      <c r="J152" s="188"/>
      <c r="K152" s="188"/>
      <c r="L152" s="188"/>
    </row>
    <row r="153" spans="1:12" ht="15.75" customHeight="1" x14ac:dyDescent="0.2">
      <c r="A153" s="188"/>
      <c r="B153" s="188"/>
      <c r="C153" s="188"/>
      <c r="D153" s="188"/>
      <c r="E153" s="188"/>
      <c r="F153" s="188"/>
      <c r="G153" s="188"/>
      <c r="H153" s="188"/>
      <c r="I153" s="188"/>
      <c r="J153" s="188"/>
      <c r="K153" s="188"/>
      <c r="L153" s="188"/>
    </row>
    <row r="154" spans="1:12" ht="15.75" customHeight="1" x14ac:dyDescent="0.2">
      <c r="A154" s="188"/>
      <c r="B154" s="188"/>
      <c r="C154" s="188"/>
      <c r="D154" s="188"/>
      <c r="E154" s="188"/>
      <c r="F154" s="188"/>
      <c r="G154" s="188"/>
      <c r="H154" s="188"/>
      <c r="I154" s="188"/>
      <c r="J154" s="188"/>
      <c r="K154" s="188"/>
      <c r="L154" s="188"/>
    </row>
    <row r="155" spans="1:12" ht="15.75" customHeight="1" x14ac:dyDescent="0.2">
      <c r="A155" s="188"/>
      <c r="B155" s="188"/>
      <c r="C155" s="188"/>
      <c r="D155" s="188"/>
      <c r="E155" s="188"/>
      <c r="F155" s="188"/>
      <c r="G155" s="188"/>
      <c r="H155" s="188"/>
      <c r="I155" s="188"/>
      <c r="J155" s="188"/>
      <c r="K155" s="188"/>
      <c r="L155" s="188"/>
    </row>
    <row r="156" spans="1:12" ht="15.75" customHeight="1" x14ac:dyDescent="0.2">
      <c r="A156" s="188"/>
      <c r="B156" s="188"/>
      <c r="C156" s="188"/>
      <c r="D156" s="188"/>
      <c r="E156" s="188"/>
      <c r="F156" s="188"/>
      <c r="G156" s="188"/>
      <c r="H156" s="188"/>
      <c r="I156" s="188"/>
      <c r="J156" s="188"/>
      <c r="K156" s="188"/>
      <c r="L156" s="188"/>
    </row>
    <row r="157" spans="1:12" ht="15.75" customHeight="1" x14ac:dyDescent="0.2">
      <c r="A157" s="188"/>
      <c r="B157" s="188"/>
      <c r="C157" s="188"/>
      <c r="D157" s="188"/>
      <c r="E157" s="188"/>
      <c r="F157" s="188"/>
      <c r="G157" s="188"/>
      <c r="H157" s="188"/>
      <c r="I157" s="188"/>
      <c r="J157" s="188"/>
      <c r="K157" s="188"/>
      <c r="L157" s="188"/>
    </row>
    <row r="158" spans="1:12" ht="15.75" customHeight="1" x14ac:dyDescent="0.2">
      <c r="A158" s="188"/>
      <c r="B158" s="188"/>
      <c r="C158" s="188"/>
      <c r="D158" s="188"/>
      <c r="E158" s="188"/>
      <c r="F158" s="188"/>
      <c r="G158" s="188"/>
      <c r="H158" s="188"/>
      <c r="I158" s="188"/>
      <c r="J158" s="188"/>
      <c r="K158" s="188"/>
      <c r="L158" s="188"/>
    </row>
    <row r="159" spans="1:12" ht="15.75" customHeight="1" x14ac:dyDescent="0.2">
      <c r="A159" s="188"/>
      <c r="B159" s="188"/>
      <c r="C159" s="188"/>
      <c r="D159" s="188"/>
      <c r="E159" s="188"/>
      <c r="F159" s="188"/>
      <c r="G159" s="188"/>
      <c r="H159" s="188"/>
      <c r="I159" s="188"/>
      <c r="J159" s="188"/>
      <c r="K159" s="188"/>
      <c r="L159" s="188"/>
    </row>
    <row r="160" spans="1:12" ht="15.75" customHeight="1" x14ac:dyDescent="0.2">
      <c r="A160" s="188"/>
      <c r="B160" s="188"/>
      <c r="C160" s="188"/>
      <c r="D160" s="188"/>
      <c r="E160" s="188"/>
      <c r="F160" s="188"/>
      <c r="G160" s="188"/>
      <c r="H160" s="188"/>
      <c r="I160" s="188"/>
      <c r="J160" s="188"/>
      <c r="K160" s="188"/>
      <c r="L160" s="188"/>
    </row>
    <row r="161" spans="1:12" ht="15.75" customHeight="1" x14ac:dyDescent="0.2">
      <c r="A161" s="188"/>
      <c r="B161" s="188"/>
      <c r="C161" s="188"/>
      <c r="D161" s="188"/>
      <c r="E161" s="188"/>
      <c r="F161" s="188"/>
      <c r="G161" s="188"/>
      <c r="H161" s="188"/>
      <c r="I161" s="188"/>
      <c r="J161" s="188"/>
      <c r="K161" s="188"/>
      <c r="L161" s="188"/>
    </row>
    <row r="162" spans="1:12" ht="15.75" customHeight="1" x14ac:dyDescent="0.2">
      <c r="A162" s="188"/>
      <c r="B162" s="188"/>
      <c r="C162" s="188"/>
      <c r="D162" s="188"/>
      <c r="E162" s="188"/>
      <c r="F162" s="188"/>
      <c r="G162" s="188"/>
      <c r="H162" s="188"/>
      <c r="I162" s="188"/>
      <c r="J162" s="188"/>
      <c r="K162" s="188"/>
      <c r="L162" s="188"/>
    </row>
    <row r="163" spans="1:12" ht="15.75" customHeight="1" x14ac:dyDescent="0.2">
      <c r="A163" s="188"/>
      <c r="B163" s="188"/>
      <c r="C163" s="188"/>
      <c r="D163" s="188"/>
      <c r="E163" s="188"/>
      <c r="F163" s="188"/>
      <c r="G163" s="188"/>
      <c r="H163" s="188"/>
      <c r="I163" s="188"/>
      <c r="J163" s="188"/>
      <c r="K163" s="188"/>
      <c r="L163" s="188"/>
    </row>
    <row r="164" spans="1:12" ht="15.75" customHeight="1" x14ac:dyDescent="0.2">
      <c r="A164" s="188"/>
      <c r="B164" s="188"/>
      <c r="C164" s="188"/>
      <c r="D164" s="188"/>
      <c r="E164" s="188"/>
      <c r="F164" s="188"/>
      <c r="G164" s="188"/>
      <c r="H164" s="188"/>
      <c r="I164" s="188"/>
      <c r="J164" s="188"/>
      <c r="K164" s="188"/>
      <c r="L164" s="188"/>
    </row>
    <row r="165" spans="1:12" ht="15.75" customHeight="1" x14ac:dyDescent="0.2">
      <c r="A165" s="188"/>
      <c r="B165" s="188"/>
      <c r="C165" s="188"/>
      <c r="D165" s="188"/>
      <c r="E165" s="188"/>
      <c r="F165" s="188"/>
      <c r="G165" s="188"/>
      <c r="H165" s="188"/>
      <c r="I165" s="188"/>
      <c r="J165" s="188"/>
      <c r="K165" s="188"/>
      <c r="L165" s="188"/>
    </row>
    <row r="166" spans="1:12" ht="15.75" customHeight="1" x14ac:dyDescent="0.2">
      <c r="A166" s="188"/>
      <c r="B166" s="188"/>
      <c r="C166" s="188"/>
      <c r="D166" s="188"/>
      <c r="E166" s="188"/>
      <c r="F166" s="188"/>
      <c r="G166" s="188"/>
      <c r="H166" s="188"/>
      <c r="I166" s="188"/>
      <c r="J166" s="188"/>
      <c r="K166" s="188"/>
      <c r="L166" s="188"/>
    </row>
    <row r="167" spans="1:12" ht="15.75" customHeight="1" x14ac:dyDescent="0.2">
      <c r="A167" s="188"/>
      <c r="B167" s="188"/>
      <c r="C167" s="188"/>
      <c r="D167" s="188"/>
      <c r="E167" s="188"/>
      <c r="F167" s="188"/>
      <c r="G167" s="188"/>
      <c r="H167" s="188"/>
      <c r="I167" s="188"/>
      <c r="J167" s="188"/>
      <c r="K167" s="188"/>
      <c r="L167" s="188"/>
    </row>
    <row r="168" spans="1:12" ht="15.75" customHeight="1" x14ac:dyDescent="0.2">
      <c r="A168" s="188"/>
      <c r="B168" s="188"/>
      <c r="C168" s="188"/>
      <c r="D168" s="188"/>
      <c r="E168" s="188"/>
      <c r="F168" s="188"/>
      <c r="G168" s="188"/>
      <c r="H168" s="188"/>
      <c r="I168" s="188"/>
      <c r="J168" s="188"/>
      <c r="K168" s="188"/>
      <c r="L168" s="188"/>
    </row>
    <row r="169" spans="1:12" ht="15.75" customHeight="1" x14ac:dyDescent="0.2">
      <c r="A169" s="188"/>
      <c r="B169" s="188"/>
      <c r="C169" s="188"/>
      <c r="D169" s="188"/>
      <c r="E169" s="188"/>
      <c r="F169" s="188"/>
      <c r="G169" s="188"/>
      <c r="H169" s="188"/>
      <c r="I169" s="188"/>
      <c r="J169" s="188"/>
      <c r="K169" s="188"/>
      <c r="L169" s="188"/>
    </row>
    <row r="170" spans="1:12" ht="15.75" customHeight="1" x14ac:dyDescent="0.2">
      <c r="A170" s="188"/>
      <c r="B170" s="188"/>
      <c r="C170" s="188"/>
      <c r="D170" s="188"/>
      <c r="E170" s="188"/>
      <c r="F170" s="188"/>
      <c r="G170" s="188"/>
      <c r="H170" s="188"/>
      <c r="I170" s="188"/>
      <c r="J170" s="188"/>
      <c r="K170" s="188"/>
      <c r="L170" s="188"/>
    </row>
    <row r="171" spans="1:12" ht="15.75" customHeight="1" x14ac:dyDescent="0.2">
      <c r="A171" s="188"/>
      <c r="B171" s="188"/>
      <c r="C171" s="188"/>
      <c r="D171" s="188"/>
      <c r="E171" s="188"/>
      <c r="F171" s="188"/>
      <c r="G171" s="188"/>
      <c r="H171" s="188"/>
      <c r="I171" s="188"/>
      <c r="J171" s="188"/>
      <c r="K171" s="188"/>
      <c r="L171" s="188"/>
    </row>
    <row r="172" spans="1:12" ht="15.75" customHeight="1" x14ac:dyDescent="0.2">
      <c r="A172" s="188"/>
      <c r="B172" s="188"/>
      <c r="C172" s="188"/>
      <c r="D172" s="188"/>
      <c r="E172" s="188"/>
      <c r="F172" s="188"/>
      <c r="G172" s="188"/>
      <c r="H172" s="188"/>
      <c r="I172" s="188"/>
      <c r="J172" s="188"/>
      <c r="K172" s="188"/>
      <c r="L172" s="188"/>
    </row>
    <row r="173" spans="1:12" ht="15.75" customHeight="1" x14ac:dyDescent="0.2">
      <c r="A173" s="188"/>
      <c r="B173" s="188"/>
      <c r="C173" s="188"/>
      <c r="D173" s="188"/>
      <c r="E173" s="188"/>
      <c r="F173" s="188"/>
      <c r="G173" s="188"/>
      <c r="H173" s="188"/>
      <c r="I173" s="188"/>
      <c r="J173" s="188"/>
      <c r="K173" s="188"/>
      <c r="L173" s="188"/>
    </row>
    <row r="174" spans="1:12" ht="15.75" customHeight="1" x14ac:dyDescent="0.2">
      <c r="A174" s="188"/>
      <c r="B174" s="188"/>
      <c r="C174" s="188"/>
      <c r="D174" s="188"/>
      <c r="E174" s="188"/>
      <c r="F174" s="188"/>
      <c r="G174" s="188"/>
      <c r="H174" s="188"/>
      <c r="I174" s="188"/>
      <c r="J174" s="188"/>
      <c r="K174" s="188"/>
      <c r="L174" s="188"/>
    </row>
    <row r="175" spans="1:12" ht="15.75" customHeight="1" x14ac:dyDescent="0.2">
      <c r="A175" s="188"/>
      <c r="B175" s="188"/>
      <c r="C175" s="188"/>
      <c r="D175" s="188"/>
      <c r="E175" s="188"/>
      <c r="F175" s="188"/>
      <c r="G175" s="188"/>
      <c r="H175" s="188"/>
      <c r="I175" s="188"/>
      <c r="J175" s="188"/>
      <c r="K175" s="188"/>
      <c r="L175" s="188"/>
    </row>
    <row r="176" spans="1:12" ht="15.75" customHeight="1" x14ac:dyDescent="0.2">
      <c r="A176" s="188"/>
      <c r="B176" s="188"/>
      <c r="C176" s="188"/>
      <c r="D176" s="188"/>
      <c r="E176" s="188"/>
      <c r="F176" s="188"/>
      <c r="G176" s="188"/>
      <c r="H176" s="188"/>
      <c r="I176" s="188"/>
      <c r="J176" s="188"/>
      <c r="K176" s="188"/>
      <c r="L176" s="188"/>
    </row>
    <row r="177" spans="1:12" ht="15.75" customHeight="1" x14ac:dyDescent="0.2">
      <c r="A177" s="188"/>
      <c r="B177" s="188"/>
      <c r="C177" s="188"/>
      <c r="D177" s="188"/>
      <c r="E177" s="188"/>
      <c r="F177" s="188"/>
      <c r="G177" s="188"/>
      <c r="H177" s="188"/>
      <c r="I177" s="188"/>
      <c r="J177" s="188"/>
      <c r="K177" s="188"/>
      <c r="L177" s="188"/>
    </row>
    <row r="178" spans="1:12" ht="15.75" customHeight="1" x14ac:dyDescent="0.2">
      <c r="A178" s="188"/>
      <c r="B178" s="188"/>
      <c r="C178" s="188"/>
      <c r="D178" s="188"/>
      <c r="E178" s="188"/>
      <c r="F178" s="188"/>
      <c r="G178" s="188"/>
      <c r="H178" s="188"/>
      <c r="I178" s="188"/>
      <c r="J178" s="188"/>
      <c r="K178" s="188"/>
      <c r="L178" s="188"/>
    </row>
    <row r="179" spans="1:12" ht="15.75" customHeight="1" x14ac:dyDescent="0.2">
      <c r="A179" s="188"/>
      <c r="B179" s="188"/>
      <c r="C179" s="188"/>
      <c r="D179" s="188"/>
      <c r="E179" s="188"/>
      <c r="F179" s="188"/>
      <c r="G179" s="188"/>
      <c r="H179" s="188"/>
      <c r="I179" s="188"/>
      <c r="J179" s="188"/>
      <c r="K179" s="188"/>
      <c r="L179" s="188"/>
    </row>
    <row r="180" spans="1:12" ht="15.75" customHeight="1" x14ac:dyDescent="0.2">
      <c r="A180" s="188"/>
      <c r="B180" s="188"/>
      <c r="C180" s="188"/>
      <c r="D180" s="188"/>
      <c r="E180" s="188"/>
      <c r="F180" s="188"/>
      <c r="G180" s="188"/>
      <c r="H180" s="188"/>
      <c r="I180" s="188"/>
      <c r="J180" s="188"/>
      <c r="K180" s="188"/>
      <c r="L180" s="188"/>
    </row>
    <row r="181" spans="1:12" ht="15.75" customHeight="1" x14ac:dyDescent="0.2">
      <c r="A181" s="188"/>
      <c r="B181" s="188"/>
      <c r="C181" s="188"/>
      <c r="D181" s="188"/>
      <c r="E181" s="188"/>
      <c r="F181" s="188"/>
      <c r="G181" s="188"/>
      <c r="H181" s="188"/>
      <c r="I181" s="188"/>
      <c r="J181" s="188"/>
      <c r="K181" s="188"/>
      <c r="L181" s="188"/>
    </row>
    <row r="182" spans="1:12" ht="15.75" customHeight="1" x14ac:dyDescent="0.2">
      <c r="A182" s="188"/>
      <c r="B182" s="188"/>
      <c r="C182" s="188"/>
      <c r="D182" s="188"/>
      <c r="E182" s="188"/>
      <c r="F182" s="188"/>
      <c r="G182" s="188"/>
      <c r="H182" s="188"/>
      <c r="I182" s="188"/>
      <c r="J182" s="188"/>
      <c r="K182" s="188"/>
      <c r="L182" s="188"/>
    </row>
    <row r="183" spans="1:12" ht="15.75" customHeight="1" x14ac:dyDescent="0.2">
      <c r="A183" s="188"/>
      <c r="B183" s="188"/>
      <c r="C183" s="188"/>
      <c r="D183" s="188"/>
      <c r="E183" s="188"/>
      <c r="F183" s="188"/>
      <c r="G183" s="188"/>
      <c r="H183" s="188"/>
      <c r="I183" s="188"/>
      <c r="J183" s="188"/>
      <c r="K183" s="188"/>
      <c r="L183" s="188"/>
    </row>
    <row r="184" spans="1:12" ht="15.75" customHeight="1" x14ac:dyDescent="0.2">
      <c r="A184" s="188"/>
      <c r="B184" s="188"/>
      <c r="C184" s="188"/>
      <c r="D184" s="188"/>
      <c r="E184" s="188"/>
      <c r="F184" s="188"/>
      <c r="G184" s="188"/>
      <c r="H184" s="188"/>
      <c r="I184" s="188"/>
      <c r="J184" s="188"/>
      <c r="K184" s="188"/>
      <c r="L184" s="188"/>
    </row>
    <row r="185" spans="1:12" ht="15.75" customHeight="1" x14ac:dyDescent="0.2">
      <c r="A185" s="188"/>
      <c r="B185" s="188"/>
      <c r="C185" s="188"/>
      <c r="D185" s="188"/>
      <c r="E185" s="188"/>
      <c r="F185" s="188"/>
      <c r="G185" s="188"/>
      <c r="H185" s="188"/>
      <c r="I185" s="188"/>
      <c r="J185" s="188"/>
      <c r="K185" s="188"/>
      <c r="L185" s="188"/>
    </row>
    <row r="186" spans="1:12" ht="15.75" customHeight="1" x14ac:dyDescent="0.2">
      <c r="A186" s="188"/>
      <c r="B186" s="188"/>
      <c r="C186" s="188"/>
      <c r="D186" s="188"/>
      <c r="E186" s="188"/>
      <c r="F186" s="188"/>
      <c r="G186" s="188"/>
      <c r="H186" s="188"/>
      <c r="I186" s="188"/>
      <c r="J186" s="188"/>
      <c r="K186" s="188"/>
      <c r="L186" s="188"/>
    </row>
    <row r="187" spans="1:12" ht="15.75" customHeight="1" x14ac:dyDescent="0.2">
      <c r="A187" s="188"/>
      <c r="B187" s="188"/>
      <c r="C187" s="188"/>
      <c r="D187" s="188"/>
      <c r="E187" s="188"/>
      <c r="F187" s="188"/>
      <c r="G187" s="188"/>
      <c r="H187" s="188"/>
      <c r="I187" s="188"/>
      <c r="J187" s="188"/>
      <c r="K187" s="188"/>
      <c r="L187" s="188"/>
    </row>
    <row r="188" spans="1:12" ht="15.75" customHeight="1" x14ac:dyDescent="0.2">
      <c r="A188" s="188"/>
      <c r="B188" s="188"/>
      <c r="C188" s="188"/>
      <c r="D188" s="188"/>
      <c r="E188" s="188"/>
      <c r="F188" s="188"/>
      <c r="G188" s="188"/>
      <c r="H188" s="188"/>
      <c r="I188" s="188"/>
      <c r="J188" s="188"/>
      <c r="K188" s="188"/>
      <c r="L188" s="188"/>
    </row>
    <row r="189" spans="1:12" ht="15.75" customHeight="1" x14ac:dyDescent="0.2">
      <c r="A189" s="188"/>
      <c r="B189" s="188"/>
      <c r="C189" s="188"/>
      <c r="D189" s="188"/>
      <c r="E189" s="188"/>
      <c r="F189" s="188"/>
      <c r="G189" s="188"/>
      <c r="H189" s="188"/>
      <c r="I189" s="188"/>
      <c r="J189" s="188"/>
      <c r="K189" s="188"/>
      <c r="L189" s="188"/>
    </row>
    <row r="190" spans="1:12" ht="15.75" customHeight="1" x14ac:dyDescent="0.2">
      <c r="A190" s="188"/>
      <c r="B190" s="188"/>
      <c r="C190" s="188"/>
      <c r="D190" s="188"/>
      <c r="E190" s="188"/>
      <c r="F190" s="188"/>
      <c r="G190" s="188"/>
      <c r="H190" s="188"/>
      <c r="I190" s="188"/>
      <c r="J190" s="188"/>
      <c r="K190" s="188"/>
      <c r="L190" s="188"/>
    </row>
    <row r="191" spans="1:12" ht="15.75" customHeight="1" x14ac:dyDescent="0.2">
      <c r="A191" s="188"/>
      <c r="B191" s="188"/>
      <c r="C191" s="188"/>
      <c r="D191" s="188"/>
      <c r="E191" s="188"/>
      <c r="F191" s="188"/>
      <c r="G191" s="188"/>
      <c r="H191" s="188"/>
      <c r="I191" s="188"/>
      <c r="J191" s="188"/>
      <c r="K191" s="188"/>
      <c r="L191" s="188"/>
    </row>
    <row r="192" spans="1:12" ht="15.75" customHeight="1" x14ac:dyDescent="0.2">
      <c r="A192" s="188"/>
      <c r="B192" s="188"/>
      <c r="C192" s="188"/>
      <c r="D192" s="188"/>
      <c r="E192" s="188"/>
      <c r="F192" s="188"/>
      <c r="G192" s="188"/>
      <c r="H192" s="188"/>
      <c r="I192" s="188"/>
      <c r="J192" s="188"/>
      <c r="K192" s="188"/>
      <c r="L192" s="188"/>
    </row>
    <row r="193" spans="1:12" ht="15.75" customHeight="1" x14ac:dyDescent="0.2">
      <c r="A193" s="188"/>
      <c r="B193" s="188"/>
      <c r="C193" s="188"/>
      <c r="D193" s="188"/>
      <c r="E193" s="188"/>
      <c r="F193" s="188"/>
      <c r="G193" s="188"/>
      <c r="H193" s="188"/>
      <c r="I193" s="188"/>
      <c r="J193" s="188"/>
      <c r="K193" s="188"/>
      <c r="L193" s="188"/>
    </row>
    <row r="194" spans="1:12" ht="15.75" customHeight="1" x14ac:dyDescent="0.2">
      <c r="A194" s="188"/>
      <c r="B194" s="188"/>
      <c r="C194" s="188"/>
      <c r="D194" s="188"/>
      <c r="E194" s="188"/>
      <c r="F194" s="188"/>
      <c r="G194" s="188"/>
      <c r="H194" s="188"/>
      <c r="I194" s="188"/>
      <c r="J194" s="188"/>
      <c r="K194" s="188"/>
      <c r="L194" s="188"/>
    </row>
    <row r="195" spans="1:12" ht="15.75" customHeight="1" x14ac:dyDescent="0.2">
      <c r="A195" s="188"/>
      <c r="B195" s="188"/>
      <c r="C195" s="188"/>
      <c r="D195" s="188"/>
      <c r="E195" s="188"/>
      <c r="F195" s="188"/>
      <c r="G195" s="188"/>
      <c r="H195" s="188"/>
      <c r="I195" s="188"/>
      <c r="J195" s="188"/>
      <c r="K195" s="188"/>
      <c r="L195" s="188"/>
    </row>
    <row r="196" spans="1:12" ht="15.75" customHeight="1" x14ac:dyDescent="0.2">
      <c r="A196" s="188"/>
      <c r="B196" s="188"/>
      <c r="C196" s="188"/>
      <c r="D196" s="188"/>
      <c r="E196" s="188"/>
      <c r="F196" s="188"/>
      <c r="G196" s="188"/>
      <c r="H196" s="188"/>
      <c r="I196" s="188"/>
      <c r="J196" s="188"/>
      <c r="K196" s="188"/>
      <c r="L196" s="188"/>
    </row>
    <row r="197" spans="1:12" ht="15.75" customHeight="1" x14ac:dyDescent="0.2">
      <c r="A197" s="188"/>
      <c r="B197" s="188"/>
      <c r="C197" s="188"/>
      <c r="D197" s="188"/>
      <c r="E197" s="188"/>
      <c r="F197" s="188"/>
      <c r="G197" s="188"/>
      <c r="H197" s="188"/>
      <c r="I197" s="188"/>
      <c r="J197" s="188"/>
      <c r="K197" s="188"/>
      <c r="L197" s="188"/>
    </row>
    <row r="198" spans="1:12" ht="15.75" customHeight="1" x14ac:dyDescent="0.2">
      <c r="A198" s="188"/>
      <c r="B198" s="188"/>
      <c r="C198" s="188"/>
      <c r="D198" s="188"/>
      <c r="E198" s="188"/>
      <c r="F198" s="188"/>
      <c r="G198" s="188"/>
      <c r="H198" s="188"/>
      <c r="I198" s="188"/>
      <c r="J198" s="188"/>
      <c r="K198" s="188"/>
      <c r="L198" s="188"/>
    </row>
    <row r="199" spans="1:12" ht="15.75" customHeight="1" x14ac:dyDescent="0.2">
      <c r="A199" s="188"/>
      <c r="B199" s="188"/>
      <c r="C199" s="188"/>
      <c r="D199" s="188"/>
      <c r="E199" s="188"/>
      <c r="F199" s="188"/>
      <c r="G199" s="188"/>
      <c r="H199" s="188"/>
      <c r="I199" s="188"/>
      <c r="J199" s="188"/>
      <c r="K199" s="188"/>
      <c r="L199" s="188"/>
    </row>
    <row r="200" spans="1:12" ht="15.75" customHeight="1" x14ac:dyDescent="0.2">
      <c r="A200" s="188"/>
      <c r="B200" s="188"/>
      <c r="C200" s="188"/>
      <c r="D200" s="188"/>
      <c r="E200" s="188"/>
      <c r="F200" s="188"/>
      <c r="G200" s="188"/>
      <c r="H200" s="188"/>
      <c r="I200" s="188"/>
      <c r="J200" s="188"/>
      <c r="K200" s="188"/>
      <c r="L200" s="188"/>
    </row>
    <row r="201" spans="1:12" ht="15.75" customHeight="1" x14ac:dyDescent="0.2">
      <c r="A201" s="188"/>
      <c r="B201" s="188"/>
      <c r="C201" s="188"/>
      <c r="D201" s="188"/>
      <c r="E201" s="188"/>
      <c r="F201" s="188"/>
      <c r="G201" s="188"/>
      <c r="H201" s="188"/>
      <c r="I201" s="188"/>
      <c r="J201" s="188"/>
      <c r="K201" s="188"/>
      <c r="L201" s="188"/>
    </row>
    <row r="202" spans="1:12" ht="15.75" customHeight="1" x14ac:dyDescent="0.2">
      <c r="A202" s="188"/>
      <c r="B202" s="188"/>
      <c r="C202" s="188"/>
      <c r="D202" s="188"/>
      <c r="E202" s="188"/>
      <c r="F202" s="188"/>
      <c r="G202" s="188"/>
      <c r="H202" s="188"/>
      <c r="I202" s="188"/>
      <c r="J202" s="188"/>
      <c r="K202" s="188"/>
      <c r="L202" s="188"/>
    </row>
    <row r="203" spans="1:12" ht="15.75" customHeight="1" x14ac:dyDescent="0.2">
      <c r="A203" s="188"/>
      <c r="B203" s="188"/>
      <c r="C203" s="188"/>
      <c r="D203" s="188"/>
      <c r="E203" s="188"/>
      <c r="F203" s="188"/>
      <c r="G203" s="188"/>
      <c r="H203" s="188"/>
      <c r="I203" s="188"/>
      <c r="J203" s="188"/>
      <c r="K203" s="188"/>
      <c r="L203" s="188"/>
    </row>
    <row r="204" spans="1:12" ht="15.75" customHeight="1" x14ac:dyDescent="0.2">
      <c r="A204" s="188"/>
      <c r="B204" s="188"/>
      <c r="C204" s="188"/>
      <c r="D204" s="188"/>
      <c r="E204" s="188"/>
      <c r="F204" s="188"/>
      <c r="G204" s="188"/>
      <c r="H204" s="188"/>
      <c r="I204" s="188"/>
      <c r="J204" s="188"/>
      <c r="K204" s="188"/>
      <c r="L204" s="188"/>
    </row>
    <row r="205" spans="1:12" ht="15.75" customHeight="1" x14ac:dyDescent="0.2">
      <c r="A205" s="188"/>
      <c r="B205" s="188"/>
      <c r="C205" s="188"/>
      <c r="D205" s="188"/>
      <c r="E205" s="188"/>
      <c r="F205" s="188"/>
      <c r="G205" s="188"/>
      <c r="H205" s="188"/>
      <c r="I205" s="188"/>
      <c r="J205" s="188"/>
      <c r="K205" s="188"/>
      <c r="L205" s="188"/>
    </row>
    <row r="206" spans="1:12" ht="15.75" customHeight="1" x14ac:dyDescent="0.2">
      <c r="A206" s="188"/>
      <c r="B206" s="188"/>
      <c r="C206" s="188"/>
      <c r="D206" s="188"/>
      <c r="E206" s="188"/>
      <c r="F206" s="188"/>
      <c r="G206" s="188"/>
      <c r="H206" s="188"/>
      <c r="I206" s="188"/>
      <c r="J206" s="188"/>
      <c r="K206" s="188"/>
      <c r="L206" s="188"/>
    </row>
    <row r="207" spans="1:12" ht="15.75" customHeight="1" x14ac:dyDescent="0.2">
      <c r="A207" s="188"/>
      <c r="B207" s="188"/>
      <c r="C207" s="188"/>
      <c r="D207" s="188"/>
      <c r="E207" s="188"/>
      <c r="F207" s="188"/>
      <c r="G207" s="188"/>
      <c r="H207" s="188"/>
      <c r="I207" s="188"/>
      <c r="J207" s="188"/>
      <c r="K207" s="188"/>
      <c r="L207" s="188"/>
    </row>
    <row r="208" spans="1:12" ht="15.75" customHeight="1" x14ac:dyDescent="0.2">
      <c r="A208" s="188"/>
      <c r="B208" s="188"/>
      <c r="C208" s="188"/>
      <c r="D208" s="188"/>
      <c r="E208" s="188"/>
      <c r="F208" s="188"/>
      <c r="G208" s="188"/>
      <c r="H208" s="188"/>
      <c r="I208" s="188"/>
      <c r="J208" s="188"/>
      <c r="K208" s="188"/>
      <c r="L208" s="188"/>
    </row>
    <row r="209" spans="1:12" ht="15.75" customHeight="1" x14ac:dyDescent="0.2">
      <c r="A209" s="188"/>
      <c r="B209" s="188"/>
      <c r="C209" s="188"/>
      <c r="D209" s="188"/>
      <c r="E209" s="188"/>
      <c r="F209" s="188"/>
      <c r="G209" s="188"/>
      <c r="H209" s="188"/>
      <c r="I209" s="188"/>
      <c r="J209" s="188"/>
      <c r="K209" s="188"/>
      <c r="L209" s="188"/>
    </row>
    <row r="210" spans="1:12" ht="15.75" customHeight="1" x14ac:dyDescent="0.2">
      <c r="A210" s="188"/>
      <c r="B210" s="188"/>
      <c r="C210" s="188"/>
      <c r="D210" s="188"/>
      <c r="E210" s="188"/>
      <c r="F210" s="188"/>
      <c r="G210" s="188"/>
      <c r="H210" s="188"/>
      <c r="I210" s="188"/>
      <c r="J210" s="188"/>
      <c r="K210" s="188"/>
      <c r="L210" s="188"/>
    </row>
    <row r="211" spans="1:12" ht="15.75" customHeight="1" x14ac:dyDescent="0.2">
      <c r="A211" s="188"/>
      <c r="B211" s="188"/>
      <c r="C211" s="188"/>
      <c r="D211" s="188"/>
      <c r="E211" s="188"/>
      <c r="F211" s="188"/>
      <c r="G211" s="188"/>
      <c r="H211" s="188"/>
      <c r="I211" s="188"/>
      <c r="J211" s="188"/>
      <c r="K211" s="188"/>
      <c r="L211" s="188"/>
    </row>
    <row r="212" spans="1:12" ht="15.75" customHeight="1" x14ac:dyDescent="0.2">
      <c r="A212" s="188"/>
      <c r="B212" s="188"/>
      <c r="C212" s="188"/>
      <c r="D212" s="188"/>
      <c r="E212" s="188"/>
      <c r="F212" s="188"/>
      <c r="G212" s="188"/>
      <c r="H212" s="188"/>
      <c r="I212" s="188"/>
      <c r="J212" s="188"/>
      <c r="K212" s="188"/>
      <c r="L212" s="188"/>
    </row>
    <row r="213" spans="1:12" ht="15.75" customHeight="1" x14ac:dyDescent="0.2">
      <c r="A213" s="188"/>
      <c r="B213" s="188"/>
      <c r="C213" s="188"/>
      <c r="D213" s="188"/>
      <c r="E213" s="188"/>
      <c r="F213" s="188"/>
      <c r="G213" s="188"/>
      <c r="H213" s="188"/>
      <c r="I213" s="188"/>
      <c r="J213" s="188"/>
      <c r="K213" s="188"/>
      <c r="L213" s="188"/>
    </row>
    <row r="214" spans="1:12" ht="15.75" customHeight="1" x14ac:dyDescent="0.2">
      <c r="A214" s="188"/>
      <c r="B214" s="188"/>
      <c r="C214" s="188"/>
      <c r="D214" s="188"/>
      <c r="E214" s="188"/>
      <c r="F214" s="188"/>
      <c r="G214" s="188"/>
      <c r="H214" s="188"/>
      <c r="I214" s="188"/>
      <c r="J214" s="188"/>
      <c r="K214" s="188"/>
      <c r="L214" s="188"/>
    </row>
    <row r="215" spans="1:12" ht="15.75" customHeight="1" x14ac:dyDescent="0.2">
      <c r="A215" s="188"/>
      <c r="B215" s="188"/>
      <c r="C215" s="188"/>
      <c r="D215" s="188"/>
      <c r="E215" s="188"/>
      <c r="F215" s="188"/>
      <c r="G215" s="188"/>
      <c r="H215" s="188"/>
      <c r="I215" s="188"/>
      <c r="J215" s="188"/>
      <c r="K215" s="188"/>
      <c r="L215" s="188"/>
    </row>
    <row r="216" spans="1:12" ht="15.75" customHeight="1" x14ac:dyDescent="0.2">
      <c r="A216" s="188"/>
      <c r="B216" s="188"/>
      <c r="C216" s="188"/>
      <c r="D216" s="188"/>
      <c r="E216" s="188"/>
      <c r="F216" s="188"/>
      <c r="G216" s="188"/>
      <c r="H216" s="188"/>
      <c r="I216" s="188"/>
      <c r="J216" s="188"/>
      <c r="K216" s="188"/>
      <c r="L216" s="188"/>
    </row>
    <row r="217" spans="1:12" ht="15.75" customHeight="1" x14ac:dyDescent="0.2">
      <c r="A217" s="188"/>
      <c r="B217" s="188"/>
      <c r="C217" s="188"/>
      <c r="D217" s="188"/>
      <c r="E217" s="188"/>
      <c r="F217" s="188"/>
      <c r="G217" s="188"/>
      <c r="H217" s="188"/>
      <c r="I217" s="188"/>
      <c r="J217" s="188"/>
      <c r="K217" s="188"/>
      <c r="L217" s="188"/>
    </row>
    <row r="218" spans="1:12" ht="15.75" customHeight="1" x14ac:dyDescent="0.2">
      <c r="A218" s="188"/>
      <c r="B218" s="188"/>
      <c r="C218" s="188"/>
      <c r="D218" s="188"/>
      <c r="E218" s="188"/>
      <c r="F218" s="188"/>
      <c r="G218" s="188"/>
      <c r="H218" s="188"/>
      <c r="I218" s="188"/>
      <c r="J218" s="188"/>
      <c r="K218" s="188"/>
      <c r="L218" s="188"/>
    </row>
    <row r="219" spans="1:12" ht="15.75" customHeight="1" x14ac:dyDescent="0.2">
      <c r="A219" s="188"/>
      <c r="B219" s="188"/>
      <c r="C219" s="188"/>
      <c r="D219" s="188"/>
      <c r="E219" s="188"/>
      <c r="F219" s="188"/>
      <c r="G219" s="188"/>
      <c r="H219" s="188"/>
      <c r="I219" s="188"/>
      <c r="J219" s="188"/>
      <c r="K219" s="188"/>
      <c r="L219" s="188"/>
    </row>
    <row r="220" spans="1:12" ht="15.75" customHeight="1" x14ac:dyDescent="0.2">
      <c r="A220" s="188"/>
      <c r="B220" s="188"/>
      <c r="C220" s="188"/>
      <c r="D220" s="188"/>
      <c r="E220" s="188"/>
      <c r="F220" s="188"/>
      <c r="G220" s="188"/>
      <c r="H220" s="188"/>
      <c r="I220" s="188"/>
      <c r="J220" s="188"/>
      <c r="K220" s="188"/>
      <c r="L220" s="188"/>
    </row>
    <row r="221" spans="1:12" ht="15.75" customHeight="1" x14ac:dyDescent="0.2">
      <c r="A221" s="188"/>
      <c r="B221" s="188"/>
      <c r="C221" s="188"/>
      <c r="D221" s="188"/>
      <c r="E221" s="188"/>
      <c r="F221" s="188"/>
      <c r="G221" s="188"/>
      <c r="H221" s="188"/>
      <c r="I221" s="188"/>
      <c r="J221" s="188"/>
      <c r="K221" s="188"/>
      <c r="L221" s="188"/>
    </row>
    <row r="222" spans="1:12" ht="15.75" customHeight="1" x14ac:dyDescent="0.2">
      <c r="A222" s="188"/>
      <c r="B222" s="188"/>
      <c r="C222" s="188"/>
      <c r="D222" s="188"/>
      <c r="E222" s="188"/>
      <c r="F222" s="188"/>
      <c r="G222" s="188"/>
      <c r="H222" s="188"/>
      <c r="I222" s="188"/>
      <c r="J222" s="188"/>
      <c r="K222" s="188"/>
      <c r="L222" s="188"/>
    </row>
    <row r="223" spans="1:12" ht="15.75" customHeight="1" x14ac:dyDescent="0.2">
      <c r="A223" s="188"/>
      <c r="B223" s="188"/>
      <c r="C223" s="188"/>
      <c r="D223" s="188"/>
      <c r="E223" s="188"/>
      <c r="F223" s="188"/>
      <c r="G223" s="188"/>
      <c r="H223" s="188"/>
      <c r="I223" s="188"/>
      <c r="J223" s="188"/>
      <c r="K223" s="188"/>
      <c r="L223" s="188"/>
    </row>
    <row r="224" spans="1:12" ht="15.75" customHeight="1" x14ac:dyDescent="0.2">
      <c r="A224" s="188"/>
      <c r="B224" s="188"/>
      <c r="C224" s="188"/>
      <c r="D224" s="188"/>
      <c r="E224" s="188"/>
      <c r="F224" s="188"/>
      <c r="G224" s="188"/>
      <c r="H224" s="188"/>
      <c r="I224" s="188"/>
      <c r="J224" s="188"/>
      <c r="K224" s="188"/>
      <c r="L224" s="188"/>
    </row>
    <row r="225" spans="1:12" ht="15.75" customHeight="1" x14ac:dyDescent="0.2">
      <c r="A225" s="188"/>
      <c r="B225" s="188"/>
      <c r="C225" s="188"/>
      <c r="D225" s="188"/>
      <c r="E225" s="188"/>
      <c r="F225" s="188"/>
      <c r="G225" s="188"/>
      <c r="H225" s="188"/>
      <c r="I225" s="188"/>
      <c r="J225" s="188"/>
      <c r="K225" s="188"/>
      <c r="L225" s="188"/>
    </row>
    <row r="226" spans="1:12" ht="15.75" customHeight="1" x14ac:dyDescent="0.2">
      <c r="A226" s="188"/>
      <c r="B226" s="188"/>
      <c r="C226" s="188"/>
      <c r="D226" s="188"/>
      <c r="E226" s="188"/>
      <c r="F226" s="188"/>
      <c r="G226" s="188"/>
      <c r="H226" s="188"/>
      <c r="I226" s="188"/>
      <c r="J226" s="188"/>
      <c r="K226" s="188"/>
      <c r="L226" s="188"/>
    </row>
    <row r="227" spans="1:12" ht="15.75" customHeight="1" x14ac:dyDescent="0.2">
      <c r="A227" s="188"/>
      <c r="B227" s="188"/>
      <c r="C227" s="188"/>
      <c r="D227" s="188"/>
      <c r="E227" s="188"/>
      <c r="F227" s="188"/>
      <c r="G227" s="188"/>
      <c r="H227" s="188"/>
      <c r="I227" s="188"/>
      <c r="J227" s="188"/>
      <c r="K227" s="188"/>
      <c r="L227" s="188"/>
    </row>
    <row r="228" spans="1:12" ht="15.75" customHeight="1" x14ac:dyDescent="0.2">
      <c r="A228" s="188"/>
      <c r="B228" s="188"/>
      <c r="C228" s="188"/>
      <c r="D228" s="188"/>
      <c r="E228" s="188"/>
      <c r="F228" s="188"/>
      <c r="G228" s="188"/>
      <c r="H228" s="188"/>
      <c r="I228" s="188"/>
      <c r="J228" s="188"/>
      <c r="K228" s="188"/>
      <c r="L228" s="188"/>
    </row>
    <row r="229" spans="1:12" ht="15.75" customHeight="1" x14ac:dyDescent="0.2">
      <c r="A229" s="188"/>
      <c r="B229" s="188"/>
      <c r="C229" s="188"/>
      <c r="D229" s="188"/>
      <c r="E229" s="188"/>
      <c r="F229" s="188"/>
      <c r="G229" s="188"/>
      <c r="H229" s="188"/>
      <c r="I229" s="188"/>
      <c r="J229" s="188"/>
      <c r="K229" s="188"/>
      <c r="L229" s="188"/>
    </row>
    <row r="230" spans="1:12" ht="15.75" customHeight="1" x14ac:dyDescent="0.2">
      <c r="A230" s="188"/>
      <c r="B230" s="188"/>
      <c r="C230" s="188"/>
      <c r="D230" s="188"/>
      <c r="E230" s="188"/>
      <c r="F230" s="188"/>
      <c r="G230" s="188"/>
      <c r="H230" s="188"/>
      <c r="I230" s="188"/>
      <c r="J230" s="188"/>
      <c r="K230" s="188"/>
      <c r="L230" s="188"/>
    </row>
    <row r="231" spans="1:12" ht="15.75" customHeight="1" x14ac:dyDescent="0.2">
      <c r="A231" s="188"/>
      <c r="B231" s="188"/>
      <c r="C231" s="188"/>
      <c r="D231" s="188"/>
      <c r="E231" s="188"/>
      <c r="F231" s="188"/>
      <c r="G231" s="188"/>
      <c r="H231" s="188"/>
      <c r="I231" s="188"/>
      <c r="J231" s="188"/>
      <c r="K231" s="188"/>
      <c r="L231" s="188"/>
    </row>
    <row r="232" spans="1:12" ht="15.75" customHeight="1" x14ac:dyDescent="0.2">
      <c r="A232" s="188"/>
      <c r="B232" s="188"/>
      <c r="C232" s="188"/>
      <c r="D232" s="188"/>
      <c r="E232" s="188"/>
      <c r="F232" s="188"/>
      <c r="G232" s="188"/>
      <c r="H232" s="188"/>
      <c r="I232" s="188"/>
      <c r="J232" s="188"/>
      <c r="K232" s="188"/>
      <c r="L232" s="188"/>
    </row>
    <row r="233" spans="1:12" ht="15.75" customHeight="1" x14ac:dyDescent="0.2">
      <c r="A233" s="188"/>
      <c r="B233" s="188"/>
      <c r="C233" s="188"/>
      <c r="D233" s="188"/>
      <c r="E233" s="188"/>
      <c r="F233" s="188"/>
      <c r="G233" s="188"/>
      <c r="H233" s="188"/>
      <c r="I233" s="188"/>
      <c r="J233" s="188"/>
      <c r="K233" s="188"/>
      <c r="L233" s="188"/>
    </row>
    <row r="234" spans="1:12" ht="15.75" customHeight="1" x14ac:dyDescent="0.2">
      <c r="A234" s="188"/>
      <c r="B234" s="188"/>
      <c r="C234" s="188"/>
      <c r="D234" s="188"/>
      <c r="E234" s="188"/>
      <c r="F234" s="188"/>
      <c r="G234" s="188"/>
      <c r="H234" s="188"/>
      <c r="I234" s="188"/>
      <c r="J234" s="188"/>
      <c r="K234" s="188"/>
      <c r="L234" s="188"/>
    </row>
    <row r="235" spans="1:12" ht="15.75" customHeight="1" x14ac:dyDescent="0.2">
      <c r="A235" s="188"/>
      <c r="B235" s="188"/>
      <c r="C235" s="188"/>
      <c r="D235" s="188"/>
      <c r="E235" s="188"/>
      <c r="F235" s="188"/>
      <c r="G235" s="188"/>
      <c r="H235" s="188"/>
      <c r="I235" s="188"/>
      <c r="J235" s="188"/>
      <c r="K235" s="188"/>
      <c r="L235" s="188"/>
    </row>
    <row r="236" spans="1:12" ht="15.75" customHeight="1" x14ac:dyDescent="0.2">
      <c r="A236" s="188"/>
      <c r="B236" s="188"/>
      <c r="C236" s="188"/>
      <c r="D236" s="188"/>
      <c r="E236" s="188"/>
      <c r="F236" s="188"/>
      <c r="G236" s="188"/>
      <c r="H236" s="188"/>
      <c r="I236" s="188"/>
      <c r="J236" s="188"/>
      <c r="K236" s="188"/>
      <c r="L236" s="188"/>
    </row>
    <row r="237" spans="1:12" ht="15.75" customHeight="1" x14ac:dyDescent="0.2">
      <c r="A237" s="188"/>
      <c r="B237" s="188"/>
      <c r="C237" s="188"/>
      <c r="D237" s="188"/>
      <c r="E237" s="188"/>
      <c r="F237" s="188"/>
      <c r="G237" s="188"/>
      <c r="H237" s="188"/>
      <c r="I237" s="188"/>
      <c r="J237" s="188"/>
      <c r="K237" s="188"/>
      <c r="L237" s="188"/>
    </row>
    <row r="238" spans="1:12" ht="15.75" customHeight="1" x14ac:dyDescent="0.2">
      <c r="A238" s="188"/>
      <c r="B238" s="188"/>
      <c r="C238" s="188"/>
      <c r="D238" s="188"/>
      <c r="E238" s="188"/>
      <c r="F238" s="188"/>
      <c r="G238" s="188"/>
      <c r="H238" s="188"/>
      <c r="I238" s="188"/>
      <c r="J238" s="188"/>
      <c r="K238" s="188"/>
      <c r="L238" s="188"/>
    </row>
    <row r="239" spans="1:12" ht="15.75" customHeight="1" x14ac:dyDescent="0.2">
      <c r="A239" s="188"/>
      <c r="B239" s="188"/>
      <c r="C239" s="188"/>
      <c r="D239" s="188"/>
      <c r="E239" s="188"/>
      <c r="F239" s="188"/>
      <c r="G239" s="188"/>
      <c r="H239" s="188"/>
      <c r="I239" s="188"/>
      <c r="J239" s="188"/>
      <c r="K239" s="188"/>
      <c r="L239" s="188"/>
    </row>
    <row r="240" spans="1:12" ht="15.75" customHeight="1" x14ac:dyDescent="0.2">
      <c r="A240" s="188"/>
      <c r="B240" s="188"/>
      <c r="C240" s="188"/>
      <c r="D240" s="188"/>
      <c r="E240" s="188"/>
      <c r="F240" s="188"/>
      <c r="G240" s="188"/>
      <c r="H240" s="188"/>
      <c r="I240" s="188"/>
      <c r="J240" s="188"/>
      <c r="K240" s="188"/>
      <c r="L240" s="188"/>
    </row>
    <row r="241" spans="1:12" ht="15.75" customHeight="1" x14ac:dyDescent="0.2">
      <c r="A241" s="188"/>
      <c r="B241" s="188"/>
      <c r="C241" s="188"/>
      <c r="D241" s="188"/>
      <c r="E241" s="188"/>
      <c r="F241" s="188"/>
      <c r="G241" s="188"/>
      <c r="H241" s="188"/>
      <c r="I241" s="188"/>
      <c r="J241" s="188"/>
      <c r="K241" s="188"/>
      <c r="L241" s="188"/>
    </row>
    <row r="242" spans="1:12" ht="15.75" customHeight="1" x14ac:dyDescent="0.2">
      <c r="A242" s="188"/>
      <c r="B242" s="188"/>
      <c r="C242" s="188"/>
      <c r="D242" s="188"/>
      <c r="E242" s="188"/>
      <c r="F242" s="188"/>
      <c r="G242" s="188"/>
      <c r="H242" s="188"/>
      <c r="I242" s="188"/>
      <c r="J242" s="188"/>
      <c r="K242" s="188"/>
      <c r="L242" s="188"/>
    </row>
    <row r="243" spans="1:12" ht="15.75" customHeight="1" x14ac:dyDescent="0.2">
      <c r="A243" s="188"/>
      <c r="B243" s="188"/>
      <c r="C243" s="188"/>
      <c r="D243" s="188"/>
      <c r="E243" s="188"/>
      <c r="F243" s="188"/>
      <c r="G243" s="188"/>
      <c r="H243" s="188"/>
      <c r="I243" s="188"/>
      <c r="J243" s="188"/>
      <c r="K243" s="188"/>
      <c r="L243" s="188"/>
    </row>
    <row r="244" spans="1:12" ht="15.75" customHeight="1" x14ac:dyDescent="0.2">
      <c r="A244" s="188"/>
      <c r="B244" s="188"/>
      <c r="C244" s="188"/>
      <c r="D244" s="188"/>
      <c r="E244" s="188"/>
      <c r="F244" s="188"/>
      <c r="G244" s="188"/>
      <c r="H244" s="188"/>
      <c r="I244" s="188"/>
      <c r="J244" s="188"/>
      <c r="K244" s="188"/>
      <c r="L244" s="188"/>
    </row>
    <row r="245" spans="1:12" ht="15.75" customHeight="1" x14ac:dyDescent="0.2">
      <c r="A245" s="188"/>
      <c r="B245" s="188"/>
      <c r="C245" s="188"/>
      <c r="D245" s="188"/>
      <c r="E245" s="188"/>
      <c r="F245" s="188"/>
      <c r="G245" s="188"/>
      <c r="H245" s="188"/>
      <c r="I245" s="188"/>
      <c r="J245" s="188"/>
      <c r="K245" s="188"/>
      <c r="L245" s="188"/>
    </row>
    <row r="246" spans="1:12" ht="15.75" customHeight="1" x14ac:dyDescent="0.2">
      <c r="A246" s="188"/>
      <c r="B246" s="188"/>
      <c r="C246" s="188"/>
      <c r="D246" s="188"/>
      <c r="E246" s="188"/>
      <c r="F246" s="188"/>
      <c r="G246" s="188"/>
      <c r="H246" s="188"/>
      <c r="I246" s="188"/>
      <c r="J246" s="188"/>
      <c r="K246" s="188"/>
      <c r="L246" s="188"/>
    </row>
    <row r="247" spans="1:12" ht="15.75" customHeight="1" x14ac:dyDescent="0.2">
      <c r="A247" s="188"/>
      <c r="B247" s="188"/>
      <c r="C247" s="188"/>
      <c r="D247" s="188"/>
      <c r="E247" s="188"/>
      <c r="F247" s="188"/>
      <c r="G247" s="188"/>
      <c r="H247" s="188"/>
      <c r="I247" s="188"/>
      <c r="J247" s="188"/>
      <c r="K247" s="188"/>
      <c r="L247" s="188"/>
    </row>
    <row r="248" spans="1:12" ht="15.75" customHeight="1" x14ac:dyDescent="0.2">
      <c r="A248" s="188"/>
      <c r="B248" s="188"/>
      <c r="C248" s="188"/>
      <c r="D248" s="188"/>
      <c r="E248" s="188"/>
      <c r="F248" s="188"/>
      <c r="G248" s="188"/>
      <c r="H248" s="188"/>
      <c r="I248" s="188"/>
      <c r="J248" s="188"/>
      <c r="K248" s="188"/>
      <c r="L248" s="188"/>
    </row>
    <row r="249" spans="1:12" ht="15.75" customHeight="1" x14ac:dyDescent="0.2">
      <c r="A249" s="188"/>
      <c r="B249" s="188"/>
      <c r="C249" s="188"/>
      <c r="D249" s="188"/>
      <c r="E249" s="188"/>
      <c r="F249" s="188"/>
      <c r="G249" s="188"/>
      <c r="H249" s="188"/>
      <c r="I249" s="188"/>
      <c r="J249" s="188"/>
      <c r="K249" s="188"/>
      <c r="L249" s="188"/>
    </row>
    <row r="250" spans="1:12" ht="15.75" customHeight="1" x14ac:dyDescent="0.2">
      <c r="A250" s="188"/>
      <c r="B250" s="188"/>
      <c r="C250" s="188"/>
      <c r="D250" s="188"/>
      <c r="E250" s="188"/>
      <c r="F250" s="188"/>
      <c r="G250" s="188"/>
      <c r="H250" s="188"/>
      <c r="I250" s="188"/>
      <c r="J250" s="188"/>
      <c r="K250" s="188"/>
      <c r="L250" s="188"/>
    </row>
    <row r="251" spans="1:12" ht="15.75" customHeight="1" x14ac:dyDescent="0.2">
      <c r="A251" s="188"/>
      <c r="B251" s="188"/>
      <c r="C251" s="188"/>
      <c r="D251" s="188"/>
      <c r="E251" s="188"/>
      <c r="F251" s="188"/>
      <c r="G251" s="188"/>
      <c r="H251" s="188"/>
      <c r="I251" s="188"/>
      <c r="J251" s="188"/>
      <c r="K251" s="188"/>
      <c r="L251" s="188"/>
    </row>
    <row r="252" spans="1:12" ht="15.75" customHeight="1" x14ac:dyDescent="0.2">
      <c r="A252" s="188"/>
      <c r="B252" s="188"/>
      <c r="C252" s="188"/>
      <c r="D252" s="188"/>
      <c r="E252" s="188"/>
      <c r="F252" s="188"/>
      <c r="G252" s="188"/>
      <c r="H252" s="188"/>
      <c r="I252" s="188"/>
      <c r="J252" s="188"/>
      <c r="K252" s="188"/>
      <c r="L252" s="188"/>
    </row>
    <row r="253" spans="1:12" ht="15.75" customHeight="1" x14ac:dyDescent="0.2">
      <c r="A253" s="188"/>
      <c r="B253" s="188"/>
      <c r="C253" s="188"/>
      <c r="D253" s="188"/>
      <c r="E253" s="188"/>
      <c r="F253" s="188"/>
      <c r="G253" s="188"/>
      <c r="H253" s="188"/>
      <c r="I253" s="188"/>
      <c r="J253" s="188"/>
      <c r="K253" s="188"/>
      <c r="L253" s="188"/>
    </row>
    <row r="254" spans="1:12" ht="15.75" customHeight="1" x14ac:dyDescent="0.2">
      <c r="A254" s="188"/>
      <c r="B254" s="188"/>
      <c r="C254" s="188"/>
      <c r="D254" s="188"/>
      <c r="E254" s="188"/>
      <c r="F254" s="188"/>
      <c r="G254" s="188"/>
      <c r="H254" s="188"/>
      <c r="I254" s="188"/>
      <c r="J254" s="188"/>
      <c r="K254" s="188"/>
      <c r="L254" s="188"/>
    </row>
    <row r="255" spans="1:12" ht="15.75" customHeight="1" x14ac:dyDescent="0.2">
      <c r="A255" s="188"/>
      <c r="B255" s="188"/>
      <c r="C255" s="188"/>
      <c r="D255" s="188"/>
      <c r="E255" s="188"/>
      <c r="F255" s="188"/>
      <c r="G255" s="188"/>
      <c r="H255" s="188"/>
      <c r="I255" s="188"/>
      <c r="J255" s="188"/>
      <c r="K255" s="188"/>
      <c r="L255" s="188"/>
    </row>
    <row r="256" spans="1:12" ht="15.75" customHeight="1" x14ac:dyDescent="0.2">
      <c r="A256" s="188"/>
      <c r="B256" s="188"/>
      <c r="C256" s="188"/>
      <c r="D256" s="188"/>
      <c r="E256" s="188"/>
      <c r="F256" s="188"/>
      <c r="G256" s="188"/>
      <c r="H256" s="188"/>
      <c r="I256" s="188"/>
      <c r="J256" s="188"/>
      <c r="K256" s="188"/>
      <c r="L256" s="188"/>
    </row>
    <row r="257" spans="1:12" ht="15.75" customHeight="1" x14ac:dyDescent="0.2">
      <c r="A257" s="188"/>
      <c r="B257" s="188"/>
      <c r="C257" s="188"/>
      <c r="D257" s="188"/>
      <c r="E257" s="188"/>
      <c r="F257" s="188"/>
      <c r="G257" s="188"/>
      <c r="H257" s="188"/>
      <c r="I257" s="188"/>
      <c r="J257" s="188"/>
      <c r="K257" s="188"/>
      <c r="L257" s="188"/>
    </row>
    <row r="258" spans="1:12" ht="15.75" customHeight="1" x14ac:dyDescent="0.2">
      <c r="A258" s="188"/>
      <c r="B258" s="188"/>
      <c r="C258" s="188"/>
      <c r="D258" s="188"/>
      <c r="E258" s="188"/>
      <c r="F258" s="188"/>
      <c r="G258" s="188"/>
      <c r="H258" s="188"/>
      <c r="I258" s="188"/>
      <c r="J258" s="188"/>
      <c r="K258" s="188"/>
      <c r="L258" s="188"/>
    </row>
    <row r="259" spans="1:12" ht="15.75" customHeight="1" x14ac:dyDescent="0.2">
      <c r="A259" s="188"/>
      <c r="B259" s="188"/>
      <c r="C259" s="188"/>
      <c r="D259" s="188"/>
      <c r="E259" s="188"/>
      <c r="F259" s="188"/>
      <c r="G259" s="188"/>
      <c r="H259" s="188"/>
      <c r="I259" s="188"/>
      <c r="J259" s="188"/>
      <c r="K259" s="188"/>
      <c r="L259" s="188"/>
    </row>
    <row r="260" spans="1:12" ht="15.75" customHeight="1" x14ac:dyDescent="0.2">
      <c r="A260" s="188"/>
      <c r="B260" s="188"/>
      <c r="C260" s="188"/>
      <c r="D260" s="188"/>
      <c r="E260" s="188"/>
      <c r="F260" s="188"/>
      <c r="G260" s="188"/>
      <c r="H260" s="188"/>
      <c r="I260" s="188"/>
      <c r="J260" s="188"/>
      <c r="K260" s="188"/>
      <c r="L260" s="188"/>
    </row>
    <row r="261" spans="1:12" ht="15.75" customHeight="1" x14ac:dyDescent="0.2">
      <c r="A261" s="188"/>
      <c r="B261" s="188"/>
      <c r="C261" s="188"/>
      <c r="D261" s="188"/>
      <c r="E261" s="188"/>
      <c r="F261" s="188"/>
      <c r="G261" s="188"/>
      <c r="H261" s="188"/>
      <c r="I261" s="188"/>
      <c r="J261" s="188"/>
      <c r="K261" s="188"/>
      <c r="L261" s="188"/>
    </row>
    <row r="262" spans="1:12" ht="15.75" customHeight="1" x14ac:dyDescent="0.2">
      <c r="A262" s="188"/>
      <c r="B262" s="188"/>
      <c r="C262" s="188"/>
      <c r="D262" s="188"/>
      <c r="E262" s="188"/>
      <c r="F262" s="188"/>
      <c r="G262" s="188"/>
      <c r="H262" s="188"/>
      <c r="I262" s="188"/>
      <c r="J262" s="188"/>
      <c r="K262" s="188"/>
      <c r="L262" s="188"/>
    </row>
    <row r="263" spans="1:12" ht="15.75" customHeight="1" x14ac:dyDescent="0.2">
      <c r="A263" s="188"/>
      <c r="B263" s="188"/>
      <c r="C263" s="188"/>
      <c r="D263" s="188"/>
      <c r="E263" s="188"/>
      <c r="F263" s="188"/>
      <c r="G263" s="188"/>
      <c r="H263" s="188"/>
      <c r="I263" s="188"/>
      <c r="J263" s="188"/>
      <c r="K263" s="188"/>
      <c r="L263" s="188"/>
    </row>
    <row r="264" spans="1:12" ht="15.75" customHeight="1" x14ac:dyDescent="0.2">
      <c r="A264" s="188"/>
      <c r="B264" s="188"/>
      <c r="C264" s="188"/>
      <c r="D264" s="188"/>
      <c r="E264" s="188"/>
      <c r="F264" s="188"/>
      <c r="G264" s="188"/>
      <c r="H264" s="188"/>
      <c r="I264" s="188"/>
      <c r="J264" s="188"/>
      <c r="K264" s="188"/>
      <c r="L264" s="188"/>
    </row>
    <row r="265" spans="1:12" ht="15.75" customHeight="1" x14ac:dyDescent="0.2">
      <c r="A265" s="188"/>
      <c r="B265" s="188"/>
      <c r="C265" s="188"/>
      <c r="D265" s="188"/>
      <c r="E265" s="188"/>
      <c r="F265" s="188"/>
      <c r="G265" s="188"/>
      <c r="H265" s="188"/>
      <c r="I265" s="188"/>
      <c r="J265" s="188"/>
      <c r="K265" s="188"/>
      <c r="L265" s="188"/>
    </row>
    <row r="266" spans="1:12" ht="15.75" customHeight="1" x14ac:dyDescent="0.2">
      <c r="A266" s="188"/>
      <c r="B266" s="188"/>
      <c r="C266" s="188"/>
      <c r="D266" s="188"/>
      <c r="E266" s="188"/>
      <c r="F266" s="188"/>
      <c r="G266" s="188"/>
      <c r="H266" s="188"/>
      <c r="I266" s="188"/>
      <c r="J266" s="188"/>
      <c r="K266" s="188"/>
      <c r="L266" s="188"/>
    </row>
    <row r="267" spans="1:12" ht="15.75" customHeight="1" x14ac:dyDescent="0.2">
      <c r="A267" s="188"/>
      <c r="B267" s="188"/>
      <c r="C267" s="188"/>
      <c r="D267" s="188"/>
      <c r="E267" s="188"/>
      <c r="F267" s="188"/>
      <c r="G267" s="188"/>
      <c r="H267" s="188"/>
      <c r="I267" s="188"/>
      <c r="J267" s="188"/>
      <c r="K267" s="188"/>
      <c r="L267" s="188"/>
    </row>
    <row r="268" spans="1:12" ht="15.75" customHeight="1" x14ac:dyDescent="0.2">
      <c r="A268" s="188"/>
      <c r="B268" s="188"/>
      <c r="C268" s="188"/>
      <c r="D268" s="188"/>
      <c r="E268" s="188"/>
      <c r="F268" s="188"/>
      <c r="G268" s="188"/>
      <c r="H268" s="188"/>
      <c r="I268" s="188"/>
      <c r="J268" s="188"/>
      <c r="K268" s="188"/>
      <c r="L268" s="188"/>
    </row>
    <row r="269" spans="1:12" ht="15.75" customHeight="1" x14ac:dyDescent="0.2">
      <c r="A269" s="188"/>
      <c r="B269" s="188"/>
      <c r="C269" s="188"/>
      <c r="D269" s="188"/>
      <c r="E269" s="188"/>
      <c r="F269" s="188"/>
      <c r="G269" s="188"/>
      <c r="H269" s="188"/>
      <c r="I269" s="188"/>
      <c r="J269" s="188"/>
      <c r="K269" s="188"/>
      <c r="L269" s="188"/>
    </row>
    <row r="270" spans="1:12" ht="15.75" customHeight="1" x14ac:dyDescent="0.2">
      <c r="A270" s="188"/>
      <c r="B270" s="188"/>
      <c r="C270" s="188"/>
      <c r="D270" s="188"/>
      <c r="E270" s="188"/>
      <c r="F270" s="188"/>
      <c r="G270" s="188"/>
      <c r="H270" s="188"/>
      <c r="I270" s="188"/>
      <c r="J270" s="188"/>
      <c r="K270" s="188"/>
      <c r="L270" s="188"/>
    </row>
    <row r="271" spans="1:12" ht="15.75" customHeight="1" x14ac:dyDescent="0.2">
      <c r="A271" s="188"/>
      <c r="B271" s="188"/>
      <c r="C271" s="188"/>
      <c r="D271" s="188"/>
      <c r="E271" s="188"/>
      <c r="F271" s="188"/>
      <c r="G271" s="188"/>
      <c r="H271" s="188"/>
      <c r="I271" s="188"/>
      <c r="J271" s="188"/>
      <c r="K271" s="188"/>
      <c r="L271" s="188"/>
    </row>
    <row r="272" spans="1:12" ht="15.75" customHeight="1" x14ac:dyDescent="0.2">
      <c r="A272" s="188"/>
      <c r="B272" s="188"/>
      <c r="C272" s="188"/>
      <c r="D272" s="188"/>
      <c r="E272" s="188"/>
      <c r="F272" s="188"/>
      <c r="G272" s="188"/>
      <c r="H272" s="188"/>
      <c r="I272" s="188"/>
      <c r="J272" s="188"/>
      <c r="K272" s="188"/>
      <c r="L272" s="188"/>
    </row>
    <row r="273" spans="1:12" ht="15.75" customHeight="1" x14ac:dyDescent="0.2">
      <c r="A273" s="188"/>
      <c r="B273" s="188"/>
      <c r="C273" s="188"/>
      <c r="D273" s="188"/>
      <c r="E273" s="188"/>
      <c r="F273" s="188"/>
      <c r="G273" s="188"/>
      <c r="H273" s="188"/>
      <c r="I273" s="188"/>
      <c r="J273" s="188"/>
      <c r="K273" s="188"/>
      <c r="L273" s="188"/>
    </row>
    <row r="274" spans="1:12" ht="15.75" customHeight="1" x14ac:dyDescent="0.2">
      <c r="A274" s="188"/>
      <c r="B274" s="188"/>
      <c r="C274" s="188"/>
      <c r="D274" s="188"/>
      <c r="E274" s="188"/>
      <c r="F274" s="188"/>
      <c r="G274" s="188"/>
      <c r="H274" s="188"/>
      <c r="I274" s="188"/>
      <c r="J274" s="188"/>
      <c r="K274" s="188"/>
      <c r="L274" s="188"/>
    </row>
    <row r="275" spans="1:12" ht="15.75" customHeight="1" x14ac:dyDescent="0.2">
      <c r="A275" s="188"/>
      <c r="B275" s="188"/>
      <c r="C275" s="188"/>
      <c r="D275" s="188"/>
      <c r="E275" s="188"/>
      <c r="F275" s="188"/>
      <c r="G275" s="188"/>
      <c r="H275" s="188"/>
      <c r="I275" s="188"/>
      <c r="J275" s="188"/>
      <c r="K275" s="188"/>
      <c r="L275" s="188"/>
    </row>
    <row r="276" spans="1:12" ht="15.75" customHeight="1" x14ac:dyDescent="0.2">
      <c r="A276" s="188"/>
      <c r="B276" s="188"/>
      <c r="C276" s="188"/>
      <c r="D276" s="188"/>
      <c r="E276" s="188"/>
      <c r="F276" s="188"/>
      <c r="G276" s="188"/>
      <c r="H276" s="188"/>
      <c r="I276" s="188"/>
      <c r="J276" s="188"/>
      <c r="K276" s="188"/>
      <c r="L276" s="188"/>
    </row>
    <row r="277" spans="1:12" ht="15.75" customHeight="1" x14ac:dyDescent="0.2">
      <c r="A277" s="188"/>
      <c r="B277" s="188"/>
      <c r="C277" s="188"/>
      <c r="D277" s="188"/>
      <c r="E277" s="188"/>
      <c r="F277" s="188"/>
      <c r="G277" s="188"/>
      <c r="H277" s="188"/>
      <c r="I277" s="188"/>
      <c r="J277" s="188"/>
      <c r="K277" s="188"/>
      <c r="L277" s="188"/>
    </row>
    <row r="278" spans="1:12" ht="15.75" customHeight="1" x14ac:dyDescent="0.2">
      <c r="A278" s="188"/>
      <c r="B278" s="188"/>
      <c r="C278" s="188"/>
      <c r="D278" s="188"/>
      <c r="E278" s="188"/>
      <c r="F278" s="188"/>
      <c r="G278" s="188"/>
      <c r="H278" s="188"/>
      <c r="I278" s="188"/>
      <c r="J278" s="188"/>
      <c r="K278" s="188"/>
      <c r="L278" s="188"/>
    </row>
    <row r="279" spans="1:12" ht="15.75" customHeight="1" x14ac:dyDescent="0.2">
      <c r="A279" s="188"/>
      <c r="B279" s="188"/>
      <c r="C279" s="188"/>
      <c r="D279" s="188"/>
      <c r="E279" s="188"/>
      <c r="F279" s="188"/>
      <c r="G279" s="188"/>
      <c r="H279" s="188"/>
      <c r="I279" s="188"/>
      <c r="J279" s="188"/>
      <c r="K279" s="188"/>
      <c r="L279" s="188"/>
    </row>
    <row r="280" spans="1:12" ht="15.75" customHeight="1" x14ac:dyDescent="0.2">
      <c r="A280" s="188"/>
      <c r="B280" s="188"/>
      <c r="C280" s="188"/>
      <c r="D280" s="188"/>
      <c r="E280" s="188"/>
      <c r="F280" s="188"/>
      <c r="G280" s="188"/>
      <c r="H280" s="188"/>
      <c r="I280" s="188"/>
      <c r="J280" s="188"/>
      <c r="K280" s="188"/>
      <c r="L280" s="188"/>
    </row>
    <row r="281" spans="1:12" ht="15.75" customHeight="1" x14ac:dyDescent="0.2">
      <c r="A281" s="188"/>
      <c r="B281" s="188"/>
      <c r="C281" s="188"/>
      <c r="D281" s="188"/>
      <c r="E281" s="188"/>
      <c r="F281" s="188"/>
      <c r="G281" s="188"/>
      <c r="H281" s="188"/>
      <c r="I281" s="188"/>
      <c r="J281" s="188"/>
      <c r="K281" s="188"/>
      <c r="L281" s="188"/>
    </row>
    <row r="282" spans="1:12" ht="15.75" customHeight="1" x14ac:dyDescent="0.2">
      <c r="A282" s="188"/>
      <c r="B282" s="188"/>
      <c r="C282" s="188"/>
      <c r="D282" s="188"/>
      <c r="E282" s="188"/>
      <c r="F282" s="188"/>
      <c r="G282" s="188"/>
      <c r="H282" s="188"/>
      <c r="I282" s="188"/>
      <c r="J282" s="188"/>
      <c r="K282" s="188"/>
      <c r="L282" s="188"/>
    </row>
    <row r="283" spans="1:12" ht="15.75" customHeight="1" x14ac:dyDescent="0.2">
      <c r="A283" s="188"/>
      <c r="B283" s="188"/>
      <c r="C283" s="188"/>
      <c r="D283" s="188"/>
      <c r="E283" s="188"/>
      <c r="F283" s="188"/>
      <c r="G283" s="188"/>
      <c r="H283" s="188"/>
      <c r="I283" s="188"/>
      <c r="J283" s="188"/>
      <c r="K283" s="188"/>
      <c r="L283" s="188"/>
    </row>
    <row r="284" spans="1:12" ht="15.75" customHeight="1" x14ac:dyDescent="0.2">
      <c r="A284" s="188"/>
      <c r="B284" s="188"/>
      <c r="C284" s="188"/>
      <c r="D284" s="188"/>
      <c r="E284" s="188"/>
      <c r="F284" s="188"/>
      <c r="G284" s="188"/>
      <c r="H284" s="188"/>
      <c r="I284" s="188"/>
      <c r="J284" s="188"/>
      <c r="K284" s="188"/>
      <c r="L284" s="188"/>
    </row>
    <row r="285" spans="1:12" ht="15.75" customHeight="1" x14ac:dyDescent="0.2">
      <c r="A285" s="188"/>
      <c r="B285" s="188"/>
      <c r="C285" s="188"/>
      <c r="D285" s="188"/>
      <c r="E285" s="188"/>
      <c r="F285" s="188"/>
      <c r="G285" s="188"/>
      <c r="H285" s="188"/>
      <c r="I285" s="188"/>
      <c r="J285" s="188"/>
      <c r="K285" s="188"/>
      <c r="L285" s="188"/>
    </row>
    <row r="286" spans="1:12" ht="15.75" customHeight="1" x14ac:dyDescent="0.2">
      <c r="A286" s="188"/>
      <c r="B286" s="188"/>
      <c r="C286" s="188"/>
      <c r="D286" s="188"/>
      <c r="E286" s="188"/>
      <c r="F286" s="188"/>
      <c r="G286" s="188"/>
      <c r="H286" s="188"/>
      <c r="I286" s="188"/>
      <c r="J286" s="188"/>
      <c r="K286" s="188"/>
      <c r="L286" s="188"/>
    </row>
    <row r="287" spans="1:12" ht="15.75" customHeight="1" x14ac:dyDescent="0.2">
      <c r="A287" s="188"/>
      <c r="B287" s="188"/>
      <c r="C287" s="188"/>
      <c r="D287" s="188"/>
      <c r="E287" s="188"/>
      <c r="F287" s="188"/>
      <c r="G287" s="188"/>
      <c r="H287" s="188"/>
      <c r="I287" s="188"/>
      <c r="J287" s="188"/>
      <c r="K287" s="188"/>
      <c r="L287" s="188"/>
    </row>
    <row r="288" spans="1:12" ht="15.75" customHeight="1" x14ac:dyDescent="0.2">
      <c r="A288" s="188"/>
      <c r="B288" s="188"/>
      <c r="C288" s="188"/>
      <c r="D288" s="188"/>
      <c r="E288" s="188"/>
      <c r="F288" s="188"/>
      <c r="G288" s="188"/>
      <c r="H288" s="188"/>
      <c r="I288" s="188"/>
      <c r="J288" s="188"/>
      <c r="K288" s="188"/>
      <c r="L288" s="188"/>
    </row>
    <row r="289" spans="1:12" ht="15.75" customHeight="1" x14ac:dyDescent="0.2">
      <c r="A289" s="188"/>
      <c r="B289" s="188"/>
      <c r="C289" s="188"/>
      <c r="D289" s="188"/>
      <c r="E289" s="188"/>
      <c r="F289" s="188"/>
      <c r="G289" s="188"/>
      <c r="H289" s="188"/>
      <c r="I289" s="188"/>
      <c r="J289" s="188"/>
      <c r="K289" s="188"/>
      <c r="L289" s="188"/>
    </row>
    <row r="290" spans="1:12" ht="15.75" customHeight="1" x14ac:dyDescent="0.2">
      <c r="A290" s="188"/>
      <c r="B290" s="188"/>
      <c r="C290" s="188"/>
      <c r="D290" s="188"/>
      <c r="E290" s="188"/>
      <c r="F290" s="188"/>
      <c r="G290" s="188"/>
      <c r="H290" s="188"/>
      <c r="I290" s="188"/>
      <c r="J290" s="188"/>
      <c r="K290" s="188"/>
      <c r="L290" s="188"/>
    </row>
    <row r="291" spans="1:12" ht="15.75" customHeight="1" x14ac:dyDescent="0.2">
      <c r="A291" s="188"/>
      <c r="B291" s="188"/>
      <c r="C291" s="188"/>
      <c r="D291" s="188"/>
      <c r="E291" s="188"/>
      <c r="F291" s="188"/>
      <c r="G291" s="188"/>
      <c r="H291" s="188"/>
      <c r="I291" s="188"/>
      <c r="J291" s="188"/>
      <c r="K291" s="188"/>
      <c r="L291" s="188"/>
    </row>
    <row r="292" spans="1:12" ht="15.75" customHeight="1" x14ac:dyDescent="0.2">
      <c r="A292" s="188"/>
      <c r="B292" s="188"/>
      <c r="C292" s="188"/>
      <c r="D292" s="188"/>
      <c r="E292" s="188"/>
      <c r="F292" s="188"/>
      <c r="G292" s="188"/>
      <c r="H292" s="188"/>
      <c r="I292" s="188"/>
      <c r="J292" s="188"/>
      <c r="K292" s="188"/>
      <c r="L292" s="188"/>
    </row>
    <row r="293" spans="1:12" ht="15.75" customHeight="1" x14ac:dyDescent="0.2">
      <c r="A293" s="188"/>
      <c r="B293" s="188"/>
      <c r="C293" s="188"/>
      <c r="D293" s="188"/>
      <c r="E293" s="188"/>
      <c r="F293" s="188"/>
      <c r="G293" s="188"/>
      <c r="H293" s="188"/>
      <c r="I293" s="188"/>
      <c r="J293" s="188"/>
      <c r="K293" s="188"/>
      <c r="L293" s="188"/>
    </row>
    <row r="294" spans="1:12" ht="15.75" customHeight="1" x14ac:dyDescent="0.2">
      <c r="A294" s="188"/>
      <c r="B294" s="188"/>
      <c r="C294" s="188"/>
      <c r="D294" s="188"/>
      <c r="E294" s="188"/>
      <c r="F294" s="188"/>
      <c r="G294" s="188"/>
      <c r="H294" s="188"/>
      <c r="I294" s="188"/>
      <c r="J294" s="188"/>
      <c r="K294" s="188"/>
      <c r="L294" s="188"/>
    </row>
    <row r="295" spans="1:12" ht="15.75" customHeight="1" x14ac:dyDescent="0.2">
      <c r="A295" s="188"/>
      <c r="B295" s="188"/>
      <c r="C295" s="188"/>
      <c r="D295" s="188"/>
      <c r="E295" s="188"/>
      <c r="F295" s="188"/>
      <c r="G295" s="188"/>
      <c r="H295" s="188"/>
      <c r="I295" s="188"/>
      <c r="J295" s="188"/>
      <c r="K295" s="188"/>
      <c r="L295" s="188"/>
    </row>
    <row r="296" spans="1:12" ht="15.75" customHeight="1" x14ac:dyDescent="0.2">
      <c r="A296" s="188"/>
      <c r="B296" s="188"/>
      <c r="C296" s="188"/>
      <c r="D296" s="188"/>
      <c r="E296" s="188"/>
      <c r="F296" s="188"/>
      <c r="G296" s="188"/>
      <c r="H296" s="188"/>
      <c r="I296" s="188"/>
      <c r="J296" s="188"/>
      <c r="K296" s="188"/>
      <c r="L296" s="188"/>
    </row>
    <row r="297" spans="1:12" ht="15.75" customHeight="1" x14ac:dyDescent="0.2">
      <c r="A297" s="188"/>
      <c r="B297" s="188"/>
      <c r="C297" s="188"/>
      <c r="D297" s="188"/>
      <c r="E297" s="188"/>
      <c r="F297" s="188"/>
      <c r="G297" s="188"/>
      <c r="H297" s="188"/>
      <c r="I297" s="188"/>
      <c r="J297" s="188"/>
      <c r="K297" s="188"/>
      <c r="L297" s="188"/>
    </row>
    <row r="298" spans="1:12" ht="15.75" customHeight="1" x14ac:dyDescent="0.2">
      <c r="A298" s="188"/>
      <c r="B298" s="188"/>
      <c r="C298" s="188"/>
      <c r="D298" s="188"/>
      <c r="E298" s="188"/>
      <c r="F298" s="188"/>
      <c r="G298" s="188"/>
      <c r="H298" s="188"/>
      <c r="I298" s="188"/>
      <c r="J298" s="188"/>
      <c r="K298" s="188"/>
      <c r="L298" s="188"/>
    </row>
    <row r="299" spans="1:12" ht="15.75" customHeight="1" x14ac:dyDescent="0.2">
      <c r="A299" s="188"/>
      <c r="B299" s="188"/>
      <c r="C299" s="188"/>
      <c r="D299" s="188"/>
      <c r="E299" s="188"/>
      <c r="F299" s="188"/>
      <c r="G299" s="188"/>
      <c r="H299" s="188"/>
      <c r="I299" s="188"/>
      <c r="J299" s="188"/>
      <c r="K299" s="188"/>
      <c r="L299" s="188"/>
    </row>
    <row r="300" spans="1:12" ht="15.75" customHeight="1" x14ac:dyDescent="0.2">
      <c r="A300" s="188"/>
      <c r="B300" s="188"/>
      <c r="C300" s="188"/>
      <c r="D300" s="188"/>
      <c r="E300" s="188"/>
      <c r="F300" s="188"/>
      <c r="G300" s="188"/>
      <c r="H300" s="188"/>
      <c r="I300" s="188"/>
      <c r="J300" s="188"/>
      <c r="K300" s="188"/>
      <c r="L300" s="188"/>
    </row>
    <row r="301" spans="1:12" ht="15.75" customHeight="1" x14ac:dyDescent="0.2">
      <c r="A301" s="188"/>
      <c r="B301" s="188"/>
      <c r="C301" s="188"/>
      <c r="D301" s="188"/>
      <c r="E301" s="188"/>
      <c r="F301" s="188"/>
      <c r="G301" s="188"/>
      <c r="H301" s="188"/>
      <c r="I301" s="188"/>
      <c r="J301" s="188"/>
      <c r="K301" s="188"/>
      <c r="L301" s="188"/>
    </row>
    <row r="302" spans="1:12" ht="15.75" customHeight="1" x14ac:dyDescent="0.2">
      <c r="A302" s="188"/>
      <c r="B302" s="188"/>
      <c r="C302" s="188"/>
      <c r="D302" s="188"/>
      <c r="E302" s="188"/>
      <c r="F302" s="188"/>
      <c r="G302" s="188"/>
      <c r="H302" s="188"/>
      <c r="I302" s="188"/>
      <c r="J302" s="188"/>
      <c r="K302" s="188"/>
      <c r="L302" s="188"/>
    </row>
    <row r="303" spans="1:12" ht="15.75" customHeight="1" x14ac:dyDescent="0.2">
      <c r="A303" s="188"/>
      <c r="B303" s="188"/>
      <c r="C303" s="188"/>
      <c r="D303" s="188"/>
      <c r="E303" s="188"/>
      <c r="F303" s="188"/>
      <c r="G303" s="188"/>
      <c r="H303" s="188"/>
      <c r="I303" s="188"/>
      <c r="J303" s="188"/>
      <c r="K303" s="188"/>
      <c r="L303" s="188"/>
    </row>
    <row r="304" spans="1:12" ht="15.75" customHeight="1" x14ac:dyDescent="0.2">
      <c r="A304" s="188"/>
      <c r="B304" s="188"/>
      <c r="C304" s="188"/>
      <c r="D304" s="188"/>
      <c r="E304" s="188"/>
      <c r="F304" s="188"/>
      <c r="G304" s="188"/>
      <c r="H304" s="188"/>
      <c r="I304" s="188"/>
      <c r="J304" s="188"/>
      <c r="K304" s="188"/>
      <c r="L304" s="188"/>
    </row>
    <row r="305" spans="1:12" ht="15.75" customHeight="1" x14ac:dyDescent="0.2">
      <c r="A305" s="188"/>
      <c r="B305" s="188"/>
      <c r="C305" s="188"/>
      <c r="D305" s="188"/>
      <c r="E305" s="188"/>
      <c r="F305" s="188"/>
      <c r="G305" s="188"/>
      <c r="H305" s="188"/>
      <c r="I305" s="188"/>
      <c r="J305" s="188"/>
      <c r="K305" s="188"/>
      <c r="L305" s="188"/>
    </row>
    <row r="306" spans="1:12" ht="15.75" customHeight="1" x14ac:dyDescent="0.2">
      <c r="A306" s="188"/>
      <c r="B306" s="188"/>
      <c r="C306" s="188"/>
      <c r="D306" s="188"/>
      <c r="E306" s="188"/>
      <c r="F306" s="188"/>
      <c r="G306" s="188"/>
      <c r="H306" s="188"/>
      <c r="I306" s="188"/>
      <c r="J306" s="188"/>
      <c r="K306" s="188"/>
      <c r="L306" s="188"/>
    </row>
    <row r="307" spans="1:12" ht="15.75" customHeight="1" x14ac:dyDescent="0.2">
      <c r="A307" s="188"/>
      <c r="B307" s="188"/>
      <c r="C307" s="188"/>
      <c r="D307" s="188"/>
      <c r="E307" s="188"/>
      <c r="F307" s="188"/>
      <c r="G307" s="188"/>
      <c r="H307" s="188"/>
      <c r="I307" s="188"/>
      <c r="J307" s="188"/>
      <c r="K307" s="188"/>
      <c r="L307" s="188"/>
    </row>
    <row r="308" spans="1:12" ht="15.75" customHeight="1" x14ac:dyDescent="0.2">
      <c r="A308" s="188"/>
      <c r="B308" s="188"/>
      <c r="C308" s="188"/>
      <c r="D308" s="188"/>
      <c r="E308" s="188"/>
      <c r="F308" s="188"/>
      <c r="G308" s="188"/>
      <c r="H308" s="188"/>
      <c r="I308" s="188"/>
      <c r="J308" s="188"/>
      <c r="K308" s="188"/>
      <c r="L308" s="188"/>
    </row>
    <row r="309" spans="1:12" ht="15.75" customHeight="1" x14ac:dyDescent="0.2">
      <c r="A309" s="188"/>
      <c r="B309" s="188"/>
      <c r="C309" s="188"/>
      <c r="D309" s="188"/>
      <c r="E309" s="188"/>
      <c r="F309" s="188"/>
      <c r="G309" s="188"/>
      <c r="H309" s="188"/>
      <c r="I309" s="188"/>
      <c r="J309" s="188"/>
      <c r="K309" s="188"/>
      <c r="L309" s="188"/>
    </row>
    <row r="310" spans="1:12" ht="15.75" customHeight="1" x14ac:dyDescent="0.2">
      <c r="A310" s="188"/>
      <c r="B310" s="188"/>
      <c r="C310" s="188"/>
      <c r="D310" s="188"/>
      <c r="E310" s="188"/>
      <c r="F310" s="188"/>
      <c r="G310" s="188"/>
      <c r="H310" s="188"/>
      <c r="I310" s="188"/>
      <c r="J310" s="188"/>
      <c r="K310" s="188"/>
      <c r="L310" s="188"/>
    </row>
    <row r="311" spans="1:12" ht="15.75" customHeight="1" x14ac:dyDescent="0.2">
      <c r="A311" s="188"/>
      <c r="B311" s="188"/>
      <c r="C311" s="188"/>
      <c r="D311" s="188"/>
      <c r="E311" s="188"/>
      <c r="F311" s="188"/>
      <c r="G311" s="188"/>
      <c r="H311" s="188"/>
      <c r="I311" s="188"/>
      <c r="J311" s="188"/>
      <c r="K311" s="188"/>
      <c r="L311" s="188"/>
    </row>
    <row r="312" spans="1:12" ht="15.75" customHeight="1" x14ac:dyDescent="0.2">
      <c r="A312" s="188"/>
      <c r="B312" s="188"/>
      <c r="C312" s="188"/>
      <c r="D312" s="188"/>
      <c r="E312" s="188"/>
      <c r="F312" s="188"/>
      <c r="G312" s="188"/>
      <c r="H312" s="188"/>
      <c r="I312" s="188"/>
      <c r="J312" s="188"/>
      <c r="K312" s="188"/>
      <c r="L312" s="188"/>
    </row>
    <row r="313" spans="1:12" ht="15.75" customHeight="1" x14ac:dyDescent="0.2">
      <c r="A313" s="188"/>
      <c r="B313" s="188"/>
      <c r="C313" s="188"/>
      <c r="D313" s="188"/>
      <c r="E313" s="188"/>
      <c r="F313" s="188"/>
      <c r="G313" s="188"/>
      <c r="H313" s="188"/>
      <c r="I313" s="188"/>
      <c r="J313" s="188"/>
      <c r="K313" s="188"/>
      <c r="L313" s="188"/>
    </row>
    <row r="314" spans="1:12" ht="15.75" customHeight="1" x14ac:dyDescent="0.2">
      <c r="A314" s="188"/>
      <c r="B314" s="188"/>
      <c r="C314" s="188"/>
      <c r="D314" s="188"/>
      <c r="E314" s="188"/>
      <c r="F314" s="188"/>
      <c r="G314" s="188"/>
      <c r="H314" s="188"/>
      <c r="I314" s="188"/>
      <c r="J314" s="188"/>
      <c r="K314" s="188"/>
      <c r="L314" s="188"/>
    </row>
    <row r="315" spans="1:12" ht="15.75" customHeight="1" x14ac:dyDescent="0.2">
      <c r="A315" s="188"/>
      <c r="B315" s="188"/>
      <c r="C315" s="188"/>
      <c r="D315" s="188"/>
      <c r="E315" s="188"/>
      <c r="F315" s="188"/>
      <c r="G315" s="188"/>
      <c r="H315" s="188"/>
      <c r="I315" s="188"/>
      <c r="J315" s="188"/>
      <c r="K315" s="188"/>
      <c r="L315" s="188"/>
    </row>
    <row r="316" spans="1:12" ht="15.75" customHeight="1" x14ac:dyDescent="0.2">
      <c r="A316" s="188"/>
      <c r="B316" s="188"/>
      <c r="C316" s="188"/>
      <c r="D316" s="188"/>
      <c r="E316" s="188"/>
      <c r="F316" s="188"/>
      <c r="G316" s="188"/>
      <c r="H316" s="188"/>
      <c r="I316" s="188"/>
      <c r="J316" s="188"/>
      <c r="K316" s="188"/>
      <c r="L316" s="188"/>
    </row>
    <row r="317" spans="1:12" ht="15.75" customHeight="1" x14ac:dyDescent="0.2">
      <c r="A317" s="188"/>
      <c r="B317" s="188"/>
      <c r="C317" s="188"/>
      <c r="D317" s="188"/>
      <c r="E317" s="188"/>
      <c r="F317" s="188"/>
      <c r="G317" s="188"/>
      <c r="H317" s="188"/>
      <c r="I317" s="188"/>
      <c r="J317" s="188"/>
      <c r="K317" s="188"/>
      <c r="L317" s="188"/>
    </row>
    <row r="318" spans="1:12" ht="15.75" customHeight="1" x14ac:dyDescent="0.2">
      <c r="A318" s="188"/>
      <c r="B318" s="188"/>
      <c r="C318" s="188"/>
      <c r="D318" s="188"/>
      <c r="E318" s="188"/>
      <c r="F318" s="188"/>
      <c r="G318" s="188"/>
      <c r="H318" s="188"/>
      <c r="I318" s="188"/>
      <c r="J318" s="188"/>
      <c r="K318" s="188"/>
      <c r="L318" s="188"/>
    </row>
    <row r="319" spans="1:12" ht="15.75" customHeight="1" x14ac:dyDescent="0.2">
      <c r="A319" s="188"/>
      <c r="B319" s="188"/>
      <c r="C319" s="188"/>
      <c r="D319" s="188"/>
      <c r="E319" s="188"/>
      <c r="F319" s="188"/>
      <c r="G319" s="188"/>
      <c r="H319" s="188"/>
      <c r="I319" s="188"/>
      <c r="J319" s="188"/>
      <c r="K319" s="188"/>
      <c r="L319" s="188"/>
    </row>
    <row r="320" spans="1:12" ht="15.75" customHeight="1" x14ac:dyDescent="0.2">
      <c r="A320" s="188"/>
      <c r="B320" s="188"/>
      <c r="C320" s="188"/>
      <c r="D320" s="188"/>
      <c r="E320" s="188"/>
      <c r="F320" s="188"/>
      <c r="G320" s="188"/>
      <c r="H320" s="188"/>
      <c r="I320" s="188"/>
      <c r="J320" s="188"/>
      <c r="K320" s="188"/>
      <c r="L320" s="188"/>
    </row>
    <row r="321" spans="1:12" ht="15.75" customHeight="1" x14ac:dyDescent="0.2">
      <c r="A321" s="188"/>
      <c r="B321" s="188"/>
      <c r="C321" s="188"/>
      <c r="D321" s="188"/>
      <c r="E321" s="188"/>
      <c r="F321" s="188"/>
      <c r="G321" s="188"/>
      <c r="H321" s="188"/>
      <c r="I321" s="188"/>
      <c r="J321" s="188"/>
      <c r="K321" s="188"/>
      <c r="L321" s="188"/>
    </row>
    <row r="322" spans="1:12" ht="15.75" customHeight="1" x14ac:dyDescent="0.2">
      <c r="A322" s="188"/>
      <c r="B322" s="188"/>
      <c r="C322" s="188"/>
      <c r="D322" s="188"/>
      <c r="E322" s="188"/>
      <c r="F322" s="188"/>
      <c r="G322" s="188"/>
      <c r="H322" s="188"/>
      <c r="I322" s="188"/>
      <c r="J322" s="188"/>
      <c r="K322" s="188"/>
      <c r="L322" s="188"/>
    </row>
    <row r="323" spans="1:12" ht="15.75" customHeight="1" x14ac:dyDescent="0.2">
      <c r="A323" s="188"/>
      <c r="B323" s="188"/>
      <c r="C323" s="188"/>
      <c r="D323" s="188"/>
      <c r="E323" s="188"/>
      <c r="F323" s="188"/>
      <c r="G323" s="188"/>
      <c r="H323" s="188"/>
      <c r="I323" s="188"/>
      <c r="J323" s="188"/>
      <c r="K323" s="188"/>
      <c r="L323" s="188"/>
    </row>
    <row r="324" spans="1:12" ht="15.75" customHeight="1" x14ac:dyDescent="0.2">
      <c r="A324" s="188"/>
      <c r="B324" s="188"/>
      <c r="C324" s="188"/>
      <c r="D324" s="188"/>
      <c r="E324" s="188"/>
      <c r="F324" s="188"/>
      <c r="G324" s="188"/>
      <c r="H324" s="188"/>
      <c r="I324" s="188"/>
      <c r="J324" s="188"/>
      <c r="K324" s="188"/>
      <c r="L324" s="188"/>
    </row>
    <row r="325" spans="1:12" ht="15.75" customHeight="1" x14ac:dyDescent="0.2">
      <c r="A325" s="188"/>
      <c r="B325" s="188"/>
      <c r="C325" s="188"/>
      <c r="D325" s="188"/>
      <c r="E325" s="188"/>
      <c r="F325" s="188"/>
      <c r="G325" s="188"/>
      <c r="H325" s="188"/>
      <c r="I325" s="188"/>
      <c r="J325" s="188"/>
      <c r="K325" s="188"/>
      <c r="L325" s="188"/>
    </row>
    <row r="326" spans="1:12" ht="15.75" customHeight="1" x14ac:dyDescent="0.2">
      <c r="A326" s="188"/>
      <c r="B326" s="188"/>
      <c r="C326" s="188"/>
      <c r="D326" s="188"/>
      <c r="E326" s="188"/>
      <c r="F326" s="188"/>
      <c r="G326" s="188"/>
      <c r="H326" s="188"/>
      <c r="I326" s="188"/>
      <c r="J326" s="188"/>
      <c r="K326" s="188"/>
      <c r="L326" s="188"/>
    </row>
    <row r="327" spans="1:12" ht="15.75" customHeight="1" x14ac:dyDescent="0.2">
      <c r="A327" s="188"/>
      <c r="B327" s="188"/>
      <c r="C327" s="188"/>
      <c r="D327" s="188"/>
      <c r="E327" s="188"/>
      <c r="F327" s="188"/>
      <c r="G327" s="188"/>
      <c r="H327" s="188"/>
      <c r="I327" s="188"/>
      <c r="J327" s="188"/>
      <c r="K327" s="188"/>
      <c r="L327" s="188"/>
    </row>
    <row r="328" spans="1:12" ht="15.75" customHeight="1" x14ac:dyDescent="0.2">
      <c r="A328" s="188"/>
      <c r="B328" s="188"/>
      <c r="C328" s="188"/>
      <c r="D328" s="188"/>
      <c r="E328" s="188"/>
      <c r="F328" s="188"/>
      <c r="G328" s="188"/>
      <c r="H328" s="188"/>
      <c r="I328" s="188"/>
      <c r="J328" s="188"/>
      <c r="K328" s="188"/>
      <c r="L328" s="188"/>
    </row>
    <row r="329" spans="1:12" ht="15.75" customHeight="1" x14ac:dyDescent="0.2">
      <c r="A329" s="188"/>
      <c r="B329" s="188"/>
      <c r="C329" s="188"/>
      <c r="D329" s="188"/>
      <c r="E329" s="188"/>
      <c r="F329" s="188"/>
      <c r="G329" s="188"/>
      <c r="H329" s="188"/>
      <c r="I329" s="188"/>
      <c r="J329" s="188"/>
      <c r="K329" s="188"/>
      <c r="L329" s="188"/>
    </row>
    <row r="330" spans="1:12" ht="15.75" customHeight="1" x14ac:dyDescent="0.2">
      <c r="A330" s="188"/>
      <c r="B330" s="188"/>
      <c r="C330" s="188"/>
      <c r="D330" s="188"/>
      <c r="E330" s="188"/>
      <c r="F330" s="188"/>
      <c r="G330" s="188"/>
      <c r="H330" s="188"/>
      <c r="I330" s="188"/>
      <c r="J330" s="188"/>
      <c r="K330" s="188"/>
      <c r="L330" s="188"/>
    </row>
    <row r="331" spans="1:12" ht="15.75" customHeight="1" x14ac:dyDescent="0.2">
      <c r="A331" s="188"/>
      <c r="B331" s="188"/>
      <c r="C331" s="188"/>
      <c r="D331" s="188"/>
      <c r="E331" s="188"/>
      <c r="F331" s="188"/>
      <c r="G331" s="188"/>
      <c r="H331" s="188"/>
      <c r="I331" s="188"/>
      <c r="J331" s="188"/>
      <c r="K331" s="188"/>
      <c r="L331" s="188"/>
    </row>
    <row r="332" spans="1:12" ht="15.75" customHeight="1" x14ac:dyDescent="0.2">
      <c r="A332" s="188"/>
      <c r="B332" s="188"/>
      <c r="C332" s="188"/>
      <c r="D332" s="188"/>
      <c r="E332" s="188"/>
      <c r="F332" s="188"/>
      <c r="G332" s="188"/>
      <c r="H332" s="188"/>
      <c r="I332" s="188"/>
      <c r="J332" s="188"/>
      <c r="K332" s="188"/>
      <c r="L332" s="188"/>
    </row>
    <row r="333" spans="1:12" ht="15.75" customHeight="1" x14ac:dyDescent="0.2">
      <c r="A333" s="188"/>
      <c r="B333" s="188"/>
      <c r="C333" s="188"/>
      <c r="D333" s="188"/>
      <c r="E333" s="188"/>
      <c r="F333" s="188"/>
      <c r="G333" s="188"/>
      <c r="H333" s="188"/>
      <c r="I333" s="188"/>
      <c r="J333" s="188"/>
      <c r="K333" s="188"/>
      <c r="L333" s="188"/>
    </row>
    <row r="334" spans="1:12" ht="15.75" customHeight="1" x14ac:dyDescent="0.2">
      <c r="A334" s="188"/>
      <c r="B334" s="188"/>
      <c r="C334" s="188"/>
      <c r="D334" s="188"/>
      <c r="E334" s="188"/>
      <c r="F334" s="188"/>
      <c r="G334" s="188"/>
      <c r="H334" s="188"/>
      <c r="I334" s="188"/>
      <c r="J334" s="188"/>
      <c r="K334" s="188"/>
      <c r="L334" s="188"/>
    </row>
    <row r="335" spans="1:12" ht="15.75" customHeight="1" x14ac:dyDescent="0.2">
      <c r="A335" s="188"/>
      <c r="B335" s="188"/>
      <c r="C335" s="188"/>
      <c r="D335" s="188"/>
      <c r="E335" s="188"/>
      <c r="F335" s="188"/>
      <c r="G335" s="188"/>
      <c r="H335" s="188"/>
      <c r="I335" s="188"/>
      <c r="J335" s="188"/>
      <c r="K335" s="188"/>
      <c r="L335" s="188"/>
    </row>
    <row r="336" spans="1:12" ht="15.75" customHeight="1" x14ac:dyDescent="0.2">
      <c r="A336" s="188"/>
      <c r="B336" s="188"/>
      <c r="C336" s="188"/>
      <c r="D336" s="188"/>
      <c r="E336" s="188"/>
      <c r="F336" s="188"/>
      <c r="G336" s="188"/>
      <c r="H336" s="188"/>
      <c r="I336" s="188"/>
      <c r="J336" s="188"/>
      <c r="K336" s="188"/>
      <c r="L336" s="188"/>
    </row>
    <row r="337" spans="1:12" ht="15.75" customHeight="1" x14ac:dyDescent="0.2">
      <c r="A337" s="188"/>
      <c r="B337" s="188"/>
      <c r="C337" s="188"/>
      <c r="D337" s="188"/>
      <c r="E337" s="188"/>
      <c r="F337" s="188"/>
      <c r="G337" s="188"/>
      <c r="H337" s="188"/>
      <c r="I337" s="188"/>
      <c r="J337" s="188"/>
      <c r="K337" s="188"/>
      <c r="L337" s="188"/>
    </row>
    <row r="338" spans="1:12" ht="15.75" customHeight="1" x14ac:dyDescent="0.2">
      <c r="A338" s="188"/>
      <c r="B338" s="188"/>
      <c r="C338" s="188"/>
      <c r="D338" s="188"/>
      <c r="E338" s="188"/>
      <c r="F338" s="188"/>
      <c r="G338" s="188"/>
      <c r="H338" s="188"/>
      <c r="I338" s="188"/>
      <c r="J338" s="188"/>
      <c r="K338" s="188"/>
      <c r="L338" s="188"/>
    </row>
    <row r="339" spans="1:12" ht="15.75" customHeight="1" x14ac:dyDescent="0.2">
      <c r="A339" s="188"/>
      <c r="B339" s="188"/>
      <c r="C339" s="188"/>
      <c r="D339" s="188"/>
      <c r="E339" s="188"/>
      <c r="F339" s="188"/>
      <c r="G339" s="188"/>
      <c r="H339" s="188"/>
      <c r="I339" s="188"/>
      <c r="J339" s="188"/>
      <c r="K339" s="188"/>
      <c r="L339" s="188"/>
    </row>
    <row r="340" spans="1:12" ht="15.75" customHeight="1" x14ac:dyDescent="0.2">
      <c r="A340" s="188"/>
      <c r="B340" s="188"/>
      <c r="C340" s="188"/>
      <c r="D340" s="188"/>
      <c r="E340" s="188"/>
      <c r="F340" s="188"/>
      <c r="G340" s="188"/>
      <c r="H340" s="188"/>
      <c r="I340" s="188"/>
      <c r="J340" s="188"/>
      <c r="K340" s="188"/>
      <c r="L340" s="188"/>
    </row>
    <row r="341" spans="1:12" ht="15.75" customHeight="1" x14ac:dyDescent="0.2">
      <c r="A341" s="188"/>
      <c r="B341" s="188"/>
      <c r="C341" s="188"/>
      <c r="D341" s="188"/>
      <c r="E341" s="188"/>
      <c r="F341" s="188"/>
      <c r="G341" s="188"/>
      <c r="H341" s="188"/>
      <c r="I341" s="188"/>
      <c r="J341" s="188"/>
      <c r="K341" s="188"/>
      <c r="L341" s="188"/>
    </row>
    <row r="342" spans="1:12" ht="15.75" customHeight="1" x14ac:dyDescent="0.2">
      <c r="A342" s="188"/>
      <c r="B342" s="188"/>
      <c r="C342" s="188"/>
      <c r="D342" s="188"/>
      <c r="E342" s="188"/>
      <c r="F342" s="188"/>
      <c r="G342" s="188"/>
      <c r="H342" s="188"/>
      <c r="I342" s="188"/>
      <c r="J342" s="188"/>
      <c r="K342" s="188"/>
      <c r="L342" s="188"/>
    </row>
    <row r="343" spans="1:12" ht="15.75" customHeight="1" x14ac:dyDescent="0.2">
      <c r="A343" s="188"/>
      <c r="B343" s="188"/>
      <c r="C343" s="188"/>
      <c r="D343" s="188"/>
      <c r="E343" s="188"/>
      <c r="F343" s="188"/>
      <c r="G343" s="188"/>
      <c r="H343" s="188"/>
      <c r="I343" s="188"/>
      <c r="J343" s="188"/>
      <c r="K343" s="188"/>
      <c r="L343" s="188"/>
    </row>
    <row r="344" spans="1:12" ht="15.75" customHeight="1" x14ac:dyDescent="0.2">
      <c r="A344" s="188"/>
      <c r="B344" s="188"/>
      <c r="C344" s="188"/>
      <c r="D344" s="188"/>
      <c r="E344" s="188"/>
      <c r="F344" s="188"/>
      <c r="G344" s="188"/>
      <c r="H344" s="188"/>
      <c r="I344" s="188"/>
      <c r="J344" s="188"/>
      <c r="K344" s="188"/>
      <c r="L344" s="188"/>
    </row>
    <row r="345" spans="1:12" ht="15.75" customHeight="1" x14ac:dyDescent="0.2">
      <c r="A345" s="188"/>
      <c r="B345" s="188"/>
      <c r="C345" s="188"/>
      <c r="D345" s="188"/>
      <c r="E345" s="188"/>
      <c r="F345" s="188"/>
      <c r="G345" s="188"/>
      <c r="H345" s="188"/>
      <c r="I345" s="188"/>
      <c r="J345" s="188"/>
      <c r="K345" s="188"/>
      <c r="L345" s="188"/>
    </row>
    <row r="346" spans="1:12" ht="15.75" customHeight="1" x14ac:dyDescent="0.2">
      <c r="A346" s="188"/>
      <c r="B346" s="188"/>
      <c r="C346" s="188"/>
      <c r="D346" s="188"/>
      <c r="E346" s="188"/>
      <c r="F346" s="188"/>
      <c r="G346" s="188"/>
      <c r="H346" s="188"/>
      <c r="I346" s="188"/>
      <c r="J346" s="188"/>
      <c r="K346" s="188"/>
      <c r="L346" s="188"/>
    </row>
    <row r="347" spans="1:12" ht="15.75" customHeight="1" x14ac:dyDescent="0.2">
      <c r="A347" s="188"/>
      <c r="B347" s="188"/>
      <c r="C347" s="188"/>
      <c r="D347" s="188"/>
      <c r="E347" s="188"/>
      <c r="F347" s="188"/>
      <c r="G347" s="188"/>
      <c r="H347" s="188"/>
      <c r="I347" s="188"/>
      <c r="J347" s="188"/>
      <c r="K347" s="188"/>
      <c r="L347" s="188"/>
    </row>
    <row r="348" spans="1:12" ht="15.75" customHeight="1" x14ac:dyDescent="0.2">
      <c r="A348" s="188"/>
      <c r="B348" s="188"/>
      <c r="C348" s="188"/>
      <c r="D348" s="188"/>
      <c r="E348" s="188"/>
      <c r="F348" s="188"/>
      <c r="G348" s="188"/>
      <c r="H348" s="188"/>
      <c r="I348" s="188"/>
      <c r="J348" s="188"/>
      <c r="K348" s="188"/>
      <c r="L348" s="188"/>
    </row>
    <row r="349" spans="1:12" ht="15.75" customHeight="1" x14ac:dyDescent="0.2">
      <c r="A349" s="188"/>
      <c r="B349" s="188"/>
      <c r="C349" s="188"/>
      <c r="D349" s="188"/>
      <c r="E349" s="188"/>
      <c r="F349" s="188"/>
      <c r="G349" s="188"/>
      <c r="H349" s="188"/>
      <c r="I349" s="188"/>
      <c r="J349" s="188"/>
      <c r="K349" s="188"/>
      <c r="L349" s="188"/>
    </row>
    <row r="350" spans="1:12" ht="15.75" customHeight="1" x14ac:dyDescent="0.2">
      <c r="A350" s="188"/>
      <c r="B350" s="188"/>
      <c r="C350" s="188"/>
      <c r="D350" s="188"/>
      <c r="E350" s="188"/>
      <c r="F350" s="188"/>
      <c r="G350" s="188"/>
      <c r="H350" s="188"/>
      <c r="I350" s="188"/>
      <c r="J350" s="188"/>
      <c r="K350" s="188"/>
      <c r="L350" s="188"/>
    </row>
    <row r="351" spans="1:12" ht="15.75" customHeight="1" x14ac:dyDescent="0.2">
      <c r="A351" s="188"/>
      <c r="B351" s="188"/>
      <c r="C351" s="188"/>
      <c r="D351" s="188"/>
      <c r="E351" s="188"/>
      <c r="F351" s="188"/>
      <c r="G351" s="188"/>
      <c r="H351" s="188"/>
      <c r="I351" s="188"/>
      <c r="J351" s="188"/>
      <c r="K351" s="188"/>
      <c r="L351" s="188"/>
    </row>
    <row r="352" spans="1:12" ht="15.75" customHeight="1" x14ac:dyDescent="0.2">
      <c r="A352" s="188"/>
      <c r="B352" s="188"/>
      <c r="C352" s="188"/>
      <c r="D352" s="188"/>
      <c r="E352" s="188"/>
      <c r="F352" s="188"/>
      <c r="G352" s="188"/>
      <c r="H352" s="188"/>
      <c r="I352" s="188"/>
      <c r="J352" s="188"/>
      <c r="K352" s="188"/>
      <c r="L352" s="188"/>
    </row>
    <row r="353" spans="1:12" ht="15.75" customHeight="1" x14ac:dyDescent="0.2">
      <c r="A353" s="188"/>
      <c r="B353" s="188"/>
      <c r="C353" s="188"/>
      <c r="D353" s="188"/>
      <c r="E353" s="188"/>
      <c r="F353" s="188"/>
      <c r="G353" s="188"/>
      <c r="H353" s="188"/>
      <c r="I353" s="188"/>
      <c r="J353" s="188"/>
      <c r="K353" s="188"/>
      <c r="L353" s="188"/>
    </row>
    <row r="354" spans="1:12" ht="15.75" customHeight="1" x14ac:dyDescent="0.2">
      <c r="A354" s="188"/>
      <c r="B354" s="188"/>
      <c r="C354" s="188"/>
      <c r="D354" s="188"/>
      <c r="E354" s="188"/>
      <c r="F354" s="188"/>
      <c r="G354" s="188"/>
      <c r="H354" s="188"/>
      <c r="I354" s="188"/>
      <c r="J354" s="188"/>
      <c r="K354" s="188"/>
      <c r="L354" s="188"/>
    </row>
    <row r="355" spans="1:12" ht="15.75" customHeight="1" x14ac:dyDescent="0.2">
      <c r="A355" s="188"/>
      <c r="B355" s="188"/>
      <c r="C355" s="188"/>
      <c r="D355" s="188"/>
      <c r="E355" s="188"/>
      <c r="F355" s="188"/>
      <c r="G355" s="188"/>
      <c r="H355" s="188"/>
      <c r="I355" s="188"/>
      <c r="J355" s="188"/>
      <c r="K355" s="188"/>
      <c r="L355" s="188"/>
    </row>
    <row r="356" spans="1:12" ht="15.75" customHeight="1" x14ac:dyDescent="0.2">
      <c r="A356" s="188"/>
      <c r="B356" s="188"/>
      <c r="C356" s="188"/>
      <c r="D356" s="188"/>
      <c r="E356" s="188"/>
      <c r="F356" s="188"/>
      <c r="G356" s="188"/>
      <c r="H356" s="188"/>
      <c r="I356" s="188"/>
      <c r="J356" s="188"/>
      <c r="K356" s="188"/>
      <c r="L356" s="188"/>
    </row>
    <row r="357" spans="1:12" ht="15.75" customHeight="1" x14ac:dyDescent="0.2">
      <c r="A357" s="188"/>
      <c r="B357" s="188"/>
      <c r="C357" s="188"/>
      <c r="D357" s="188"/>
      <c r="E357" s="188"/>
      <c r="F357" s="188"/>
      <c r="G357" s="188"/>
      <c r="H357" s="188"/>
      <c r="I357" s="188"/>
      <c r="J357" s="188"/>
      <c r="K357" s="188"/>
      <c r="L357" s="188"/>
    </row>
    <row r="358" spans="1:12" ht="15.75" customHeight="1" x14ac:dyDescent="0.2">
      <c r="A358" s="188"/>
      <c r="B358" s="188"/>
      <c r="C358" s="188"/>
      <c r="D358" s="188"/>
      <c r="E358" s="188"/>
      <c r="F358" s="188"/>
      <c r="G358" s="188"/>
      <c r="H358" s="188"/>
      <c r="I358" s="188"/>
      <c r="J358" s="188"/>
      <c r="K358" s="188"/>
      <c r="L358" s="188"/>
    </row>
    <row r="359" spans="1:12" ht="15.75" customHeight="1" x14ac:dyDescent="0.2">
      <c r="A359" s="188"/>
      <c r="B359" s="188"/>
      <c r="C359" s="188"/>
      <c r="D359" s="188"/>
      <c r="E359" s="188"/>
      <c r="F359" s="188"/>
      <c r="G359" s="188"/>
      <c r="H359" s="188"/>
      <c r="I359" s="188"/>
      <c r="J359" s="188"/>
      <c r="K359" s="188"/>
      <c r="L359" s="188"/>
    </row>
    <row r="360" spans="1:12" ht="15.75" customHeight="1" x14ac:dyDescent="0.2">
      <c r="A360" s="188"/>
      <c r="B360" s="188"/>
      <c r="C360" s="188"/>
      <c r="D360" s="188"/>
      <c r="E360" s="188"/>
      <c r="F360" s="188"/>
      <c r="G360" s="188"/>
      <c r="H360" s="188"/>
      <c r="I360" s="188"/>
      <c r="J360" s="188"/>
      <c r="K360" s="188"/>
      <c r="L360" s="188"/>
    </row>
    <row r="361" spans="1:12" ht="15.75" customHeight="1" x14ac:dyDescent="0.2">
      <c r="A361" s="188"/>
      <c r="B361" s="188"/>
      <c r="C361" s="188"/>
      <c r="D361" s="188"/>
      <c r="E361" s="188"/>
      <c r="F361" s="188"/>
      <c r="G361" s="188"/>
      <c r="H361" s="188"/>
      <c r="I361" s="188"/>
      <c r="J361" s="188"/>
      <c r="K361" s="188"/>
      <c r="L361" s="188"/>
    </row>
    <row r="362" spans="1:12" ht="15.75" customHeight="1" x14ac:dyDescent="0.2">
      <c r="A362" s="188"/>
      <c r="B362" s="188"/>
      <c r="C362" s="188"/>
      <c r="D362" s="188"/>
      <c r="E362" s="188"/>
      <c r="F362" s="188"/>
      <c r="G362" s="188"/>
      <c r="H362" s="188"/>
      <c r="I362" s="188"/>
      <c r="J362" s="188"/>
      <c r="K362" s="188"/>
      <c r="L362" s="188"/>
    </row>
    <row r="363" spans="1:12" ht="15.75" customHeight="1" x14ac:dyDescent="0.2">
      <c r="A363" s="188"/>
      <c r="B363" s="188"/>
      <c r="C363" s="188"/>
      <c r="D363" s="188"/>
      <c r="E363" s="188"/>
      <c r="F363" s="188"/>
      <c r="G363" s="188"/>
      <c r="H363" s="188"/>
      <c r="I363" s="188"/>
      <c r="J363" s="188"/>
      <c r="K363" s="188"/>
      <c r="L363" s="188"/>
    </row>
    <row r="364" spans="1:12" ht="15.75" customHeight="1" x14ac:dyDescent="0.2">
      <c r="A364" s="188"/>
      <c r="B364" s="188"/>
      <c r="C364" s="188"/>
      <c r="D364" s="188"/>
      <c r="E364" s="188"/>
      <c r="F364" s="188"/>
      <c r="G364" s="188"/>
      <c r="H364" s="188"/>
      <c r="I364" s="188"/>
      <c r="J364" s="188"/>
      <c r="K364" s="188"/>
      <c r="L364" s="188"/>
    </row>
    <row r="365" spans="1:12" ht="15.75" customHeight="1" x14ac:dyDescent="0.2">
      <c r="A365" s="188"/>
      <c r="B365" s="188"/>
      <c r="C365" s="188"/>
      <c r="D365" s="188"/>
      <c r="E365" s="188"/>
      <c r="F365" s="188"/>
      <c r="G365" s="188"/>
      <c r="H365" s="188"/>
      <c r="I365" s="188"/>
      <c r="J365" s="188"/>
      <c r="K365" s="188"/>
      <c r="L365" s="188"/>
    </row>
    <row r="366" spans="1:12" ht="15.75" customHeight="1" x14ac:dyDescent="0.2">
      <c r="A366" s="188"/>
      <c r="B366" s="188"/>
      <c r="C366" s="188"/>
      <c r="D366" s="188"/>
      <c r="E366" s="188"/>
      <c r="F366" s="188"/>
      <c r="G366" s="188"/>
      <c r="H366" s="188"/>
      <c r="I366" s="188"/>
      <c r="J366" s="188"/>
      <c r="K366" s="188"/>
      <c r="L366" s="188"/>
    </row>
    <row r="367" spans="1:12" ht="15.75" customHeight="1" x14ac:dyDescent="0.2">
      <c r="A367" s="188"/>
      <c r="B367" s="188"/>
      <c r="C367" s="188"/>
      <c r="D367" s="188"/>
      <c r="E367" s="188"/>
      <c r="F367" s="188"/>
      <c r="G367" s="188"/>
      <c r="H367" s="188"/>
      <c r="I367" s="188"/>
      <c r="J367" s="188"/>
      <c r="K367" s="188"/>
      <c r="L367" s="188"/>
    </row>
    <row r="368" spans="1:12" ht="15.75" customHeight="1" x14ac:dyDescent="0.2">
      <c r="A368" s="188"/>
      <c r="B368" s="188"/>
      <c r="C368" s="188"/>
      <c r="D368" s="188"/>
      <c r="E368" s="188"/>
      <c r="F368" s="188"/>
      <c r="G368" s="188"/>
      <c r="H368" s="188"/>
      <c r="I368" s="188"/>
      <c r="J368" s="188"/>
      <c r="K368" s="188"/>
      <c r="L368" s="188"/>
    </row>
    <row r="369" spans="1:12" ht="15.75" customHeight="1" x14ac:dyDescent="0.2">
      <c r="A369" s="188"/>
      <c r="B369" s="188"/>
      <c r="C369" s="188"/>
      <c r="D369" s="188"/>
      <c r="E369" s="188"/>
      <c r="F369" s="188"/>
      <c r="G369" s="188"/>
      <c r="H369" s="188"/>
      <c r="I369" s="188"/>
      <c r="J369" s="188"/>
      <c r="K369" s="188"/>
      <c r="L369" s="188"/>
    </row>
    <row r="370" spans="1:12" ht="15.75" customHeight="1" x14ac:dyDescent="0.2">
      <c r="A370" s="188"/>
      <c r="B370" s="188"/>
      <c r="C370" s="188"/>
      <c r="D370" s="188"/>
      <c r="E370" s="188"/>
      <c r="F370" s="188"/>
      <c r="G370" s="188"/>
      <c r="H370" s="188"/>
      <c r="I370" s="188"/>
      <c r="J370" s="188"/>
      <c r="K370" s="188"/>
      <c r="L370" s="188"/>
    </row>
    <row r="371" spans="1:12" ht="15.75" customHeight="1" x14ac:dyDescent="0.2">
      <c r="A371" s="188"/>
      <c r="B371" s="188"/>
      <c r="C371" s="188"/>
      <c r="D371" s="188"/>
      <c r="E371" s="188"/>
      <c r="F371" s="188"/>
      <c r="G371" s="188"/>
      <c r="H371" s="188"/>
      <c r="I371" s="188"/>
      <c r="J371" s="188"/>
      <c r="K371" s="188"/>
      <c r="L371" s="188"/>
    </row>
    <row r="372" spans="1:12" ht="15.75" customHeight="1" x14ac:dyDescent="0.2">
      <c r="A372" s="188"/>
      <c r="B372" s="188"/>
      <c r="C372" s="188"/>
      <c r="D372" s="188"/>
      <c r="E372" s="188"/>
      <c r="F372" s="188"/>
      <c r="G372" s="188"/>
      <c r="H372" s="188"/>
      <c r="I372" s="188"/>
      <c r="J372" s="188"/>
      <c r="K372" s="188"/>
      <c r="L372" s="188"/>
    </row>
    <row r="373" spans="1:12" ht="15.75" customHeight="1" x14ac:dyDescent="0.2">
      <c r="A373" s="188"/>
      <c r="B373" s="188"/>
      <c r="C373" s="188"/>
      <c r="D373" s="188"/>
      <c r="E373" s="188"/>
      <c r="F373" s="188"/>
      <c r="G373" s="188"/>
      <c r="H373" s="188"/>
      <c r="I373" s="188"/>
      <c r="J373" s="188"/>
      <c r="K373" s="188"/>
      <c r="L373" s="188"/>
    </row>
    <row r="374" spans="1:12" ht="15.75" customHeight="1" x14ac:dyDescent="0.2">
      <c r="A374" s="188"/>
      <c r="B374" s="188"/>
      <c r="C374" s="188"/>
      <c r="D374" s="188"/>
      <c r="E374" s="188"/>
      <c r="F374" s="188"/>
      <c r="G374" s="188"/>
      <c r="H374" s="188"/>
      <c r="I374" s="188"/>
      <c r="J374" s="188"/>
      <c r="K374" s="188"/>
      <c r="L374" s="188"/>
    </row>
    <row r="375" spans="1:12" ht="15.75" customHeight="1" x14ac:dyDescent="0.2">
      <c r="A375" s="188"/>
      <c r="B375" s="188"/>
      <c r="C375" s="188"/>
      <c r="D375" s="188"/>
      <c r="E375" s="188"/>
      <c r="F375" s="188"/>
      <c r="G375" s="188"/>
      <c r="H375" s="188"/>
      <c r="I375" s="188"/>
      <c r="J375" s="188"/>
      <c r="K375" s="188"/>
      <c r="L375" s="188"/>
    </row>
    <row r="376" spans="1:12" ht="15.75" customHeight="1" x14ac:dyDescent="0.2">
      <c r="A376" s="188"/>
      <c r="B376" s="188"/>
      <c r="C376" s="188"/>
      <c r="D376" s="188"/>
      <c r="E376" s="188"/>
      <c r="F376" s="188"/>
      <c r="G376" s="188"/>
      <c r="H376" s="188"/>
      <c r="I376" s="188"/>
      <c r="J376" s="188"/>
      <c r="K376" s="188"/>
      <c r="L376" s="188"/>
    </row>
    <row r="377" spans="1:12" ht="15.75" customHeight="1" x14ac:dyDescent="0.2">
      <c r="A377" s="188"/>
      <c r="B377" s="188"/>
      <c r="C377" s="188"/>
      <c r="D377" s="188"/>
      <c r="E377" s="188"/>
      <c r="F377" s="188"/>
      <c r="G377" s="188"/>
      <c r="H377" s="188"/>
      <c r="I377" s="188"/>
      <c r="J377" s="188"/>
      <c r="K377" s="188"/>
      <c r="L377" s="188"/>
    </row>
    <row r="378" spans="1:12" ht="15.75" customHeight="1" x14ac:dyDescent="0.2">
      <c r="A378" s="188"/>
      <c r="B378" s="188"/>
      <c r="C378" s="188"/>
      <c r="D378" s="188"/>
      <c r="E378" s="188"/>
      <c r="F378" s="188"/>
      <c r="G378" s="188"/>
      <c r="H378" s="188"/>
      <c r="I378" s="188"/>
      <c r="J378" s="188"/>
      <c r="K378" s="188"/>
      <c r="L378" s="188"/>
    </row>
    <row r="379" spans="1:12" ht="15.75" customHeight="1" x14ac:dyDescent="0.2">
      <c r="A379" s="188"/>
      <c r="B379" s="188"/>
      <c r="C379" s="188"/>
      <c r="D379" s="188"/>
      <c r="E379" s="188"/>
      <c r="F379" s="188"/>
      <c r="G379" s="188"/>
      <c r="H379" s="188"/>
      <c r="I379" s="188"/>
      <c r="J379" s="188"/>
      <c r="K379" s="188"/>
      <c r="L379" s="188"/>
    </row>
    <row r="380" spans="1:12" ht="15.75" customHeight="1" x14ac:dyDescent="0.2">
      <c r="A380" s="188"/>
      <c r="B380" s="188"/>
      <c r="C380" s="188"/>
      <c r="D380" s="188"/>
      <c r="E380" s="188"/>
      <c r="F380" s="188"/>
      <c r="G380" s="188"/>
      <c r="H380" s="188"/>
      <c r="I380" s="188"/>
      <c r="J380" s="188"/>
      <c r="K380" s="188"/>
      <c r="L380" s="188"/>
    </row>
    <row r="381" spans="1:12" ht="15.75" customHeight="1" x14ac:dyDescent="0.2">
      <c r="A381" s="188"/>
      <c r="B381" s="188"/>
      <c r="C381" s="188"/>
      <c r="D381" s="188"/>
      <c r="E381" s="188"/>
      <c r="F381" s="188"/>
      <c r="G381" s="188"/>
      <c r="H381" s="188"/>
      <c r="I381" s="188"/>
      <c r="J381" s="188"/>
      <c r="K381" s="188"/>
      <c r="L381" s="188"/>
    </row>
    <row r="382" spans="1:12" ht="15.75" customHeight="1" x14ac:dyDescent="0.2">
      <c r="A382" s="188"/>
      <c r="B382" s="188"/>
      <c r="C382" s="188"/>
      <c r="D382" s="188"/>
      <c r="E382" s="188"/>
      <c r="F382" s="188"/>
      <c r="G382" s="188"/>
      <c r="H382" s="188"/>
      <c r="I382" s="188"/>
      <c r="J382" s="188"/>
      <c r="K382" s="188"/>
      <c r="L382" s="188"/>
    </row>
    <row r="383" spans="1:12" ht="15.75" customHeight="1" x14ac:dyDescent="0.2">
      <c r="A383" s="188"/>
      <c r="B383" s="188"/>
      <c r="C383" s="188"/>
      <c r="D383" s="188"/>
      <c r="E383" s="188"/>
      <c r="F383" s="188"/>
      <c r="G383" s="188"/>
      <c r="H383" s="188"/>
      <c r="I383" s="188"/>
      <c r="J383" s="188"/>
      <c r="K383" s="188"/>
      <c r="L383" s="188"/>
    </row>
    <row r="384" spans="1:12" ht="15.75" customHeight="1" x14ac:dyDescent="0.2">
      <c r="A384" s="188"/>
      <c r="B384" s="188"/>
      <c r="C384" s="188"/>
      <c r="D384" s="188"/>
      <c r="E384" s="188"/>
      <c r="F384" s="188"/>
      <c r="G384" s="188"/>
      <c r="H384" s="188"/>
      <c r="I384" s="188"/>
      <c r="J384" s="188"/>
      <c r="K384" s="188"/>
      <c r="L384" s="188"/>
    </row>
    <row r="385" spans="1:12" ht="15.75" customHeight="1" x14ac:dyDescent="0.2">
      <c r="A385" s="188"/>
      <c r="B385" s="188"/>
      <c r="C385" s="188"/>
      <c r="D385" s="188"/>
      <c r="E385" s="188"/>
      <c r="F385" s="188"/>
      <c r="G385" s="188"/>
      <c r="H385" s="188"/>
      <c r="I385" s="188"/>
      <c r="J385" s="188"/>
      <c r="K385" s="188"/>
      <c r="L385" s="188"/>
    </row>
    <row r="386" spans="1:12" ht="15.75" customHeight="1" x14ac:dyDescent="0.2">
      <c r="A386" s="188"/>
      <c r="B386" s="188"/>
      <c r="C386" s="188"/>
      <c r="D386" s="188"/>
      <c r="E386" s="188"/>
      <c r="F386" s="188"/>
      <c r="G386" s="188"/>
      <c r="H386" s="188"/>
      <c r="I386" s="188"/>
      <c r="J386" s="188"/>
      <c r="K386" s="188"/>
      <c r="L386" s="188"/>
    </row>
    <row r="387" spans="1:12" ht="15.75" customHeight="1" x14ac:dyDescent="0.2">
      <c r="A387" s="188"/>
      <c r="B387" s="188"/>
      <c r="C387" s="188"/>
      <c r="D387" s="188"/>
      <c r="E387" s="188"/>
      <c r="F387" s="188"/>
      <c r="G387" s="188"/>
      <c r="H387" s="188"/>
      <c r="I387" s="188"/>
      <c r="J387" s="188"/>
      <c r="K387" s="188"/>
      <c r="L387" s="188"/>
    </row>
    <row r="388" spans="1:12" ht="15.75" customHeight="1" x14ac:dyDescent="0.2">
      <c r="A388" s="188"/>
      <c r="B388" s="188"/>
      <c r="C388" s="188"/>
      <c r="D388" s="188"/>
      <c r="E388" s="188"/>
      <c r="F388" s="188"/>
      <c r="G388" s="188"/>
      <c r="H388" s="188"/>
      <c r="I388" s="188"/>
      <c r="J388" s="188"/>
      <c r="K388" s="188"/>
      <c r="L388" s="188"/>
    </row>
    <row r="389" spans="1:12" ht="15.75" customHeight="1" x14ac:dyDescent="0.2">
      <c r="A389" s="188"/>
      <c r="B389" s="188"/>
      <c r="C389" s="188"/>
      <c r="D389" s="188"/>
      <c r="E389" s="188"/>
      <c r="F389" s="188"/>
      <c r="G389" s="188"/>
      <c r="H389" s="188"/>
      <c r="I389" s="188"/>
      <c r="J389" s="188"/>
      <c r="K389" s="188"/>
      <c r="L389" s="188"/>
    </row>
    <row r="390" spans="1:12" ht="15.75" customHeight="1" x14ac:dyDescent="0.2">
      <c r="A390" s="188"/>
      <c r="B390" s="188"/>
      <c r="C390" s="188"/>
      <c r="D390" s="188"/>
      <c r="E390" s="188"/>
      <c r="F390" s="188"/>
      <c r="G390" s="188"/>
      <c r="H390" s="188"/>
      <c r="I390" s="188"/>
      <c r="J390" s="188"/>
      <c r="K390" s="188"/>
      <c r="L390" s="188"/>
    </row>
    <row r="391" spans="1:12" ht="15.75" customHeight="1" x14ac:dyDescent="0.2">
      <c r="A391" s="188"/>
      <c r="B391" s="188"/>
      <c r="C391" s="188"/>
      <c r="D391" s="188"/>
      <c r="E391" s="188"/>
      <c r="F391" s="188"/>
      <c r="G391" s="188"/>
      <c r="H391" s="188"/>
      <c r="I391" s="188"/>
      <c r="J391" s="188"/>
      <c r="K391" s="188"/>
      <c r="L391" s="188"/>
    </row>
    <row r="392" spans="1:12" ht="15.75" customHeight="1" x14ac:dyDescent="0.2">
      <c r="A392" s="188"/>
      <c r="B392" s="188"/>
      <c r="C392" s="188"/>
      <c r="D392" s="188"/>
      <c r="E392" s="188"/>
      <c r="F392" s="188"/>
      <c r="G392" s="188"/>
      <c r="H392" s="188"/>
      <c r="I392" s="188"/>
      <c r="J392" s="188"/>
      <c r="K392" s="188"/>
      <c r="L392" s="188"/>
    </row>
    <row r="393" spans="1:12" ht="15.75" customHeight="1" x14ac:dyDescent="0.2">
      <c r="A393" s="188"/>
      <c r="B393" s="188"/>
      <c r="C393" s="188"/>
      <c r="D393" s="188"/>
      <c r="E393" s="188"/>
      <c r="F393" s="188"/>
      <c r="G393" s="188"/>
      <c r="H393" s="188"/>
      <c r="I393" s="188"/>
      <c r="J393" s="188"/>
      <c r="K393" s="188"/>
      <c r="L393" s="188"/>
    </row>
    <row r="394" spans="1:12" ht="15.75" customHeight="1" x14ac:dyDescent="0.2">
      <c r="A394" s="188"/>
      <c r="B394" s="188"/>
      <c r="C394" s="188"/>
      <c r="D394" s="188"/>
      <c r="E394" s="188"/>
      <c r="F394" s="188"/>
      <c r="G394" s="188"/>
      <c r="H394" s="188"/>
      <c r="I394" s="188"/>
      <c r="J394" s="188"/>
      <c r="K394" s="188"/>
      <c r="L394" s="188"/>
    </row>
    <row r="395" spans="1:12" ht="15.75" customHeight="1" x14ac:dyDescent="0.2">
      <c r="A395" s="188"/>
      <c r="B395" s="188"/>
      <c r="C395" s="188"/>
      <c r="D395" s="188"/>
      <c r="E395" s="188"/>
      <c r="F395" s="188"/>
      <c r="G395" s="188"/>
      <c r="H395" s="188"/>
      <c r="I395" s="188"/>
      <c r="J395" s="188"/>
      <c r="K395" s="188"/>
      <c r="L395" s="188"/>
    </row>
    <row r="396" spans="1:12" ht="15.75" customHeight="1" x14ac:dyDescent="0.2">
      <c r="A396" s="188"/>
      <c r="B396" s="188"/>
      <c r="C396" s="188"/>
      <c r="D396" s="188"/>
      <c r="E396" s="188"/>
      <c r="F396" s="188"/>
      <c r="G396" s="188"/>
      <c r="H396" s="188"/>
      <c r="I396" s="188"/>
      <c r="J396" s="188"/>
      <c r="K396" s="188"/>
      <c r="L396" s="188"/>
    </row>
    <row r="397" spans="1:12" ht="15.75" customHeight="1" x14ac:dyDescent="0.2">
      <c r="A397" s="188"/>
      <c r="B397" s="188"/>
      <c r="C397" s="188"/>
      <c r="D397" s="188"/>
      <c r="E397" s="188"/>
      <c r="F397" s="188"/>
      <c r="G397" s="188"/>
      <c r="H397" s="188"/>
      <c r="I397" s="188"/>
      <c r="J397" s="188"/>
      <c r="K397" s="188"/>
      <c r="L397" s="188"/>
    </row>
    <row r="398" spans="1:12" ht="15.75" customHeight="1" x14ac:dyDescent="0.2">
      <c r="A398" s="188"/>
      <c r="B398" s="188"/>
      <c r="C398" s="188"/>
      <c r="D398" s="188"/>
      <c r="E398" s="188"/>
      <c r="F398" s="188"/>
      <c r="G398" s="188"/>
      <c r="H398" s="188"/>
      <c r="I398" s="188"/>
      <c r="J398" s="188"/>
      <c r="K398" s="188"/>
      <c r="L398" s="188"/>
    </row>
    <row r="399" spans="1:12" ht="15.75" customHeight="1" x14ac:dyDescent="0.2">
      <c r="A399" s="188"/>
      <c r="B399" s="188"/>
      <c r="C399" s="188"/>
      <c r="D399" s="188"/>
      <c r="E399" s="188"/>
      <c r="F399" s="188"/>
      <c r="G399" s="188"/>
      <c r="H399" s="188"/>
      <c r="I399" s="188"/>
      <c r="J399" s="188"/>
      <c r="K399" s="188"/>
      <c r="L399" s="188"/>
    </row>
    <row r="400" spans="1:12" ht="15.75" customHeight="1" x14ac:dyDescent="0.2">
      <c r="A400" s="188"/>
      <c r="B400" s="188"/>
      <c r="C400" s="188"/>
      <c r="D400" s="188"/>
      <c r="E400" s="188"/>
      <c r="F400" s="188"/>
      <c r="G400" s="188"/>
      <c r="H400" s="188"/>
      <c r="I400" s="188"/>
      <c r="J400" s="188"/>
      <c r="K400" s="188"/>
      <c r="L400" s="188"/>
    </row>
    <row r="401" spans="1:12" ht="15.75" customHeight="1" x14ac:dyDescent="0.2">
      <c r="A401" s="188"/>
      <c r="B401" s="188"/>
      <c r="C401" s="188"/>
      <c r="D401" s="188"/>
      <c r="E401" s="188"/>
      <c r="F401" s="188"/>
      <c r="G401" s="188"/>
      <c r="H401" s="188"/>
      <c r="I401" s="188"/>
      <c r="J401" s="188"/>
      <c r="K401" s="188"/>
      <c r="L401" s="188"/>
    </row>
    <row r="402" spans="1:12" ht="15.75" customHeight="1" x14ac:dyDescent="0.2">
      <c r="A402" s="188"/>
      <c r="B402" s="188"/>
      <c r="C402" s="188"/>
      <c r="D402" s="188"/>
      <c r="E402" s="188"/>
      <c r="F402" s="188"/>
      <c r="G402" s="188"/>
      <c r="H402" s="188"/>
      <c r="I402" s="188"/>
      <c r="J402" s="188"/>
      <c r="K402" s="188"/>
      <c r="L402" s="188"/>
    </row>
    <row r="403" spans="1:12" ht="15.75" customHeight="1" x14ac:dyDescent="0.2">
      <c r="A403" s="188"/>
      <c r="B403" s="188"/>
      <c r="C403" s="188"/>
      <c r="D403" s="188"/>
      <c r="E403" s="188"/>
      <c r="F403" s="188"/>
      <c r="G403" s="188"/>
      <c r="H403" s="188"/>
      <c r="I403" s="188"/>
      <c r="J403" s="188"/>
      <c r="K403" s="188"/>
      <c r="L403" s="188"/>
    </row>
    <row r="404" spans="1:12" ht="15.75" customHeight="1" x14ac:dyDescent="0.2">
      <c r="A404" s="188"/>
      <c r="B404" s="188"/>
      <c r="C404" s="188"/>
      <c r="D404" s="188"/>
      <c r="E404" s="188"/>
      <c r="F404" s="188"/>
      <c r="G404" s="188"/>
      <c r="H404" s="188"/>
      <c r="I404" s="188"/>
      <c r="J404" s="188"/>
      <c r="K404" s="188"/>
      <c r="L404" s="188"/>
    </row>
    <row r="405" spans="1:12" ht="15.75" customHeight="1" x14ac:dyDescent="0.2">
      <c r="A405" s="188"/>
      <c r="B405" s="188"/>
      <c r="C405" s="188"/>
      <c r="D405" s="188"/>
      <c r="E405" s="188"/>
      <c r="F405" s="188"/>
      <c r="G405" s="188"/>
      <c r="H405" s="188"/>
      <c r="I405" s="188"/>
      <c r="J405" s="188"/>
      <c r="K405" s="188"/>
      <c r="L405" s="188"/>
    </row>
    <row r="406" spans="1:12" ht="15.75" customHeight="1" x14ac:dyDescent="0.2">
      <c r="A406" s="188"/>
      <c r="B406" s="188"/>
      <c r="C406" s="188"/>
      <c r="D406" s="188"/>
      <c r="E406" s="188"/>
      <c r="F406" s="188"/>
      <c r="G406" s="188"/>
      <c r="H406" s="188"/>
      <c r="I406" s="188"/>
      <c r="J406" s="188"/>
      <c r="K406" s="188"/>
      <c r="L406" s="188"/>
    </row>
    <row r="407" spans="1:12" ht="15.75" customHeight="1" x14ac:dyDescent="0.2">
      <c r="A407" s="188"/>
      <c r="B407" s="188"/>
      <c r="C407" s="188"/>
      <c r="D407" s="188"/>
      <c r="E407" s="188"/>
      <c r="F407" s="188"/>
      <c r="G407" s="188"/>
      <c r="H407" s="188"/>
      <c r="I407" s="188"/>
      <c r="J407" s="188"/>
      <c r="K407" s="188"/>
      <c r="L407" s="188"/>
    </row>
    <row r="408" spans="1:12" ht="15.75" customHeight="1" x14ac:dyDescent="0.2">
      <c r="A408" s="188"/>
      <c r="B408" s="188"/>
      <c r="C408" s="188"/>
      <c r="D408" s="188"/>
      <c r="E408" s="188"/>
      <c r="F408" s="188"/>
      <c r="G408" s="188"/>
      <c r="H408" s="188"/>
      <c r="I408" s="188"/>
      <c r="J408" s="188"/>
      <c r="K408" s="188"/>
      <c r="L408" s="188"/>
    </row>
    <row r="409" spans="1:12" ht="15.75" customHeight="1" x14ac:dyDescent="0.2">
      <c r="A409" s="188"/>
      <c r="B409" s="188"/>
      <c r="C409" s="188"/>
      <c r="D409" s="188"/>
      <c r="E409" s="188"/>
      <c r="F409" s="188"/>
      <c r="G409" s="188"/>
      <c r="H409" s="188"/>
      <c r="I409" s="188"/>
      <c r="J409" s="188"/>
      <c r="K409" s="188"/>
      <c r="L409" s="188"/>
    </row>
    <row r="410" spans="1:12" ht="15.75" customHeight="1" x14ac:dyDescent="0.2">
      <c r="A410" s="188"/>
      <c r="B410" s="188"/>
      <c r="C410" s="188"/>
      <c r="D410" s="188"/>
      <c r="E410" s="188"/>
      <c r="F410" s="188"/>
      <c r="G410" s="188"/>
      <c r="H410" s="188"/>
      <c r="I410" s="188"/>
      <c r="J410" s="188"/>
      <c r="K410" s="188"/>
      <c r="L410" s="188"/>
    </row>
    <row r="411" spans="1:12" ht="15.75" customHeight="1" x14ac:dyDescent="0.2">
      <c r="A411" s="188"/>
      <c r="B411" s="188"/>
      <c r="C411" s="188"/>
      <c r="D411" s="188"/>
      <c r="E411" s="188"/>
      <c r="F411" s="188"/>
      <c r="G411" s="188"/>
      <c r="H411" s="188"/>
      <c r="I411" s="188"/>
      <c r="J411" s="188"/>
      <c r="K411" s="188"/>
      <c r="L411" s="188"/>
    </row>
    <row r="412" spans="1:12" ht="15.75" customHeight="1" x14ac:dyDescent="0.2">
      <c r="A412" s="188"/>
      <c r="B412" s="188"/>
      <c r="C412" s="188"/>
      <c r="D412" s="188"/>
      <c r="E412" s="188"/>
      <c r="F412" s="188"/>
      <c r="G412" s="188"/>
      <c r="H412" s="188"/>
      <c r="I412" s="188"/>
      <c r="J412" s="188"/>
      <c r="K412" s="188"/>
      <c r="L412" s="188"/>
    </row>
    <row r="413" spans="1:12" ht="15.75" customHeight="1" x14ac:dyDescent="0.2">
      <c r="A413" s="188"/>
      <c r="B413" s="188"/>
      <c r="C413" s="188"/>
      <c r="D413" s="188"/>
      <c r="E413" s="188"/>
      <c r="F413" s="188"/>
      <c r="G413" s="188"/>
      <c r="H413" s="188"/>
      <c r="I413" s="188"/>
      <c r="J413" s="188"/>
      <c r="K413" s="188"/>
      <c r="L413" s="188"/>
    </row>
    <row r="414" spans="1:12" ht="15.75" customHeight="1" x14ac:dyDescent="0.2">
      <c r="A414" s="188"/>
      <c r="B414" s="188"/>
      <c r="C414" s="188"/>
      <c r="D414" s="188"/>
      <c r="E414" s="188"/>
      <c r="F414" s="188"/>
      <c r="G414" s="188"/>
      <c r="H414" s="188"/>
      <c r="I414" s="188"/>
      <c r="J414" s="188"/>
      <c r="K414" s="188"/>
      <c r="L414" s="188"/>
    </row>
    <row r="415" spans="1:12" ht="15.75" customHeight="1" x14ac:dyDescent="0.2">
      <c r="A415" s="188"/>
      <c r="B415" s="188"/>
      <c r="C415" s="188"/>
      <c r="D415" s="188"/>
      <c r="E415" s="188"/>
      <c r="F415" s="188"/>
      <c r="G415" s="188"/>
      <c r="H415" s="188"/>
      <c r="I415" s="188"/>
      <c r="J415" s="188"/>
      <c r="K415" s="188"/>
      <c r="L415" s="188"/>
    </row>
    <row r="416" spans="1:12" ht="15.75" customHeight="1" x14ac:dyDescent="0.2">
      <c r="A416" s="188"/>
      <c r="B416" s="188"/>
      <c r="C416" s="188"/>
      <c r="D416" s="188"/>
      <c r="E416" s="188"/>
      <c r="F416" s="188"/>
      <c r="G416" s="188"/>
      <c r="H416" s="188"/>
      <c r="I416" s="188"/>
      <c r="J416" s="188"/>
      <c r="K416" s="188"/>
      <c r="L416" s="188"/>
    </row>
    <row r="417" spans="1:12" ht="15.75" customHeight="1" x14ac:dyDescent="0.2">
      <c r="A417" s="188"/>
      <c r="B417" s="188"/>
      <c r="C417" s="188"/>
      <c r="D417" s="188"/>
      <c r="E417" s="188"/>
      <c r="F417" s="188"/>
      <c r="G417" s="188"/>
      <c r="H417" s="188"/>
      <c r="I417" s="188"/>
      <c r="J417" s="188"/>
      <c r="K417" s="188"/>
      <c r="L417" s="188"/>
    </row>
    <row r="418" spans="1:12" ht="15.75" customHeight="1" x14ac:dyDescent="0.2">
      <c r="A418" s="188"/>
      <c r="B418" s="188"/>
      <c r="C418" s="188"/>
      <c r="D418" s="188"/>
      <c r="E418" s="188"/>
      <c r="F418" s="188"/>
      <c r="G418" s="188"/>
      <c r="H418" s="188"/>
      <c r="I418" s="188"/>
      <c r="J418" s="188"/>
      <c r="K418" s="188"/>
      <c r="L418" s="188"/>
    </row>
    <row r="419" spans="1:12" ht="15.75" customHeight="1" x14ac:dyDescent="0.2">
      <c r="A419" s="188"/>
      <c r="B419" s="188"/>
      <c r="C419" s="188"/>
      <c r="D419" s="188"/>
      <c r="E419" s="188"/>
      <c r="F419" s="188"/>
      <c r="G419" s="188"/>
      <c r="H419" s="188"/>
      <c r="I419" s="188"/>
      <c r="J419" s="188"/>
      <c r="K419" s="188"/>
      <c r="L419" s="188"/>
    </row>
    <row r="420" spans="1:12" ht="15.75" customHeight="1" x14ac:dyDescent="0.2">
      <c r="A420" s="188"/>
      <c r="B420" s="188"/>
      <c r="C420" s="188"/>
      <c r="D420" s="188"/>
      <c r="E420" s="188"/>
      <c r="F420" s="188"/>
      <c r="G420" s="188"/>
      <c r="H420" s="188"/>
      <c r="I420" s="188"/>
      <c r="J420" s="188"/>
      <c r="K420" s="188"/>
      <c r="L420" s="188"/>
    </row>
    <row r="421" spans="1:12" ht="15.75" customHeight="1" x14ac:dyDescent="0.2">
      <c r="A421" s="188"/>
      <c r="B421" s="188"/>
      <c r="C421" s="188"/>
      <c r="D421" s="188"/>
      <c r="E421" s="188"/>
      <c r="F421" s="188"/>
      <c r="G421" s="188"/>
      <c r="H421" s="188"/>
      <c r="I421" s="188"/>
      <c r="J421" s="188"/>
      <c r="K421" s="188"/>
      <c r="L421" s="188"/>
    </row>
    <row r="422" spans="1:12" ht="15.75" customHeight="1" x14ac:dyDescent="0.2">
      <c r="A422" s="188"/>
      <c r="B422" s="188"/>
      <c r="C422" s="188"/>
      <c r="D422" s="188"/>
      <c r="E422" s="188"/>
      <c r="F422" s="188"/>
      <c r="G422" s="188"/>
      <c r="H422" s="188"/>
      <c r="I422" s="188"/>
      <c r="J422" s="188"/>
      <c r="K422" s="188"/>
      <c r="L422" s="188"/>
    </row>
    <row r="423" spans="1:12" ht="15.75" customHeight="1" x14ac:dyDescent="0.2">
      <c r="A423" s="188"/>
      <c r="B423" s="188"/>
      <c r="C423" s="188"/>
      <c r="D423" s="188"/>
      <c r="E423" s="188"/>
      <c r="F423" s="188"/>
      <c r="G423" s="188"/>
      <c r="H423" s="188"/>
      <c r="I423" s="188"/>
      <c r="J423" s="188"/>
      <c r="K423" s="188"/>
      <c r="L423" s="188"/>
    </row>
    <row r="424" spans="1:12" ht="15.75" customHeight="1" x14ac:dyDescent="0.2">
      <c r="A424" s="188"/>
      <c r="B424" s="188"/>
      <c r="C424" s="188"/>
      <c r="D424" s="188"/>
      <c r="E424" s="188"/>
      <c r="F424" s="188"/>
      <c r="G424" s="188"/>
      <c r="H424" s="188"/>
      <c r="I424" s="188"/>
      <c r="J424" s="188"/>
      <c r="K424" s="188"/>
      <c r="L424" s="188"/>
    </row>
    <row r="425" spans="1:12" ht="15.75" customHeight="1" x14ac:dyDescent="0.2">
      <c r="A425" s="188"/>
      <c r="B425" s="188"/>
      <c r="C425" s="188"/>
      <c r="D425" s="188"/>
      <c r="E425" s="188"/>
      <c r="F425" s="188"/>
      <c r="G425" s="188"/>
      <c r="H425" s="188"/>
      <c r="I425" s="188"/>
      <c r="J425" s="188"/>
      <c r="K425" s="188"/>
      <c r="L425" s="188"/>
    </row>
    <row r="426" spans="1:12" ht="15.75" customHeight="1" x14ac:dyDescent="0.2">
      <c r="A426" s="188"/>
      <c r="B426" s="188"/>
      <c r="C426" s="188"/>
      <c r="D426" s="188"/>
      <c r="E426" s="188"/>
      <c r="F426" s="188"/>
      <c r="G426" s="188"/>
      <c r="H426" s="188"/>
      <c r="I426" s="188"/>
      <c r="J426" s="188"/>
      <c r="K426" s="188"/>
      <c r="L426" s="188"/>
    </row>
    <row r="427" spans="1:12" ht="15.75" customHeight="1" x14ac:dyDescent="0.2">
      <c r="A427" s="188"/>
      <c r="B427" s="188"/>
      <c r="C427" s="188"/>
      <c r="D427" s="188"/>
      <c r="E427" s="188"/>
      <c r="F427" s="188"/>
      <c r="G427" s="188"/>
      <c r="H427" s="188"/>
      <c r="I427" s="188"/>
      <c r="J427" s="188"/>
      <c r="K427" s="188"/>
      <c r="L427" s="188"/>
    </row>
    <row r="428" spans="1:12" ht="15.75" customHeight="1" x14ac:dyDescent="0.2">
      <c r="A428" s="188"/>
      <c r="B428" s="188"/>
      <c r="C428" s="188"/>
      <c r="D428" s="188"/>
      <c r="E428" s="188"/>
      <c r="F428" s="188"/>
      <c r="G428" s="188"/>
      <c r="H428" s="188"/>
      <c r="I428" s="188"/>
      <c r="J428" s="188"/>
      <c r="K428" s="188"/>
      <c r="L428" s="188"/>
    </row>
    <row r="429" spans="1:12" ht="15.75" customHeight="1" x14ac:dyDescent="0.2">
      <c r="A429" s="188"/>
      <c r="B429" s="188"/>
      <c r="C429" s="188"/>
      <c r="D429" s="188"/>
      <c r="E429" s="188"/>
      <c r="F429" s="188"/>
      <c r="G429" s="188"/>
      <c r="H429" s="188"/>
      <c r="I429" s="188"/>
      <c r="J429" s="188"/>
      <c r="K429" s="188"/>
      <c r="L429" s="188"/>
    </row>
    <row r="430" spans="1:12" ht="15.75" customHeight="1" x14ac:dyDescent="0.2">
      <c r="A430" s="188"/>
      <c r="B430" s="188"/>
      <c r="C430" s="188"/>
      <c r="D430" s="188"/>
      <c r="E430" s="188"/>
      <c r="F430" s="188"/>
      <c r="G430" s="188"/>
      <c r="H430" s="188"/>
      <c r="I430" s="188"/>
      <c r="J430" s="188"/>
      <c r="K430" s="188"/>
      <c r="L430" s="188"/>
    </row>
    <row r="431" spans="1:12" ht="15.75" customHeight="1" x14ac:dyDescent="0.2">
      <c r="A431" s="188"/>
      <c r="B431" s="188"/>
      <c r="C431" s="188"/>
      <c r="D431" s="188"/>
      <c r="E431" s="188"/>
      <c r="F431" s="188"/>
      <c r="G431" s="188"/>
      <c r="H431" s="188"/>
      <c r="I431" s="188"/>
      <c r="J431" s="188"/>
      <c r="K431" s="188"/>
      <c r="L431" s="188"/>
    </row>
    <row r="432" spans="1:12" ht="15.75" customHeight="1" x14ac:dyDescent="0.2">
      <c r="A432" s="188"/>
      <c r="B432" s="188"/>
      <c r="C432" s="188"/>
      <c r="D432" s="188"/>
      <c r="E432" s="188"/>
      <c r="F432" s="188"/>
      <c r="G432" s="188"/>
      <c r="H432" s="188"/>
      <c r="I432" s="188"/>
      <c r="J432" s="188"/>
      <c r="K432" s="188"/>
      <c r="L432" s="188"/>
    </row>
    <row r="433" spans="1:12" ht="15.75" customHeight="1" x14ac:dyDescent="0.2">
      <c r="A433" s="188"/>
      <c r="B433" s="188"/>
      <c r="C433" s="188"/>
      <c r="D433" s="188"/>
      <c r="E433" s="188"/>
      <c r="F433" s="188"/>
      <c r="G433" s="188"/>
      <c r="H433" s="188"/>
      <c r="I433" s="188"/>
      <c r="J433" s="188"/>
      <c r="K433" s="188"/>
      <c r="L433" s="188"/>
    </row>
    <row r="434" spans="1:12" ht="15.75" customHeight="1" x14ac:dyDescent="0.2">
      <c r="A434" s="188"/>
      <c r="B434" s="188"/>
      <c r="C434" s="188"/>
      <c r="D434" s="188"/>
      <c r="E434" s="188"/>
      <c r="F434" s="188"/>
      <c r="G434" s="188"/>
      <c r="H434" s="188"/>
      <c r="I434" s="188"/>
      <c r="J434" s="188"/>
      <c r="K434" s="188"/>
      <c r="L434" s="188"/>
    </row>
    <row r="435" spans="1:12" ht="15.75" customHeight="1" x14ac:dyDescent="0.2">
      <c r="A435" s="188"/>
      <c r="B435" s="188"/>
      <c r="C435" s="188"/>
      <c r="D435" s="188"/>
      <c r="E435" s="188"/>
      <c r="F435" s="188"/>
      <c r="G435" s="188"/>
      <c r="H435" s="188"/>
      <c r="I435" s="188"/>
      <c r="J435" s="188"/>
      <c r="K435" s="188"/>
      <c r="L435" s="188"/>
    </row>
    <row r="436" spans="1:12" ht="15.75" customHeight="1" x14ac:dyDescent="0.2">
      <c r="A436" s="188"/>
      <c r="B436" s="188"/>
      <c r="C436" s="188"/>
      <c r="D436" s="188"/>
      <c r="E436" s="188"/>
      <c r="F436" s="188"/>
      <c r="G436" s="188"/>
      <c r="H436" s="188"/>
      <c r="I436" s="188"/>
      <c r="J436" s="188"/>
      <c r="K436" s="188"/>
      <c r="L436" s="188"/>
    </row>
    <row r="437" spans="1:12" ht="15.75" customHeight="1" x14ac:dyDescent="0.2">
      <c r="A437" s="188"/>
      <c r="B437" s="188"/>
      <c r="C437" s="188"/>
      <c r="D437" s="188"/>
      <c r="E437" s="188"/>
      <c r="F437" s="188"/>
      <c r="G437" s="188"/>
      <c r="H437" s="188"/>
      <c r="I437" s="188"/>
      <c r="J437" s="188"/>
      <c r="K437" s="188"/>
      <c r="L437" s="188"/>
    </row>
    <row r="438" spans="1:12" ht="15.75" customHeight="1" x14ac:dyDescent="0.2">
      <c r="A438" s="188"/>
      <c r="B438" s="188"/>
      <c r="C438" s="188"/>
      <c r="D438" s="188"/>
      <c r="E438" s="188"/>
      <c r="F438" s="188"/>
      <c r="G438" s="188"/>
      <c r="H438" s="188"/>
      <c r="I438" s="188"/>
      <c r="J438" s="188"/>
      <c r="K438" s="188"/>
      <c r="L438" s="188"/>
    </row>
    <row r="439" spans="1:12" ht="15.75" customHeight="1" x14ac:dyDescent="0.2">
      <c r="A439" s="188"/>
      <c r="B439" s="188"/>
      <c r="C439" s="188"/>
      <c r="D439" s="188"/>
      <c r="E439" s="188"/>
      <c r="F439" s="188"/>
      <c r="G439" s="188"/>
      <c r="H439" s="188"/>
      <c r="I439" s="188"/>
      <c r="J439" s="188"/>
      <c r="K439" s="188"/>
      <c r="L439" s="188"/>
    </row>
    <row r="440" spans="1:12" ht="15.75" customHeight="1" x14ac:dyDescent="0.2">
      <c r="A440" s="188"/>
      <c r="B440" s="188"/>
      <c r="C440" s="188"/>
      <c r="D440" s="188"/>
      <c r="E440" s="188"/>
      <c r="F440" s="188"/>
      <c r="G440" s="188"/>
      <c r="H440" s="188"/>
      <c r="I440" s="188"/>
      <c r="J440" s="188"/>
      <c r="K440" s="188"/>
      <c r="L440" s="188"/>
    </row>
    <row r="441" spans="1:12" ht="15.75" customHeight="1" x14ac:dyDescent="0.2">
      <c r="A441" s="188"/>
      <c r="B441" s="188"/>
      <c r="C441" s="188"/>
      <c r="D441" s="188"/>
      <c r="E441" s="188"/>
      <c r="F441" s="188"/>
      <c r="G441" s="188"/>
      <c r="H441" s="188"/>
      <c r="I441" s="188"/>
      <c r="J441" s="188"/>
      <c r="K441" s="188"/>
      <c r="L441" s="188"/>
    </row>
    <row r="442" spans="1:12" ht="15.75" customHeight="1" x14ac:dyDescent="0.2">
      <c r="A442" s="188"/>
      <c r="B442" s="188"/>
      <c r="C442" s="188"/>
      <c r="D442" s="188"/>
      <c r="E442" s="188"/>
      <c r="F442" s="188"/>
      <c r="G442" s="188"/>
      <c r="H442" s="188"/>
      <c r="I442" s="188"/>
      <c r="J442" s="188"/>
      <c r="K442" s="188"/>
      <c r="L442" s="188"/>
    </row>
    <row r="443" spans="1:12" ht="15.75" customHeight="1" x14ac:dyDescent="0.2">
      <c r="A443" s="188"/>
      <c r="B443" s="188"/>
      <c r="C443" s="188"/>
      <c r="D443" s="188"/>
      <c r="E443" s="188"/>
      <c r="F443" s="188"/>
      <c r="G443" s="188"/>
      <c r="H443" s="188"/>
      <c r="I443" s="188"/>
      <c r="J443" s="188"/>
      <c r="K443" s="188"/>
      <c r="L443" s="188"/>
    </row>
    <row r="444" spans="1:12" ht="15.75" customHeight="1" x14ac:dyDescent="0.2">
      <c r="A444" s="188"/>
      <c r="B444" s="188"/>
      <c r="C444" s="188"/>
      <c r="D444" s="188"/>
      <c r="E444" s="188"/>
      <c r="F444" s="188"/>
      <c r="G444" s="188"/>
      <c r="H444" s="188"/>
      <c r="I444" s="188"/>
      <c r="J444" s="188"/>
      <c r="K444" s="188"/>
      <c r="L444" s="188"/>
    </row>
    <row r="445" spans="1:12" ht="15.75" customHeight="1" x14ac:dyDescent="0.2">
      <c r="A445" s="188"/>
      <c r="B445" s="188"/>
      <c r="C445" s="188"/>
      <c r="D445" s="188"/>
      <c r="E445" s="188"/>
      <c r="F445" s="188"/>
      <c r="G445" s="188"/>
      <c r="H445" s="188"/>
      <c r="I445" s="188"/>
      <c r="J445" s="188"/>
      <c r="K445" s="188"/>
      <c r="L445" s="188"/>
    </row>
    <row r="446" spans="1:12" ht="15.75" customHeight="1" x14ac:dyDescent="0.2">
      <c r="A446" s="188"/>
      <c r="B446" s="188"/>
      <c r="C446" s="188"/>
      <c r="D446" s="188"/>
      <c r="E446" s="188"/>
      <c r="F446" s="188"/>
      <c r="G446" s="188"/>
      <c r="H446" s="188"/>
      <c r="I446" s="188"/>
      <c r="J446" s="188"/>
      <c r="K446" s="188"/>
      <c r="L446" s="188"/>
    </row>
    <row r="447" spans="1:12" ht="15.75" customHeight="1" x14ac:dyDescent="0.2">
      <c r="A447" s="188"/>
      <c r="B447" s="188"/>
      <c r="C447" s="188"/>
      <c r="D447" s="188"/>
      <c r="E447" s="188"/>
      <c r="F447" s="188"/>
      <c r="G447" s="188"/>
      <c r="H447" s="188"/>
      <c r="I447" s="188"/>
      <c r="J447" s="188"/>
      <c r="K447" s="188"/>
      <c r="L447" s="188"/>
    </row>
    <row r="448" spans="1:12" ht="15.75" customHeight="1" x14ac:dyDescent="0.2">
      <c r="A448" s="188"/>
      <c r="B448" s="188"/>
      <c r="C448" s="188"/>
      <c r="D448" s="188"/>
      <c r="E448" s="188"/>
      <c r="F448" s="188"/>
      <c r="G448" s="188"/>
      <c r="H448" s="188"/>
      <c r="I448" s="188"/>
      <c r="J448" s="188"/>
      <c r="K448" s="188"/>
      <c r="L448" s="188"/>
    </row>
    <row r="449" spans="1:12" ht="15.75" customHeight="1" x14ac:dyDescent="0.2">
      <c r="A449" s="188"/>
      <c r="B449" s="188"/>
      <c r="C449" s="188"/>
      <c r="D449" s="188"/>
      <c r="E449" s="188"/>
      <c r="F449" s="188"/>
      <c r="G449" s="188"/>
      <c r="H449" s="188"/>
      <c r="I449" s="188"/>
      <c r="J449" s="188"/>
      <c r="K449" s="188"/>
      <c r="L449" s="188"/>
    </row>
    <row r="450" spans="1:12" ht="15.75" customHeight="1" x14ac:dyDescent="0.2">
      <c r="A450" s="188"/>
      <c r="B450" s="188"/>
      <c r="C450" s="188"/>
      <c r="D450" s="188"/>
      <c r="E450" s="188"/>
      <c r="F450" s="188"/>
      <c r="G450" s="188"/>
      <c r="H450" s="188"/>
      <c r="I450" s="188"/>
      <c r="J450" s="188"/>
      <c r="K450" s="188"/>
      <c r="L450" s="188"/>
    </row>
    <row r="451" spans="1:12" ht="15.75" customHeight="1" x14ac:dyDescent="0.2">
      <c r="A451" s="188"/>
      <c r="B451" s="188"/>
      <c r="C451" s="188"/>
      <c r="D451" s="188"/>
      <c r="E451" s="188"/>
      <c r="F451" s="188"/>
      <c r="G451" s="188"/>
      <c r="H451" s="188"/>
      <c r="I451" s="188"/>
      <c r="J451" s="188"/>
      <c r="K451" s="188"/>
      <c r="L451" s="188"/>
    </row>
    <row r="452" spans="1:12" ht="15.75" customHeight="1" x14ac:dyDescent="0.2">
      <c r="A452" s="188"/>
      <c r="B452" s="188"/>
      <c r="C452" s="188"/>
      <c r="D452" s="188"/>
      <c r="E452" s="188"/>
      <c r="F452" s="188"/>
      <c r="G452" s="188"/>
      <c r="H452" s="188"/>
      <c r="I452" s="188"/>
      <c r="J452" s="188"/>
      <c r="K452" s="188"/>
      <c r="L452" s="188"/>
    </row>
    <row r="453" spans="1:12" ht="15.75" customHeight="1" x14ac:dyDescent="0.2">
      <c r="A453" s="188"/>
      <c r="B453" s="188"/>
      <c r="C453" s="188"/>
      <c r="D453" s="188"/>
      <c r="E453" s="188"/>
      <c r="F453" s="188"/>
      <c r="G453" s="188"/>
      <c r="H453" s="188"/>
      <c r="I453" s="188"/>
      <c r="J453" s="188"/>
      <c r="K453" s="188"/>
      <c r="L453" s="188"/>
    </row>
    <row r="454" spans="1:12" ht="15.75" customHeight="1" x14ac:dyDescent="0.2">
      <c r="A454" s="188"/>
      <c r="B454" s="188"/>
      <c r="C454" s="188"/>
      <c r="D454" s="188"/>
      <c r="E454" s="188"/>
      <c r="F454" s="188"/>
      <c r="G454" s="188"/>
      <c r="H454" s="188"/>
      <c r="I454" s="188"/>
      <c r="J454" s="188"/>
      <c r="K454" s="188"/>
      <c r="L454" s="188"/>
    </row>
    <row r="455" spans="1:12" ht="15.75" customHeight="1" x14ac:dyDescent="0.2">
      <c r="A455" s="188"/>
      <c r="B455" s="188"/>
      <c r="C455" s="188"/>
      <c r="D455" s="188"/>
      <c r="E455" s="188"/>
      <c r="F455" s="188"/>
      <c r="G455" s="188"/>
      <c r="H455" s="188"/>
      <c r="I455" s="188"/>
      <c r="J455" s="188"/>
      <c r="K455" s="188"/>
      <c r="L455" s="188"/>
    </row>
    <row r="456" spans="1:12" ht="15.75" customHeight="1" x14ac:dyDescent="0.2">
      <c r="A456" s="188"/>
      <c r="B456" s="188"/>
      <c r="C456" s="188"/>
      <c r="D456" s="188"/>
      <c r="E456" s="188"/>
      <c r="F456" s="188"/>
      <c r="G456" s="188"/>
      <c r="H456" s="188"/>
      <c r="I456" s="188"/>
      <c r="J456" s="188"/>
      <c r="K456" s="188"/>
      <c r="L456" s="188"/>
    </row>
    <row r="457" spans="1:12" ht="15.75" customHeight="1" x14ac:dyDescent="0.2">
      <c r="A457" s="188"/>
      <c r="B457" s="188"/>
      <c r="C457" s="188"/>
      <c r="D457" s="188"/>
      <c r="E457" s="188"/>
      <c r="F457" s="188"/>
      <c r="G457" s="188"/>
      <c r="H457" s="188"/>
      <c r="I457" s="188"/>
      <c r="J457" s="188"/>
      <c r="K457" s="188"/>
      <c r="L457" s="188"/>
    </row>
    <row r="458" spans="1:12" ht="15.75" customHeight="1" x14ac:dyDescent="0.2">
      <c r="A458" s="188"/>
      <c r="B458" s="188"/>
      <c r="C458" s="188"/>
      <c r="D458" s="188"/>
      <c r="E458" s="188"/>
      <c r="F458" s="188"/>
      <c r="G458" s="188"/>
      <c r="H458" s="188"/>
      <c r="I458" s="188"/>
      <c r="J458" s="188"/>
      <c r="K458" s="188"/>
      <c r="L458" s="188"/>
    </row>
    <row r="459" spans="1:12" ht="15.75" customHeight="1" x14ac:dyDescent="0.2">
      <c r="A459" s="188"/>
      <c r="B459" s="188"/>
      <c r="C459" s="188"/>
      <c r="D459" s="188"/>
      <c r="E459" s="188"/>
      <c r="F459" s="188"/>
      <c r="G459" s="188"/>
      <c r="H459" s="188"/>
      <c r="I459" s="188"/>
      <c r="J459" s="188"/>
      <c r="K459" s="188"/>
      <c r="L459" s="188"/>
    </row>
    <row r="460" spans="1:12" ht="15.75" customHeight="1" x14ac:dyDescent="0.2">
      <c r="A460" s="188"/>
      <c r="B460" s="188"/>
      <c r="C460" s="188"/>
      <c r="D460" s="188"/>
      <c r="E460" s="188"/>
      <c r="F460" s="188"/>
      <c r="G460" s="188"/>
      <c r="H460" s="188"/>
      <c r="I460" s="188"/>
      <c r="J460" s="188"/>
      <c r="K460" s="188"/>
      <c r="L460" s="188"/>
    </row>
    <row r="461" spans="1:12" ht="15.75" customHeight="1" x14ac:dyDescent="0.2">
      <c r="A461" s="188"/>
      <c r="B461" s="188"/>
      <c r="C461" s="188"/>
      <c r="D461" s="188"/>
      <c r="E461" s="188"/>
      <c r="F461" s="188"/>
      <c r="G461" s="188"/>
      <c r="H461" s="188"/>
      <c r="I461" s="188"/>
      <c r="J461" s="188"/>
      <c r="K461" s="188"/>
      <c r="L461" s="188"/>
    </row>
    <row r="462" spans="1:12" ht="15.75" customHeight="1" x14ac:dyDescent="0.2">
      <c r="A462" s="188"/>
      <c r="B462" s="188"/>
      <c r="C462" s="188"/>
      <c r="D462" s="188"/>
      <c r="E462" s="188"/>
      <c r="F462" s="188"/>
      <c r="G462" s="188"/>
      <c r="H462" s="188"/>
      <c r="I462" s="188"/>
      <c r="J462" s="188"/>
      <c r="K462" s="188"/>
      <c r="L462" s="188"/>
    </row>
    <row r="463" spans="1:12" ht="15.75" customHeight="1" x14ac:dyDescent="0.2">
      <c r="A463" s="188"/>
      <c r="B463" s="188"/>
      <c r="C463" s="188"/>
      <c r="D463" s="188"/>
      <c r="E463" s="188"/>
      <c r="F463" s="188"/>
      <c r="G463" s="188"/>
      <c r="H463" s="188"/>
      <c r="I463" s="188"/>
      <c r="J463" s="188"/>
      <c r="K463" s="188"/>
      <c r="L463" s="188"/>
    </row>
    <row r="464" spans="1:12" ht="15.75" customHeight="1" x14ac:dyDescent="0.2">
      <c r="A464" s="188"/>
      <c r="B464" s="188"/>
      <c r="C464" s="188"/>
      <c r="D464" s="188"/>
      <c r="E464" s="188"/>
      <c r="F464" s="188"/>
      <c r="G464" s="188"/>
      <c r="H464" s="188"/>
      <c r="I464" s="188"/>
      <c r="J464" s="188"/>
      <c r="K464" s="188"/>
      <c r="L464" s="188"/>
    </row>
    <row r="465" spans="1:12" ht="15.75" customHeight="1" x14ac:dyDescent="0.2">
      <c r="A465" s="188"/>
      <c r="B465" s="188"/>
      <c r="C465" s="188"/>
      <c r="D465" s="188"/>
      <c r="E465" s="188"/>
      <c r="F465" s="188"/>
      <c r="G465" s="188"/>
      <c r="H465" s="188"/>
      <c r="I465" s="188"/>
      <c r="J465" s="188"/>
      <c r="K465" s="188"/>
      <c r="L465" s="188"/>
    </row>
    <row r="466" spans="1:12" ht="15.75" customHeight="1" x14ac:dyDescent="0.2">
      <c r="A466" s="188"/>
      <c r="B466" s="188"/>
      <c r="C466" s="188"/>
      <c r="D466" s="188"/>
      <c r="E466" s="188"/>
      <c r="F466" s="188"/>
      <c r="G466" s="188"/>
      <c r="H466" s="188"/>
      <c r="I466" s="188"/>
      <c r="J466" s="188"/>
      <c r="K466" s="188"/>
      <c r="L466" s="188"/>
    </row>
    <row r="467" spans="1:12" ht="15.75" customHeight="1" x14ac:dyDescent="0.2">
      <c r="A467" s="188"/>
      <c r="B467" s="188"/>
      <c r="C467" s="188"/>
      <c r="D467" s="188"/>
      <c r="E467" s="188"/>
      <c r="F467" s="188"/>
      <c r="G467" s="188"/>
      <c r="H467" s="188"/>
      <c r="I467" s="188"/>
      <c r="J467" s="188"/>
      <c r="K467" s="188"/>
      <c r="L467" s="188"/>
    </row>
    <row r="468" spans="1:12" ht="15.75" customHeight="1" x14ac:dyDescent="0.2">
      <c r="A468" s="188"/>
      <c r="B468" s="188"/>
      <c r="C468" s="188"/>
      <c r="D468" s="188"/>
      <c r="E468" s="188"/>
      <c r="F468" s="188"/>
      <c r="G468" s="188"/>
      <c r="H468" s="188"/>
      <c r="I468" s="188"/>
      <c r="J468" s="188"/>
      <c r="K468" s="188"/>
      <c r="L468" s="188"/>
    </row>
    <row r="469" spans="1:12" ht="15.75" customHeight="1" x14ac:dyDescent="0.2">
      <c r="A469" s="188"/>
      <c r="B469" s="188"/>
      <c r="C469" s="188"/>
      <c r="D469" s="188"/>
      <c r="E469" s="188"/>
      <c r="F469" s="188"/>
      <c r="G469" s="188"/>
      <c r="H469" s="188"/>
      <c r="I469" s="188"/>
      <c r="J469" s="188"/>
      <c r="K469" s="188"/>
      <c r="L469" s="188"/>
    </row>
    <row r="470" spans="1:12" ht="15.75" customHeight="1" x14ac:dyDescent="0.2">
      <c r="A470" s="188"/>
      <c r="B470" s="188"/>
      <c r="C470" s="188"/>
      <c r="D470" s="188"/>
      <c r="E470" s="188"/>
      <c r="F470" s="188"/>
      <c r="G470" s="188"/>
      <c r="H470" s="188"/>
      <c r="I470" s="188"/>
      <c r="J470" s="188"/>
      <c r="K470" s="188"/>
      <c r="L470" s="188"/>
    </row>
    <row r="471" spans="1:12" ht="15.75" customHeight="1" x14ac:dyDescent="0.2">
      <c r="A471" s="188"/>
      <c r="B471" s="188"/>
      <c r="C471" s="188"/>
      <c r="D471" s="188"/>
      <c r="E471" s="188"/>
      <c r="F471" s="188"/>
      <c r="G471" s="188"/>
      <c r="H471" s="188"/>
      <c r="I471" s="188"/>
      <c r="J471" s="188"/>
      <c r="K471" s="188"/>
      <c r="L471" s="188"/>
    </row>
    <row r="472" spans="1:12" ht="15.75" customHeight="1" x14ac:dyDescent="0.2">
      <c r="A472" s="188"/>
      <c r="B472" s="188"/>
      <c r="C472" s="188"/>
      <c r="D472" s="188"/>
      <c r="E472" s="188"/>
      <c r="F472" s="188"/>
      <c r="G472" s="188"/>
      <c r="H472" s="188"/>
      <c r="I472" s="188"/>
      <c r="J472" s="188"/>
      <c r="K472" s="188"/>
      <c r="L472" s="188"/>
    </row>
    <row r="473" spans="1:12" ht="15.75" customHeight="1" x14ac:dyDescent="0.2">
      <c r="A473" s="188"/>
      <c r="B473" s="188"/>
      <c r="C473" s="188"/>
      <c r="D473" s="188"/>
      <c r="E473" s="188"/>
      <c r="F473" s="188"/>
      <c r="G473" s="188"/>
      <c r="H473" s="188"/>
      <c r="I473" s="188"/>
      <c r="J473" s="188"/>
      <c r="K473" s="188"/>
      <c r="L473" s="188"/>
    </row>
    <row r="474" spans="1:12" ht="15.75" customHeight="1" x14ac:dyDescent="0.2">
      <c r="A474" s="188"/>
      <c r="B474" s="188"/>
      <c r="C474" s="188"/>
      <c r="D474" s="188"/>
      <c r="E474" s="188"/>
      <c r="F474" s="188"/>
      <c r="G474" s="188"/>
      <c r="H474" s="188"/>
      <c r="I474" s="188"/>
      <c r="J474" s="188"/>
      <c r="K474" s="188"/>
      <c r="L474" s="188"/>
    </row>
    <row r="475" spans="1:12" ht="15.75" customHeight="1" x14ac:dyDescent="0.2">
      <c r="A475" s="188"/>
      <c r="B475" s="188"/>
      <c r="C475" s="188"/>
      <c r="D475" s="188"/>
      <c r="E475" s="188"/>
      <c r="F475" s="188"/>
      <c r="G475" s="188"/>
      <c r="H475" s="188"/>
      <c r="I475" s="188"/>
      <c r="J475" s="188"/>
      <c r="K475" s="188"/>
      <c r="L475" s="188"/>
    </row>
    <row r="476" spans="1:12" ht="15.75" customHeight="1" x14ac:dyDescent="0.2">
      <c r="A476" s="188"/>
      <c r="B476" s="188"/>
      <c r="C476" s="188"/>
      <c r="D476" s="188"/>
      <c r="E476" s="188"/>
      <c r="F476" s="188"/>
      <c r="G476" s="188"/>
      <c r="H476" s="188"/>
      <c r="I476" s="188"/>
      <c r="J476" s="188"/>
      <c r="K476" s="188"/>
      <c r="L476" s="188"/>
    </row>
    <row r="477" spans="1:12" ht="15.75" customHeight="1" x14ac:dyDescent="0.2">
      <c r="A477" s="188"/>
      <c r="B477" s="188"/>
      <c r="C477" s="188"/>
      <c r="D477" s="188"/>
      <c r="E477" s="188"/>
      <c r="F477" s="188"/>
      <c r="G477" s="188"/>
      <c r="H477" s="188"/>
      <c r="I477" s="188"/>
      <c r="J477" s="188"/>
      <c r="K477" s="188"/>
      <c r="L477" s="188"/>
    </row>
    <row r="478" spans="1:12" ht="15.75" customHeight="1" x14ac:dyDescent="0.2">
      <c r="A478" s="188"/>
      <c r="B478" s="188"/>
      <c r="C478" s="188"/>
      <c r="D478" s="188"/>
      <c r="E478" s="188"/>
      <c r="F478" s="188"/>
      <c r="G478" s="188"/>
      <c r="H478" s="188"/>
      <c r="I478" s="188"/>
      <c r="J478" s="188"/>
      <c r="K478" s="188"/>
      <c r="L478" s="188"/>
    </row>
    <row r="479" spans="1:12" ht="15.75" customHeight="1" x14ac:dyDescent="0.2">
      <c r="A479" s="188"/>
      <c r="B479" s="188"/>
      <c r="C479" s="188"/>
      <c r="D479" s="188"/>
      <c r="E479" s="188"/>
      <c r="F479" s="188"/>
      <c r="G479" s="188"/>
      <c r="H479" s="188"/>
      <c r="I479" s="188"/>
      <c r="J479" s="188"/>
      <c r="K479" s="188"/>
      <c r="L479" s="188"/>
    </row>
    <row r="480" spans="1:12" ht="15.75" customHeight="1" x14ac:dyDescent="0.2">
      <c r="A480" s="188"/>
      <c r="B480" s="188"/>
      <c r="C480" s="188"/>
      <c r="D480" s="188"/>
      <c r="E480" s="188"/>
      <c r="F480" s="188"/>
      <c r="G480" s="188"/>
      <c r="H480" s="188"/>
      <c r="I480" s="188"/>
      <c r="J480" s="188"/>
      <c r="K480" s="188"/>
      <c r="L480" s="188"/>
    </row>
    <row r="481" spans="1:12" ht="15.75" customHeight="1" x14ac:dyDescent="0.2">
      <c r="A481" s="188"/>
      <c r="B481" s="188"/>
      <c r="C481" s="188"/>
      <c r="D481" s="188"/>
      <c r="E481" s="188"/>
      <c r="F481" s="188"/>
      <c r="G481" s="188"/>
      <c r="H481" s="188"/>
      <c r="I481" s="188"/>
      <c r="J481" s="188"/>
      <c r="K481" s="188"/>
      <c r="L481" s="188"/>
    </row>
    <row r="482" spans="1:12" ht="15.75" customHeight="1" x14ac:dyDescent="0.2">
      <c r="A482" s="188"/>
      <c r="B482" s="188"/>
      <c r="C482" s="188"/>
      <c r="D482" s="188"/>
      <c r="E482" s="188"/>
      <c r="F482" s="188"/>
      <c r="G482" s="188"/>
      <c r="H482" s="188"/>
      <c r="I482" s="188"/>
      <c r="J482" s="188"/>
      <c r="K482" s="188"/>
      <c r="L482" s="188"/>
    </row>
    <row r="483" spans="1:12" ht="15.75" customHeight="1" x14ac:dyDescent="0.2">
      <c r="A483" s="188"/>
      <c r="B483" s="188"/>
      <c r="C483" s="188"/>
      <c r="D483" s="188"/>
      <c r="E483" s="188"/>
      <c r="F483" s="188"/>
      <c r="G483" s="188"/>
      <c r="H483" s="188"/>
      <c r="I483" s="188"/>
      <c r="J483" s="188"/>
      <c r="K483" s="188"/>
      <c r="L483" s="188"/>
    </row>
    <row r="484" spans="1:12" ht="15.75" customHeight="1" x14ac:dyDescent="0.2">
      <c r="A484" s="188"/>
      <c r="B484" s="188"/>
      <c r="C484" s="188"/>
      <c r="D484" s="188"/>
      <c r="E484" s="188"/>
      <c r="F484" s="188"/>
      <c r="G484" s="188"/>
      <c r="H484" s="188"/>
      <c r="I484" s="188"/>
      <c r="J484" s="188"/>
      <c r="K484" s="188"/>
      <c r="L484" s="188"/>
    </row>
    <row r="485" spans="1:12" ht="15.75" customHeight="1" x14ac:dyDescent="0.2">
      <c r="A485" s="188"/>
      <c r="B485" s="188"/>
      <c r="C485" s="188"/>
      <c r="D485" s="188"/>
      <c r="E485" s="188"/>
      <c r="F485" s="188"/>
      <c r="G485" s="188"/>
      <c r="H485" s="188"/>
      <c r="I485" s="188"/>
      <c r="J485" s="188"/>
      <c r="K485" s="188"/>
      <c r="L485" s="188"/>
    </row>
    <row r="486" spans="1:12" ht="15.75" customHeight="1" x14ac:dyDescent="0.2">
      <c r="A486" s="188"/>
      <c r="B486" s="188"/>
      <c r="C486" s="188"/>
      <c r="D486" s="188"/>
      <c r="E486" s="188"/>
      <c r="F486" s="188"/>
      <c r="G486" s="188"/>
      <c r="H486" s="188"/>
      <c r="I486" s="188"/>
      <c r="J486" s="188"/>
      <c r="K486" s="188"/>
      <c r="L486" s="188"/>
    </row>
    <row r="487" spans="1:12" ht="15.75" customHeight="1" x14ac:dyDescent="0.2">
      <c r="A487" s="188"/>
      <c r="B487" s="188"/>
      <c r="C487" s="188"/>
      <c r="D487" s="188"/>
      <c r="E487" s="188"/>
      <c r="F487" s="188"/>
      <c r="G487" s="188"/>
      <c r="H487" s="188"/>
      <c r="I487" s="188"/>
      <c r="J487" s="188"/>
      <c r="K487" s="188"/>
      <c r="L487" s="188"/>
    </row>
    <row r="488" spans="1:12" ht="15.75" customHeight="1" x14ac:dyDescent="0.2">
      <c r="A488" s="188"/>
      <c r="B488" s="188"/>
      <c r="C488" s="188"/>
      <c r="D488" s="188"/>
      <c r="E488" s="188"/>
      <c r="F488" s="188"/>
      <c r="G488" s="188"/>
      <c r="H488" s="188"/>
      <c r="I488" s="188"/>
      <c r="J488" s="188"/>
      <c r="K488" s="188"/>
      <c r="L488" s="188"/>
    </row>
    <row r="489" spans="1:12" ht="15.75" customHeight="1" x14ac:dyDescent="0.2">
      <c r="A489" s="188"/>
      <c r="B489" s="188"/>
      <c r="C489" s="188"/>
      <c r="D489" s="188"/>
      <c r="E489" s="188"/>
      <c r="F489" s="188"/>
      <c r="G489" s="188"/>
      <c r="H489" s="188"/>
      <c r="I489" s="188"/>
      <c r="J489" s="188"/>
      <c r="K489" s="188"/>
      <c r="L489" s="188"/>
    </row>
    <row r="490" spans="1:12" ht="15.75" customHeight="1" x14ac:dyDescent="0.2">
      <c r="A490" s="188"/>
      <c r="B490" s="188"/>
      <c r="C490" s="188"/>
      <c r="D490" s="188"/>
      <c r="E490" s="188"/>
      <c r="F490" s="188"/>
      <c r="G490" s="188"/>
      <c r="H490" s="188"/>
      <c r="I490" s="188"/>
      <c r="J490" s="188"/>
      <c r="K490" s="188"/>
      <c r="L490" s="188"/>
    </row>
    <row r="491" spans="1:12" ht="15.75" customHeight="1" x14ac:dyDescent="0.2">
      <c r="A491" s="188"/>
      <c r="B491" s="188"/>
      <c r="C491" s="188"/>
      <c r="D491" s="188"/>
      <c r="E491" s="188"/>
      <c r="F491" s="188"/>
      <c r="G491" s="188"/>
      <c r="H491" s="188"/>
      <c r="I491" s="188"/>
      <c r="J491" s="188"/>
      <c r="K491" s="188"/>
      <c r="L491" s="188"/>
    </row>
    <row r="492" spans="1:12" ht="15.75" customHeight="1" x14ac:dyDescent="0.2">
      <c r="A492" s="188"/>
      <c r="B492" s="188"/>
      <c r="C492" s="188"/>
      <c r="D492" s="188"/>
      <c r="E492" s="188"/>
      <c r="F492" s="188"/>
      <c r="G492" s="188"/>
      <c r="H492" s="188"/>
      <c r="I492" s="188"/>
      <c r="J492" s="188"/>
      <c r="K492" s="188"/>
      <c r="L492" s="188"/>
    </row>
    <row r="493" spans="1:12" ht="15.75" customHeight="1" x14ac:dyDescent="0.2">
      <c r="A493" s="188"/>
      <c r="B493" s="188"/>
      <c r="C493" s="188"/>
      <c r="D493" s="188"/>
      <c r="E493" s="188"/>
      <c r="F493" s="188"/>
      <c r="G493" s="188"/>
      <c r="H493" s="188"/>
      <c r="I493" s="188"/>
      <c r="J493" s="188"/>
      <c r="K493" s="188"/>
      <c r="L493" s="188"/>
    </row>
    <row r="494" spans="1:12" ht="15.75" customHeight="1" x14ac:dyDescent="0.2">
      <c r="A494" s="188"/>
      <c r="B494" s="188"/>
      <c r="C494" s="188"/>
      <c r="D494" s="188"/>
      <c r="E494" s="188"/>
      <c r="F494" s="188"/>
      <c r="G494" s="188"/>
      <c r="H494" s="188"/>
      <c r="I494" s="188"/>
      <c r="J494" s="188"/>
      <c r="K494" s="188"/>
      <c r="L494" s="188"/>
    </row>
    <row r="495" spans="1:12" ht="15.75" customHeight="1" x14ac:dyDescent="0.2">
      <c r="A495" s="188"/>
      <c r="B495" s="188"/>
      <c r="C495" s="188"/>
      <c r="D495" s="188"/>
      <c r="E495" s="188"/>
      <c r="F495" s="188"/>
      <c r="G495" s="188"/>
      <c r="H495" s="188"/>
      <c r="I495" s="188"/>
      <c r="J495" s="188"/>
      <c r="K495" s="188"/>
      <c r="L495" s="188"/>
    </row>
    <row r="496" spans="1:12" ht="15.75" customHeight="1" x14ac:dyDescent="0.2">
      <c r="A496" s="188"/>
      <c r="B496" s="188"/>
      <c r="C496" s="188"/>
      <c r="D496" s="188"/>
      <c r="E496" s="188"/>
      <c r="F496" s="188"/>
      <c r="G496" s="188"/>
      <c r="H496" s="188"/>
      <c r="I496" s="188"/>
      <c r="J496" s="188"/>
      <c r="K496" s="188"/>
      <c r="L496" s="188"/>
    </row>
    <row r="497" spans="1:12" ht="15.75" customHeight="1" x14ac:dyDescent="0.2">
      <c r="A497" s="188"/>
      <c r="B497" s="188"/>
      <c r="C497" s="188"/>
      <c r="D497" s="188"/>
      <c r="E497" s="188"/>
      <c r="F497" s="188"/>
      <c r="G497" s="188"/>
      <c r="H497" s="188"/>
      <c r="I497" s="188"/>
      <c r="J497" s="188"/>
      <c r="K497" s="188"/>
      <c r="L497" s="188"/>
    </row>
    <row r="498" spans="1:12" ht="15.75" customHeight="1" x14ac:dyDescent="0.2">
      <c r="A498" s="188"/>
      <c r="B498" s="188"/>
      <c r="C498" s="188"/>
      <c r="D498" s="188"/>
      <c r="E498" s="188"/>
      <c r="F498" s="188"/>
      <c r="G498" s="188"/>
      <c r="H498" s="188"/>
      <c r="I498" s="188"/>
      <c r="J498" s="188"/>
      <c r="K498" s="188"/>
      <c r="L498" s="188"/>
    </row>
    <row r="499" spans="1:12" ht="15.75" customHeight="1" x14ac:dyDescent="0.2">
      <c r="A499" s="188"/>
      <c r="B499" s="188"/>
      <c r="C499" s="188"/>
      <c r="D499" s="188"/>
      <c r="E499" s="188"/>
      <c r="F499" s="188"/>
      <c r="G499" s="188"/>
      <c r="H499" s="188"/>
      <c r="I499" s="188"/>
      <c r="J499" s="188"/>
      <c r="K499" s="188"/>
      <c r="L499" s="188"/>
    </row>
    <row r="500" spans="1:12" ht="15.75" customHeight="1" x14ac:dyDescent="0.2">
      <c r="A500" s="188"/>
      <c r="B500" s="188"/>
      <c r="C500" s="188"/>
      <c r="D500" s="188"/>
      <c r="E500" s="188"/>
      <c r="F500" s="188"/>
      <c r="G500" s="188"/>
      <c r="H500" s="188"/>
      <c r="I500" s="188"/>
      <c r="J500" s="188"/>
      <c r="K500" s="188"/>
      <c r="L500" s="188"/>
    </row>
    <row r="501" spans="1:12" ht="15.75" customHeight="1" x14ac:dyDescent="0.2">
      <c r="A501" s="188"/>
      <c r="B501" s="188"/>
      <c r="C501" s="188"/>
      <c r="D501" s="188"/>
      <c r="E501" s="188"/>
      <c r="F501" s="188"/>
      <c r="G501" s="188"/>
      <c r="H501" s="188"/>
      <c r="I501" s="188"/>
      <c r="J501" s="188"/>
      <c r="K501" s="188"/>
      <c r="L501" s="188"/>
    </row>
    <row r="502" spans="1:12" ht="15.75" customHeight="1" x14ac:dyDescent="0.2">
      <c r="A502" s="188"/>
      <c r="B502" s="188"/>
      <c r="C502" s="188"/>
      <c r="D502" s="188"/>
      <c r="E502" s="188"/>
      <c r="F502" s="188"/>
      <c r="G502" s="188"/>
      <c r="H502" s="188"/>
      <c r="I502" s="188"/>
      <c r="J502" s="188"/>
      <c r="K502" s="188"/>
      <c r="L502" s="188"/>
    </row>
    <row r="503" spans="1:12" ht="15.75" customHeight="1" x14ac:dyDescent="0.2">
      <c r="A503" s="188"/>
      <c r="B503" s="188"/>
      <c r="C503" s="188"/>
      <c r="D503" s="188"/>
      <c r="E503" s="188"/>
      <c r="F503" s="188"/>
      <c r="G503" s="188"/>
      <c r="H503" s="188"/>
      <c r="I503" s="188"/>
      <c r="J503" s="188"/>
      <c r="K503" s="188"/>
      <c r="L503" s="188"/>
    </row>
    <row r="504" spans="1:12" ht="15.75" customHeight="1" x14ac:dyDescent="0.2">
      <c r="A504" s="188"/>
      <c r="B504" s="188"/>
      <c r="C504" s="188"/>
      <c r="D504" s="188"/>
      <c r="E504" s="188"/>
      <c r="F504" s="188"/>
      <c r="G504" s="188"/>
      <c r="H504" s="188"/>
      <c r="I504" s="188"/>
      <c r="J504" s="188"/>
      <c r="K504" s="188"/>
      <c r="L504" s="188"/>
    </row>
    <row r="505" spans="1:12" ht="15.75" customHeight="1" x14ac:dyDescent="0.2">
      <c r="A505" s="188"/>
      <c r="B505" s="188"/>
      <c r="C505" s="188"/>
      <c r="D505" s="188"/>
      <c r="E505" s="188"/>
      <c r="F505" s="188"/>
      <c r="G505" s="188"/>
      <c r="H505" s="188"/>
      <c r="I505" s="188"/>
      <c r="J505" s="188"/>
      <c r="K505" s="188"/>
      <c r="L505" s="188"/>
    </row>
    <row r="506" spans="1:12" ht="15.75" customHeight="1" x14ac:dyDescent="0.2">
      <c r="A506" s="188"/>
      <c r="B506" s="188"/>
      <c r="C506" s="188"/>
      <c r="D506" s="188"/>
      <c r="E506" s="188"/>
      <c r="F506" s="188"/>
      <c r="G506" s="188"/>
      <c r="H506" s="188"/>
      <c r="I506" s="188"/>
      <c r="J506" s="188"/>
      <c r="K506" s="188"/>
      <c r="L506" s="188"/>
    </row>
    <row r="507" spans="1:12" ht="15.75" customHeight="1" x14ac:dyDescent="0.2">
      <c r="A507" s="188"/>
      <c r="B507" s="188"/>
      <c r="C507" s="188"/>
      <c r="D507" s="188"/>
      <c r="E507" s="188"/>
      <c r="F507" s="188"/>
      <c r="G507" s="188"/>
      <c r="H507" s="188"/>
      <c r="I507" s="188"/>
      <c r="J507" s="188"/>
      <c r="K507" s="188"/>
      <c r="L507" s="188"/>
    </row>
    <row r="508" spans="1:12" ht="15.75" customHeight="1" x14ac:dyDescent="0.2">
      <c r="A508" s="188"/>
      <c r="B508" s="188"/>
      <c r="C508" s="188"/>
      <c r="D508" s="188"/>
      <c r="E508" s="188"/>
      <c r="F508" s="188"/>
      <c r="G508" s="188"/>
      <c r="H508" s="188"/>
      <c r="I508" s="188"/>
      <c r="J508" s="188"/>
      <c r="K508" s="188"/>
      <c r="L508" s="188"/>
    </row>
    <row r="509" spans="1:12" ht="15.75" customHeight="1" x14ac:dyDescent="0.2">
      <c r="A509" s="188"/>
      <c r="B509" s="188"/>
      <c r="C509" s="188"/>
      <c r="D509" s="188"/>
      <c r="E509" s="188"/>
      <c r="F509" s="188"/>
      <c r="G509" s="188"/>
      <c r="H509" s="188"/>
      <c r="I509" s="188"/>
      <c r="J509" s="188"/>
      <c r="K509" s="188"/>
      <c r="L509" s="188"/>
    </row>
    <row r="510" spans="1:12" ht="15.75" customHeight="1" x14ac:dyDescent="0.2">
      <c r="A510" s="188"/>
      <c r="B510" s="188"/>
      <c r="C510" s="188"/>
      <c r="D510" s="188"/>
      <c r="E510" s="188"/>
      <c r="F510" s="188"/>
      <c r="G510" s="188"/>
      <c r="H510" s="188"/>
      <c r="I510" s="188"/>
      <c r="J510" s="188"/>
      <c r="K510" s="188"/>
      <c r="L510" s="188"/>
    </row>
    <row r="511" spans="1:12" ht="15.75" customHeight="1" x14ac:dyDescent="0.2">
      <c r="A511" s="188"/>
      <c r="B511" s="188"/>
      <c r="C511" s="188"/>
      <c r="D511" s="188"/>
      <c r="E511" s="188"/>
      <c r="F511" s="188"/>
      <c r="G511" s="188"/>
      <c r="H511" s="188"/>
      <c r="I511" s="188"/>
      <c r="J511" s="188"/>
      <c r="K511" s="188"/>
      <c r="L511" s="188"/>
    </row>
    <row r="512" spans="1:12" ht="15.75" customHeight="1" x14ac:dyDescent="0.2">
      <c r="A512" s="188"/>
      <c r="B512" s="188"/>
      <c r="C512" s="188"/>
      <c r="D512" s="188"/>
      <c r="E512" s="188"/>
      <c r="F512" s="188"/>
      <c r="G512" s="188"/>
      <c r="H512" s="188"/>
      <c r="I512" s="188"/>
      <c r="J512" s="188"/>
      <c r="K512" s="188"/>
      <c r="L512" s="188"/>
    </row>
    <row r="513" spans="1:12" ht="15.75" customHeight="1" x14ac:dyDescent="0.2">
      <c r="A513" s="188"/>
      <c r="B513" s="188"/>
      <c r="C513" s="188"/>
      <c r="D513" s="188"/>
      <c r="E513" s="188"/>
      <c r="F513" s="188"/>
      <c r="G513" s="188"/>
      <c r="H513" s="188"/>
      <c r="I513" s="188"/>
      <c r="J513" s="188"/>
      <c r="K513" s="188"/>
      <c r="L513" s="188"/>
    </row>
    <row r="514" spans="1:12" ht="15.75" customHeight="1" x14ac:dyDescent="0.2">
      <c r="A514" s="188"/>
      <c r="B514" s="188"/>
      <c r="C514" s="188"/>
      <c r="D514" s="188"/>
      <c r="E514" s="188"/>
      <c r="F514" s="188"/>
      <c r="G514" s="188"/>
      <c r="H514" s="188"/>
      <c r="I514" s="188"/>
      <c r="J514" s="188"/>
      <c r="K514" s="188"/>
      <c r="L514" s="188"/>
    </row>
    <row r="515" spans="1:12" ht="15.75" customHeight="1" x14ac:dyDescent="0.2">
      <c r="A515" s="188"/>
      <c r="B515" s="188"/>
      <c r="C515" s="188"/>
      <c r="D515" s="188"/>
      <c r="E515" s="188"/>
      <c r="F515" s="188"/>
      <c r="G515" s="188"/>
      <c r="H515" s="188"/>
      <c r="I515" s="188"/>
      <c r="J515" s="188"/>
      <c r="K515" s="188"/>
      <c r="L515" s="188"/>
    </row>
    <row r="516" spans="1:12" ht="15.75" customHeight="1" x14ac:dyDescent="0.2">
      <c r="A516" s="188"/>
      <c r="B516" s="188"/>
      <c r="C516" s="188"/>
      <c r="D516" s="188"/>
      <c r="E516" s="188"/>
      <c r="F516" s="188"/>
      <c r="G516" s="188"/>
      <c r="H516" s="188"/>
      <c r="I516" s="188"/>
      <c r="J516" s="188"/>
      <c r="K516" s="188"/>
      <c r="L516" s="188"/>
    </row>
    <row r="517" spans="1:12" ht="15.75" customHeight="1" x14ac:dyDescent="0.2">
      <c r="A517" s="188"/>
      <c r="B517" s="188"/>
      <c r="C517" s="188"/>
      <c r="D517" s="188"/>
      <c r="E517" s="188"/>
      <c r="F517" s="188"/>
      <c r="G517" s="188"/>
      <c r="H517" s="188"/>
      <c r="I517" s="188"/>
      <c r="J517" s="188"/>
      <c r="K517" s="188"/>
      <c r="L517" s="188"/>
    </row>
    <row r="518" spans="1:12" ht="15.75" customHeight="1" x14ac:dyDescent="0.2">
      <c r="A518" s="188"/>
      <c r="B518" s="188"/>
      <c r="C518" s="188"/>
      <c r="D518" s="188"/>
      <c r="E518" s="188"/>
      <c r="F518" s="188"/>
      <c r="G518" s="188"/>
      <c r="H518" s="188"/>
      <c r="I518" s="188"/>
      <c r="J518" s="188"/>
      <c r="K518" s="188"/>
      <c r="L518" s="188"/>
    </row>
    <row r="519" spans="1:12" ht="15.75" customHeight="1" x14ac:dyDescent="0.2">
      <c r="A519" s="188"/>
      <c r="B519" s="188"/>
      <c r="C519" s="188"/>
      <c r="D519" s="188"/>
      <c r="E519" s="188"/>
      <c r="F519" s="188"/>
      <c r="G519" s="188"/>
      <c r="H519" s="188"/>
      <c r="I519" s="188"/>
      <c r="J519" s="188"/>
      <c r="K519" s="188"/>
      <c r="L519" s="188"/>
    </row>
    <row r="520" spans="1:12" ht="15.75" customHeight="1" x14ac:dyDescent="0.2">
      <c r="A520" s="188"/>
      <c r="B520" s="188"/>
      <c r="C520" s="188"/>
      <c r="D520" s="188"/>
      <c r="E520" s="188"/>
      <c r="F520" s="188"/>
      <c r="G520" s="188"/>
      <c r="H520" s="188"/>
      <c r="I520" s="188"/>
      <c r="J520" s="188"/>
      <c r="K520" s="188"/>
      <c r="L520" s="188"/>
    </row>
    <row r="521" spans="1:12" ht="15.75" customHeight="1" x14ac:dyDescent="0.2">
      <c r="A521" s="188"/>
      <c r="B521" s="188"/>
      <c r="C521" s="188"/>
      <c r="D521" s="188"/>
      <c r="E521" s="188"/>
      <c r="F521" s="188"/>
      <c r="G521" s="188"/>
      <c r="H521" s="188"/>
      <c r="I521" s="188"/>
      <c r="J521" s="188"/>
      <c r="K521" s="188"/>
      <c r="L521" s="188"/>
    </row>
    <row r="522" spans="1:12" ht="15.75" customHeight="1" x14ac:dyDescent="0.2">
      <c r="A522" s="188"/>
      <c r="B522" s="188"/>
      <c r="C522" s="188"/>
      <c r="D522" s="188"/>
      <c r="E522" s="188"/>
      <c r="F522" s="188"/>
      <c r="G522" s="188"/>
      <c r="H522" s="188"/>
      <c r="I522" s="188"/>
      <c r="J522" s="188"/>
      <c r="K522" s="188"/>
      <c r="L522" s="188"/>
    </row>
    <row r="523" spans="1:12" ht="15.75" customHeight="1" x14ac:dyDescent="0.2">
      <c r="A523" s="188"/>
      <c r="B523" s="188"/>
      <c r="C523" s="188"/>
      <c r="D523" s="188"/>
      <c r="E523" s="188"/>
      <c r="F523" s="188"/>
      <c r="G523" s="188"/>
      <c r="H523" s="188"/>
      <c r="I523" s="188"/>
      <c r="J523" s="188"/>
      <c r="K523" s="188"/>
      <c r="L523" s="188"/>
    </row>
    <row r="524" spans="1:12" ht="15.75" customHeight="1" x14ac:dyDescent="0.2">
      <c r="A524" s="188"/>
      <c r="B524" s="188"/>
      <c r="C524" s="188"/>
      <c r="D524" s="188"/>
      <c r="E524" s="188"/>
      <c r="F524" s="188"/>
      <c r="G524" s="188"/>
      <c r="H524" s="188"/>
      <c r="I524" s="188"/>
      <c r="J524" s="188"/>
      <c r="K524" s="188"/>
      <c r="L524" s="188"/>
    </row>
    <row r="525" spans="1:12" ht="15.75" customHeight="1" x14ac:dyDescent="0.2">
      <c r="A525" s="188"/>
      <c r="B525" s="188"/>
      <c r="C525" s="188"/>
      <c r="D525" s="188"/>
      <c r="E525" s="188"/>
      <c r="F525" s="188"/>
      <c r="G525" s="188"/>
      <c r="H525" s="188"/>
      <c r="I525" s="188"/>
      <c r="J525" s="188"/>
      <c r="K525" s="188"/>
      <c r="L525" s="188"/>
    </row>
    <row r="526" spans="1:12" ht="15.75" customHeight="1" x14ac:dyDescent="0.2">
      <c r="A526" s="188"/>
      <c r="B526" s="188"/>
      <c r="C526" s="188"/>
      <c r="D526" s="188"/>
      <c r="E526" s="188"/>
      <c r="F526" s="188"/>
      <c r="G526" s="188"/>
      <c r="H526" s="188"/>
      <c r="I526" s="188"/>
      <c r="J526" s="188"/>
      <c r="K526" s="188"/>
      <c r="L526" s="188"/>
    </row>
    <row r="527" spans="1:12" ht="15.75" customHeight="1" x14ac:dyDescent="0.2">
      <c r="A527" s="188"/>
      <c r="B527" s="188"/>
      <c r="C527" s="188"/>
      <c r="D527" s="188"/>
      <c r="E527" s="188"/>
      <c r="F527" s="188"/>
      <c r="G527" s="188"/>
      <c r="H527" s="188"/>
      <c r="I527" s="188"/>
      <c r="J527" s="188"/>
      <c r="K527" s="188"/>
      <c r="L527" s="188"/>
    </row>
    <row r="528" spans="1:12" ht="15.75" customHeight="1" x14ac:dyDescent="0.2">
      <c r="A528" s="188"/>
      <c r="B528" s="188"/>
      <c r="C528" s="188"/>
      <c r="D528" s="188"/>
      <c r="E528" s="188"/>
      <c r="F528" s="188"/>
      <c r="G528" s="188"/>
      <c r="H528" s="188"/>
      <c r="I528" s="188"/>
      <c r="J528" s="188"/>
      <c r="K528" s="188"/>
      <c r="L528" s="188"/>
    </row>
    <row r="529" spans="1:12" ht="15.75" customHeight="1" x14ac:dyDescent="0.2">
      <c r="A529" s="188"/>
      <c r="B529" s="188"/>
      <c r="C529" s="188"/>
      <c r="D529" s="188"/>
      <c r="E529" s="188"/>
      <c r="F529" s="188"/>
      <c r="G529" s="188"/>
      <c r="H529" s="188"/>
      <c r="I529" s="188"/>
      <c r="J529" s="188"/>
      <c r="K529" s="188"/>
      <c r="L529" s="188"/>
    </row>
    <row r="530" spans="1:12" ht="15.75" customHeight="1" x14ac:dyDescent="0.2">
      <c r="A530" s="188"/>
      <c r="B530" s="188"/>
      <c r="C530" s="188"/>
      <c r="D530" s="188"/>
      <c r="E530" s="188"/>
      <c r="F530" s="188"/>
      <c r="G530" s="188"/>
      <c r="H530" s="188"/>
      <c r="I530" s="188"/>
      <c r="J530" s="188"/>
      <c r="K530" s="188"/>
      <c r="L530" s="188"/>
    </row>
    <row r="531" spans="1:12" ht="15.75" customHeight="1" x14ac:dyDescent="0.2">
      <c r="A531" s="188"/>
      <c r="B531" s="188"/>
      <c r="C531" s="188"/>
      <c r="D531" s="188"/>
      <c r="E531" s="188"/>
      <c r="F531" s="188"/>
      <c r="G531" s="188"/>
      <c r="H531" s="188"/>
      <c r="I531" s="188"/>
      <c r="J531" s="188"/>
      <c r="K531" s="188"/>
      <c r="L531" s="188"/>
    </row>
    <row r="532" spans="1:12" ht="15.75" customHeight="1" x14ac:dyDescent="0.2">
      <c r="A532" s="188"/>
      <c r="B532" s="188"/>
      <c r="C532" s="188"/>
      <c r="D532" s="188"/>
      <c r="E532" s="188"/>
      <c r="F532" s="188"/>
      <c r="G532" s="188"/>
      <c r="H532" s="188"/>
      <c r="I532" s="188"/>
      <c r="J532" s="188"/>
      <c r="K532" s="188"/>
      <c r="L532" s="188"/>
    </row>
    <row r="533" spans="1:12" ht="15.75" customHeight="1" x14ac:dyDescent="0.2">
      <c r="A533" s="188"/>
      <c r="B533" s="188"/>
      <c r="C533" s="188"/>
      <c r="D533" s="188"/>
      <c r="E533" s="188"/>
      <c r="F533" s="188"/>
      <c r="G533" s="188"/>
      <c r="H533" s="188"/>
      <c r="I533" s="188"/>
      <c r="J533" s="188"/>
      <c r="K533" s="188"/>
      <c r="L533" s="188"/>
    </row>
    <row r="534" spans="1:12" ht="15.75" customHeight="1" x14ac:dyDescent="0.2">
      <c r="A534" s="188"/>
      <c r="B534" s="188"/>
      <c r="C534" s="188"/>
      <c r="D534" s="188"/>
      <c r="E534" s="188"/>
      <c r="F534" s="188"/>
      <c r="G534" s="188"/>
      <c r="H534" s="188"/>
      <c r="I534" s="188"/>
      <c r="J534" s="188"/>
      <c r="K534" s="188"/>
      <c r="L534" s="188"/>
    </row>
    <row r="535" spans="1:12" ht="15.75" customHeight="1" x14ac:dyDescent="0.2">
      <c r="A535" s="188"/>
      <c r="B535" s="188"/>
      <c r="C535" s="188"/>
      <c r="D535" s="188"/>
      <c r="E535" s="188"/>
      <c r="F535" s="188"/>
      <c r="G535" s="188"/>
      <c r="H535" s="188"/>
      <c r="I535" s="188"/>
      <c r="J535" s="188"/>
      <c r="K535" s="188"/>
      <c r="L535" s="188"/>
    </row>
    <row r="536" spans="1:12" ht="15.75" customHeight="1" x14ac:dyDescent="0.2">
      <c r="A536" s="188"/>
      <c r="B536" s="188"/>
      <c r="C536" s="188"/>
      <c r="D536" s="188"/>
      <c r="E536" s="188"/>
      <c r="F536" s="188"/>
      <c r="G536" s="188"/>
      <c r="H536" s="188"/>
      <c r="I536" s="188"/>
      <c r="J536" s="188"/>
      <c r="K536" s="188"/>
      <c r="L536" s="188"/>
    </row>
    <row r="537" spans="1:12" ht="15.75" customHeight="1" x14ac:dyDescent="0.2">
      <c r="A537" s="188"/>
      <c r="B537" s="188"/>
      <c r="C537" s="188"/>
      <c r="D537" s="188"/>
      <c r="E537" s="188"/>
      <c r="F537" s="188"/>
      <c r="G537" s="188"/>
      <c r="H537" s="188"/>
      <c r="I537" s="188"/>
      <c r="J537" s="188"/>
      <c r="K537" s="188"/>
      <c r="L537" s="188"/>
    </row>
    <row r="538" spans="1:12" ht="15.75" customHeight="1" x14ac:dyDescent="0.2">
      <c r="A538" s="188"/>
      <c r="B538" s="188"/>
      <c r="C538" s="188"/>
      <c r="D538" s="188"/>
      <c r="E538" s="188"/>
      <c r="F538" s="188"/>
      <c r="G538" s="188"/>
      <c r="H538" s="188"/>
      <c r="I538" s="188"/>
      <c r="J538" s="188"/>
      <c r="K538" s="188"/>
      <c r="L538" s="188"/>
    </row>
    <row r="539" spans="1:12" ht="15.75" customHeight="1" x14ac:dyDescent="0.2">
      <c r="A539" s="188"/>
      <c r="B539" s="188"/>
      <c r="C539" s="188"/>
      <c r="D539" s="188"/>
      <c r="E539" s="188"/>
      <c r="F539" s="188"/>
      <c r="G539" s="188"/>
      <c r="H539" s="188"/>
      <c r="I539" s="188"/>
      <c r="J539" s="188"/>
      <c r="K539" s="188"/>
      <c r="L539" s="188"/>
    </row>
    <row r="540" spans="1:12" ht="15.75" customHeight="1" x14ac:dyDescent="0.2">
      <c r="A540" s="188"/>
      <c r="B540" s="188"/>
      <c r="C540" s="188"/>
      <c r="D540" s="188"/>
      <c r="E540" s="188"/>
      <c r="F540" s="188"/>
      <c r="G540" s="188"/>
      <c r="H540" s="188"/>
      <c r="I540" s="188"/>
      <c r="J540" s="188"/>
      <c r="K540" s="188"/>
      <c r="L540" s="188"/>
    </row>
    <row r="541" spans="1:12" ht="15.75" customHeight="1" x14ac:dyDescent="0.2">
      <c r="A541" s="188"/>
      <c r="B541" s="188"/>
      <c r="C541" s="188"/>
      <c r="D541" s="188"/>
      <c r="E541" s="188"/>
      <c r="F541" s="188"/>
      <c r="G541" s="188"/>
      <c r="H541" s="188"/>
      <c r="I541" s="188"/>
      <c r="J541" s="188"/>
      <c r="K541" s="188"/>
      <c r="L541" s="188"/>
    </row>
    <row r="542" spans="1:12" ht="15.75" customHeight="1" x14ac:dyDescent="0.2">
      <c r="A542" s="188"/>
      <c r="B542" s="188"/>
      <c r="C542" s="188"/>
      <c r="D542" s="188"/>
      <c r="E542" s="188"/>
      <c r="F542" s="188"/>
      <c r="G542" s="188"/>
      <c r="H542" s="188"/>
      <c r="I542" s="188"/>
      <c r="J542" s="188"/>
      <c r="K542" s="188"/>
      <c r="L542" s="188"/>
    </row>
    <row r="543" spans="1:12" ht="15.75" customHeight="1" x14ac:dyDescent="0.2">
      <c r="A543" s="188"/>
      <c r="B543" s="188"/>
      <c r="C543" s="188"/>
      <c r="D543" s="188"/>
      <c r="E543" s="188"/>
      <c r="F543" s="188"/>
      <c r="G543" s="188"/>
      <c r="H543" s="188"/>
      <c r="I543" s="188"/>
      <c r="J543" s="188"/>
      <c r="K543" s="188"/>
      <c r="L543" s="188"/>
    </row>
    <row r="544" spans="1:12" ht="15.75" customHeight="1" x14ac:dyDescent="0.2">
      <c r="A544" s="188"/>
      <c r="B544" s="188"/>
      <c r="C544" s="188"/>
      <c r="D544" s="188"/>
      <c r="E544" s="188"/>
      <c r="F544" s="188"/>
      <c r="G544" s="188"/>
      <c r="H544" s="188"/>
      <c r="I544" s="188"/>
      <c r="J544" s="188"/>
      <c r="K544" s="188"/>
      <c r="L544" s="188"/>
    </row>
    <row r="545" spans="1:12" ht="15.75" customHeight="1" x14ac:dyDescent="0.2">
      <c r="A545" s="188"/>
      <c r="B545" s="188"/>
      <c r="C545" s="188"/>
      <c r="D545" s="188"/>
      <c r="E545" s="188"/>
      <c r="F545" s="188"/>
      <c r="G545" s="188"/>
      <c r="H545" s="188"/>
      <c r="I545" s="188"/>
      <c r="J545" s="188"/>
      <c r="K545" s="188"/>
      <c r="L545" s="188"/>
    </row>
    <row r="546" spans="1:12" ht="15.75" customHeight="1" x14ac:dyDescent="0.2">
      <c r="A546" s="188"/>
      <c r="B546" s="188"/>
      <c r="C546" s="188"/>
      <c r="D546" s="188"/>
      <c r="E546" s="188"/>
      <c r="F546" s="188"/>
      <c r="G546" s="188"/>
      <c r="H546" s="188"/>
      <c r="I546" s="188"/>
      <c r="J546" s="188"/>
      <c r="K546" s="188"/>
      <c r="L546" s="188"/>
    </row>
    <row r="547" spans="1:12" ht="15.75" customHeight="1" x14ac:dyDescent="0.2">
      <c r="A547" s="188"/>
      <c r="B547" s="188"/>
      <c r="C547" s="188"/>
      <c r="D547" s="188"/>
      <c r="E547" s="188"/>
      <c r="F547" s="188"/>
      <c r="G547" s="188"/>
      <c r="H547" s="188"/>
      <c r="I547" s="188"/>
      <c r="J547" s="188"/>
      <c r="K547" s="188"/>
      <c r="L547" s="188"/>
    </row>
    <row r="548" spans="1:12" ht="15.75" customHeight="1" x14ac:dyDescent="0.2">
      <c r="A548" s="188"/>
      <c r="B548" s="188"/>
      <c r="C548" s="188"/>
      <c r="D548" s="188"/>
      <c r="E548" s="188"/>
      <c r="F548" s="188"/>
      <c r="G548" s="188"/>
      <c r="H548" s="188"/>
      <c r="I548" s="188"/>
      <c r="J548" s="188"/>
      <c r="K548" s="188"/>
      <c r="L548" s="188"/>
    </row>
    <row r="549" spans="1:12" ht="15.75" customHeight="1" x14ac:dyDescent="0.2">
      <c r="A549" s="188"/>
      <c r="B549" s="188"/>
      <c r="C549" s="188"/>
      <c r="D549" s="188"/>
      <c r="E549" s="188"/>
      <c r="F549" s="188"/>
      <c r="G549" s="188"/>
      <c r="H549" s="188"/>
      <c r="I549" s="188"/>
      <c r="J549" s="188"/>
      <c r="K549" s="188"/>
      <c r="L549" s="188"/>
    </row>
    <row r="550" spans="1:12" ht="15.75" customHeight="1" x14ac:dyDescent="0.2">
      <c r="A550" s="188"/>
      <c r="B550" s="188"/>
      <c r="C550" s="188"/>
      <c r="D550" s="188"/>
      <c r="E550" s="188"/>
      <c r="F550" s="188"/>
      <c r="G550" s="188"/>
      <c r="H550" s="188"/>
      <c r="I550" s="188"/>
      <c r="J550" s="188"/>
      <c r="K550" s="188"/>
      <c r="L550" s="188"/>
    </row>
    <row r="551" spans="1:12" ht="15.75" customHeight="1" x14ac:dyDescent="0.2">
      <c r="A551" s="188"/>
      <c r="B551" s="188"/>
      <c r="C551" s="188"/>
      <c r="D551" s="188"/>
      <c r="E551" s="188"/>
      <c r="F551" s="188"/>
      <c r="G551" s="188"/>
      <c r="H551" s="188"/>
      <c r="I551" s="188"/>
      <c r="J551" s="188"/>
      <c r="K551" s="188"/>
      <c r="L551" s="188"/>
    </row>
    <row r="552" spans="1:12" ht="15.75" customHeight="1" x14ac:dyDescent="0.2">
      <c r="A552" s="188"/>
      <c r="B552" s="188"/>
      <c r="C552" s="188"/>
      <c r="D552" s="188"/>
      <c r="E552" s="188"/>
      <c r="F552" s="188"/>
      <c r="G552" s="188"/>
      <c r="H552" s="188"/>
      <c r="I552" s="188"/>
      <c r="J552" s="188"/>
      <c r="K552" s="188"/>
      <c r="L552" s="188"/>
    </row>
    <row r="553" spans="1:12" ht="15.75" customHeight="1" x14ac:dyDescent="0.2">
      <c r="A553" s="188"/>
      <c r="B553" s="188"/>
      <c r="C553" s="188"/>
      <c r="D553" s="188"/>
      <c r="E553" s="188"/>
      <c r="F553" s="188"/>
      <c r="G553" s="188"/>
      <c r="H553" s="188"/>
      <c r="I553" s="188"/>
      <c r="J553" s="188"/>
      <c r="K553" s="188"/>
      <c r="L553" s="188"/>
    </row>
    <row r="554" spans="1:12" ht="15.75" customHeight="1" x14ac:dyDescent="0.2">
      <c r="A554" s="188"/>
      <c r="B554" s="188"/>
      <c r="C554" s="188"/>
      <c r="D554" s="188"/>
      <c r="E554" s="188"/>
      <c r="F554" s="188"/>
      <c r="G554" s="188"/>
      <c r="H554" s="188"/>
      <c r="I554" s="188"/>
      <c r="J554" s="188"/>
      <c r="K554" s="188"/>
      <c r="L554" s="188"/>
    </row>
    <row r="555" spans="1:12" ht="15.75" customHeight="1" x14ac:dyDescent="0.2">
      <c r="A555" s="188"/>
      <c r="B555" s="188"/>
      <c r="C555" s="188"/>
      <c r="D555" s="188"/>
      <c r="E555" s="188"/>
      <c r="F555" s="188"/>
      <c r="G555" s="188"/>
      <c r="H555" s="188"/>
      <c r="I555" s="188"/>
      <c r="J555" s="188"/>
      <c r="K555" s="188"/>
      <c r="L555" s="188"/>
    </row>
    <row r="556" spans="1:12" ht="15.75" customHeight="1" x14ac:dyDescent="0.2">
      <c r="A556" s="188"/>
      <c r="B556" s="188"/>
      <c r="C556" s="188"/>
      <c r="D556" s="188"/>
      <c r="E556" s="188"/>
      <c r="F556" s="188"/>
      <c r="G556" s="188"/>
      <c r="H556" s="188"/>
      <c r="I556" s="188"/>
      <c r="J556" s="188"/>
      <c r="K556" s="188"/>
      <c r="L556" s="188"/>
    </row>
    <row r="557" spans="1:12" ht="15.75" customHeight="1" x14ac:dyDescent="0.2">
      <c r="A557" s="188"/>
      <c r="B557" s="188"/>
      <c r="C557" s="188"/>
      <c r="D557" s="188"/>
      <c r="E557" s="188"/>
      <c r="F557" s="188"/>
      <c r="G557" s="188"/>
      <c r="H557" s="188"/>
      <c r="I557" s="188"/>
      <c r="J557" s="188"/>
      <c r="K557" s="188"/>
      <c r="L557" s="188"/>
    </row>
    <row r="558" spans="1:12" ht="15.75" customHeight="1" x14ac:dyDescent="0.2">
      <c r="A558" s="188"/>
      <c r="B558" s="188"/>
      <c r="C558" s="188"/>
      <c r="D558" s="188"/>
      <c r="E558" s="188"/>
      <c r="F558" s="188"/>
      <c r="G558" s="188"/>
      <c r="H558" s="188"/>
      <c r="I558" s="188"/>
      <c r="J558" s="188"/>
      <c r="K558" s="188"/>
      <c r="L558" s="188"/>
    </row>
    <row r="559" spans="1:12" ht="15.75" customHeight="1" x14ac:dyDescent="0.2">
      <c r="A559" s="188"/>
      <c r="B559" s="188"/>
      <c r="C559" s="188"/>
      <c r="D559" s="188"/>
      <c r="E559" s="188"/>
      <c r="F559" s="188"/>
      <c r="G559" s="188"/>
      <c r="H559" s="188"/>
      <c r="I559" s="188"/>
      <c r="J559" s="188"/>
      <c r="K559" s="188"/>
      <c r="L559" s="188"/>
    </row>
    <row r="560" spans="1:12" ht="15.75" customHeight="1" x14ac:dyDescent="0.2">
      <c r="A560" s="188"/>
      <c r="B560" s="188"/>
      <c r="C560" s="188"/>
      <c r="D560" s="188"/>
      <c r="E560" s="188"/>
      <c r="F560" s="188"/>
      <c r="G560" s="188"/>
      <c r="H560" s="188"/>
      <c r="I560" s="188"/>
      <c r="J560" s="188"/>
      <c r="K560" s="188"/>
      <c r="L560" s="188"/>
    </row>
    <row r="561" spans="1:12" ht="15.75" customHeight="1" x14ac:dyDescent="0.2">
      <c r="A561" s="188"/>
      <c r="B561" s="188"/>
      <c r="C561" s="188"/>
      <c r="D561" s="188"/>
      <c r="E561" s="188"/>
      <c r="F561" s="188"/>
      <c r="G561" s="188"/>
      <c r="H561" s="188"/>
      <c r="I561" s="188"/>
      <c r="J561" s="188"/>
      <c r="K561" s="188"/>
      <c r="L561" s="188"/>
    </row>
    <row r="562" spans="1:12" ht="15.75" customHeight="1" x14ac:dyDescent="0.2">
      <c r="A562" s="188"/>
      <c r="B562" s="188"/>
      <c r="C562" s="188"/>
      <c r="D562" s="188"/>
      <c r="E562" s="188"/>
      <c r="F562" s="188"/>
      <c r="G562" s="188"/>
      <c r="H562" s="188"/>
      <c r="I562" s="188"/>
      <c r="J562" s="188"/>
      <c r="K562" s="188"/>
      <c r="L562" s="188"/>
    </row>
    <row r="563" spans="1:12" ht="15.75" customHeight="1" x14ac:dyDescent="0.2">
      <c r="A563" s="188"/>
      <c r="B563" s="188"/>
      <c r="C563" s="188"/>
      <c r="D563" s="188"/>
      <c r="E563" s="188"/>
      <c r="F563" s="188"/>
      <c r="G563" s="188"/>
      <c r="H563" s="188"/>
      <c r="I563" s="188"/>
      <c r="J563" s="188"/>
      <c r="K563" s="188"/>
      <c r="L563" s="188"/>
    </row>
    <row r="564" spans="1:12" ht="15.75" customHeight="1" x14ac:dyDescent="0.2">
      <c r="A564" s="188"/>
      <c r="B564" s="188"/>
      <c r="C564" s="188"/>
      <c r="D564" s="188"/>
      <c r="E564" s="188"/>
      <c r="F564" s="188"/>
      <c r="G564" s="188"/>
      <c r="H564" s="188"/>
      <c r="I564" s="188"/>
      <c r="J564" s="188"/>
      <c r="K564" s="188"/>
      <c r="L564" s="188"/>
    </row>
    <row r="565" spans="1:12" ht="15.75" customHeight="1" x14ac:dyDescent="0.2">
      <c r="A565" s="188"/>
      <c r="B565" s="188"/>
      <c r="C565" s="188"/>
      <c r="D565" s="188"/>
      <c r="E565" s="188"/>
      <c r="F565" s="188"/>
      <c r="G565" s="188"/>
      <c r="H565" s="188"/>
      <c r="I565" s="188"/>
      <c r="J565" s="188"/>
      <c r="K565" s="188"/>
      <c r="L565" s="188"/>
    </row>
    <row r="566" spans="1:12" ht="15.75" customHeight="1" x14ac:dyDescent="0.2">
      <c r="A566" s="188"/>
      <c r="B566" s="188"/>
      <c r="C566" s="188"/>
      <c r="D566" s="188"/>
      <c r="E566" s="188"/>
      <c r="F566" s="188"/>
      <c r="G566" s="188"/>
      <c r="H566" s="188"/>
      <c r="I566" s="188"/>
      <c r="J566" s="188"/>
      <c r="K566" s="188"/>
      <c r="L566" s="188"/>
    </row>
    <row r="567" spans="1:12" ht="15.75" customHeight="1" x14ac:dyDescent="0.2">
      <c r="A567" s="188"/>
      <c r="B567" s="188"/>
      <c r="C567" s="188"/>
      <c r="D567" s="188"/>
      <c r="E567" s="188"/>
      <c r="F567" s="188"/>
      <c r="G567" s="188"/>
      <c r="H567" s="188"/>
      <c r="I567" s="188"/>
      <c r="J567" s="188"/>
      <c r="K567" s="188"/>
      <c r="L567" s="188"/>
    </row>
    <row r="568" spans="1:12" ht="15.75" customHeight="1" x14ac:dyDescent="0.2">
      <c r="A568" s="188"/>
      <c r="B568" s="188"/>
      <c r="C568" s="188"/>
      <c r="D568" s="188"/>
      <c r="E568" s="188"/>
      <c r="F568" s="188"/>
      <c r="G568" s="188"/>
      <c r="H568" s="188"/>
      <c r="I568" s="188"/>
      <c r="J568" s="188"/>
      <c r="K568" s="188"/>
      <c r="L568" s="188"/>
    </row>
    <row r="569" spans="1:12" ht="15.75" customHeight="1" x14ac:dyDescent="0.2">
      <c r="A569" s="188"/>
      <c r="B569" s="188"/>
      <c r="C569" s="188"/>
      <c r="D569" s="188"/>
      <c r="E569" s="188"/>
      <c r="F569" s="188"/>
      <c r="G569" s="188"/>
      <c r="H569" s="188"/>
      <c r="I569" s="188"/>
      <c r="J569" s="188"/>
      <c r="K569" s="188"/>
      <c r="L569" s="188"/>
    </row>
    <row r="570" spans="1:12" ht="15.75" customHeight="1" x14ac:dyDescent="0.2">
      <c r="A570" s="188"/>
      <c r="B570" s="188"/>
      <c r="C570" s="188"/>
      <c r="D570" s="188"/>
      <c r="E570" s="188"/>
      <c r="F570" s="188"/>
      <c r="G570" s="188"/>
      <c r="H570" s="188"/>
      <c r="I570" s="188"/>
      <c r="J570" s="188"/>
      <c r="K570" s="188"/>
      <c r="L570" s="188"/>
    </row>
    <row r="571" spans="1:12" ht="15.75" customHeight="1" x14ac:dyDescent="0.2">
      <c r="A571" s="188"/>
      <c r="B571" s="188"/>
      <c r="C571" s="188"/>
      <c r="D571" s="188"/>
      <c r="E571" s="188"/>
      <c r="F571" s="188"/>
      <c r="G571" s="188"/>
      <c r="H571" s="188"/>
      <c r="I571" s="188"/>
      <c r="J571" s="188"/>
      <c r="K571" s="188"/>
      <c r="L571" s="188"/>
    </row>
    <row r="572" spans="1:12" ht="15.75" customHeight="1" x14ac:dyDescent="0.2">
      <c r="A572" s="188"/>
      <c r="B572" s="188"/>
      <c r="C572" s="188"/>
      <c r="D572" s="188"/>
      <c r="E572" s="188"/>
      <c r="F572" s="188"/>
      <c r="G572" s="188"/>
      <c r="H572" s="188"/>
      <c r="I572" s="188"/>
      <c r="J572" s="188"/>
      <c r="K572" s="188"/>
      <c r="L572" s="188"/>
    </row>
    <row r="573" spans="1:12" ht="15.75" customHeight="1" x14ac:dyDescent="0.2">
      <c r="A573" s="188"/>
      <c r="B573" s="188"/>
      <c r="C573" s="188"/>
      <c r="D573" s="188"/>
      <c r="E573" s="188"/>
      <c r="F573" s="188"/>
      <c r="G573" s="188"/>
      <c r="H573" s="188"/>
      <c r="I573" s="188"/>
      <c r="J573" s="188"/>
      <c r="K573" s="188"/>
      <c r="L573" s="188"/>
    </row>
    <row r="574" spans="1:12" ht="15.75" customHeight="1" x14ac:dyDescent="0.2">
      <c r="A574" s="188"/>
      <c r="B574" s="188"/>
      <c r="C574" s="188"/>
      <c r="D574" s="188"/>
      <c r="E574" s="188"/>
      <c r="F574" s="188"/>
      <c r="G574" s="188"/>
      <c r="H574" s="188"/>
      <c r="I574" s="188"/>
      <c r="J574" s="188"/>
      <c r="K574" s="188"/>
      <c r="L574" s="188"/>
    </row>
    <row r="575" spans="1:12" ht="15.75" customHeight="1" x14ac:dyDescent="0.2">
      <c r="A575" s="188"/>
      <c r="B575" s="188"/>
      <c r="C575" s="188"/>
      <c r="D575" s="188"/>
      <c r="E575" s="188"/>
      <c r="F575" s="188"/>
      <c r="G575" s="188"/>
      <c r="H575" s="188"/>
      <c r="I575" s="188"/>
      <c r="J575" s="188"/>
      <c r="K575" s="188"/>
      <c r="L575" s="188"/>
    </row>
    <row r="576" spans="1:12" ht="15.75" customHeight="1" x14ac:dyDescent="0.2">
      <c r="A576" s="188"/>
      <c r="B576" s="188"/>
      <c r="C576" s="188"/>
      <c r="D576" s="188"/>
      <c r="E576" s="188"/>
      <c r="F576" s="188"/>
      <c r="G576" s="188"/>
      <c r="H576" s="188"/>
      <c r="I576" s="188"/>
      <c r="J576" s="188"/>
      <c r="K576" s="188"/>
      <c r="L576" s="188"/>
    </row>
    <row r="577" spans="1:12" ht="15.75" customHeight="1" x14ac:dyDescent="0.2">
      <c r="A577" s="188"/>
      <c r="B577" s="188"/>
      <c r="C577" s="188"/>
      <c r="D577" s="188"/>
      <c r="E577" s="188"/>
      <c r="F577" s="188"/>
      <c r="G577" s="188"/>
      <c r="H577" s="188"/>
      <c r="I577" s="188"/>
      <c r="J577" s="188"/>
      <c r="K577" s="188"/>
      <c r="L577" s="188"/>
    </row>
    <row r="578" spans="1:12" ht="15.75" customHeight="1" x14ac:dyDescent="0.2">
      <c r="A578" s="188"/>
      <c r="B578" s="188"/>
      <c r="C578" s="188"/>
      <c r="D578" s="188"/>
      <c r="E578" s="188"/>
      <c r="F578" s="188"/>
      <c r="G578" s="188"/>
      <c r="H578" s="188"/>
      <c r="I578" s="188"/>
      <c r="J578" s="188"/>
      <c r="K578" s="188"/>
      <c r="L578" s="188"/>
    </row>
    <row r="579" spans="1:12" ht="15.75" customHeight="1" x14ac:dyDescent="0.2">
      <c r="A579" s="188"/>
      <c r="B579" s="188"/>
      <c r="C579" s="188"/>
      <c r="D579" s="188"/>
      <c r="E579" s="188"/>
      <c r="F579" s="188"/>
      <c r="G579" s="188"/>
      <c r="H579" s="188"/>
      <c r="I579" s="188"/>
      <c r="J579" s="188"/>
      <c r="K579" s="188"/>
      <c r="L579" s="188"/>
    </row>
    <row r="580" spans="1:12" ht="15.75" customHeight="1" x14ac:dyDescent="0.2">
      <c r="A580" s="188"/>
      <c r="B580" s="188"/>
      <c r="C580" s="188"/>
      <c r="D580" s="188"/>
      <c r="E580" s="188"/>
      <c r="F580" s="188"/>
      <c r="G580" s="188"/>
      <c r="H580" s="188"/>
      <c r="I580" s="188"/>
      <c r="J580" s="188"/>
      <c r="K580" s="188"/>
      <c r="L580" s="188"/>
    </row>
    <row r="581" spans="1:12" ht="15.75" customHeight="1" x14ac:dyDescent="0.2">
      <c r="A581" s="188"/>
      <c r="B581" s="188"/>
      <c r="C581" s="188"/>
      <c r="D581" s="188"/>
      <c r="E581" s="188"/>
      <c r="F581" s="188"/>
      <c r="G581" s="188"/>
      <c r="H581" s="188"/>
      <c r="I581" s="188"/>
      <c r="J581" s="188"/>
      <c r="K581" s="188"/>
      <c r="L581" s="188"/>
    </row>
    <row r="582" spans="1:12" ht="15.75" customHeight="1" x14ac:dyDescent="0.2">
      <c r="A582" s="188"/>
      <c r="B582" s="188"/>
      <c r="C582" s="188"/>
      <c r="D582" s="188"/>
      <c r="E582" s="188"/>
      <c r="F582" s="188"/>
      <c r="G582" s="188"/>
      <c r="H582" s="188"/>
      <c r="I582" s="188"/>
      <c r="J582" s="188"/>
      <c r="K582" s="188"/>
      <c r="L582" s="188"/>
    </row>
    <row r="583" spans="1:12" ht="15.75" customHeight="1" x14ac:dyDescent="0.2">
      <c r="A583" s="188"/>
      <c r="B583" s="188"/>
      <c r="C583" s="188"/>
      <c r="D583" s="188"/>
      <c r="E583" s="188"/>
      <c r="F583" s="188"/>
      <c r="G583" s="188"/>
      <c r="H583" s="188"/>
      <c r="I583" s="188"/>
      <c r="J583" s="188"/>
      <c r="K583" s="188"/>
      <c r="L583" s="188"/>
    </row>
    <row r="584" spans="1:12" ht="15.75" customHeight="1" x14ac:dyDescent="0.2">
      <c r="A584" s="188"/>
      <c r="B584" s="188"/>
      <c r="C584" s="188"/>
      <c r="D584" s="188"/>
      <c r="E584" s="188"/>
      <c r="F584" s="188"/>
      <c r="G584" s="188"/>
      <c r="H584" s="188"/>
      <c r="I584" s="188"/>
      <c r="J584" s="188"/>
      <c r="K584" s="188"/>
      <c r="L584" s="188"/>
    </row>
    <row r="585" spans="1:12" ht="15.75" customHeight="1" x14ac:dyDescent="0.2">
      <c r="A585" s="188"/>
      <c r="B585" s="188"/>
      <c r="C585" s="188"/>
      <c r="D585" s="188"/>
      <c r="E585" s="188"/>
      <c r="F585" s="188"/>
      <c r="G585" s="188"/>
      <c r="H585" s="188"/>
      <c r="I585" s="188"/>
      <c r="J585" s="188"/>
      <c r="K585" s="188"/>
      <c r="L585" s="188"/>
    </row>
    <row r="586" spans="1:12" ht="15.75" customHeight="1" x14ac:dyDescent="0.2">
      <c r="A586" s="188"/>
      <c r="B586" s="188"/>
      <c r="C586" s="188"/>
      <c r="D586" s="188"/>
      <c r="E586" s="188"/>
      <c r="F586" s="188"/>
      <c r="G586" s="188"/>
      <c r="H586" s="188"/>
      <c r="I586" s="188"/>
      <c r="J586" s="188"/>
      <c r="K586" s="188"/>
      <c r="L586" s="188"/>
    </row>
    <row r="587" spans="1:12" ht="15.75" customHeight="1" x14ac:dyDescent="0.2">
      <c r="A587" s="188"/>
      <c r="B587" s="188"/>
      <c r="C587" s="188"/>
      <c r="D587" s="188"/>
      <c r="E587" s="188"/>
      <c r="F587" s="188"/>
      <c r="G587" s="188"/>
      <c r="H587" s="188"/>
      <c r="I587" s="188"/>
      <c r="J587" s="188"/>
      <c r="K587" s="188"/>
      <c r="L587" s="188"/>
    </row>
    <row r="588" spans="1:12" ht="15.75" customHeight="1" x14ac:dyDescent="0.2">
      <c r="A588" s="188"/>
      <c r="B588" s="188"/>
      <c r="C588" s="188"/>
      <c r="D588" s="188"/>
      <c r="E588" s="188"/>
      <c r="F588" s="188"/>
      <c r="G588" s="188"/>
      <c r="H588" s="188"/>
      <c r="I588" s="188"/>
      <c r="J588" s="188"/>
      <c r="K588" s="188"/>
      <c r="L588" s="188"/>
    </row>
    <row r="589" spans="1:12" ht="15.75" customHeight="1" x14ac:dyDescent="0.2">
      <c r="A589" s="188"/>
      <c r="B589" s="188"/>
      <c r="C589" s="188"/>
      <c r="D589" s="188"/>
      <c r="E589" s="188"/>
      <c r="F589" s="188"/>
      <c r="G589" s="188"/>
      <c r="H589" s="188"/>
      <c r="I589" s="188"/>
      <c r="J589" s="188"/>
      <c r="K589" s="188"/>
      <c r="L589" s="188"/>
    </row>
    <row r="590" spans="1:12" ht="15.75" customHeight="1" x14ac:dyDescent="0.2">
      <c r="A590" s="188"/>
      <c r="B590" s="188"/>
      <c r="C590" s="188"/>
      <c r="D590" s="188"/>
      <c r="E590" s="188"/>
      <c r="F590" s="188"/>
      <c r="G590" s="188"/>
      <c r="H590" s="188"/>
      <c r="I590" s="188"/>
      <c r="J590" s="188"/>
      <c r="K590" s="188"/>
      <c r="L590" s="188"/>
    </row>
    <row r="591" spans="1:12" ht="15.75" customHeight="1" x14ac:dyDescent="0.2">
      <c r="A591" s="188"/>
      <c r="B591" s="188"/>
      <c r="C591" s="188"/>
      <c r="D591" s="188"/>
      <c r="E591" s="188"/>
      <c r="F591" s="188"/>
      <c r="G591" s="188"/>
      <c r="H591" s="188"/>
      <c r="I591" s="188"/>
      <c r="J591" s="188"/>
      <c r="K591" s="188"/>
      <c r="L591" s="188"/>
    </row>
    <row r="592" spans="1:12" ht="15.75" customHeight="1" x14ac:dyDescent="0.2">
      <c r="A592" s="188"/>
      <c r="B592" s="188"/>
      <c r="C592" s="188"/>
      <c r="D592" s="188"/>
      <c r="E592" s="188"/>
      <c r="F592" s="188"/>
      <c r="G592" s="188"/>
      <c r="H592" s="188"/>
      <c r="I592" s="188"/>
      <c r="J592" s="188"/>
      <c r="K592" s="188"/>
      <c r="L592" s="188"/>
    </row>
    <row r="593" spans="1:12" ht="15.75" customHeight="1" x14ac:dyDescent="0.2">
      <c r="A593" s="188"/>
      <c r="B593" s="188"/>
      <c r="C593" s="188"/>
      <c r="D593" s="188"/>
      <c r="E593" s="188"/>
      <c r="F593" s="188"/>
      <c r="G593" s="188"/>
      <c r="H593" s="188"/>
      <c r="I593" s="188"/>
      <c r="J593" s="188"/>
      <c r="K593" s="188"/>
      <c r="L593" s="188"/>
    </row>
    <row r="594" spans="1:12" ht="15.75" customHeight="1" x14ac:dyDescent="0.2">
      <c r="A594" s="188"/>
      <c r="B594" s="188"/>
      <c r="C594" s="188"/>
      <c r="D594" s="188"/>
      <c r="E594" s="188"/>
      <c r="F594" s="188"/>
      <c r="G594" s="188"/>
      <c r="H594" s="188"/>
      <c r="I594" s="188"/>
      <c r="J594" s="188"/>
      <c r="K594" s="188"/>
      <c r="L594" s="188"/>
    </row>
    <row r="595" spans="1:12" ht="15.75" customHeight="1" x14ac:dyDescent="0.2">
      <c r="A595" s="188"/>
      <c r="B595" s="188"/>
      <c r="C595" s="188"/>
      <c r="D595" s="188"/>
      <c r="E595" s="188"/>
      <c r="F595" s="188"/>
      <c r="G595" s="188"/>
      <c r="H595" s="188"/>
      <c r="I595" s="188"/>
      <c r="J595" s="188"/>
      <c r="K595" s="188"/>
      <c r="L595" s="188"/>
    </row>
    <row r="596" spans="1:12" ht="15.75" customHeight="1" x14ac:dyDescent="0.2">
      <c r="A596" s="188"/>
      <c r="B596" s="188"/>
      <c r="C596" s="188"/>
      <c r="D596" s="188"/>
      <c r="E596" s="188"/>
      <c r="F596" s="188"/>
      <c r="G596" s="188"/>
      <c r="H596" s="188"/>
      <c r="I596" s="188"/>
      <c r="J596" s="188"/>
      <c r="K596" s="188"/>
      <c r="L596" s="188"/>
    </row>
    <row r="597" spans="1:12" ht="15.75" customHeight="1" x14ac:dyDescent="0.2">
      <c r="A597" s="188"/>
      <c r="B597" s="188"/>
      <c r="C597" s="188"/>
      <c r="D597" s="188"/>
      <c r="E597" s="188"/>
      <c r="F597" s="188"/>
      <c r="G597" s="188"/>
      <c r="H597" s="188"/>
      <c r="I597" s="188"/>
      <c r="J597" s="188"/>
      <c r="K597" s="188"/>
      <c r="L597" s="188"/>
    </row>
    <row r="598" spans="1:12" ht="15.75" customHeight="1" x14ac:dyDescent="0.2">
      <c r="A598" s="188"/>
      <c r="B598" s="188"/>
      <c r="C598" s="188"/>
      <c r="D598" s="188"/>
      <c r="E598" s="188"/>
      <c r="F598" s="188"/>
      <c r="G598" s="188"/>
      <c r="H598" s="188"/>
      <c r="I598" s="188"/>
      <c r="J598" s="188"/>
      <c r="K598" s="188"/>
      <c r="L598" s="188"/>
    </row>
    <row r="599" spans="1:12" ht="15.75" customHeight="1" x14ac:dyDescent="0.2">
      <c r="A599" s="188"/>
      <c r="B599" s="188"/>
      <c r="C599" s="188"/>
      <c r="D599" s="188"/>
      <c r="E599" s="188"/>
      <c r="F599" s="188"/>
      <c r="G599" s="188"/>
      <c r="H599" s="188"/>
      <c r="I599" s="188"/>
      <c r="J599" s="188"/>
      <c r="K599" s="188"/>
      <c r="L599" s="188"/>
    </row>
    <row r="600" spans="1:12" ht="15.75" customHeight="1" x14ac:dyDescent="0.2">
      <c r="A600" s="188"/>
      <c r="B600" s="188"/>
      <c r="C600" s="188"/>
      <c r="D600" s="188"/>
      <c r="E600" s="188"/>
      <c r="F600" s="188"/>
      <c r="G600" s="188"/>
      <c r="H600" s="188"/>
      <c r="I600" s="188"/>
      <c r="J600" s="188"/>
      <c r="K600" s="188"/>
      <c r="L600" s="188"/>
    </row>
    <row r="601" spans="1:12" ht="15.75" customHeight="1" x14ac:dyDescent="0.2">
      <c r="A601" s="188"/>
      <c r="B601" s="188"/>
      <c r="C601" s="188"/>
      <c r="D601" s="188"/>
      <c r="E601" s="188"/>
      <c r="F601" s="188"/>
      <c r="G601" s="188"/>
      <c r="H601" s="188"/>
      <c r="I601" s="188"/>
      <c r="J601" s="188"/>
      <c r="K601" s="188"/>
      <c r="L601" s="188"/>
    </row>
    <row r="602" spans="1:12" ht="15.75" customHeight="1" x14ac:dyDescent="0.2">
      <c r="A602" s="188"/>
      <c r="B602" s="188"/>
      <c r="C602" s="188"/>
      <c r="D602" s="188"/>
      <c r="E602" s="188"/>
      <c r="F602" s="188"/>
      <c r="G602" s="188"/>
      <c r="H602" s="188"/>
      <c r="I602" s="188"/>
      <c r="J602" s="188"/>
      <c r="K602" s="188"/>
      <c r="L602" s="188"/>
    </row>
    <row r="603" spans="1:12" ht="15.75" customHeight="1" x14ac:dyDescent="0.2">
      <c r="A603" s="188"/>
      <c r="B603" s="188"/>
      <c r="C603" s="188"/>
      <c r="D603" s="188"/>
      <c r="E603" s="188"/>
      <c r="F603" s="188"/>
      <c r="G603" s="188"/>
      <c r="H603" s="188"/>
      <c r="I603" s="188"/>
      <c r="J603" s="188"/>
      <c r="K603" s="188"/>
      <c r="L603" s="188"/>
    </row>
    <row r="604" spans="1:12" ht="15.75" customHeight="1" x14ac:dyDescent="0.2">
      <c r="A604" s="188"/>
      <c r="B604" s="188"/>
      <c r="C604" s="188"/>
      <c r="D604" s="188"/>
      <c r="E604" s="188"/>
      <c r="F604" s="188"/>
      <c r="G604" s="188"/>
      <c r="H604" s="188"/>
      <c r="I604" s="188"/>
      <c r="J604" s="188"/>
      <c r="K604" s="188"/>
      <c r="L604" s="188"/>
    </row>
    <row r="605" spans="1:12" ht="15.75" customHeight="1" x14ac:dyDescent="0.2">
      <c r="A605" s="188"/>
      <c r="B605" s="188"/>
      <c r="C605" s="188"/>
      <c r="D605" s="188"/>
      <c r="E605" s="188"/>
      <c r="F605" s="188"/>
      <c r="G605" s="188"/>
      <c r="H605" s="188"/>
      <c r="I605" s="188"/>
      <c r="J605" s="188"/>
      <c r="K605" s="188"/>
      <c r="L605" s="188"/>
    </row>
    <row r="606" spans="1:12" ht="15.75" customHeight="1" x14ac:dyDescent="0.2">
      <c r="A606" s="188"/>
      <c r="B606" s="188"/>
      <c r="C606" s="188"/>
      <c r="D606" s="188"/>
      <c r="E606" s="188"/>
      <c r="F606" s="188"/>
      <c r="G606" s="188"/>
      <c r="H606" s="188"/>
      <c r="I606" s="188"/>
      <c r="J606" s="188"/>
      <c r="K606" s="188"/>
      <c r="L606" s="188"/>
    </row>
    <row r="607" spans="1:12" ht="15.75" customHeight="1" x14ac:dyDescent="0.2">
      <c r="A607" s="188"/>
      <c r="B607" s="188"/>
      <c r="C607" s="188"/>
      <c r="D607" s="188"/>
      <c r="E607" s="188"/>
      <c r="F607" s="188"/>
      <c r="G607" s="188"/>
      <c r="H607" s="188"/>
      <c r="I607" s="188"/>
      <c r="J607" s="188"/>
      <c r="K607" s="188"/>
      <c r="L607" s="188"/>
    </row>
    <row r="608" spans="1:12" ht="15.75" customHeight="1" x14ac:dyDescent="0.2">
      <c r="A608" s="188"/>
      <c r="B608" s="188"/>
      <c r="C608" s="188"/>
      <c r="D608" s="188"/>
      <c r="E608" s="188"/>
      <c r="F608" s="188"/>
      <c r="G608" s="188"/>
      <c r="H608" s="188"/>
      <c r="I608" s="188"/>
      <c r="J608" s="188"/>
      <c r="K608" s="188"/>
      <c r="L608" s="188"/>
    </row>
    <row r="609" spans="1:12" ht="15.75" customHeight="1" x14ac:dyDescent="0.2">
      <c r="A609" s="188"/>
      <c r="B609" s="188"/>
      <c r="C609" s="188"/>
      <c r="D609" s="188"/>
      <c r="E609" s="188"/>
      <c r="F609" s="188"/>
      <c r="G609" s="188"/>
      <c r="H609" s="188"/>
      <c r="I609" s="188"/>
      <c r="J609" s="188"/>
      <c r="K609" s="188"/>
      <c r="L609" s="188"/>
    </row>
    <row r="610" spans="1:12" ht="15.75" customHeight="1" x14ac:dyDescent="0.2">
      <c r="A610" s="188"/>
      <c r="B610" s="188"/>
      <c r="C610" s="188"/>
      <c r="D610" s="188"/>
      <c r="E610" s="188"/>
      <c r="F610" s="188"/>
      <c r="G610" s="188"/>
      <c r="H610" s="188"/>
      <c r="I610" s="188"/>
      <c r="J610" s="188"/>
      <c r="K610" s="188"/>
      <c r="L610" s="188"/>
    </row>
    <row r="611" spans="1:12" ht="15.75" customHeight="1" x14ac:dyDescent="0.2">
      <c r="A611" s="188"/>
      <c r="B611" s="188"/>
      <c r="C611" s="188"/>
      <c r="D611" s="188"/>
      <c r="E611" s="188"/>
      <c r="F611" s="188"/>
      <c r="G611" s="188"/>
      <c r="H611" s="188"/>
      <c r="I611" s="188"/>
      <c r="J611" s="188"/>
      <c r="K611" s="188"/>
      <c r="L611" s="188"/>
    </row>
    <row r="612" spans="1:12" ht="15.75" customHeight="1" x14ac:dyDescent="0.2">
      <c r="A612" s="188"/>
      <c r="B612" s="188"/>
      <c r="C612" s="188"/>
      <c r="D612" s="188"/>
      <c r="E612" s="188"/>
      <c r="F612" s="188"/>
      <c r="G612" s="188"/>
      <c r="H612" s="188"/>
      <c r="I612" s="188"/>
      <c r="J612" s="188"/>
      <c r="K612" s="188"/>
      <c r="L612" s="188"/>
    </row>
    <row r="613" spans="1:12" ht="15.75" customHeight="1" x14ac:dyDescent="0.2">
      <c r="A613" s="188"/>
      <c r="B613" s="188"/>
      <c r="C613" s="188"/>
      <c r="D613" s="188"/>
      <c r="E613" s="188"/>
      <c r="F613" s="188"/>
      <c r="G613" s="188"/>
      <c r="H613" s="188"/>
      <c r="I613" s="188"/>
      <c r="J613" s="188"/>
      <c r="K613" s="188"/>
      <c r="L613" s="188"/>
    </row>
    <row r="614" spans="1:12" ht="15.75" customHeight="1" x14ac:dyDescent="0.2">
      <c r="A614" s="188"/>
      <c r="B614" s="188"/>
      <c r="C614" s="188"/>
      <c r="D614" s="188"/>
      <c r="E614" s="188"/>
      <c r="F614" s="188"/>
      <c r="G614" s="188"/>
      <c r="H614" s="188"/>
      <c r="I614" s="188"/>
      <c r="J614" s="188"/>
      <c r="K614" s="188"/>
      <c r="L614" s="188"/>
    </row>
    <row r="615" spans="1:12" ht="15.75" customHeight="1" x14ac:dyDescent="0.2">
      <c r="A615" s="188"/>
      <c r="B615" s="188"/>
      <c r="C615" s="188"/>
      <c r="D615" s="188"/>
      <c r="E615" s="188"/>
      <c r="F615" s="188"/>
      <c r="G615" s="188"/>
      <c r="H615" s="188"/>
      <c r="I615" s="188"/>
      <c r="J615" s="188"/>
      <c r="K615" s="188"/>
      <c r="L615" s="188"/>
    </row>
    <row r="616" spans="1:12" ht="15.75" customHeight="1" x14ac:dyDescent="0.2">
      <c r="A616" s="188"/>
      <c r="B616" s="188"/>
      <c r="C616" s="188"/>
      <c r="D616" s="188"/>
      <c r="E616" s="188"/>
      <c r="F616" s="188"/>
      <c r="G616" s="188"/>
      <c r="H616" s="188"/>
      <c r="I616" s="188"/>
      <c r="J616" s="188"/>
      <c r="K616" s="188"/>
      <c r="L616" s="188"/>
    </row>
    <row r="617" spans="1:12" ht="15.75" customHeight="1" x14ac:dyDescent="0.2">
      <c r="A617" s="188"/>
      <c r="B617" s="188"/>
      <c r="C617" s="188"/>
      <c r="D617" s="188"/>
      <c r="E617" s="188"/>
      <c r="F617" s="188"/>
      <c r="G617" s="188"/>
      <c r="H617" s="188"/>
      <c r="I617" s="188"/>
      <c r="J617" s="188"/>
      <c r="K617" s="188"/>
      <c r="L617" s="188"/>
    </row>
    <row r="618" spans="1:12" ht="15.75" customHeight="1" x14ac:dyDescent="0.2">
      <c r="A618" s="188"/>
      <c r="B618" s="188"/>
      <c r="C618" s="188"/>
      <c r="D618" s="188"/>
      <c r="E618" s="188"/>
      <c r="F618" s="188"/>
      <c r="G618" s="188"/>
      <c r="H618" s="188"/>
      <c r="I618" s="188"/>
      <c r="J618" s="188"/>
      <c r="K618" s="188"/>
      <c r="L618" s="188"/>
    </row>
    <row r="619" spans="1:12" ht="15.75" customHeight="1" x14ac:dyDescent="0.2">
      <c r="A619" s="188"/>
      <c r="B619" s="188"/>
      <c r="C619" s="188"/>
      <c r="D619" s="188"/>
      <c r="E619" s="188"/>
      <c r="F619" s="188"/>
      <c r="G619" s="188"/>
      <c r="H619" s="188"/>
      <c r="I619" s="188"/>
      <c r="J619" s="188"/>
      <c r="K619" s="188"/>
      <c r="L619" s="188"/>
    </row>
    <row r="620" spans="1:12" ht="15.75" customHeight="1" x14ac:dyDescent="0.2">
      <c r="A620" s="188"/>
      <c r="B620" s="188"/>
      <c r="C620" s="188"/>
      <c r="D620" s="188"/>
      <c r="E620" s="188"/>
      <c r="F620" s="188"/>
      <c r="G620" s="188"/>
      <c r="H620" s="188"/>
      <c r="I620" s="188"/>
      <c r="J620" s="188"/>
      <c r="K620" s="188"/>
      <c r="L620" s="188"/>
    </row>
    <row r="621" spans="1:12" ht="15.75" customHeight="1" x14ac:dyDescent="0.2">
      <c r="A621" s="188"/>
      <c r="B621" s="188"/>
      <c r="C621" s="188"/>
      <c r="D621" s="188"/>
      <c r="E621" s="188"/>
      <c r="F621" s="188"/>
      <c r="G621" s="188"/>
      <c r="H621" s="188"/>
      <c r="I621" s="188"/>
      <c r="J621" s="188"/>
      <c r="K621" s="188"/>
      <c r="L621" s="188"/>
    </row>
    <row r="622" spans="1:12" ht="15.75" customHeight="1" x14ac:dyDescent="0.2">
      <c r="A622" s="188"/>
      <c r="B622" s="188"/>
      <c r="C622" s="188"/>
      <c r="D622" s="188"/>
      <c r="E622" s="188"/>
      <c r="F622" s="188"/>
      <c r="G622" s="188"/>
      <c r="H622" s="188"/>
      <c r="I622" s="188"/>
      <c r="J622" s="188"/>
      <c r="K622" s="188"/>
      <c r="L622" s="188"/>
    </row>
    <row r="623" spans="1:12" ht="15.75" customHeight="1" x14ac:dyDescent="0.2">
      <c r="A623" s="188"/>
      <c r="B623" s="188"/>
      <c r="C623" s="188"/>
      <c r="D623" s="188"/>
      <c r="E623" s="188"/>
      <c r="F623" s="188"/>
      <c r="G623" s="188"/>
      <c r="H623" s="188"/>
      <c r="I623" s="188"/>
      <c r="J623" s="188"/>
      <c r="K623" s="188"/>
      <c r="L623" s="188"/>
    </row>
    <row r="624" spans="1:12" ht="15.75" customHeight="1" x14ac:dyDescent="0.2">
      <c r="A624" s="188"/>
      <c r="B624" s="188"/>
      <c r="C624" s="188"/>
      <c r="D624" s="188"/>
      <c r="E624" s="188"/>
      <c r="F624" s="188"/>
      <c r="G624" s="188"/>
      <c r="H624" s="188"/>
      <c r="I624" s="188"/>
      <c r="J624" s="188"/>
      <c r="K624" s="188"/>
      <c r="L624" s="188"/>
    </row>
    <row r="625" spans="1:12" ht="15.75" customHeight="1" x14ac:dyDescent="0.2">
      <c r="A625" s="188"/>
      <c r="B625" s="188"/>
      <c r="C625" s="188"/>
      <c r="D625" s="188"/>
      <c r="E625" s="188"/>
      <c r="F625" s="188"/>
      <c r="G625" s="188"/>
      <c r="H625" s="188"/>
      <c r="I625" s="188"/>
      <c r="J625" s="188"/>
      <c r="K625" s="188"/>
      <c r="L625" s="188"/>
    </row>
    <row r="626" spans="1:12" ht="15.75" customHeight="1" x14ac:dyDescent="0.2">
      <c r="A626" s="188"/>
      <c r="B626" s="188"/>
      <c r="C626" s="188"/>
      <c r="D626" s="188"/>
      <c r="E626" s="188"/>
      <c r="F626" s="188"/>
      <c r="G626" s="188"/>
      <c r="H626" s="188"/>
      <c r="I626" s="188"/>
      <c r="J626" s="188"/>
      <c r="K626" s="188"/>
      <c r="L626" s="188"/>
    </row>
    <row r="627" spans="1:12" ht="15.75" customHeight="1" x14ac:dyDescent="0.2">
      <c r="A627" s="188"/>
      <c r="B627" s="188"/>
      <c r="C627" s="188"/>
      <c r="D627" s="188"/>
      <c r="E627" s="188"/>
      <c r="F627" s="188"/>
      <c r="G627" s="188"/>
      <c r="H627" s="188"/>
      <c r="I627" s="188"/>
      <c r="J627" s="188"/>
      <c r="K627" s="188"/>
      <c r="L627" s="188"/>
    </row>
    <row r="628" spans="1:12" ht="15.75" customHeight="1" x14ac:dyDescent="0.2">
      <c r="A628" s="188"/>
      <c r="B628" s="188"/>
      <c r="C628" s="188"/>
      <c r="D628" s="188"/>
      <c r="E628" s="188"/>
      <c r="F628" s="188"/>
      <c r="G628" s="188"/>
      <c r="H628" s="188"/>
      <c r="I628" s="188"/>
      <c r="J628" s="188"/>
      <c r="K628" s="188"/>
      <c r="L628" s="188"/>
    </row>
    <row r="629" spans="1:12" ht="15.75" customHeight="1" x14ac:dyDescent="0.2">
      <c r="A629" s="188"/>
      <c r="B629" s="188"/>
      <c r="C629" s="188"/>
      <c r="D629" s="188"/>
      <c r="E629" s="188"/>
      <c r="F629" s="188"/>
      <c r="G629" s="188"/>
      <c r="H629" s="188"/>
      <c r="I629" s="188"/>
      <c r="J629" s="188"/>
      <c r="K629" s="188"/>
      <c r="L629" s="188"/>
    </row>
    <row r="630" spans="1:12" ht="15.75" customHeight="1" x14ac:dyDescent="0.2">
      <c r="A630" s="188"/>
      <c r="B630" s="188"/>
      <c r="C630" s="188"/>
      <c r="D630" s="188"/>
      <c r="E630" s="188"/>
      <c r="F630" s="188"/>
      <c r="G630" s="188"/>
      <c r="H630" s="188"/>
      <c r="I630" s="188"/>
      <c r="J630" s="188"/>
      <c r="K630" s="188"/>
      <c r="L630" s="188"/>
    </row>
    <row r="631" spans="1:12" ht="15.75" customHeight="1" x14ac:dyDescent="0.2">
      <c r="A631" s="188"/>
      <c r="B631" s="188"/>
      <c r="C631" s="188"/>
      <c r="D631" s="188"/>
      <c r="E631" s="188"/>
      <c r="F631" s="188"/>
      <c r="G631" s="188"/>
      <c r="H631" s="188"/>
      <c r="I631" s="188"/>
      <c r="J631" s="188"/>
      <c r="K631" s="188"/>
      <c r="L631" s="188"/>
    </row>
    <row r="632" spans="1:12" ht="15.75" customHeight="1" x14ac:dyDescent="0.2">
      <c r="A632" s="188"/>
      <c r="B632" s="188"/>
      <c r="C632" s="188"/>
      <c r="D632" s="188"/>
      <c r="E632" s="188"/>
      <c r="F632" s="188"/>
      <c r="G632" s="188"/>
      <c r="H632" s="188"/>
      <c r="I632" s="188"/>
      <c r="J632" s="188"/>
      <c r="K632" s="188"/>
      <c r="L632" s="188"/>
    </row>
    <row r="633" spans="1:12" ht="15.75" customHeight="1" x14ac:dyDescent="0.2">
      <c r="A633" s="188"/>
      <c r="B633" s="188"/>
      <c r="C633" s="188"/>
      <c r="D633" s="188"/>
      <c r="E633" s="188"/>
      <c r="F633" s="188"/>
      <c r="G633" s="188"/>
      <c r="H633" s="188"/>
      <c r="I633" s="188"/>
      <c r="J633" s="188"/>
      <c r="K633" s="188"/>
      <c r="L633" s="188"/>
    </row>
    <row r="634" spans="1:12" ht="15.75" customHeight="1" x14ac:dyDescent="0.2">
      <c r="A634" s="188"/>
      <c r="B634" s="188"/>
      <c r="C634" s="188"/>
      <c r="D634" s="188"/>
      <c r="E634" s="188"/>
      <c r="F634" s="188"/>
      <c r="G634" s="188"/>
      <c r="H634" s="188"/>
      <c r="I634" s="188"/>
      <c r="J634" s="188"/>
      <c r="K634" s="188"/>
      <c r="L634" s="188"/>
    </row>
    <row r="635" spans="1:12" ht="15.75" customHeight="1" x14ac:dyDescent="0.2">
      <c r="A635" s="188"/>
      <c r="B635" s="188"/>
      <c r="C635" s="188"/>
      <c r="D635" s="188"/>
      <c r="E635" s="188"/>
      <c r="F635" s="188"/>
      <c r="G635" s="188"/>
      <c r="H635" s="188"/>
      <c r="I635" s="188"/>
      <c r="J635" s="188"/>
      <c r="K635" s="188"/>
      <c r="L635" s="188"/>
    </row>
    <row r="636" spans="1:12" ht="15.75" customHeight="1" x14ac:dyDescent="0.2">
      <c r="A636" s="188"/>
      <c r="B636" s="188"/>
      <c r="C636" s="188"/>
      <c r="D636" s="188"/>
      <c r="E636" s="188"/>
      <c r="F636" s="188"/>
      <c r="G636" s="188"/>
      <c r="H636" s="188"/>
      <c r="I636" s="188"/>
      <c r="J636" s="188"/>
      <c r="K636" s="188"/>
      <c r="L636" s="188"/>
    </row>
    <row r="637" spans="1:12" ht="15.75" customHeight="1" x14ac:dyDescent="0.2">
      <c r="A637" s="188"/>
      <c r="B637" s="188"/>
      <c r="C637" s="188"/>
      <c r="D637" s="188"/>
      <c r="E637" s="188"/>
      <c r="F637" s="188"/>
      <c r="G637" s="188"/>
      <c r="H637" s="188"/>
      <c r="I637" s="188"/>
      <c r="J637" s="188"/>
      <c r="K637" s="188"/>
      <c r="L637" s="188"/>
    </row>
    <row r="638" spans="1:12" ht="15.75" customHeight="1" x14ac:dyDescent="0.2">
      <c r="A638" s="188"/>
      <c r="B638" s="188"/>
      <c r="C638" s="188"/>
      <c r="D638" s="188"/>
      <c r="E638" s="188"/>
      <c r="F638" s="188"/>
      <c r="G638" s="188"/>
      <c r="H638" s="188"/>
      <c r="I638" s="188"/>
      <c r="J638" s="188"/>
      <c r="K638" s="188"/>
      <c r="L638" s="188"/>
    </row>
    <row r="639" spans="1:12" ht="15.75" customHeight="1" x14ac:dyDescent="0.2">
      <c r="A639" s="188"/>
      <c r="B639" s="188"/>
      <c r="C639" s="188"/>
      <c r="D639" s="188"/>
      <c r="E639" s="188"/>
      <c r="F639" s="188"/>
      <c r="G639" s="188"/>
      <c r="H639" s="188"/>
      <c r="I639" s="188"/>
      <c r="J639" s="188"/>
      <c r="K639" s="188"/>
      <c r="L639" s="188"/>
    </row>
    <row r="640" spans="1:12" ht="15.75" customHeight="1" x14ac:dyDescent="0.2">
      <c r="A640" s="188"/>
      <c r="B640" s="188"/>
      <c r="C640" s="188"/>
      <c r="D640" s="188"/>
      <c r="E640" s="188"/>
      <c r="F640" s="188"/>
      <c r="G640" s="188"/>
      <c r="H640" s="188"/>
      <c r="I640" s="188"/>
      <c r="J640" s="188"/>
      <c r="K640" s="188"/>
      <c r="L640" s="188"/>
    </row>
    <row r="641" spans="1:12" ht="15.75" customHeight="1" x14ac:dyDescent="0.2">
      <c r="A641" s="188"/>
      <c r="B641" s="188"/>
      <c r="C641" s="188"/>
      <c r="D641" s="188"/>
      <c r="E641" s="188"/>
      <c r="F641" s="188"/>
      <c r="G641" s="188"/>
      <c r="H641" s="188"/>
      <c r="I641" s="188"/>
      <c r="J641" s="188"/>
      <c r="K641" s="188"/>
      <c r="L641" s="188"/>
    </row>
    <row r="642" spans="1:12" ht="15.75" customHeight="1" x14ac:dyDescent="0.2">
      <c r="A642" s="188"/>
      <c r="B642" s="188"/>
      <c r="C642" s="188"/>
      <c r="D642" s="188"/>
      <c r="E642" s="188"/>
      <c r="F642" s="188"/>
      <c r="G642" s="188"/>
      <c r="H642" s="188"/>
      <c r="I642" s="188"/>
      <c r="J642" s="188"/>
      <c r="K642" s="188"/>
      <c r="L642" s="188"/>
    </row>
    <row r="643" spans="1:12" ht="15.75" customHeight="1" x14ac:dyDescent="0.2">
      <c r="A643" s="188"/>
      <c r="B643" s="188"/>
      <c r="C643" s="188"/>
      <c r="D643" s="188"/>
      <c r="E643" s="188"/>
      <c r="F643" s="188"/>
      <c r="G643" s="188"/>
      <c r="H643" s="188"/>
      <c r="I643" s="188"/>
      <c r="J643" s="188"/>
      <c r="K643" s="188"/>
      <c r="L643" s="188"/>
    </row>
    <row r="644" spans="1:12" ht="15.75" customHeight="1" x14ac:dyDescent="0.2">
      <c r="A644" s="188"/>
      <c r="B644" s="188"/>
      <c r="C644" s="188"/>
      <c r="D644" s="188"/>
      <c r="E644" s="188"/>
      <c r="F644" s="188"/>
      <c r="G644" s="188"/>
      <c r="H644" s="188"/>
      <c r="I644" s="188"/>
      <c r="J644" s="188"/>
      <c r="K644" s="188"/>
      <c r="L644" s="188"/>
    </row>
    <row r="645" spans="1:12" ht="15.75" customHeight="1" x14ac:dyDescent="0.2">
      <c r="A645" s="188"/>
      <c r="B645" s="188"/>
      <c r="C645" s="188"/>
      <c r="D645" s="188"/>
      <c r="E645" s="188"/>
      <c r="F645" s="188"/>
      <c r="G645" s="188"/>
      <c r="H645" s="188"/>
      <c r="I645" s="188"/>
      <c r="J645" s="188"/>
      <c r="K645" s="188"/>
      <c r="L645" s="188"/>
    </row>
    <row r="646" spans="1:12" ht="15.75" customHeight="1" x14ac:dyDescent="0.2">
      <c r="A646" s="188"/>
      <c r="B646" s="188"/>
      <c r="C646" s="188"/>
      <c r="D646" s="188"/>
      <c r="E646" s="188"/>
      <c r="F646" s="188"/>
      <c r="G646" s="188"/>
      <c r="H646" s="188"/>
      <c r="I646" s="188"/>
      <c r="J646" s="188"/>
      <c r="K646" s="188"/>
      <c r="L646" s="188"/>
    </row>
    <row r="647" spans="1:12" ht="15.75" customHeight="1" x14ac:dyDescent="0.2">
      <c r="A647" s="188"/>
      <c r="B647" s="188"/>
      <c r="C647" s="188"/>
      <c r="D647" s="188"/>
      <c r="E647" s="188"/>
      <c r="F647" s="188"/>
      <c r="G647" s="188"/>
      <c r="H647" s="188"/>
      <c r="I647" s="188"/>
      <c r="J647" s="188"/>
      <c r="K647" s="188"/>
      <c r="L647" s="188"/>
    </row>
    <row r="648" spans="1:12" ht="15.75" customHeight="1" x14ac:dyDescent="0.2">
      <c r="A648" s="188"/>
      <c r="B648" s="188"/>
      <c r="C648" s="188"/>
      <c r="D648" s="188"/>
      <c r="E648" s="188"/>
      <c r="F648" s="188"/>
      <c r="G648" s="188"/>
      <c r="H648" s="188"/>
      <c r="I648" s="188"/>
      <c r="J648" s="188"/>
      <c r="K648" s="188"/>
      <c r="L648" s="188"/>
    </row>
    <row r="649" spans="1:12" ht="15.75" customHeight="1" x14ac:dyDescent="0.2">
      <c r="A649" s="188"/>
      <c r="B649" s="188"/>
      <c r="C649" s="188"/>
      <c r="D649" s="188"/>
      <c r="E649" s="188"/>
      <c r="F649" s="188"/>
      <c r="G649" s="188"/>
      <c r="H649" s="188"/>
      <c r="I649" s="188"/>
      <c r="J649" s="188"/>
      <c r="K649" s="188"/>
      <c r="L649" s="188"/>
    </row>
    <row r="650" spans="1:12" ht="15.75" customHeight="1" x14ac:dyDescent="0.2">
      <c r="A650" s="188"/>
      <c r="B650" s="188"/>
      <c r="C650" s="188"/>
      <c r="D650" s="188"/>
      <c r="E650" s="188"/>
      <c r="F650" s="188"/>
      <c r="G650" s="188"/>
      <c r="H650" s="188"/>
      <c r="I650" s="188"/>
      <c r="J650" s="188"/>
      <c r="K650" s="188"/>
      <c r="L650" s="188"/>
    </row>
    <row r="651" spans="1:12" ht="15.75" customHeight="1" x14ac:dyDescent="0.2">
      <c r="A651" s="188"/>
      <c r="B651" s="188"/>
      <c r="C651" s="188"/>
      <c r="D651" s="188"/>
      <c r="E651" s="188"/>
      <c r="F651" s="188"/>
      <c r="G651" s="188"/>
      <c r="H651" s="188"/>
      <c r="I651" s="188"/>
      <c r="J651" s="188"/>
      <c r="K651" s="188"/>
      <c r="L651" s="188"/>
    </row>
    <row r="652" spans="1:12" ht="15.75" customHeight="1" x14ac:dyDescent="0.2">
      <c r="A652" s="188"/>
      <c r="B652" s="188"/>
      <c r="C652" s="188"/>
      <c r="D652" s="188"/>
      <c r="E652" s="188"/>
      <c r="F652" s="188"/>
      <c r="G652" s="188"/>
      <c r="H652" s="188"/>
      <c r="I652" s="188"/>
      <c r="J652" s="188"/>
      <c r="K652" s="188"/>
      <c r="L652" s="188"/>
    </row>
    <row r="653" spans="1:12" ht="15.75" customHeight="1" x14ac:dyDescent="0.2">
      <c r="A653" s="188"/>
      <c r="B653" s="188"/>
      <c r="C653" s="188"/>
      <c r="D653" s="188"/>
      <c r="E653" s="188"/>
      <c r="F653" s="188"/>
      <c r="G653" s="188"/>
      <c r="H653" s="188"/>
      <c r="I653" s="188"/>
      <c r="J653" s="188"/>
      <c r="K653" s="188"/>
      <c r="L653" s="188"/>
    </row>
    <row r="654" spans="1:12" ht="15.75" customHeight="1" x14ac:dyDescent="0.2">
      <c r="A654" s="188"/>
      <c r="B654" s="188"/>
      <c r="C654" s="188"/>
      <c r="D654" s="188"/>
      <c r="E654" s="188"/>
      <c r="F654" s="188"/>
      <c r="G654" s="188"/>
      <c r="H654" s="188"/>
      <c r="I654" s="188"/>
      <c r="J654" s="188"/>
      <c r="K654" s="188"/>
      <c r="L654" s="188"/>
    </row>
    <row r="655" spans="1:12" ht="15.75" customHeight="1" x14ac:dyDescent="0.2">
      <c r="A655" s="188"/>
      <c r="B655" s="188"/>
      <c r="C655" s="188"/>
      <c r="D655" s="188"/>
      <c r="E655" s="188"/>
      <c r="F655" s="188"/>
      <c r="G655" s="188"/>
      <c r="H655" s="188"/>
      <c r="I655" s="188"/>
      <c r="J655" s="188"/>
      <c r="K655" s="188"/>
      <c r="L655" s="188"/>
    </row>
    <row r="656" spans="1:12" ht="15.75" customHeight="1" x14ac:dyDescent="0.2">
      <c r="A656" s="188"/>
      <c r="B656" s="188"/>
      <c r="C656" s="188"/>
      <c r="D656" s="188"/>
      <c r="E656" s="188"/>
      <c r="F656" s="188"/>
      <c r="G656" s="188"/>
      <c r="H656" s="188"/>
      <c r="I656" s="188"/>
      <c r="J656" s="188"/>
      <c r="K656" s="188"/>
      <c r="L656" s="188"/>
    </row>
    <row r="657" spans="1:12" ht="15.75" customHeight="1" x14ac:dyDescent="0.2">
      <c r="A657" s="188"/>
      <c r="B657" s="188"/>
      <c r="C657" s="188"/>
      <c r="D657" s="188"/>
      <c r="E657" s="188"/>
      <c r="F657" s="188"/>
      <c r="G657" s="188"/>
      <c r="H657" s="188"/>
      <c r="I657" s="188"/>
      <c r="J657" s="188"/>
      <c r="K657" s="188"/>
      <c r="L657" s="188"/>
    </row>
    <row r="658" spans="1:12" ht="15.75" customHeight="1" x14ac:dyDescent="0.2">
      <c r="A658" s="188"/>
      <c r="B658" s="188"/>
      <c r="C658" s="188"/>
      <c r="D658" s="188"/>
      <c r="E658" s="188"/>
      <c r="F658" s="188"/>
      <c r="G658" s="188"/>
      <c r="H658" s="188"/>
      <c r="I658" s="188"/>
      <c r="J658" s="188"/>
      <c r="K658" s="188"/>
      <c r="L658" s="188"/>
    </row>
    <row r="659" spans="1:12" ht="15.75" customHeight="1" x14ac:dyDescent="0.2">
      <c r="A659" s="188"/>
      <c r="B659" s="188"/>
      <c r="C659" s="188"/>
      <c r="D659" s="188"/>
      <c r="E659" s="188"/>
      <c r="F659" s="188"/>
      <c r="G659" s="188"/>
      <c r="H659" s="188"/>
      <c r="I659" s="188"/>
      <c r="J659" s="188"/>
      <c r="K659" s="188"/>
      <c r="L659" s="188"/>
    </row>
    <row r="660" spans="1:12" ht="15.75" customHeight="1" x14ac:dyDescent="0.2">
      <c r="A660" s="188"/>
      <c r="B660" s="188"/>
      <c r="C660" s="188"/>
      <c r="D660" s="188"/>
      <c r="E660" s="188"/>
      <c r="F660" s="188"/>
      <c r="G660" s="188"/>
      <c r="H660" s="188"/>
      <c r="I660" s="188"/>
      <c r="J660" s="188"/>
      <c r="K660" s="188"/>
      <c r="L660" s="188"/>
    </row>
    <row r="661" spans="1:12" ht="15.75" customHeight="1" x14ac:dyDescent="0.2">
      <c r="A661" s="188"/>
      <c r="B661" s="188"/>
      <c r="C661" s="188"/>
      <c r="D661" s="188"/>
      <c r="E661" s="188"/>
      <c r="F661" s="188"/>
      <c r="G661" s="188"/>
      <c r="H661" s="188"/>
      <c r="I661" s="188"/>
      <c r="J661" s="188"/>
      <c r="K661" s="188"/>
      <c r="L661" s="188"/>
    </row>
    <row r="662" spans="1:12" ht="15.75" customHeight="1" x14ac:dyDescent="0.2">
      <c r="A662" s="188"/>
      <c r="B662" s="188"/>
      <c r="C662" s="188"/>
      <c r="D662" s="188"/>
      <c r="E662" s="188"/>
      <c r="F662" s="188"/>
      <c r="G662" s="188"/>
      <c r="H662" s="188"/>
      <c r="I662" s="188"/>
      <c r="J662" s="188"/>
      <c r="K662" s="188"/>
      <c r="L662" s="188"/>
    </row>
    <row r="663" spans="1:12" ht="15.75" customHeight="1" x14ac:dyDescent="0.2">
      <c r="A663" s="188"/>
      <c r="B663" s="188"/>
      <c r="C663" s="188"/>
      <c r="D663" s="188"/>
      <c r="E663" s="188"/>
      <c r="F663" s="188"/>
      <c r="G663" s="188"/>
      <c r="H663" s="188"/>
      <c r="I663" s="188"/>
      <c r="J663" s="188"/>
      <c r="K663" s="188"/>
      <c r="L663" s="188"/>
    </row>
    <row r="664" spans="1:12" ht="15.75" customHeight="1" x14ac:dyDescent="0.2">
      <c r="A664" s="188"/>
      <c r="B664" s="188"/>
      <c r="C664" s="188"/>
      <c r="D664" s="188"/>
      <c r="E664" s="188"/>
      <c r="F664" s="188"/>
      <c r="G664" s="188"/>
      <c r="H664" s="188"/>
      <c r="I664" s="188"/>
      <c r="J664" s="188"/>
      <c r="K664" s="188"/>
      <c r="L664" s="188"/>
    </row>
    <row r="665" spans="1:12" ht="15.75" customHeight="1" x14ac:dyDescent="0.2">
      <c r="A665" s="188"/>
      <c r="B665" s="188"/>
      <c r="C665" s="188"/>
      <c r="D665" s="188"/>
      <c r="E665" s="188"/>
      <c r="F665" s="188"/>
      <c r="G665" s="188"/>
      <c r="H665" s="188"/>
      <c r="I665" s="188"/>
      <c r="J665" s="188"/>
      <c r="K665" s="188"/>
      <c r="L665" s="188"/>
    </row>
    <row r="666" spans="1:12" ht="15.75" customHeight="1" x14ac:dyDescent="0.2">
      <c r="A666" s="188"/>
      <c r="B666" s="188"/>
      <c r="C666" s="188"/>
      <c r="D666" s="188"/>
      <c r="E666" s="188"/>
      <c r="F666" s="188"/>
      <c r="G666" s="188"/>
      <c r="H666" s="188"/>
      <c r="I666" s="188"/>
      <c r="J666" s="188"/>
      <c r="K666" s="188"/>
      <c r="L666" s="188"/>
    </row>
    <row r="667" spans="1:12" ht="15.75" customHeight="1" x14ac:dyDescent="0.2">
      <c r="A667" s="188"/>
      <c r="B667" s="188"/>
      <c r="C667" s="188"/>
      <c r="D667" s="188"/>
      <c r="E667" s="188"/>
      <c r="F667" s="188"/>
      <c r="G667" s="188"/>
      <c r="H667" s="188"/>
      <c r="I667" s="188"/>
      <c r="J667" s="188"/>
      <c r="K667" s="188"/>
      <c r="L667" s="188"/>
    </row>
    <row r="668" spans="1:12" ht="15.75" customHeight="1" x14ac:dyDescent="0.2">
      <c r="A668" s="188"/>
      <c r="B668" s="188"/>
      <c r="C668" s="188"/>
      <c r="D668" s="188"/>
      <c r="E668" s="188"/>
      <c r="F668" s="188"/>
      <c r="G668" s="188"/>
      <c r="H668" s="188"/>
      <c r="I668" s="188"/>
      <c r="J668" s="188"/>
      <c r="K668" s="188"/>
      <c r="L668" s="188"/>
    </row>
    <row r="669" spans="1:12" ht="15.75" customHeight="1" x14ac:dyDescent="0.2">
      <c r="A669" s="188"/>
      <c r="B669" s="188"/>
      <c r="C669" s="188"/>
      <c r="D669" s="188"/>
      <c r="E669" s="188"/>
      <c r="F669" s="188"/>
      <c r="G669" s="188"/>
      <c r="H669" s="188"/>
      <c r="I669" s="188"/>
      <c r="J669" s="188"/>
      <c r="K669" s="188"/>
      <c r="L669" s="188"/>
    </row>
    <row r="670" spans="1:12" ht="15.75" customHeight="1" x14ac:dyDescent="0.2">
      <c r="A670" s="188"/>
      <c r="B670" s="188"/>
      <c r="C670" s="188"/>
      <c r="D670" s="188"/>
      <c r="E670" s="188"/>
      <c r="F670" s="188"/>
      <c r="G670" s="188"/>
      <c r="H670" s="188"/>
      <c r="I670" s="188"/>
      <c r="J670" s="188"/>
      <c r="K670" s="188"/>
      <c r="L670" s="188"/>
    </row>
    <row r="671" spans="1:12" ht="15.75" customHeight="1" x14ac:dyDescent="0.2">
      <c r="A671" s="188"/>
      <c r="B671" s="188"/>
      <c r="C671" s="188"/>
      <c r="D671" s="188"/>
      <c r="E671" s="188"/>
      <c r="F671" s="188"/>
      <c r="G671" s="188"/>
      <c r="H671" s="188"/>
      <c r="I671" s="188"/>
      <c r="J671" s="188"/>
      <c r="K671" s="188"/>
      <c r="L671" s="188"/>
    </row>
    <row r="672" spans="1:12" ht="15.75" customHeight="1" x14ac:dyDescent="0.2">
      <c r="A672" s="188"/>
      <c r="B672" s="188"/>
      <c r="C672" s="188"/>
      <c r="D672" s="188"/>
      <c r="E672" s="188"/>
      <c r="F672" s="188"/>
      <c r="G672" s="188"/>
      <c r="H672" s="188"/>
      <c r="I672" s="188"/>
      <c r="J672" s="188"/>
      <c r="K672" s="188"/>
      <c r="L672" s="188"/>
    </row>
    <row r="673" spans="1:12" ht="15.75" customHeight="1" x14ac:dyDescent="0.2">
      <c r="A673" s="188"/>
      <c r="B673" s="188"/>
      <c r="C673" s="188"/>
      <c r="D673" s="188"/>
      <c r="E673" s="188"/>
      <c r="F673" s="188"/>
      <c r="G673" s="188"/>
      <c r="H673" s="188"/>
      <c r="I673" s="188"/>
      <c r="J673" s="188"/>
      <c r="K673" s="188"/>
      <c r="L673" s="188"/>
    </row>
    <row r="674" spans="1:12" ht="15.75" customHeight="1" x14ac:dyDescent="0.2">
      <c r="A674" s="188"/>
      <c r="B674" s="188"/>
      <c r="C674" s="188"/>
      <c r="D674" s="188"/>
      <c r="E674" s="188"/>
      <c r="F674" s="188"/>
      <c r="G674" s="188"/>
      <c r="H674" s="188"/>
      <c r="I674" s="188"/>
      <c r="J674" s="188"/>
      <c r="K674" s="188"/>
      <c r="L674" s="188"/>
    </row>
    <row r="675" spans="1:12" ht="15.75" customHeight="1" x14ac:dyDescent="0.2">
      <c r="A675" s="188"/>
      <c r="B675" s="188"/>
      <c r="C675" s="188"/>
      <c r="D675" s="188"/>
      <c r="E675" s="188"/>
      <c r="F675" s="188"/>
      <c r="G675" s="188"/>
      <c r="H675" s="188"/>
      <c r="I675" s="188"/>
      <c r="J675" s="188"/>
      <c r="K675" s="188"/>
      <c r="L675" s="188"/>
    </row>
    <row r="676" spans="1:12" ht="15.75" customHeight="1" x14ac:dyDescent="0.2">
      <c r="A676" s="188"/>
      <c r="B676" s="188"/>
      <c r="C676" s="188"/>
      <c r="D676" s="188"/>
      <c r="E676" s="188"/>
      <c r="F676" s="188"/>
      <c r="G676" s="188"/>
      <c r="H676" s="188"/>
      <c r="I676" s="188"/>
      <c r="J676" s="188"/>
      <c r="K676" s="188"/>
      <c r="L676" s="188"/>
    </row>
    <row r="677" spans="1:12" ht="15.75" customHeight="1" x14ac:dyDescent="0.2">
      <c r="A677" s="188"/>
      <c r="B677" s="188"/>
      <c r="C677" s="188"/>
      <c r="D677" s="188"/>
      <c r="E677" s="188"/>
      <c r="F677" s="188"/>
      <c r="G677" s="188"/>
      <c r="H677" s="188"/>
      <c r="I677" s="188"/>
      <c r="J677" s="188"/>
      <c r="K677" s="188"/>
      <c r="L677" s="188"/>
    </row>
    <row r="678" spans="1:12" ht="15.75" customHeight="1" x14ac:dyDescent="0.2">
      <c r="A678" s="188"/>
      <c r="B678" s="188"/>
      <c r="C678" s="188"/>
      <c r="D678" s="188"/>
      <c r="E678" s="188"/>
      <c r="F678" s="188"/>
      <c r="G678" s="188"/>
      <c r="H678" s="188"/>
      <c r="I678" s="188"/>
      <c r="J678" s="188"/>
      <c r="K678" s="188"/>
      <c r="L678" s="188"/>
    </row>
    <row r="679" spans="1:12" ht="15.75" customHeight="1" x14ac:dyDescent="0.2">
      <c r="A679" s="188"/>
      <c r="B679" s="188"/>
      <c r="C679" s="188"/>
      <c r="D679" s="188"/>
      <c r="E679" s="188"/>
      <c r="F679" s="188"/>
      <c r="G679" s="188"/>
      <c r="H679" s="188"/>
      <c r="I679" s="188"/>
      <c r="J679" s="188"/>
      <c r="K679" s="188"/>
      <c r="L679" s="188"/>
    </row>
    <row r="680" spans="1:12" ht="15.75" customHeight="1" x14ac:dyDescent="0.2">
      <c r="A680" s="188"/>
      <c r="B680" s="188"/>
      <c r="C680" s="188"/>
      <c r="D680" s="188"/>
      <c r="E680" s="188"/>
      <c r="F680" s="188"/>
      <c r="G680" s="188"/>
      <c r="H680" s="188"/>
      <c r="I680" s="188"/>
      <c r="J680" s="188"/>
      <c r="K680" s="188"/>
      <c r="L680" s="188"/>
    </row>
    <row r="681" spans="1:12" ht="15.75" customHeight="1" x14ac:dyDescent="0.2">
      <c r="A681" s="188"/>
      <c r="B681" s="188"/>
      <c r="C681" s="188"/>
      <c r="D681" s="188"/>
      <c r="E681" s="188"/>
      <c r="F681" s="188"/>
      <c r="G681" s="188"/>
      <c r="H681" s="188"/>
      <c r="I681" s="188"/>
      <c r="J681" s="188"/>
      <c r="K681" s="188"/>
      <c r="L681" s="188"/>
    </row>
    <row r="682" spans="1:12" ht="15.75" customHeight="1" x14ac:dyDescent="0.2">
      <c r="A682" s="188"/>
      <c r="B682" s="188"/>
      <c r="C682" s="188"/>
      <c r="D682" s="188"/>
      <c r="E682" s="188"/>
      <c r="F682" s="188"/>
      <c r="G682" s="188"/>
      <c r="H682" s="188"/>
      <c r="I682" s="188"/>
      <c r="J682" s="188"/>
      <c r="K682" s="188"/>
      <c r="L682" s="188"/>
    </row>
    <row r="683" spans="1:12" ht="15.75" customHeight="1" x14ac:dyDescent="0.2">
      <c r="A683" s="188"/>
      <c r="B683" s="188"/>
      <c r="C683" s="188"/>
      <c r="D683" s="188"/>
      <c r="E683" s="188"/>
      <c r="F683" s="188"/>
      <c r="G683" s="188"/>
      <c r="H683" s="188"/>
      <c r="I683" s="188"/>
      <c r="J683" s="188"/>
      <c r="K683" s="188"/>
      <c r="L683" s="188"/>
    </row>
    <row r="684" spans="1:12" ht="15.75" customHeight="1" x14ac:dyDescent="0.2">
      <c r="A684" s="188"/>
      <c r="B684" s="188"/>
      <c r="C684" s="188"/>
      <c r="D684" s="188"/>
      <c r="E684" s="188"/>
      <c r="F684" s="188"/>
      <c r="G684" s="188"/>
      <c r="H684" s="188"/>
      <c r="I684" s="188"/>
      <c r="J684" s="188"/>
      <c r="K684" s="188"/>
      <c r="L684" s="188"/>
    </row>
    <row r="685" spans="1:12" ht="15.75" customHeight="1" x14ac:dyDescent="0.2">
      <c r="A685" s="188"/>
      <c r="B685" s="188"/>
      <c r="C685" s="188"/>
      <c r="D685" s="188"/>
      <c r="E685" s="188"/>
      <c r="F685" s="188"/>
      <c r="G685" s="188"/>
      <c r="H685" s="188"/>
      <c r="I685" s="188"/>
      <c r="J685" s="188"/>
      <c r="K685" s="188"/>
      <c r="L685" s="188"/>
    </row>
    <row r="686" spans="1:12" ht="15.75" customHeight="1" x14ac:dyDescent="0.2">
      <c r="A686" s="188"/>
      <c r="B686" s="188"/>
      <c r="C686" s="188"/>
      <c r="D686" s="188"/>
      <c r="E686" s="188"/>
      <c r="F686" s="188"/>
      <c r="G686" s="188"/>
      <c r="H686" s="188"/>
      <c r="I686" s="188"/>
      <c r="J686" s="188"/>
      <c r="K686" s="188"/>
      <c r="L686" s="188"/>
    </row>
    <row r="687" spans="1:12" ht="15.75" customHeight="1" x14ac:dyDescent="0.2">
      <c r="A687" s="188"/>
      <c r="B687" s="188"/>
      <c r="C687" s="188"/>
      <c r="D687" s="188"/>
      <c r="E687" s="188"/>
      <c r="F687" s="188"/>
      <c r="G687" s="188"/>
      <c r="H687" s="188"/>
      <c r="I687" s="188"/>
      <c r="J687" s="188"/>
      <c r="K687" s="188"/>
      <c r="L687" s="188"/>
    </row>
    <row r="688" spans="1:12" ht="15.75" customHeight="1" x14ac:dyDescent="0.2">
      <c r="A688" s="188"/>
      <c r="B688" s="188"/>
      <c r="C688" s="188"/>
      <c r="D688" s="188"/>
      <c r="E688" s="188"/>
      <c r="F688" s="188"/>
      <c r="G688" s="188"/>
      <c r="H688" s="188"/>
      <c r="I688" s="188"/>
      <c r="J688" s="188"/>
      <c r="K688" s="188"/>
      <c r="L688" s="188"/>
    </row>
    <row r="689" spans="1:12" ht="15.75" customHeight="1" x14ac:dyDescent="0.2">
      <c r="A689" s="188"/>
      <c r="B689" s="188"/>
      <c r="C689" s="188"/>
      <c r="D689" s="188"/>
      <c r="E689" s="188"/>
      <c r="F689" s="188"/>
      <c r="G689" s="188"/>
      <c r="H689" s="188"/>
      <c r="I689" s="188"/>
      <c r="J689" s="188"/>
      <c r="K689" s="188"/>
      <c r="L689" s="188"/>
    </row>
    <row r="690" spans="1:12" ht="15.75" customHeight="1" x14ac:dyDescent="0.2">
      <c r="A690" s="188"/>
      <c r="B690" s="188"/>
      <c r="C690" s="188"/>
      <c r="D690" s="188"/>
      <c r="E690" s="188"/>
      <c r="F690" s="188"/>
      <c r="G690" s="188"/>
      <c r="H690" s="188"/>
      <c r="I690" s="188"/>
      <c r="J690" s="188"/>
      <c r="K690" s="188"/>
      <c r="L690" s="188"/>
    </row>
    <row r="691" spans="1:12" ht="15.75" customHeight="1" x14ac:dyDescent="0.2">
      <c r="A691" s="188"/>
      <c r="B691" s="188"/>
      <c r="C691" s="188"/>
      <c r="D691" s="188"/>
      <c r="E691" s="188"/>
      <c r="F691" s="188"/>
      <c r="G691" s="188"/>
      <c r="H691" s="188"/>
      <c r="I691" s="188"/>
      <c r="J691" s="188"/>
      <c r="K691" s="188"/>
      <c r="L691" s="188"/>
    </row>
    <row r="692" spans="1:12" ht="15.75" customHeight="1" x14ac:dyDescent="0.2">
      <c r="A692" s="188"/>
      <c r="B692" s="188"/>
      <c r="C692" s="188"/>
      <c r="D692" s="188"/>
      <c r="E692" s="188"/>
      <c r="F692" s="188"/>
      <c r="G692" s="188"/>
      <c r="H692" s="188"/>
      <c r="I692" s="188"/>
      <c r="J692" s="188"/>
      <c r="K692" s="188"/>
      <c r="L692" s="188"/>
    </row>
    <row r="693" spans="1:12" ht="15.75" customHeight="1" x14ac:dyDescent="0.2">
      <c r="A693" s="188"/>
      <c r="B693" s="188"/>
      <c r="C693" s="188"/>
      <c r="D693" s="188"/>
      <c r="E693" s="188"/>
      <c r="F693" s="188"/>
      <c r="G693" s="188"/>
      <c r="H693" s="188"/>
      <c r="I693" s="188"/>
      <c r="J693" s="188"/>
      <c r="K693" s="188"/>
      <c r="L693" s="188"/>
    </row>
    <row r="694" spans="1:12" ht="15.75" customHeight="1" x14ac:dyDescent="0.2">
      <c r="A694" s="188"/>
      <c r="B694" s="188"/>
      <c r="C694" s="188"/>
      <c r="D694" s="188"/>
      <c r="E694" s="188"/>
      <c r="F694" s="188"/>
      <c r="G694" s="188"/>
      <c r="H694" s="188"/>
      <c r="I694" s="188"/>
      <c r="J694" s="188"/>
      <c r="K694" s="188"/>
      <c r="L694" s="188"/>
    </row>
    <row r="695" spans="1:12" ht="15.75" customHeight="1" x14ac:dyDescent="0.2">
      <c r="A695" s="188"/>
      <c r="B695" s="188"/>
      <c r="C695" s="188"/>
      <c r="D695" s="188"/>
      <c r="E695" s="188"/>
      <c r="F695" s="188"/>
      <c r="G695" s="188"/>
      <c r="H695" s="188"/>
      <c r="I695" s="188"/>
      <c r="J695" s="188"/>
      <c r="K695" s="188"/>
      <c r="L695" s="188"/>
    </row>
    <row r="696" spans="1:12" ht="15.75" customHeight="1" x14ac:dyDescent="0.2">
      <c r="A696" s="188"/>
      <c r="B696" s="188"/>
      <c r="C696" s="188"/>
      <c r="D696" s="188"/>
      <c r="E696" s="188"/>
      <c r="F696" s="188"/>
      <c r="G696" s="188"/>
      <c r="H696" s="188"/>
      <c r="I696" s="188"/>
      <c r="J696" s="188"/>
      <c r="K696" s="188"/>
      <c r="L696" s="188"/>
    </row>
    <row r="697" spans="1:12" ht="15.75" customHeight="1" x14ac:dyDescent="0.2">
      <c r="A697" s="188"/>
      <c r="B697" s="188"/>
      <c r="C697" s="188"/>
      <c r="D697" s="188"/>
      <c r="E697" s="188"/>
      <c r="F697" s="188"/>
      <c r="G697" s="188"/>
      <c r="H697" s="188"/>
      <c r="I697" s="188"/>
      <c r="J697" s="188"/>
      <c r="K697" s="188"/>
      <c r="L697" s="188"/>
    </row>
    <row r="698" spans="1:12" ht="15.75" customHeight="1" x14ac:dyDescent="0.2">
      <c r="A698" s="188"/>
      <c r="B698" s="188"/>
      <c r="C698" s="188"/>
      <c r="D698" s="188"/>
      <c r="E698" s="188"/>
      <c r="F698" s="188"/>
      <c r="G698" s="188"/>
      <c r="H698" s="188"/>
      <c r="I698" s="188"/>
      <c r="J698" s="188"/>
      <c r="K698" s="188"/>
      <c r="L698" s="188"/>
    </row>
    <row r="699" spans="1:12" ht="15.75" customHeight="1" x14ac:dyDescent="0.2">
      <c r="A699" s="188"/>
      <c r="B699" s="188"/>
      <c r="C699" s="188"/>
      <c r="D699" s="188"/>
      <c r="E699" s="188"/>
      <c r="F699" s="188"/>
      <c r="G699" s="188"/>
      <c r="H699" s="188"/>
      <c r="I699" s="188"/>
      <c r="J699" s="188"/>
      <c r="K699" s="188"/>
      <c r="L699" s="188"/>
    </row>
    <row r="700" spans="1:12" ht="15.75" customHeight="1" x14ac:dyDescent="0.2">
      <c r="A700" s="188"/>
      <c r="B700" s="188"/>
      <c r="C700" s="188"/>
      <c r="D700" s="188"/>
      <c r="E700" s="188"/>
      <c r="F700" s="188"/>
      <c r="G700" s="188"/>
      <c r="H700" s="188"/>
      <c r="I700" s="188"/>
      <c r="J700" s="188"/>
      <c r="K700" s="188"/>
      <c r="L700" s="188"/>
    </row>
    <row r="701" spans="1:12" ht="15.75" customHeight="1" x14ac:dyDescent="0.2">
      <c r="A701" s="188"/>
      <c r="B701" s="188"/>
      <c r="C701" s="188"/>
      <c r="D701" s="188"/>
      <c r="E701" s="188"/>
      <c r="F701" s="188"/>
      <c r="G701" s="188"/>
      <c r="H701" s="188"/>
      <c r="I701" s="188"/>
      <c r="J701" s="188"/>
      <c r="K701" s="188"/>
      <c r="L701" s="188"/>
    </row>
    <row r="702" spans="1:12" ht="15.75" customHeight="1" x14ac:dyDescent="0.2">
      <c r="A702" s="188"/>
      <c r="B702" s="188"/>
      <c r="C702" s="188"/>
      <c r="D702" s="188"/>
      <c r="E702" s="188"/>
      <c r="F702" s="188"/>
      <c r="G702" s="188"/>
      <c r="H702" s="188"/>
      <c r="I702" s="188"/>
      <c r="J702" s="188"/>
      <c r="K702" s="188"/>
      <c r="L702" s="188"/>
    </row>
    <row r="703" spans="1:12" ht="15.75" customHeight="1" x14ac:dyDescent="0.2">
      <c r="A703" s="188"/>
      <c r="B703" s="188"/>
      <c r="C703" s="188"/>
      <c r="D703" s="188"/>
      <c r="E703" s="188"/>
      <c r="F703" s="188"/>
      <c r="G703" s="188"/>
      <c r="H703" s="188"/>
      <c r="I703" s="188"/>
      <c r="J703" s="188"/>
      <c r="K703" s="188"/>
      <c r="L703" s="188"/>
    </row>
    <row r="704" spans="1:12" ht="15.75" customHeight="1" x14ac:dyDescent="0.2">
      <c r="A704" s="188"/>
      <c r="B704" s="188"/>
      <c r="C704" s="188"/>
      <c r="D704" s="188"/>
      <c r="E704" s="188"/>
      <c r="F704" s="188"/>
      <c r="G704" s="188"/>
      <c r="H704" s="188"/>
      <c r="I704" s="188"/>
      <c r="J704" s="188"/>
      <c r="K704" s="188"/>
      <c r="L704" s="188"/>
    </row>
    <row r="705" spans="1:12" ht="15.75" customHeight="1" x14ac:dyDescent="0.2">
      <c r="A705" s="188"/>
      <c r="B705" s="188"/>
      <c r="C705" s="188"/>
      <c r="D705" s="188"/>
      <c r="E705" s="188"/>
      <c r="F705" s="188"/>
      <c r="G705" s="188"/>
      <c r="H705" s="188"/>
      <c r="I705" s="188"/>
      <c r="J705" s="188"/>
      <c r="K705" s="188"/>
      <c r="L705" s="188"/>
    </row>
    <row r="706" spans="1:12" ht="15.75" customHeight="1" x14ac:dyDescent="0.2">
      <c r="A706" s="188"/>
      <c r="B706" s="188"/>
      <c r="C706" s="188"/>
      <c r="D706" s="188"/>
      <c r="E706" s="188"/>
      <c r="F706" s="188"/>
      <c r="G706" s="188"/>
      <c r="H706" s="188"/>
      <c r="I706" s="188"/>
      <c r="J706" s="188"/>
      <c r="K706" s="188"/>
      <c r="L706" s="188"/>
    </row>
    <row r="707" spans="1:12" ht="15.75" customHeight="1" x14ac:dyDescent="0.2">
      <c r="A707" s="188"/>
      <c r="B707" s="188"/>
      <c r="C707" s="188"/>
      <c r="D707" s="188"/>
      <c r="E707" s="188"/>
      <c r="F707" s="188"/>
      <c r="G707" s="188"/>
      <c r="H707" s="188"/>
      <c r="I707" s="188"/>
      <c r="J707" s="188"/>
      <c r="K707" s="188"/>
      <c r="L707" s="188"/>
    </row>
    <row r="708" spans="1:12" ht="15.75" customHeight="1" x14ac:dyDescent="0.2">
      <c r="A708" s="188"/>
      <c r="B708" s="188"/>
      <c r="C708" s="188"/>
      <c r="D708" s="188"/>
      <c r="E708" s="188"/>
      <c r="F708" s="188"/>
      <c r="G708" s="188"/>
      <c r="H708" s="188"/>
      <c r="I708" s="188"/>
      <c r="J708" s="188"/>
      <c r="K708" s="188"/>
      <c r="L708" s="188"/>
    </row>
    <row r="709" spans="1:12" ht="15.75" customHeight="1" x14ac:dyDescent="0.2">
      <c r="A709" s="188"/>
      <c r="B709" s="188"/>
      <c r="C709" s="188"/>
      <c r="D709" s="188"/>
      <c r="E709" s="188"/>
      <c r="F709" s="188"/>
      <c r="G709" s="188"/>
      <c r="H709" s="188"/>
      <c r="I709" s="188"/>
      <c r="J709" s="188"/>
      <c r="K709" s="188"/>
      <c r="L709" s="188"/>
    </row>
    <row r="710" spans="1:12" ht="15.75" customHeight="1" x14ac:dyDescent="0.2">
      <c r="A710" s="188"/>
      <c r="B710" s="188"/>
      <c r="C710" s="188"/>
      <c r="D710" s="188"/>
      <c r="E710" s="188"/>
      <c r="F710" s="188"/>
      <c r="G710" s="188"/>
      <c r="H710" s="188"/>
      <c r="I710" s="188"/>
      <c r="J710" s="188"/>
      <c r="K710" s="188"/>
      <c r="L710" s="188"/>
    </row>
    <row r="711" spans="1:12" ht="15.75" customHeight="1" x14ac:dyDescent="0.2">
      <c r="A711" s="188"/>
      <c r="B711" s="188"/>
      <c r="C711" s="188"/>
      <c r="D711" s="188"/>
      <c r="E711" s="188"/>
      <c r="F711" s="188"/>
      <c r="G711" s="188"/>
      <c r="H711" s="188"/>
      <c r="I711" s="188"/>
      <c r="J711" s="188"/>
      <c r="K711" s="188"/>
      <c r="L711" s="188"/>
    </row>
    <row r="712" spans="1:12" ht="15.75" customHeight="1" x14ac:dyDescent="0.2">
      <c r="A712" s="188"/>
      <c r="B712" s="188"/>
      <c r="C712" s="188"/>
      <c r="D712" s="188"/>
      <c r="E712" s="188"/>
      <c r="F712" s="188"/>
      <c r="G712" s="188"/>
      <c r="H712" s="188"/>
      <c r="I712" s="188"/>
      <c r="J712" s="188"/>
      <c r="K712" s="188"/>
      <c r="L712" s="188"/>
    </row>
    <row r="713" spans="1:12" ht="15.75" customHeight="1" x14ac:dyDescent="0.2">
      <c r="A713" s="188"/>
      <c r="B713" s="188"/>
      <c r="C713" s="188"/>
      <c r="D713" s="188"/>
      <c r="E713" s="188"/>
      <c r="F713" s="188"/>
      <c r="G713" s="188"/>
      <c r="H713" s="188"/>
      <c r="I713" s="188"/>
      <c r="J713" s="188"/>
      <c r="K713" s="188"/>
      <c r="L713" s="188"/>
    </row>
    <row r="714" spans="1:12" ht="15.75" customHeight="1" x14ac:dyDescent="0.2">
      <c r="A714" s="188"/>
      <c r="B714" s="188"/>
      <c r="C714" s="188"/>
      <c r="D714" s="188"/>
      <c r="E714" s="188"/>
      <c r="F714" s="188"/>
      <c r="G714" s="188"/>
      <c r="H714" s="188"/>
      <c r="I714" s="188"/>
      <c r="J714" s="188"/>
      <c r="K714" s="188"/>
      <c r="L714" s="188"/>
    </row>
    <row r="715" spans="1:12" ht="15.75" customHeight="1" x14ac:dyDescent="0.2">
      <c r="A715" s="188"/>
      <c r="B715" s="188"/>
      <c r="C715" s="188"/>
      <c r="D715" s="188"/>
      <c r="E715" s="188"/>
      <c r="F715" s="188"/>
      <c r="G715" s="188"/>
      <c r="H715" s="188"/>
      <c r="I715" s="188"/>
      <c r="J715" s="188"/>
      <c r="K715" s="188"/>
      <c r="L715" s="188"/>
    </row>
    <row r="716" spans="1:12" ht="15.75" customHeight="1" x14ac:dyDescent="0.2">
      <c r="A716" s="188"/>
      <c r="B716" s="188"/>
      <c r="C716" s="188"/>
      <c r="D716" s="188"/>
      <c r="E716" s="188"/>
      <c r="F716" s="188"/>
      <c r="G716" s="188"/>
      <c r="H716" s="188"/>
      <c r="I716" s="188"/>
      <c r="J716" s="188"/>
      <c r="K716" s="188"/>
      <c r="L716" s="188"/>
    </row>
    <row r="717" spans="1:12" ht="15.75" customHeight="1" x14ac:dyDescent="0.2">
      <c r="A717" s="188"/>
      <c r="B717" s="188"/>
      <c r="C717" s="188"/>
      <c r="D717" s="188"/>
      <c r="E717" s="188"/>
      <c r="F717" s="188"/>
      <c r="G717" s="188"/>
      <c r="H717" s="188"/>
      <c r="I717" s="188"/>
      <c r="J717" s="188"/>
      <c r="K717" s="188"/>
      <c r="L717" s="188"/>
    </row>
    <row r="718" spans="1:12" ht="15.75" customHeight="1" x14ac:dyDescent="0.2">
      <c r="A718" s="188"/>
      <c r="B718" s="188"/>
      <c r="C718" s="188"/>
      <c r="D718" s="188"/>
      <c r="E718" s="188"/>
      <c r="F718" s="188"/>
      <c r="G718" s="188"/>
      <c r="H718" s="188"/>
      <c r="I718" s="188"/>
      <c r="J718" s="188"/>
      <c r="K718" s="188"/>
      <c r="L718" s="188"/>
    </row>
    <row r="719" spans="1:12" ht="15.75" customHeight="1" x14ac:dyDescent="0.2">
      <c r="A719" s="188"/>
      <c r="B719" s="188"/>
      <c r="C719" s="188"/>
      <c r="D719" s="188"/>
      <c r="E719" s="188"/>
      <c r="F719" s="188"/>
      <c r="G719" s="188"/>
      <c r="H719" s="188"/>
      <c r="I719" s="188"/>
      <c r="J719" s="188"/>
      <c r="K719" s="188"/>
      <c r="L719" s="188"/>
    </row>
    <row r="720" spans="1:12" ht="15.75" customHeight="1" x14ac:dyDescent="0.2">
      <c r="A720" s="188"/>
      <c r="B720" s="188"/>
      <c r="C720" s="188"/>
      <c r="D720" s="188"/>
      <c r="E720" s="188"/>
      <c r="F720" s="188"/>
      <c r="G720" s="188"/>
      <c r="H720" s="188"/>
      <c r="I720" s="188"/>
      <c r="J720" s="188"/>
      <c r="K720" s="188"/>
      <c r="L720" s="188"/>
    </row>
    <row r="721" spans="1:12" ht="15.75" customHeight="1" x14ac:dyDescent="0.2">
      <c r="A721" s="188"/>
      <c r="B721" s="188"/>
      <c r="C721" s="188"/>
      <c r="D721" s="188"/>
      <c r="E721" s="188"/>
      <c r="F721" s="188"/>
      <c r="G721" s="188"/>
      <c r="H721" s="188"/>
      <c r="I721" s="188"/>
      <c r="J721" s="188"/>
      <c r="K721" s="188"/>
      <c r="L721" s="188"/>
    </row>
    <row r="722" spans="1:12" ht="15.75" customHeight="1" x14ac:dyDescent="0.2">
      <c r="A722" s="188"/>
      <c r="B722" s="188"/>
      <c r="C722" s="188"/>
      <c r="D722" s="188"/>
      <c r="E722" s="188"/>
      <c r="F722" s="188"/>
      <c r="G722" s="188"/>
      <c r="H722" s="188"/>
      <c r="I722" s="188"/>
      <c r="J722" s="188"/>
      <c r="K722" s="188"/>
      <c r="L722" s="188"/>
    </row>
    <row r="723" spans="1:12" ht="15.75" customHeight="1" x14ac:dyDescent="0.2">
      <c r="A723" s="188"/>
      <c r="B723" s="188"/>
      <c r="C723" s="188"/>
      <c r="D723" s="188"/>
      <c r="E723" s="188"/>
      <c r="F723" s="188"/>
      <c r="G723" s="188"/>
      <c r="H723" s="188"/>
      <c r="I723" s="188"/>
      <c r="J723" s="188"/>
      <c r="K723" s="188"/>
      <c r="L723" s="188"/>
    </row>
    <row r="724" spans="1:12" ht="15.75" customHeight="1" x14ac:dyDescent="0.2">
      <c r="A724" s="188"/>
      <c r="B724" s="188"/>
      <c r="C724" s="188"/>
      <c r="D724" s="188"/>
      <c r="E724" s="188"/>
      <c r="F724" s="188"/>
      <c r="G724" s="188"/>
      <c r="H724" s="188"/>
      <c r="I724" s="188"/>
      <c r="J724" s="188"/>
      <c r="K724" s="188"/>
      <c r="L724" s="188"/>
    </row>
    <row r="725" spans="1:12" ht="15.75" customHeight="1" x14ac:dyDescent="0.2">
      <c r="A725" s="188"/>
      <c r="B725" s="188"/>
      <c r="C725" s="188"/>
      <c r="D725" s="188"/>
      <c r="E725" s="188"/>
      <c r="F725" s="188"/>
      <c r="G725" s="188"/>
      <c r="H725" s="188"/>
      <c r="I725" s="188"/>
      <c r="J725" s="188"/>
      <c r="K725" s="188"/>
      <c r="L725" s="188"/>
    </row>
    <row r="726" spans="1:12" ht="15.75" customHeight="1" x14ac:dyDescent="0.2">
      <c r="A726" s="188"/>
      <c r="B726" s="188"/>
      <c r="C726" s="188"/>
      <c r="D726" s="188"/>
      <c r="E726" s="188"/>
      <c r="F726" s="188"/>
      <c r="G726" s="188"/>
      <c r="H726" s="188"/>
      <c r="I726" s="188"/>
      <c r="J726" s="188"/>
      <c r="K726" s="188"/>
      <c r="L726" s="188"/>
    </row>
    <row r="727" spans="1:12" ht="15.75" customHeight="1" x14ac:dyDescent="0.2">
      <c r="A727" s="188"/>
      <c r="B727" s="188"/>
      <c r="C727" s="188"/>
      <c r="D727" s="188"/>
      <c r="E727" s="188"/>
      <c r="F727" s="188"/>
      <c r="G727" s="188"/>
      <c r="H727" s="188"/>
      <c r="I727" s="188"/>
      <c r="J727" s="188"/>
      <c r="K727" s="188"/>
      <c r="L727" s="188"/>
    </row>
    <row r="728" spans="1:12" ht="15.75" customHeight="1" x14ac:dyDescent="0.2">
      <c r="A728" s="188"/>
      <c r="B728" s="188"/>
      <c r="C728" s="188"/>
      <c r="D728" s="188"/>
      <c r="E728" s="188"/>
      <c r="F728" s="188"/>
      <c r="G728" s="188"/>
      <c r="H728" s="188"/>
      <c r="I728" s="188"/>
      <c r="J728" s="188"/>
      <c r="K728" s="188"/>
      <c r="L728" s="188"/>
    </row>
    <row r="729" spans="1:12" ht="15.75" customHeight="1" x14ac:dyDescent="0.2">
      <c r="A729" s="188"/>
      <c r="B729" s="188"/>
      <c r="C729" s="188"/>
      <c r="D729" s="188"/>
      <c r="E729" s="188"/>
      <c r="F729" s="188"/>
      <c r="G729" s="188"/>
      <c r="H729" s="188"/>
      <c r="I729" s="188"/>
      <c r="J729" s="188"/>
      <c r="K729" s="188"/>
      <c r="L729" s="188"/>
    </row>
    <row r="730" spans="1:12" ht="15.75" customHeight="1" x14ac:dyDescent="0.2">
      <c r="A730" s="188"/>
      <c r="B730" s="188"/>
      <c r="C730" s="188"/>
      <c r="D730" s="188"/>
      <c r="E730" s="188"/>
      <c r="F730" s="188"/>
      <c r="G730" s="188"/>
      <c r="H730" s="188"/>
      <c r="I730" s="188"/>
      <c r="J730" s="188"/>
      <c r="K730" s="188"/>
      <c r="L730" s="188"/>
    </row>
    <row r="731" spans="1:12" ht="15.75" customHeight="1" x14ac:dyDescent="0.2">
      <c r="A731" s="188"/>
      <c r="B731" s="188"/>
      <c r="C731" s="188"/>
      <c r="D731" s="188"/>
      <c r="E731" s="188"/>
      <c r="F731" s="188"/>
      <c r="G731" s="188"/>
      <c r="H731" s="188"/>
      <c r="I731" s="188"/>
      <c r="J731" s="188"/>
      <c r="K731" s="188"/>
      <c r="L731" s="188"/>
    </row>
    <row r="732" spans="1:12" ht="15.75" customHeight="1" x14ac:dyDescent="0.2">
      <c r="A732" s="188"/>
      <c r="B732" s="188"/>
      <c r="C732" s="188"/>
      <c r="D732" s="188"/>
      <c r="E732" s="188"/>
      <c r="F732" s="188"/>
      <c r="G732" s="188"/>
      <c r="H732" s="188"/>
      <c r="I732" s="188"/>
      <c r="J732" s="188"/>
      <c r="K732" s="188"/>
      <c r="L732" s="188"/>
    </row>
    <row r="733" spans="1:12" ht="15.75" customHeight="1" x14ac:dyDescent="0.2">
      <c r="A733" s="188"/>
      <c r="B733" s="188"/>
      <c r="C733" s="188"/>
      <c r="D733" s="188"/>
      <c r="E733" s="188"/>
      <c r="F733" s="188"/>
      <c r="G733" s="188"/>
      <c r="H733" s="188"/>
      <c r="I733" s="188"/>
      <c r="J733" s="188"/>
      <c r="K733" s="188"/>
      <c r="L733" s="188"/>
    </row>
    <row r="734" spans="1:12" ht="15.75" customHeight="1" x14ac:dyDescent="0.2">
      <c r="A734" s="188"/>
      <c r="B734" s="188"/>
      <c r="C734" s="188"/>
      <c r="D734" s="188"/>
      <c r="E734" s="188"/>
      <c r="F734" s="188"/>
      <c r="G734" s="188"/>
      <c r="H734" s="188"/>
      <c r="I734" s="188"/>
      <c r="J734" s="188"/>
      <c r="K734" s="188"/>
      <c r="L734" s="188"/>
    </row>
    <row r="735" spans="1:12" ht="15.75" customHeight="1" x14ac:dyDescent="0.2">
      <c r="A735" s="188"/>
      <c r="B735" s="188"/>
      <c r="C735" s="188"/>
      <c r="D735" s="188"/>
      <c r="E735" s="188"/>
      <c r="F735" s="188"/>
      <c r="G735" s="188"/>
      <c r="H735" s="188"/>
      <c r="I735" s="188"/>
      <c r="J735" s="188"/>
      <c r="K735" s="188"/>
      <c r="L735" s="188"/>
    </row>
    <row r="736" spans="1:12" ht="15.75" customHeight="1" x14ac:dyDescent="0.2">
      <c r="A736" s="188"/>
      <c r="B736" s="188"/>
      <c r="C736" s="188"/>
      <c r="D736" s="188"/>
      <c r="E736" s="188"/>
      <c r="F736" s="188"/>
      <c r="G736" s="188"/>
      <c r="H736" s="188"/>
      <c r="I736" s="188"/>
      <c r="J736" s="188"/>
      <c r="K736" s="188"/>
      <c r="L736" s="188"/>
    </row>
    <row r="737" spans="1:12" ht="15.75" customHeight="1" x14ac:dyDescent="0.2">
      <c r="A737" s="188"/>
      <c r="B737" s="188"/>
      <c r="C737" s="188"/>
      <c r="D737" s="188"/>
      <c r="E737" s="188"/>
      <c r="F737" s="188"/>
      <c r="G737" s="188"/>
      <c r="H737" s="188"/>
      <c r="I737" s="188"/>
      <c r="J737" s="188"/>
      <c r="K737" s="188"/>
      <c r="L737" s="188"/>
    </row>
    <row r="738" spans="1:12" ht="15.75" customHeight="1" x14ac:dyDescent="0.2">
      <c r="A738" s="188"/>
      <c r="B738" s="188"/>
      <c r="C738" s="188"/>
      <c r="D738" s="188"/>
      <c r="E738" s="188"/>
      <c r="F738" s="188"/>
      <c r="G738" s="188"/>
      <c r="H738" s="188"/>
      <c r="I738" s="188"/>
      <c r="J738" s="188"/>
      <c r="K738" s="188"/>
      <c r="L738" s="188"/>
    </row>
    <row r="739" spans="1:12" ht="15.75" customHeight="1" x14ac:dyDescent="0.2">
      <c r="A739" s="188"/>
      <c r="B739" s="188"/>
      <c r="C739" s="188"/>
      <c r="D739" s="188"/>
      <c r="E739" s="188"/>
      <c r="F739" s="188"/>
      <c r="G739" s="188"/>
      <c r="H739" s="188"/>
      <c r="I739" s="188"/>
      <c r="J739" s="188"/>
      <c r="K739" s="188"/>
      <c r="L739" s="188"/>
    </row>
    <row r="740" spans="1:12" ht="15.75" customHeight="1" x14ac:dyDescent="0.2">
      <c r="A740" s="188"/>
      <c r="B740" s="188"/>
      <c r="C740" s="188"/>
      <c r="D740" s="188"/>
      <c r="E740" s="188"/>
      <c r="F740" s="188"/>
      <c r="G740" s="188"/>
      <c r="H740" s="188"/>
      <c r="I740" s="188"/>
      <c r="J740" s="188"/>
      <c r="K740" s="188"/>
      <c r="L740" s="188"/>
    </row>
    <row r="741" spans="1:12" ht="15.75" customHeight="1" x14ac:dyDescent="0.2">
      <c r="A741" s="188"/>
      <c r="B741" s="188"/>
      <c r="C741" s="188"/>
      <c r="D741" s="188"/>
      <c r="E741" s="188"/>
      <c r="F741" s="188"/>
      <c r="G741" s="188"/>
      <c r="H741" s="188"/>
      <c r="I741" s="188"/>
      <c r="J741" s="188"/>
      <c r="K741" s="188"/>
      <c r="L741" s="188"/>
    </row>
    <row r="742" spans="1:12" ht="15.75" customHeight="1" x14ac:dyDescent="0.2">
      <c r="A742" s="188"/>
      <c r="B742" s="188"/>
      <c r="C742" s="188"/>
      <c r="D742" s="188"/>
      <c r="E742" s="188"/>
      <c r="F742" s="188"/>
      <c r="G742" s="188"/>
      <c r="H742" s="188"/>
      <c r="I742" s="188"/>
      <c r="J742" s="188"/>
      <c r="K742" s="188"/>
      <c r="L742" s="188"/>
    </row>
    <row r="743" spans="1:12" ht="15.75" customHeight="1" x14ac:dyDescent="0.2">
      <c r="A743" s="188"/>
      <c r="B743" s="188"/>
      <c r="C743" s="188"/>
      <c r="D743" s="188"/>
      <c r="E743" s="188"/>
      <c r="F743" s="188"/>
      <c r="G743" s="188"/>
      <c r="H743" s="188"/>
      <c r="I743" s="188"/>
      <c r="J743" s="188"/>
      <c r="K743" s="188"/>
      <c r="L743" s="188"/>
    </row>
    <row r="744" spans="1:12" ht="15.75" customHeight="1" x14ac:dyDescent="0.2">
      <c r="A744" s="188"/>
      <c r="B744" s="188"/>
      <c r="C744" s="188"/>
      <c r="D744" s="188"/>
      <c r="E744" s="188"/>
      <c r="F744" s="188"/>
      <c r="G744" s="188"/>
      <c r="H744" s="188"/>
      <c r="I744" s="188"/>
      <c r="J744" s="188"/>
      <c r="K744" s="188"/>
      <c r="L744" s="188"/>
    </row>
    <row r="745" spans="1:12" ht="15.75" customHeight="1" x14ac:dyDescent="0.2">
      <c r="A745" s="188"/>
      <c r="B745" s="188"/>
      <c r="C745" s="188"/>
      <c r="D745" s="188"/>
      <c r="E745" s="188"/>
      <c r="F745" s="188"/>
      <c r="G745" s="188"/>
      <c r="H745" s="188"/>
      <c r="I745" s="188"/>
      <c r="J745" s="188"/>
      <c r="K745" s="188"/>
      <c r="L745" s="188"/>
    </row>
    <row r="746" spans="1:12" ht="15.75" customHeight="1" x14ac:dyDescent="0.2">
      <c r="A746" s="188"/>
      <c r="B746" s="188"/>
      <c r="C746" s="188"/>
      <c r="D746" s="188"/>
      <c r="E746" s="188"/>
      <c r="F746" s="188"/>
      <c r="G746" s="188"/>
      <c r="H746" s="188"/>
      <c r="I746" s="188"/>
      <c r="J746" s="188"/>
      <c r="K746" s="188"/>
      <c r="L746" s="188"/>
    </row>
    <row r="747" spans="1:12" ht="15.75" customHeight="1" x14ac:dyDescent="0.2">
      <c r="A747" s="188"/>
      <c r="B747" s="188"/>
      <c r="C747" s="188"/>
      <c r="D747" s="188"/>
      <c r="E747" s="188"/>
      <c r="F747" s="188"/>
      <c r="G747" s="188"/>
      <c r="H747" s="188"/>
      <c r="I747" s="188"/>
      <c r="J747" s="188"/>
      <c r="K747" s="188"/>
      <c r="L747" s="188"/>
    </row>
    <row r="748" spans="1:12" ht="15.75" customHeight="1" x14ac:dyDescent="0.2">
      <c r="A748" s="188"/>
      <c r="B748" s="188"/>
      <c r="C748" s="188"/>
      <c r="D748" s="188"/>
      <c r="E748" s="188"/>
      <c r="F748" s="188"/>
      <c r="G748" s="188"/>
      <c r="H748" s="188"/>
      <c r="I748" s="188"/>
      <c r="J748" s="188"/>
      <c r="K748" s="188"/>
      <c r="L748" s="188"/>
    </row>
    <row r="749" spans="1:12" ht="15.75" customHeight="1" x14ac:dyDescent="0.2">
      <c r="A749" s="188"/>
      <c r="B749" s="188"/>
      <c r="C749" s="188"/>
      <c r="D749" s="188"/>
      <c r="E749" s="188"/>
      <c r="F749" s="188"/>
      <c r="G749" s="188"/>
      <c r="H749" s="188"/>
      <c r="I749" s="188"/>
      <c r="J749" s="188"/>
      <c r="K749" s="188"/>
      <c r="L749" s="188"/>
    </row>
    <row r="750" spans="1:12" ht="15.75" customHeight="1" x14ac:dyDescent="0.2">
      <c r="A750" s="188"/>
      <c r="B750" s="188"/>
      <c r="C750" s="188"/>
      <c r="D750" s="188"/>
      <c r="E750" s="188"/>
      <c r="F750" s="188"/>
      <c r="G750" s="188"/>
      <c r="H750" s="188"/>
      <c r="I750" s="188"/>
      <c r="J750" s="188"/>
      <c r="K750" s="188"/>
      <c r="L750" s="188"/>
    </row>
    <row r="751" spans="1:12" ht="15.75" customHeight="1" x14ac:dyDescent="0.2">
      <c r="A751" s="188"/>
      <c r="B751" s="188"/>
      <c r="C751" s="188"/>
      <c r="D751" s="188"/>
      <c r="E751" s="188"/>
      <c r="F751" s="188"/>
      <c r="G751" s="188"/>
      <c r="H751" s="188"/>
      <c r="I751" s="188"/>
      <c r="J751" s="188"/>
      <c r="K751" s="188"/>
      <c r="L751" s="188"/>
    </row>
    <row r="752" spans="1:12" ht="15.75" customHeight="1" x14ac:dyDescent="0.2">
      <c r="A752" s="188"/>
      <c r="B752" s="188"/>
      <c r="C752" s="188"/>
      <c r="D752" s="188"/>
      <c r="E752" s="188"/>
      <c r="F752" s="188"/>
      <c r="G752" s="188"/>
      <c r="H752" s="188"/>
      <c r="I752" s="188"/>
      <c r="J752" s="188"/>
      <c r="K752" s="188"/>
      <c r="L752" s="188"/>
    </row>
    <row r="753" spans="1:12" ht="15.75" customHeight="1" x14ac:dyDescent="0.2">
      <c r="A753" s="188"/>
      <c r="B753" s="188"/>
      <c r="C753" s="188"/>
      <c r="D753" s="188"/>
      <c r="E753" s="188"/>
      <c r="F753" s="188"/>
      <c r="G753" s="188"/>
      <c r="H753" s="188"/>
      <c r="I753" s="188"/>
      <c r="J753" s="188"/>
      <c r="K753" s="188"/>
      <c r="L753" s="188"/>
    </row>
    <row r="754" spans="1:12" ht="15.75" customHeight="1" x14ac:dyDescent="0.2">
      <c r="A754" s="188"/>
      <c r="B754" s="188"/>
      <c r="C754" s="188"/>
      <c r="D754" s="188"/>
      <c r="E754" s="188"/>
      <c r="F754" s="188"/>
      <c r="G754" s="188"/>
      <c r="H754" s="188"/>
      <c r="I754" s="188"/>
      <c r="J754" s="188"/>
      <c r="K754" s="188"/>
      <c r="L754" s="188"/>
    </row>
    <row r="755" spans="1:12" ht="15.75" customHeight="1" x14ac:dyDescent="0.2">
      <c r="A755" s="188"/>
      <c r="B755" s="188"/>
      <c r="C755" s="188"/>
      <c r="D755" s="188"/>
      <c r="E755" s="188"/>
      <c r="F755" s="188"/>
      <c r="G755" s="188"/>
      <c r="H755" s="188"/>
      <c r="I755" s="188"/>
      <c r="J755" s="188"/>
      <c r="K755" s="188"/>
      <c r="L755" s="188"/>
    </row>
    <row r="756" spans="1:12" ht="15.75" customHeight="1" x14ac:dyDescent="0.2">
      <c r="A756" s="188"/>
      <c r="B756" s="188"/>
      <c r="C756" s="188"/>
      <c r="D756" s="188"/>
      <c r="E756" s="188"/>
      <c r="F756" s="188"/>
      <c r="G756" s="188"/>
      <c r="H756" s="188"/>
      <c r="I756" s="188"/>
      <c r="J756" s="188"/>
      <c r="K756" s="188"/>
      <c r="L756" s="188"/>
    </row>
    <row r="757" spans="1:12" ht="15.75" customHeight="1" x14ac:dyDescent="0.2">
      <c r="A757" s="188"/>
      <c r="B757" s="188"/>
      <c r="C757" s="188"/>
      <c r="D757" s="188"/>
      <c r="E757" s="188"/>
      <c r="F757" s="188"/>
      <c r="G757" s="188"/>
      <c r="H757" s="188"/>
      <c r="I757" s="188"/>
      <c r="J757" s="188"/>
      <c r="K757" s="188"/>
      <c r="L757" s="188"/>
    </row>
    <row r="758" spans="1:12" ht="15.75" customHeight="1" x14ac:dyDescent="0.2">
      <c r="A758" s="188"/>
      <c r="B758" s="188"/>
      <c r="C758" s="188"/>
      <c r="D758" s="188"/>
      <c r="E758" s="188"/>
      <c r="F758" s="188"/>
      <c r="G758" s="188"/>
      <c r="H758" s="188"/>
      <c r="I758" s="188"/>
      <c r="J758" s="188"/>
      <c r="K758" s="188"/>
      <c r="L758" s="188"/>
    </row>
    <row r="759" spans="1:12" ht="15.75" customHeight="1" x14ac:dyDescent="0.2">
      <c r="A759" s="188"/>
      <c r="B759" s="188"/>
      <c r="C759" s="188"/>
      <c r="D759" s="188"/>
      <c r="E759" s="188"/>
      <c r="F759" s="188"/>
      <c r="G759" s="188"/>
      <c r="H759" s="188"/>
      <c r="I759" s="188"/>
      <c r="J759" s="188"/>
      <c r="K759" s="188"/>
      <c r="L759" s="188"/>
    </row>
    <row r="760" spans="1:12" ht="15.75" customHeight="1" x14ac:dyDescent="0.2">
      <c r="A760" s="188"/>
      <c r="B760" s="188"/>
      <c r="C760" s="188"/>
      <c r="D760" s="188"/>
      <c r="E760" s="188"/>
      <c r="F760" s="188"/>
      <c r="G760" s="188"/>
      <c r="H760" s="188"/>
      <c r="I760" s="188"/>
      <c r="J760" s="188"/>
      <c r="K760" s="188"/>
      <c r="L760" s="188"/>
    </row>
    <row r="761" spans="1:12" ht="15.75" customHeight="1" x14ac:dyDescent="0.2">
      <c r="A761" s="188"/>
      <c r="B761" s="188"/>
      <c r="C761" s="188"/>
      <c r="D761" s="188"/>
      <c r="E761" s="188"/>
      <c r="F761" s="188"/>
      <c r="G761" s="188"/>
      <c r="H761" s="188"/>
      <c r="I761" s="188"/>
      <c r="J761" s="188"/>
      <c r="K761" s="188"/>
      <c r="L761" s="188"/>
    </row>
    <row r="762" spans="1:12" ht="15.75" customHeight="1" x14ac:dyDescent="0.2">
      <c r="A762" s="188"/>
      <c r="B762" s="188"/>
      <c r="C762" s="188"/>
      <c r="D762" s="188"/>
      <c r="E762" s="188"/>
      <c r="F762" s="188"/>
      <c r="G762" s="188"/>
      <c r="H762" s="188"/>
      <c r="I762" s="188"/>
      <c r="J762" s="188"/>
      <c r="K762" s="188"/>
      <c r="L762" s="188"/>
    </row>
    <row r="763" spans="1:12" ht="15.75" customHeight="1" x14ac:dyDescent="0.2">
      <c r="A763" s="188"/>
      <c r="B763" s="188"/>
      <c r="C763" s="188"/>
      <c r="D763" s="188"/>
      <c r="E763" s="188"/>
      <c r="F763" s="188"/>
      <c r="G763" s="188"/>
      <c r="H763" s="188"/>
      <c r="I763" s="188"/>
      <c r="J763" s="188"/>
      <c r="K763" s="188"/>
      <c r="L763" s="188"/>
    </row>
    <row r="764" spans="1:12" ht="15.75" customHeight="1" x14ac:dyDescent="0.2">
      <c r="A764" s="188"/>
      <c r="B764" s="188"/>
      <c r="C764" s="188"/>
      <c r="D764" s="188"/>
      <c r="E764" s="188"/>
      <c r="F764" s="188"/>
      <c r="G764" s="188"/>
      <c r="H764" s="188"/>
      <c r="I764" s="188"/>
      <c r="J764" s="188"/>
      <c r="K764" s="188"/>
      <c r="L764" s="188"/>
    </row>
    <row r="765" spans="1:12" ht="15.75" customHeight="1" x14ac:dyDescent="0.2">
      <c r="A765" s="188"/>
      <c r="B765" s="188"/>
      <c r="C765" s="188"/>
      <c r="D765" s="188"/>
      <c r="E765" s="188"/>
      <c r="F765" s="188"/>
      <c r="G765" s="188"/>
      <c r="H765" s="188"/>
      <c r="I765" s="188"/>
      <c r="J765" s="188"/>
      <c r="K765" s="188"/>
      <c r="L765" s="188"/>
    </row>
    <row r="766" spans="1:12" ht="15.75" customHeight="1" x14ac:dyDescent="0.2">
      <c r="A766" s="188"/>
      <c r="B766" s="188"/>
      <c r="C766" s="188"/>
      <c r="D766" s="188"/>
      <c r="E766" s="188"/>
      <c r="F766" s="188"/>
      <c r="G766" s="188"/>
      <c r="H766" s="188"/>
      <c r="I766" s="188"/>
      <c r="J766" s="188"/>
      <c r="K766" s="188"/>
      <c r="L766" s="188"/>
    </row>
    <row r="767" spans="1:12" ht="15.75" customHeight="1" x14ac:dyDescent="0.2">
      <c r="A767" s="188"/>
      <c r="B767" s="188"/>
      <c r="C767" s="188"/>
      <c r="D767" s="188"/>
      <c r="E767" s="188"/>
      <c r="F767" s="188"/>
      <c r="G767" s="188"/>
      <c r="H767" s="188"/>
      <c r="I767" s="188"/>
      <c r="J767" s="188"/>
      <c r="K767" s="188"/>
      <c r="L767" s="188"/>
    </row>
    <row r="768" spans="1:12" ht="15.75" customHeight="1" x14ac:dyDescent="0.2">
      <c r="A768" s="188"/>
      <c r="B768" s="188"/>
      <c r="C768" s="188"/>
      <c r="D768" s="188"/>
      <c r="E768" s="188"/>
      <c r="F768" s="188"/>
      <c r="G768" s="188"/>
      <c r="H768" s="188"/>
      <c r="I768" s="188"/>
      <c r="J768" s="188"/>
      <c r="K768" s="188"/>
      <c r="L768" s="188"/>
    </row>
    <row r="769" spans="1:12" ht="15.75" customHeight="1" x14ac:dyDescent="0.2">
      <c r="A769" s="188"/>
      <c r="B769" s="188"/>
      <c r="C769" s="188"/>
      <c r="D769" s="188"/>
      <c r="E769" s="188"/>
      <c r="F769" s="188"/>
      <c r="G769" s="188"/>
      <c r="H769" s="188"/>
      <c r="I769" s="188"/>
      <c r="J769" s="188"/>
      <c r="K769" s="188"/>
      <c r="L769" s="188"/>
    </row>
    <row r="770" spans="1:12" ht="15.75" customHeight="1" x14ac:dyDescent="0.2">
      <c r="A770" s="188"/>
      <c r="B770" s="188"/>
      <c r="C770" s="188"/>
      <c r="D770" s="188"/>
      <c r="E770" s="188"/>
      <c r="F770" s="188"/>
      <c r="G770" s="188"/>
      <c r="H770" s="188"/>
      <c r="I770" s="188"/>
      <c r="J770" s="188"/>
      <c r="K770" s="188"/>
      <c r="L770" s="188"/>
    </row>
    <row r="771" spans="1:12" ht="15.75" customHeight="1" x14ac:dyDescent="0.2">
      <c r="A771" s="188"/>
      <c r="B771" s="188"/>
      <c r="C771" s="188"/>
      <c r="D771" s="188"/>
      <c r="E771" s="188"/>
      <c r="F771" s="188"/>
      <c r="G771" s="188"/>
      <c r="H771" s="188"/>
      <c r="I771" s="188"/>
      <c r="J771" s="188"/>
      <c r="K771" s="188"/>
      <c r="L771" s="188"/>
    </row>
    <row r="772" spans="1:12" ht="15.75" customHeight="1" x14ac:dyDescent="0.2">
      <c r="A772" s="188"/>
      <c r="B772" s="188"/>
      <c r="C772" s="188"/>
      <c r="D772" s="188"/>
      <c r="E772" s="188"/>
      <c r="F772" s="188"/>
      <c r="G772" s="188"/>
      <c r="H772" s="188"/>
      <c r="I772" s="188"/>
      <c r="J772" s="188"/>
      <c r="K772" s="188"/>
      <c r="L772" s="188"/>
    </row>
    <row r="773" spans="1:12" ht="15.75" customHeight="1" x14ac:dyDescent="0.2">
      <c r="A773" s="188"/>
      <c r="B773" s="188"/>
      <c r="C773" s="188"/>
      <c r="D773" s="188"/>
      <c r="E773" s="188"/>
      <c r="F773" s="188"/>
      <c r="G773" s="188"/>
      <c r="H773" s="188"/>
      <c r="I773" s="188"/>
      <c r="J773" s="188"/>
      <c r="K773" s="188"/>
      <c r="L773" s="188"/>
    </row>
    <row r="774" spans="1:12" ht="15.75" customHeight="1" x14ac:dyDescent="0.2">
      <c r="A774" s="188"/>
      <c r="B774" s="188"/>
      <c r="C774" s="188"/>
      <c r="D774" s="188"/>
      <c r="E774" s="188"/>
      <c r="F774" s="188"/>
      <c r="G774" s="188"/>
      <c r="H774" s="188"/>
      <c r="I774" s="188"/>
      <c r="J774" s="188"/>
      <c r="K774" s="188"/>
      <c r="L774" s="188"/>
    </row>
    <row r="775" spans="1:12" ht="15.75" customHeight="1" x14ac:dyDescent="0.2">
      <c r="A775" s="188"/>
      <c r="B775" s="188"/>
      <c r="C775" s="188"/>
      <c r="D775" s="188"/>
      <c r="E775" s="188"/>
      <c r="F775" s="188"/>
      <c r="G775" s="188"/>
      <c r="H775" s="188"/>
      <c r="I775" s="188"/>
      <c r="J775" s="188"/>
      <c r="K775" s="188"/>
      <c r="L775" s="188"/>
    </row>
    <row r="776" spans="1:12" ht="15.75" customHeight="1" x14ac:dyDescent="0.2">
      <c r="A776" s="188"/>
      <c r="B776" s="188"/>
      <c r="C776" s="188"/>
      <c r="D776" s="188"/>
      <c r="E776" s="188"/>
      <c r="F776" s="188"/>
      <c r="G776" s="188"/>
      <c r="H776" s="188"/>
      <c r="I776" s="188"/>
      <c r="J776" s="188"/>
      <c r="K776" s="188"/>
      <c r="L776" s="188"/>
    </row>
    <row r="777" spans="1:12" ht="15.75" customHeight="1" x14ac:dyDescent="0.2">
      <c r="A777" s="188"/>
      <c r="B777" s="188"/>
      <c r="C777" s="188"/>
      <c r="D777" s="188"/>
      <c r="E777" s="188"/>
      <c r="F777" s="188"/>
      <c r="G777" s="188"/>
      <c r="H777" s="188"/>
      <c r="I777" s="188"/>
      <c r="J777" s="188"/>
      <c r="K777" s="188"/>
      <c r="L777" s="188"/>
    </row>
    <row r="778" spans="1:12" ht="15.75" customHeight="1" x14ac:dyDescent="0.2">
      <c r="A778" s="188"/>
      <c r="B778" s="188"/>
      <c r="C778" s="188"/>
      <c r="D778" s="188"/>
      <c r="E778" s="188"/>
      <c r="F778" s="188"/>
      <c r="G778" s="188"/>
      <c r="H778" s="188"/>
      <c r="I778" s="188"/>
      <c r="J778" s="188"/>
      <c r="K778" s="188"/>
      <c r="L778" s="188"/>
    </row>
    <row r="779" spans="1:12" ht="15.75" customHeight="1" x14ac:dyDescent="0.2">
      <c r="A779" s="188"/>
      <c r="B779" s="188"/>
      <c r="C779" s="188"/>
      <c r="D779" s="188"/>
      <c r="E779" s="188"/>
      <c r="F779" s="188"/>
      <c r="G779" s="188"/>
      <c r="H779" s="188"/>
      <c r="I779" s="188"/>
      <c r="J779" s="188"/>
      <c r="K779" s="188"/>
      <c r="L779" s="188"/>
    </row>
    <row r="780" spans="1:12" ht="15.75" customHeight="1" x14ac:dyDescent="0.2">
      <c r="A780" s="188"/>
      <c r="B780" s="188"/>
      <c r="C780" s="188"/>
      <c r="D780" s="188"/>
      <c r="E780" s="188"/>
      <c r="F780" s="188"/>
      <c r="G780" s="188"/>
      <c r="H780" s="188"/>
      <c r="I780" s="188"/>
      <c r="J780" s="188"/>
      <c r="K780" s="188"/>
      <c r="L780" s="188"/>
    </row>
    <row r="781" spans="1:12" ht="15.75" customHeight="1" x14ac:dyDescent="0.2">
      <c r="A781" s="188"/>
      <c r="B781" s="188"/>
      <c r="C781" s="188"/>
      <c r="D781" s="188"/>
      <c r="E781" s="188"/>
      <c r="F781" s="188"/>
      <c r="G781" s="188"/>
      <c r="H781" s="188"/>
      <c r="I781" s="188"/>
      <c r="J781" s="188"/>
      <c r="K781" s="188"/>
      <c r="L781" s="188"/>
    </row>
    <row r="782" spans="1:12" ht="15.75" customHeight="1" x14ac:dyDescent="0.2">
      <c r="A782" s="188"/>
      <c r="B782" s="188"/>
      <c r="C782" s="188"/>
      <c r="D782" s="188"/>
      <c r="E782" s="188"/>
      <c r="F782" s="188"/>
      <c r="G782" s="188"/>
      <c r="H782" s="188"/>
      <c r="I782" s="188"/>
      <c r="J782" s="188"/>
      <c r="K782" s="188"/>
      <c r="L782" s="188"/>
    </row>
    <row r="783" spans="1:12" ht="15.75" customHeight="1" x14ac:dyDescent="0.2">
      <c r="A783" s="188"/>
      <c r="B783" s="188"/>
      <c r="C783" s="188"/>
      <c r="D783" s="188"/>
      <c r="E783" s="188"/>
      <c r="F783" s="188"/>
      <c r="G783" s="188"/>
      <c r="H783" s="188"/>
      <c r="I783" s="188"/>
      <c r="J783" s="188"/>
      <c r="K783" s="188"/>
      <c r="L783" s="188"/>
    </row>
    <row r="784" spans="1:12" ht="15.75" customHeight="1" x14ac:dyDescent="0.2">
      <c r="A784" s="188"/>
      <c r="B784" s="188"/>
      <c r="C784" s="188"/>
      <c r="D784" s="188"/>
      <c r="E784" s="188"/>
      <c r="F784" s="188"/>
      <c r="G784" s="188"/>
      <c r="H784" s="188"/>
      <c r="I784" s="188"/>
      <c r="J784" s="188"/>
      <c r="K784" s="188"/>
      <c r="L784" s="188"/>
    </row>
    <row r="785" spans="1:12" ht="15.75" customHeight="1" x14ac:dyDescent="0.2">
      <c r="A785" s="188"/>
      <c r="B785" s="188"/>
      <c r="C785" s="188"/>
      <c r="D785" s="188"/>
      <c r="E785" s="188"/>
      <c r="F785" s="188"/>
      <c r="G785" s="188"/>
      <c r="H785" s="188"/>
      <c r="I785" s="188"/>
      <c r="J785" s="188"/>
      <c r="K785" s="188"/>
      <c r="L785" s="188"/>
    </row>
    <row r="786" spans="1:12" ht="15.75" customHeight="1" x14ac:dyDescent="0.2">
      <c r="A786" s="188"/>
      <c r="B786" s="188"/>
      <c r="C786" s="188"/>
      <c r="D786" s="188"/>
      <c r="E786" s="188"/>
      <c r="F786" s="188"/>
      <c r="G786" s="188"/>
      <c r="H786" s="188"/>
      <c r="I786" s="188"/>
      <c r="J786" s="188"/>
      <c r="K786" s="188"/>
      <c r="L786" s="188"/>
    </row>
    <row r="787" spans="1:12" ht="15.75" customHeight="1" x14ac:dyDescent="0.2">
      <c r="A787" s="188"/>
      <c r="B787" s="188"/>
      <c r="C787" s="188"/>
      <c r="D787" s="188"/>
      <c r="E787" s="188"/>
      <c r="F787" s="188"/>
      <c r="G787" s="188"/>
      <c r="H787" s="188"/>
      <c r="I787" s="188"/>
      <c r="J787" s="188"/>
      <c r="K787" s="188"/>
      <c r="L787" s="188"/>
    </row>
    <row r="788" spans="1:12" ht="15.75" customHeight="1" x14ac:dyDescent="0.2">
      <c r="A788" s="188"/>
      <c r="B788" s="188"/>
      <c r="C788" s="188"/>
      <c r="D788" s="188"/>
      <c r="E788" s="188"/>
      <c r="F788" s="188"/>
      <c r="G788" s="188"/>
      <c r="H788" s="188"/>
      <c r="I788" s="188"/>
      <c r="J788" s="188"/>
      <c r="K788" s="188"/>
      <c r="L788" s="188"/>
    </row>
    <row r="789" spans="1:12" ht="15.75" customHeight="1" x14ac:dyDescent="0.2">
      <c r="A789" s="188"/>
      <c r="B789" s="188"/>
      <c r="C789" s="188"/>
      <c r="D789" s="188"/>
      <c r="E789" s="188"/>
      <c r="F789" s="188"/>
      <c r="G789" s="188"/>
      <c r="H789" s="188"/>
      <c r="I789" s="188"/>
      <c r="J789" s="188"/>
      <c r="K789" s="188"/>
      <c r="L789" s="188"/>
    </row>
    <row r="790" spans="1:12" ht="15.75" customHeight="1" x14ac:dyDescent="0.2">
      <c r="A790" s="188"/>
      <c r="B790" s="188"/>
      <c r="C790" s="188"/>
      <c r="D790" s="188"/>
      <c r="E790" s="188"/>
      <c r="F790" s="188"/>
      <c r="G790" s="188"/>
      <c r="H790" s="188"/>
      <c r="I790" s="188"/>
      <c r="J790" s="188"/>
      <c r="K790" s="188"/>
      <c r="L790" s="188"/>
    </row>
    <row r="791" spans="1:12" ht="15.75" customHeight="1" x14ac:dyDescent="0.2">
      <c r="A791" s="188"/>
      <c r="B791" s="188"/>
      <c r="C791" s="188"/>
      <c r="D791" s="188"/>
      <c r="E791" s="188"/>
      <c r="F791" s="188"/>
      <c r="G791" s="188"/>
      <c r="H791" s="188"/>
      <c r="I791" s="188"/>
      <c r="J791" s="188"/>
      <c r="K791" s="188"/>
      <c r="L791" s="188"/>
    </row>
    <row r="792" spans="1:12" ht="15.75" customHeight="1" x14ac:dyDescent="0.2">
      <c r="A792" s="188"/>
      <c r="B792" s="188"/>
      <c r="C792" s="188"/>
      <c r="D792" s="188"/>
      <c r="E792" s="188"/>
      <c r="F792" s="188"/>
      <c r="G792" s="188"/>
      <c r="H792" s="188"/>
      <c r="I792" s="188"/>
      <c r="J792" s="188"/>
      <c r="K792" s="188"/>
      <c r="L792" s="188"/>
    </row>
    <row r="793" spans="1:12" ht="15.75" customHeight="1" x14ac:dyDescent="0.2">
      <c r="A793" s="188"/>
      <c r="B793" s="188"/>
      <c r="C793" s="188"/>
      <c r="D793" s="188"/>
      <c r="E793" s="188"/>
      <c r="F793" s="188"/>
      <c r="G793" s="188"/>
      <c r="H793" s="188"/>
      <c r="I793" s="188"/>
      <c r="J793" s="188"/>
      <c r="K793" s="188"/>
      <c r="L793" s="188"/>
    </row>
    <row r="794" spans="1:12" ht="15.75" customHeight="1" x14ac:dyDescent="0.2">
      <c r="A794" s="188"/>
      <c r="B794" s="188"/>
      <c r="C794" s="188"/>
      <c r="D794" s="188"/>
      <c r="E794" s="188"/>
      <c r="F794" s="188"/>
      <c r="G794" s="188"/>
      <c r="H794" s="188"/>
      <c r="I794" s="188"/>
      <c r="J794" s="188"/>
      <c r="K794" s="188"/>
      <c r="L794" s="188"/>
    </row>
    <row r="795" spans="1:12" ht="15.75" customHeight="1" x14ac:dyDescent="0.2">
      <c r="A795" s="188"/>
      <c r="B795" s="188"/>
      <c r="C795" s="188"/>
      <c r="D795" s="188"/>
      <c r="E795" s="188"/>
      <c r="F795" s="188"/>
      <c r="G795" s="188"/>
      <c r="H795" s="188"/>
      <c r="I795" s="188"/>
      <c r="J795" s="188"/>
      <c r="K795" s="188"/>
      <c r="L795" s="188"/>
    </row>
    <row r="796" spans="1:12" ht="15.75" customHeight="1" x14ac:dyDescent="0.2">
      <c r="A796" s="188"/>
      <c r="B796" s="188"/>
      <c r="C796" s="188"/>
      <c r="D796" s="188"/>
      <c r="E796" s="188"/>
      <c r="F796" s="188"/>
      <c r="G796" s="188"/>
      <c r="H796" s="188"/>
      <c r="I796" s="188"/>
      <c r="J796" s="188"/>
      <c r="K796" s="188"/>
      <c r="L796" s="188"/>
    </row>
    <row r="797" spans="1:12" ht="15.75" customHeight="1" x14ac:dyDescent="0.2">
      <c r="A797" s="188"/>
      <c r="B797" s="188"/>
      <c r="C797" s="188"/>
      <c r="D797" s="188"/>
      <c r="E797" s="188"/>
      <c r="F797" s="188"/>
      <c r="G797" s="188"/>
      <c r="H797" s="188"/>
      <c r="I797" s="188"/>
      <c r="J797" s="188"/>
      <c r="K797" s="188"/>
      <c r="L797" s="188"/>
    </row>
    <row r="798" spans="1:12" ht="15.75" customHeight="1" x14ac:dyDescent="0.2">
      <c r="A798" s="188"/>
      <c r="B798" s="188"/>
      <c r="C798" s="188"/>
      <c r="D798" s="188"/>
      <c r="E798" s="188"/>
      <c r="F798" s="188"/>
      <c r="G798" s="188"/>
      <c r="H798" s="188"/>
      <c r="I798" s="188"/>
      <c r="J798" s="188"/>
      <c r="K798" s="188"/>
      <c r="L798" s="188"/>
    </row>
    <row r="799" spans="1:12" ht="15.75" customHeight="1" x14ac:dyDescent="0.2">
      <c r="A799" s="188"/>
      <c r="B799" s="188"/>
      <c r="C799" s="188"/>
      <c r="D799" s="188"/>
      <c r="E799" s="188"/>
      <c r="F799" s="188"/>
      <c r="G799" s="188"/>
      <c r="H799" s="188"/>
      <c r="I799" s="188"/>
      <c r="J799" s="188"/>
      <c r="K799" s="188"/>
      <c r="L799" s="188"/>
    </row>
    <row r="800" spans="1:12" ht="15.75" customHeight="1" x14ac:dyDescent="0.2">
      <c r="A800" s="188"/>
      <c r="B800" s="188"/>
      <c r="C800" s="188"/>
      <c r="D800" s="188"/>
      <c r="E800" s="188"/>
      <c r="F800" s="188"/>
      <c r="G800" s="188"/>
      <c r="H800" s="188"/>
      <c r="I800" s="188"/>
      <c r="J800" s="188"/>
      <c r="K800" s="188"/>
      <c r="L800" s="188"/>
    </row>
    <row r="801" spans="1:12" ht="15.75" customHeight="1" x14ac:dyDescent="0.2">
      <c r="A801" s="188"/>
      <c r="B801" s="188"/>
      <c r="C801" s="188"/>
      <c r="D801" s="188"/>
      <c r="E801" s="188"/>
      <c r="F801" s="188"/>
      <c r="G801" s="188"/>
      <c r="H801" s="188"/>
      <c r="I801" s="188"/>
      <c r="J801" s="188"/>
      <c r="K801" s="188"/>
      <c r="L801" s="188"/>
    </row>
    <row r="802" spans="1:12" ht="15.75" customHeight="1" x14ac:dyDescent="0.2">
      <c r="A802" s="188"/>
      <c r="B802" s="188"/>
      <c r="C802" s="188"/>
      <c r="D802" s="188"/>
      <c r="E802" s="188"/>
      <c r="F802" s="188"/>
      <c r="G802" s="188"/>
      <c r="H802" s="188"/>
      <c r="I802" s="188"/>
      <c r="J802" s="188"/>
      <c r="K802" s="188"/>
      <c r="L802" s="188"/>
    </row>
    <row r="803" spans="1:12" ht="15.75" customHeight="1" x14ac:dyDescent="0.2">
      <c r="A803" s="188"/>
      <c r="B803" s="188"/>
      <c r="C803" s="188"/>
      <c r="D803" s="188"/>
      <c r="E803" s="188"/>
      <c r="F803" s="188"/>
      <c r="G803" s="188"/>
      <c r="H803" s="188"/>
      <c r="I803" s="188"/>
      <c r="J803" s="188"/>
      <c r="K803" s="188"/>
      <c r="L803" s="188"/>
    </row>
    <row r="804" spans="1:12" ht="15.75" customHeight="1" x14ac:dyDescent="0.2">
      <c r="A804" s="188"/>
      <c r="B804" s="188"/>
      <c r="C804" s="188"/>
      <c r="D804" s="188"/>
      <c r="E804" s="188"/>
      <c r="F804" s="188"/>
      <c r="G804" s="188"/>
      <c r="H804" s="188"/>
      <c r="I804" s="188"/>
      <c r="J804" s="188"/>
      <c r="K804" s="188"/>
      <c r="L804" s="188"/>
    </row>
    <row r="805" spans="1:12" ht="15.75" customHeight="1" x14ac:dyDescent="0.2">
      <c r="A805" s="188"/>
      <c r="B805" s="188"/>
      <c r="C805" s="188"/>
      <c r="D805" s="188"/>
      <c r="E805" s="188"/>
      <c r="F805" s="188"/>
      <c r="G805" s="188"/>
      <c r="H805" s="188"/>
      <c r="I805" s="188"/>
      <c r="J805" s="188"/>
      <c r="K805" s="188"/>
      <c r="L805" s="188"/>
    </row>
    <row r="806" spans="1:12" ht="15.75" customHeight="1" x14ac:dyDescent="0.2">
      <c r="A806" s="188"/>
      <c r="B806" s="188"/>
      <c r="C806" s="188"/>
      <c r="D806" s="188"/>
      <c r="E806" s="188"/>
      <c r="F806" s="188"/>
      <c r="G806" s="188"/>
      <c r="H806" s="188"/>
      <c r="I806" s="188"/>
      <c r="J806" s="188"/>
      <c r="K806" s="188"/>
      <c r="L806" s="188"/>
    </row>
    <row r="807" spans="1:12" ht="15.75" customHeight="1" x14ac:dyDescent="0.2">
      <c r="A807" s="188"/>
      <c r="B807" s="188"/>
      <c r="C807" s="188"/>
      <c r="D807" s="188"/>
      <c r="E807" s="188"/>
      <c r="F807" s="188"/>
      <c r="G807" s="188"/>
      <c r="H807" s="188"/>
      <c r="I807" s="188"/>
      <c r="J807" s="188"/>
      <c r="K807" s="188"/>
      <c r="L807" s="188"/>
    </row>
    <row r="808" spans="1:12" ht="15.75" customHeight="1" x14ac:dyDescent="0.2">
      <c r="A808" s="188"/>
      <c r="B808" s="188"/>
      <c r="C808" s="188"/>
      <c r="D808" s="188"/>
      <c r="E808" s="188"/>
      <c r="F808" s="188"/>
      <c r="G808" s="188"/>
      <c r="H808" s="188"/>
      <c r="I808" s="188"/>
      <c r="J808" s="188"/>
      <c r="K808" s="188"/>
      <c r="L808" s="188"/>
    </row>
    <row r="809" spans="1:12" ht="15.75" customHeight="1" x14ac:dyDescent="0.2">
      <c r="A809" s="188"/>
      <c r="B809" s="188"/>
      <c r="C809" s="188"/>
      <c r="D809" s="188"/>
      <c r="E809" s="188"/>
      <c r="F809" s="188"/>
      <c r="G809" s="188"/>
      <c r="H809" s="188"/>
      <c r="I809" s="188"/>
      <c r="J809" s="188"/>
      <c r="K809" s="188"/>
      <c r="L809" s="188"/>
    </row>
    <row r="810" spans="1:12" ht="15.75" customHeight="1" x14ac:dyDescent="0.2">
      <c r="A810" s="188"/>
      <c r="B810" s="188"/>
      <c r="C810" s="188"/>
      <c r="D810" s="188"/>
      <c r="E810" s="188"/>
      <c r="F810" s="188"/>
      <c r="G810" s="188"/>
      <c r="H810" s="188"/>
      <c r="I810" s="188"/>
      <c r="J810" s="188"/>
      <c r="K810" s="188"/>
      <c r="L810" s="188"/>
    </row>
    <row r="811" spans="1:12" ht="15.75" customHeight="1" x14ac:dyDescent="0.2">
      <c r="A811" s="188"/>
      <c r="B811" s="188"/>
      <c r="C811" s="188"/>
      <c r="D811" s="188"/>
      <c r="E811" s="188"/>
      <c r="F811" s="188"/>
      <c r="G811" s="188"/>
      <c r="H811" s="188"/>
      <c r="I811" s="188"/>
      <c r="J811" s="188"/>
      <c r="K811" s="188"/>
      <c r="L811" s="188"/>
    </row>
    <row r="812" spans="1:12" ht="15.75" customHeight="1" x14ac:dyDescent="0.2">
      <c r="A812" s="188"/>
      <c r="B812" s="188"/>
      <c r="C812" s="188"/>
      <c r="D812" s="188"/>
      <c r="E812" s="188"/>
      <c r="F812" s="188"/>
      <c r="G812" s="188"/>
      <c r="H812" s="188"/>
      <c r="I812" s="188"/>
      <c r="J812" s="188"/>
      <c r="K812" s="188"/>
      <c r="L812" s="188"/>
    </row>
    <row r="813" spans="1:12" ht="15.75" customHeight="1" x14ac:dyDescent="0.2">
      <c r="A813" s="188"/>
      <c r="B813" s="188"/>
      <c r="C813" s="188"/>
      <c r="D813" s="188"/>
      <c r="E813" s="188"/>
      <c r="F813" s="188"/>
      <c r="G813" s="188"/>
      <c r="H813" s="188"/>
      <c r="I813" s="188"/>
      <c r="J813" s="188"/>
      <c r="K813" s="188"/>
      <c r="L813" s="188"/>
    </row>
    <row r="814" spans="1:12" ht="15.75" customHeight="1" x14ac:dyDescent="0.2">
      <c r="A814" s="188"/>
      <c r="B814" s="188"/>
      <c r="C814" s="188"/>
      <c r="D814" s="188"/>
      <c r="E814" s="188"/>
      <c r="F814" s="188"/>
      <c r="G814" s="188"/>
      <c r="H814" s="188"/>
      <c r="I814" s="188"/>
      <c r="J814" s="188"/>
      <c r="K814" s="188"/>
      <c r="L814" s="188"/>
    </row>
    <row r="815" spans="1:12" ht="15.75" customHeight="1" x14ac:dyDescent="0.2">
      <c r="A815" s="188"/>
      <c r="B815" s="188"/>
      <c r="C815" s="188"/>
      <c r="D815" s="188"/>
      <c r="E815" s="188"/>
      <c r="F815" s="188"/>
      <c r="G815" s="188"/>
      <c r="H815" s="188"/>
      <c r="I815" s="188"/>
      <c r="J815" s="188"/>
      <c r="K815" s="188"/>
      <c r="L815" s="188"/>
    </row>
    <row r="816" spans="1:12" ht="15.75" customHeight="1" x14ac:dyDescent="0.2">
      <c r="A816" s="188"/>
      <c r="B816" s="188"/>
      <c r="C816" s="188"/>
      <c r="D816" s="188"/>
      <c r="E816" s="188"/>
      <c r="F816" s="188"/>
      <c r="G816" s="188"/>
      <c r="H816" s="188"/>
      <c r="I816" s="188"/>
      <c r="J816" s="188"/>
      <c r="K816" s="188"/>
      <c r="L816" s="188"/>
    </row>
    <row r="817" spans="1:12" ht="15.75" customHeight="1" x14ac:dyDescent="0.2">
      <c r="A817" s="188"/>
      <c r="B817" s="188"/>
      <c r="C817" s="188"/>
      <c r="D817" s="188"/>
      <c r="E817" s="188"/>
      <c r="F817" s="188"/>
      <c r="G817" s="188"/>
      <c r="H817" s="188"/>
      <c r="I817" s="188"/>
      <c r="J817" s="188"/>
      <c r="K817" s="188"/>
      <c r="L817" s="188"/>
    </row>
    <row r="818" spans="1:12" ht="15.75" customHeight="1" x14ac:dyDescent="0.2">
      <c r="A818" s="188"/>
      <c r="B818" s="188"/>
      <c r="C818" s="188"/>
      <c r="D818" s="188"/>
      <c r="E818" s="188"/>
      <c r="F818" s="188"/>
      <c r="G818" s="188"/>
      <c r="H818" s="188"/>
      <c r="I818" s="188"/>
      <c r="J818" s="188"/>
      <c r="K818" s="188"/>
      <c r="L818" s="188"/>
    </row>
    <row r="819" spans="1:12" ht="15.75" customHeight="1" x14ac:dyDescent="0.2">
      <c r="A819" s="188"/>
      <c r="B819" s="188"/>
      <c r="C819" s="188"/>
      <c r="D819" s="188"/>
      <c r="E819" s="188"/>
      <c r="F819" s="188"/>
      <c r="G819" s="188"/>
      <c r="H819" s="188"/>
      <c r="I819" s="188"/>
      <c r="J819" s="188"/>
      <c r="K819" s="188"/>
      <c r="L819" s="188"/>
    </row>
    <row r="820" spans="1:12" ht="15.75" customHeight="1" x14ac:dyDescent="0.2">
      <c r="A820" s="188"/>
      <c r="B820" s="188"/>
      <c r="C820" s="188"/>
      <c r="D820" s="188"/>
      <c r="E820" s="188"/>
      <c r="F820" s="188"/>
      <c r="G820" s="188"/>
      <c r="H820" s="188"/>
      <c r="I820" s="188"/>
      <c r="J820" s="188"/>
      <c r="K820" s="188"/>
      <c r="L820" s="188"/>
    </row>
    <row r="821" spans="1:12" ht="15.75" customHeight="1" x14ac:dyDescent="0.2">
      <c r="A821" s="188"/>
      <c r="B821" s="188"/>
      <c r="C821" s="188"/>
      <c r="D821" s="188"/>
      <c r="E821" s="188"/>
      <c r="F821" s="188"/>
      <c r="G821" s="188"/>
      <c r="H821" s="188"/>
      <c r="I821" s="188"/>
      <c r="J821" s="188"/>
      <c r="K821" s="188"/>
      <c r="L821" s="188"/>
    </row>
    <row r="822" spans="1:12" ht="15.75" customHeight="1" x14ac:dyDescent="0.2">
      <c r="A822" s="188"/>
      <c r="B822" s="188"/>
      <c r="C822" s="188"/>
      <c r="D822" s="188"/>
      <c r="E822" s="188"/>
      <c r="F822" s="188"/>
      <c r="G822" s="188"/>
      <c r="H822" s="188"/>
      <c r="I822" s="188"/>
      <c r="J822" s="188"/>
      <c r="K822" s="188"/>
      <c r="L822" s="188"/>
    </row>
    <row r="823" spans="1:12" ht="15.75" customHeight="1" x14ac:dyDescent="0.2">
      <c r="A823" s="188"/>
      <c r="B823" s="188"/>
      <c r="C823" s="188"/>
      <c r="D823" s="188"/>
      <c r="E823" s="188"/>
      <c r="F823" s="188"/>
      <c r="G823" s="188"/>
      <c r="H823" s="188"/>
      <c r="I823" s="188"/>
      <c r="J823" s="188"/>
      <c r="K823" s="188"/>
      <c r="L823" s="188"/>
    </row>
    <row r="824" spans="1:12" ht="15.75" customHeight="1" x14ac:dyDescent="0.2">
      <c r="A824" s="188"/>
      <c r="B824" s="188"/>
      <c r="C824" s="188"/>
      <c r="D824" s="188"/>
      <c r="E824" s="188"/>
      <c r="F824" s="188"/>
      <c r="G824" s="188"/>
      <c r="H824" s="188"/>
      <c r="I824" s="188"/>
      <c r="J824" s="188"/>
      <c r="K824" s="188"/>
      <c r="L824" s="188"/>
    </row>
    <row r="825" spans="1:12" ht="15.75" customHeight="1" x14ac:dyDescent="0.2">
      <c r="A825" s="188"/>
      <c r="B825" s="188"/>
      <c r="C825" s="188"/>
      <c r="D825" s="188"/>
      <c r="E825" s="188"/>
      <c r="F825" s="188"/>
      <c r="G825" s="188"/>
      <c r="H825" s="188"/>
      <c r="I825" s="188"/>
      <c r="J825" s="188"/>
      <c r="K825" s="188"/>
      <c r="L825" s="188"/>
    </row>
    <row r="826" spans="1:12" ht="15.75" customHeight="1" x14ac:dyDescent="0.2">
      <c r="A826" s="188"/>
      <c r="B826" s="188"/>
      <c r="C826" s="188"/>
      <c r="D826" s="188"/>
      <c r="E826" s="188"/>
      <c r="F826" s="188"/>
      <c r="G826" s="188"/>
      <c r="H826" s="188"/>
      <c r="I826" s="188"/>
      <c r="J826" s="188"/>
      <c r="K826" s="188"/>
      <c r="L826" s="188"/>
    </row>
    <row r="827" spans="1:12" ht="15.75" customHeight="1" x14ac:dyDescent="0.2">
      <c r="A827" s="188"/>
      <c r="B827" s="188"/>
      <c r="C827" s="188"/>
      <c r="D827" s="188"/>
      <c r="E827" s="188"/>
      <c r="F827" s="188"/>
      <c r="G827" s="188"/>
      <c r="H827" s="188"/>
      <c r="I827" s="188"/>
      <c r="J827" s="188"/>
      <c r="K827" s="188"/>
      <c r="L827" s="188"/>
    </row>
    <row r="828" spans="1:12" ht="15.75" customHeight="1" x14ac:dyDescent="0.2">
      <c r="A828" s="188"/>
      <c r="B828" s="188"/>
      <c r="C828" s="188"/>
      <c r="D828" s="188"/>
      <c r="E828" s="188"/>
      <c r="F828" s="188"/>
      <c r="G828" s="188"/>
      <c r="H828" s="188"/>
      <c r="I828" s="188"/>
      <c r="J828" s="188"/>
      <c r="K828" s="188"/>
      <c r="L828" s="188"/>
    </row>
    <row r="829" spans="1:12" ht="15.75" customHeight="1" x14ac:dyDescent="0.2">
      <c r="A829" s="188"/>
      <c r="B829" s="188"/>
      <c r="C829" s="188"/>
      <c r="D829" s="188"/>
      <c r="E829" s="188"/>
      <c r="F829" s="188"/>
      <c r="G829" s="188"/>
      <c r="H829" s="188"/>
      <c r="I829" s="188"/>
      <c r="J829" s="188"/>
      <c r="K829" s="188"/>
      <c r="L829" s="188"/>
    </row>
    <row r="830" spans="1:12" ht="15.75" customHeight="1" x14ac:dyDescent="0.2">
      <c r="A830" s="188"/>
      <c r="B830" s="188"/>
      <c r="C830" s="188"/>
      <c r="D830" s="188"/>
      <c r="E830" s="188"/>
      <c r="F830" s="188"/>
      <c r="G830" s="188"/>
      <c r="H830" s="188"/>
      <c r="I830" s="188"/>
      <c r="J830" s="188"/>
      <c r="K830" s="188"/>
      <c r="L830" s="188"/>
    </row>
    <row r="831" spans="1:12" ht="15.75" customHeight="1" x14ac:dyDescent="0.2">
      <c r="A831" s="188"/>
      <c r="B831" s="188"/>
      <c r="C831" s="188"/>
      <c r="D831" s="188"/>
      <c r="E831" s="188"/>
      <c r="F831" s="188"/>
      <c r="G831" s="188"/>
      <c r="H831" s="188"/>
      <c r="I831" s="188"/>
      <c r="J831" s="188"/>
      <c r="K831" s="188"/>
      <c r="L831" s="188"/>
    </row>
    <row r="832" spans="1:12" ht="15.75" customHeight="1" x14ac:dyDescent="0.2">
      <c r="A832" s="188"/>
      <c r="B832" s="188"/>
      <c r="C832" s="188"/>
      <c r="D832" s="188"/>
      <c r="E832" s="188"/>
      <c r="F832" s="188"/>
      <c r="G832" s="188"/>
      <c r="H832" s="188"/>
      <c r="I832" s="188"/>
      <c r="J832" s="188"/>
      <c r="K832" s="188"/>
      <c r="L832" s="188"/>
    </row>
    <row r="833" spans="1:12" ht="15.75" customHeight="1" x14ac:dyDescent="0.2">
      <c r="A833" s="188"/>
      <c r="B833" s="188"/>
      <c r="C833" s="188"/>
      <c r="D833" s="188"/>
      <c r="E833" s="188"/>
      <c r="F833" s="188"/>
      <c r="G833" s="188"/>
      <c r="H833" s="188"/>
      <c r="I833" s="188"/>
      <c r="J833" s="188"/>
      <c r="K833" s="188"/>
      <c r="L833" s="188"/>
    </row>
    <row r="834" spans="1:12" ht="15.75" customHeight="1" x14ac:dyDescent="0.2">
      <c r="A834" s="188"/>
      <c r="B834" s="188"/>
      <c r="C834" s="188"/>
      <c r="D834" s="188"/>
      <c r="E834" s="188"/>
      <c r="F834" s="188"/>
      <c r="G834" s="188"/>
      <c r="H834" s="188"/>
      <c r="I834" s="188"/>
      <c r="J834" s="188"/>
      <c r="K834" s="188"/>
      <c r="L834" s="188"/>
    </row>
    <row r="835" spans="1:12" ht="15.75" customHeight="1" x14ac:dyDescent="0.2">
      <c r="A835" s="188"/>
      <c r="B835" s="188"/>
      <c r="C835" s="188"/>
      <c r="D835" s="188"/>
      <c r="E835" s="188"/>
      <c r="F835" s="188"/>
      <c r="G835" s="188"/>
      <c r="H835" s="188"/>
      <c r="I835" s="188"/>
      <c r="J835" s="188"/>
      <c r="K835" s="188"/>
      <c r="L835" s="188"/>
    </row>
    <row r="836" spans="1:12" ht="15.75" customHeight="1" x14ac:dyDescent="0.2">
      <c r="A836" s="188"/>
      <c r="B836" s="188"/>
      <c r="C836" s="188"/>
      <c r="D836" s="188"/>
      <c r="E836" s="188"/>
      <c r="F836" s="188"/>
      <c r="G836" s="188"/>
      <c r="H836" s="188"/>
      <c r="I836" s="188"/>
      <c r="J836" s="188"/>
      <c r="K836" s="188"/>
      <c r="L836" s="188"/>
    </row>
    <row r="837" spans="1:12" ht="15.75" customHeight="1" x14ac:dyDescent="0.2">
      <c r="A837" s="188"/>
      <c r="B837" s="188"/>
      <c r="C837" s="188"/>
      <c r="D837" s="188"/>
      <c r="E837" s="188"/>
      <c r="F837" s="188"/>
      <c r="G837" s="188"/>
      <c r="H837" s="188"/>
      <c r="I837" s="188"/>
      <c r="J837" s="188"/>
      <c r="K837" s="188"/>
      <c r="L837" s="188"/>
    </row>
    <row r="838" spans="1:12" ht="15.75" customHeight="1" x14ac:dyDescent="0.2">
      <c r="A838" s="188"/>
      <c r="B838" s="188"/>
      <c r="C838" s="188"/>
      <c r="D838" s="188"/>
      <c r="E838" s="188"/>
      <c r="F838" s="188"/>
      <c r="G838" s="188"/>
      <c r="H838" s="188"/>
      <c r="I838" s="188"/>
      <c r="J838" s="188"/>
      <c r="K838" s="188"/>
      <c r="L838" s="188"/>
    </row>
    <row r="839" spans="1:12" ht="15.75" customHeight="1" x14ac:dyDescent="0.2">
      <c r="A839" s="188"/>
      <c r="B839" s="188"/>
      <c r="C839" s="188"/>
      <c r="D839" s="188"/>
      <c r="E839" s="188"/>
      <c r="F839" s="188"/>
      <c r="G839" s="188"/>
      <c r="H839" s="188"/>
      <c r="I839" s="188"/>
      <c r="J839" s="188"/>
      <c r="K839" s="188"/>
      <c r="L839" s="188"/>
    </row>
    <row r="840" spans="1:12" ht="15.75" customHeight="1" x14ac:dyDescent="0.2">
      <c r="A840" s="188"/>
      <c r="B840" s="188"/>
      <c r="C840" s="188"/>
      <c r="D840" s="188"/>
      <c r="E840" s="188"/>
      <c r="F840" s="188"/>
      <c r="G840" s="188"/>
      <c r="H840" s="188"/>
      <c r="I840" s="188"/>
      <c r="J840" s="188"/>
      <c r="K840" s="188"/>
      <c r="L840" s="188"/>
    </row>
    <row r="841" spans="1:12" ht="15.75" customHeight="1" x14ac:dyDescent="0.2">
      <c r="A841" s="188"/>
      <c r="B841" s="188"/>
      <c r="C841" s="188"/>
      <c r="D841" s="188"/>
      <c r="E841" s="188"/>
      <c r="F841" s="188"/>
      <c r="G841" s="188"/>
      <c r="H841" s="188"/>
      <c r="I841" s="188"/>
      <c r="J841" s="188"/>
      <c r="K841" s="188"/>
      <c r="L841" s="188"/>
    </row>
    <row r="842" spans="1:12" ht="15.75" customHeight="1" x14ac:dyDescent="0.2">
      <c r="A842" s="188"/>
      <c r="B842" s="188"/>
      <c r="C842" s="188"/>
      <c r="D842" s="188"/>
      <c r="E842" s="188"/>
      <c r="F842" s="188"/>
      <c r="G842" s="188"/>
      <c r="H842" s="188"/>
      <c r="I842" s="188"/>
      <c r="J842" s="188"/>
      <c r="K842" s="188"/>
      <c r="L842" s="188"/>
    </row>
    <row r="843" spans="1:12" ht="15.75" customHeight="1" x14ac:dyDescent="0.2">
      <c r="A843" s="188"/>
      <c r="B843" s="188"/>
      <c r="C843" s="188"/>
      <c r="D843" s="188"/>
      <c r="E843" s="188"/>
      <c r="F843" s="188"/>
      <c r="G843" s="188"/>
      <c r="H843" s="188"/>
      <c r="I843" s="188"/>
      <c r="J843" s="188"/>
      <c r="K843" s="188"/>
      <c r="L843" s="188"/>
    </row>
    <row r="844" spans="1:12" ht="15.75" customHeight="1" x14ac:dyDescent="0.2">
      <c r="A844" s="188"/>
      <c r="B844" s="188"/>
      <c r="C844" s="188"/>
      <c r="D844" s="188"/>
      <c r="E844" s="188"/>
      <c r="F844" s="188"/>
      <c r="G844" s="188"/>
      <c r="H844" s="188"/>
      <c r="I844" s="188"/>
      <c r="J844" s="188"/>
      <c r="K844" s="188"/>
      <c r="L844" s="188"/>
    </row>
    <row r="845" spans="1:12" ht="15.75" customHeight="1" x14ac:dyDescent="0.2">
      <c r="A845" s="188"/>
      <c r="B845" s="188"/>
      <c r="C845" s="188"/>
      <c r="D845" s="188"/>
      <c r="E845" s="188"/>
      <c r="F845" s="188"/>
      <c r="G845" s="188"/>
      <c r="H845" s="188"/>
      <c r="I845" s="188"/>
      <c r="J845" s="188"/>
      <c r="K845" s="188"/>
      <c r="L845" s="188"/>
    </row>
    <row r="846" spans="1:12" ht="15.75" customHeight="1" x14ac:dyDescent="0.2">
      <c r="A846" s="188"/>
      <c r="B846" s="188"/>
      <c r="C846" s="188"/>
      <c r="D846" s="188"/>
      <c r="E846" s="188"/>
      <c r="F846" s="188"/>
      <c r="G846" s="188"/>
      <c r="H846" s="188"/>
      <c r="I846" s="188"/>
      <c r="J846" s="188"/>
      <c r="K846" s="188"/>
      <c r="L846" s="188"/>
    </row>
    <row r="847" spans="1:12" ht="15.75" customHeight="1" x14ac:dyDescent="0.2">
      <c r="A847" s="188"/>
      <c r="B847" s="188"/>
      <c r="C847" s="188"/>
      <c r="D847" s="188"/>
      <c r="E847" s="188"/>
      <c r="F847" s="188"/>
      <c r="G847" s="188"/>
      <c r="H847" s="188"/>
      <c r="I847" s="188"/>
      <c r="J847" s="188"/>
      <c r="K847" s="188"/>
      <c r="L847" s="188"/>
    </row>
    <row r="848" spans="1:12" ht="15.75" customHeight="1" x14ac:dyDescent="0.2">
      <c r="A848" s="188"/>
      <c r="B848" s="188"/>
      <c r="C848" s="188"/>
      <c r="D848" s="188"/>
      <c r="E848" s="188"/>
      <c r="F848" s="188"/>
      <c r="G848" s="188"/>
      <c r="H848" s="188"/>
      <c r="I848" s="188"/>
      <c r="J848" s="188"/>
      <c r="K848" s="188"/>
      <c r="L848" s="188"/>
    </row>
    <row r="849" spans="1:12" ht="15.75" customHeight="1" x14ac:dyDescent="0.2">
      <c r="A849" s="188"/>
      <c r="B849" s="188"/>
      <c r="C849" s="188"/>
      <c r="D849" s="188"/>
      <c r="E849" s="188"/>
      <c r="F849" s="188"/>
      <c r="G849" s="188"/>
      <c r="H849" s="188"/>
      <c r="I849" s="188"/>
      <c r="J849" s="188"/>
      <c r="K849" s="188"/>
      <c r="L849" s="188"/>
    </row>
    <row r="850" spans="1:12" ht="15.75" customHeight="1" x14ac:dyDescent="0.2">
      <c r="A850" s="188"/>
      <c r="B850" s="188"/>
      <c r="C850" s="188"/>
      <c r="D850" s="188"/>
      <c r="E850" s="188"/>
      <c r="F850" s="188"/>
      <c r="G850" s="188"/>
      <c r="H850" s="188"/>
      <c r="I850" s="188"/>
      <c r="J850" s="188"/>
      <c r="K850" s="188"/>
      <c r="L850" s="188"/>
    </row>
    <row r="851" spans="1:12" ht="15.75" customHeight="1" x14ac:dyDescent="0.2">
      <c r="A851" s="188"/>
      <c r="B851" s="188"/>
      <c r="C851" s="188"/>
      <c r="D851" s="188"/>
      <c r="E851" s="188"/>
      <c r="F851" s="188"/>
      <c r="G851" s="188"/>
      <c r="H851" s="188"/>
      <c r="I851" s="188"/>
      <c r="J851" s="188"/>
      <c r="K851" s="188"/>
      <c r="L851" s="188"/>
    </row>
    <row r="852" spans="1:12" ht="15.75" customHeight="1" x14ac:dyDescent="0.2">
      <c r="A852" s="188"/>
      <c r="B852" s="188"/>
      <c r="C852" s="188"/>
      <c r="D852" s="188"/>
      <c r="E852" s="188"/>
      <c r="F852" s="188"/>
      <c r="G852" s="188"/>
      <c r="H852" s="188"/>
      <c r="I852" s="188"/>
      <c r="J852" s="188"/>
      <c r="K852" s="188"/>
      <c r="L852" s="188"/>
    </row>
    <row r="853" spans="1:12" ht="15.75" customHeight="1" x14ac:dyDescent="0.2">
      <c r="A853" s="188"/>
      <c r="B853" s="188"/>
      <c r="C853" s="188"/>
      <c r="D853" s="188"/>
      <c r="E853" s="188"/>
      <c r="F853" s="188"/>
      <c r="G853" s="188"/>
      <c r="H853" s="188"/>
      <c r="I853" s="188"/>
      <c r="J853" s="188"/>
      <c r="K853" s="188"/>
      <c r="L853" s="188"/>
    </row>
    <row r="854" spans="1:12" ht="15.75" customHeight="1" x14ac:dyDescent="0.2">
      <c r="A854" s="188"/>
      <c r="B854" s="188"/>
      <c r="C854" s="188"/>
      <c r="D854" s="188"/>
      <c r="E854" s="188"/>
      <c r="F854" s="188"/>
      <c r="G854" s="188"/>
      <c r="H854" s="188"/>
      <c r="I854" s="188"/>
      <c r="J854" s="188"/>
      <c r="K854" s="188"/>
      <c r="L854" s="188"/>
    </row>
    <row r="855" spans="1:12" ht="15.75" customHeight="1" x14ac:dyDescent="0.2">
      <c r="A855" s="188"/>
      <c r="B855" s="188"/>
      <c r="C855" s="188"/>
      <c r="D855" s="188"/>
      <c r="E855" s="188"/>
      <c r="F855" s="188"/>
      <c r="G855" s="188"/>
      <c r="H855" s="188"/>
      <c r="I855" s="188"/>
      <c r="J855" s="188"/>
      <c r="K855" s="188"/>
      <c r="L855" s="188"/>
    </row>
    <row r="856" spans="1:12" ht="15.75" customHeight="1" x14ac:dyDescent="0.2">
      <c r="A856" s="188"/>
      <c r="B856" s="188"/>
      <c r="C856" s="188"/>
      <c r="D856" s="188"/>
      <c r="E856" s="188"/>
      <c r="F856" s="188"/>
      <c r="G856" s="188"/>
      <c r="H856" s="188"/>
      <c r="I856" s="188"/>
      <c r="J856" s="188"/>
      <c r="K856" s="188"/>
      <c r="L856" s="188"/>
    </row>
    <row r="857" spans="1:12" ht="15.75" customHeight="1" x14ac:dyDescent="0.2">
      <c r="A857" s="188"/>
      <c r="B857" s="188"/>
      <c r="C857" s="188"/>
      <c r="D857" s="188"/>
      <c r="E857" s="188"/>
      <c r="F857" s="188"/>
      <c r="G857" s="188"/>
      <c r="H857" s="188"/>
      <c r="I857" s="188"/>
      <c r="J857" s="188"/>
      <c r="K857" s="188"/>
      <c r="L857" s="188"/>
    </row>
    <row r="858" spans="1:12" ht="15.75" customHeight="1" x14ac:dyDescent="0.2">
      <c r="A858" s="188"/>
      <c r="B858" s="188"/>
      <c r="C858" s="188"/>
      <c r="D858" s="188"/>
      <c r="E858" s="188"/>
      <c r="F858" s="188"/>
      <c r="G858" s="188"/>
      <c r="H858" s="188"/>
      <c r="I858" s="188"/>
      <c r="J858" s="188"/>
      <c r="K858" s="188"/>
      <c r="L858" s="188"/>
    </row>
    <row r="859" spans="1:12" ht="15.75" customHeight="1" x14ac:dyDescent="0.2">
      <c r="A859" s="188"/>
      <c r="B859" s="188"/>
      <c r="C859" s="188"/>
      <c r="D859" s="188"/>
      <c r="E859" s="188"/>
      <c r="F859" s="188"/>
      <c r="G859" s="188"/>
      <c r="H859" s="188"/>
      <c r="I859" s="188"/>
      <c r="J859" s="188"/>
      <c r="K859" s="188"/>
      <c r="L859" s="188"/>
    </row>
    <row r="860" spans="1:12" ht="15.75" customHeight="1" x14ac:dyDescent="0.2">
      <c r="A860" s="188"/>
      <c r="B860" s="188"/>
      <c r="C860" s="188"/>
      <c r="D860" s="188"/>
      <c r="E860" s="188"/>
      <c r="F860" s="188"/>
      <c r="G860" s="188"/>
      <c r="H860" s="188"/>
      <c r="I860" s="188"/>
      <c r="J860" s="188"/>
      <c r="K860" s="188"/>
      <c r="L860" s="188"/>
    </row>
    <row r="861" spans="1:12" ht="15.75" customHeight="1" x14ac:dyDescent="0.2">
      <c r="A861" s="188"/>
      <c r="B861" s="188"/>
      <c r="C861" s="188"/>
      <c r="D861" s="188"/>
      <c r="E861" s="188"/>
      <c r="F861" s="188"/>
      <c r="G861" s="188"/>
      <c r="H861" s="188"/>
      <c r="I861" s="188"/>
      <c r="J861" s="188"/>
      <c r="K861" s="188"/>
      <c r="L861" s="188"/>
    </row>
    <row r="862" spans="1:12" ht="15.75" customHeight="1" x14ac:dyDescent="0.2">
      <c r="A862" s="188"/>
      <c r="B862" s="188"/>
      <c r="C862" s="188"/>
      <c r="D862" s="188"/>
      <c r="E862" s="188"/>
      <c r="F862" s="188"/>
      <c r="G862" s="188"/>
      <c r="H862" s="188"/>
      <c r="I862" s="188"/>
      <c r="J862" s="188"/>
      <c r="K862" s="188"/>
      <c r="L862" s="188"/>
    </row>
    <row r="863" spans="1:12" ht="15.75" customHeight="1" x14ac:dyDescent="0.2">
      <c r="A863" s="188"/>
      <c r="B863" s="188"/>
      <c r="C863" s="188"/>
      <c r="D863" s="188"/>
      <c r="E863" s="188"/>
      <c r="F863" s="188"/>
      <c r="G863" s="188"/>
      <c r="H863" s="188"/>
      <c r="I863" s="188"/>
      <c r="J863" s="188"/>
      <c r="K863" s="188"/>
      <c r="L863" s="188"/>
    </row>
    <row r="864" spans="1:12" ht="15.75" customHeight="1" x14ac:dyDescent="0.2">
      <c r="A864" s="188"/>
      <c r="B864" s="188"/>
      <c r="C864" s="188"/>
      <c r="D864" s="188"/>
      <c r="E864" s="188"/>
      <c r="F864" s="188"/>
      <c r="G864" s="188"/>
      <c r="H864" s="188"/>
      <c r="I864" s="188"/>
      <c r="J864" s="188"/>
      <c r="K864" s="188"/>
      <c r="L864" s="188"/>
    </row>
    <row r="865" spans="1:12" ht="15.75" customHeight="1" x14ac:dyDescent="0.2">
      <c r="A865" s="188"/>
      <c r="B865" s="188"/>
      <c r="C865" s="188"/>
      <c r="D865" s="188"/>
      <c r="E865" s="188"/>
      <c r="F865" s="188"/>
      <c r="G865" s="188"/>
      <c r="H865" s="188"/>
      <c r="I865" s="188"/>
      <c r="J865" s="188"/>
      <c r="K865" s="188"/>
      <c r="L865" s="188"/>
    </row>
    <row r="866" spans="1:12" ht="15.75" customHeight="1" x14ac:dyDescent="0.2">
      <c r="A866" s="188"/>
      <c r="B866" s="188"/>
      <c r="C866" s="188"/>
      <c r="D866" s="188"/>
      <c r="E866" s="188"/>
      <c r="F866" s="188"/>
      <c r="G866" s="188"/>
      <c r="H866" s="188"/>
      <c r="I866" s="188"/>
      <c r="J866" s="188"/>
      <c r="K866" s="188"/>
      <c r="L866" s="188"/>
    </row>
    <row r="867" spans="1:12" ht="15.75" customHeight="1" x14ac:dyDescent="0.2">
      <c r="A867" s="188"/>
      <c r="B867" s="188"/>
      <c r="C867" s="188"/>
      <c r="D867" s="188"/>
      <c r="E867" s="188"/>
      <c r="F867" s="188"/>
      <c r="G867" s="188"/>
      <c r="H867" s="188"/>
      <c r="I867" s="188"/>
      <c r="J867" s="188"/>
      <c r="K867" s="188"/>
      <c r="L867" s="188"/>
    </row>
    <row r="868" spans="1:12" ht="15.75" customHeight="1" x14ac:dyDescent="0.2">
      <c r="A868" s="188"/>
      <c r="B868" s="188"/>
      <c r="C868" s="188"/>
      <c r="D868" s="188"/>
      <c r="E868" s="188"/>
      <c r="F868" s="188"/>
      <c r="G868" s="188"/>
      <c r="H868" s="188"/>
      <c r="I868" s="188"/>
      <c r="J868" s="188"/>
      <c r="K868" s="188"/>
      <c r="L868" s="188"/>
    </row>
    <row r="869" spans="1:12" ht="15.75" customHeight="1" x14ac:dyDescent="0.2">
      <c r="A869" s="188"/>
      <c r="B869" s="188"/>
      <c r="C869" s="188"/>
      <c r="D869" s="188"/>
      <c r="E869" s="188"/>
      <c r="F869" s="188"/>
      <c r="G869" s="188"/>
      <c r="H869" s="188"/>
      <c r="I869" s="188"/>
      <c r="J869" s="188"/>
      <c r="K869" s="188"/>
      <c r="L869" s="188"/>
    </row>
    <row r="870" spans="1:12" ht="15.75" customHeight="1" x14ac:dyDescent="0.2">
      <c r="A870" s="188"/>
      <c r="B870" s="188"/>
      <c r="C870" s="188"/>
      <c r="D870" s="188"/>
      <c r="E870" s="188"/>
      <c r="F870" s="188"/>
      <c r="G870" s="188"/>
      <c r="H870" s="188"/>
      <c r="I870" s="188"/>
      <c r="J870" s="188"/>
      <c r="K870" s="188"/>
      <c r="L870" s="188"/>
    </row>
    <row r="871" spans="1:12" ht="15.75" customHeight="1" x14ac:dyDescent="0.2">
      <c r="A871" s="188"/>
      <c r="B871" s="188"/>
      <c r="C871" s="188"/>
      <c r="D871" s="188"/>
      <c r="E871" s="188"/>
      <c r="F871" s="188"/>
      <c r="G871" s="188"/>
      <c r="H871" s="188"/>
      <c r="I871" s="188"/>
      <c r="J871" s="188"/>
      <c r="K871" s="188"/>
      <c r="L871" s="188"/>
    </row>
    <row r="872" spans="1:12" ht="15.75" customHeight="1" x14ac:dyDescent="0.2">
      <c r="A872" s="188"/>
      <c r="B872" s="188"/>
      <c r="C872" s="188"/>
      <c r="D872" s="188"/>
      <c r="E872" s="188"/>
      <c r="F872" s="188"/>
      <c r="G872" s="188"/>
      <c r="H872" s="188"/>
      <c r="I872" s="188"/>
      <c r="J872" s="188"/>
      <c r="K872" s="188"/>
      <c r="L872" s="188"/>
    </row>
    <row r="873" spans="1:12" ht="15.75" customHeight="1" x14ac:dyDescent="0.2">
      <c r="A873" s="188"/>
      <c r="B873" s="188"/>
      <c r="C873" s="188"/>
      <c r="D873" s="188"/>
      <c r="E873" s="188"/>
      <c r="F873" s="188"/>
      <c r="G873" s="188"/>
      <c r="H873" s="188"/>
      <c r="I873" s="188"/>
      <c r="J873" s="188"/>
      <c r="K873" s="188"/>
      <c r="L873" s="188"/>
    </row>
    <row r="874" spans="1:12" ht="15.75" customHeight="1" x14ac:dyDescent="0.2">
      <c r="A874" s="188"/>
      <c r="B874" s="188"/>
      <c r="C874" s="188"/>
      <c r="D874" s="188"/>
      <c r="E874" s="188"/>
      <c r="F874" s="188"/>
      <c r="G874" s="188"/>
      <c r="H874" s="188"/>
      <c r="I874" s="188"/>
      <c r="J874" s="188"/>
      <c r="K874" s="188"/>
      <c r="L874" s="188"/>
    </row>
    <row r="875" spans="1:12" ht="15.75" customHeight="1" x14ac:dyDescent="0.2">
      <c r="A875" s="188"/>
      <c r="B875" s="188"/>
      <c r="C875" s="188"/>
      <c r="D875" s="188"/>
      <c r="E875" s="188"/>
      <c r="F875" s="188"/>
      <c r="G875" s="188"/>
      <c r="H875" s="188"/>
      <c r="I875" s="188"/>
      <c r="J875" s="188"/>
      <c r="K875" s="188"/>
      <c r="L875" s="188"/>
    </row>
    <row r="876" spans="1:12" ht="15.75" customHeight="1" x14ac:dyDescent="0.2">
      <c r="A876" s="188"/>
      <c r="B876" s="188"/>
      <c r="C876" s="188"/>
      <c r="D876" s="188"/>
      <c r="E876" s="188"/>
      <c r="F876" s="188"/>
      <c r="G876" s="188"/>
      <c r="H876" s="188"/>
      <c r="I876" s="188"/>
      <c r="J876" s="188"/>
      <c r="K876" s="188"/>
      <c r="L876" s="188"/>
    </row>
    <row r="877" spans="1:12" ht="15.75" customHeight="1" x14ac:dyDescent="0.2">
      <c r="A877" s="188"/>
      <c r="B877" s="188"/>
      <c r="C877" s="188"/>
      <c r="D877" s="188"/>
      <c r="E877" s="188"/>
      <c r="F877" s="188"/>
      <c r="G877" s="188"/>
      <c r="H877" s="188"/>
      <c r="I877" s="188"/>
      <c r="J877" s="188"/>
      <c r="K877" s="188"/>
      <c r="L877" s="188"/>
    </row>
    <row r="878" spans="1:12" ht="15.75" customHeight="1" x14ac:dyDescent="0.2">
      <c r="A878" s="188"/>
      <c r="B878" s="188"/>
      <c r="C878" s="188"/>
      <c r="D878" s="188"/>
      <c r="E878" s="188"/>
      <c r="F878" s="188"/>
      <c r="G878" s="188"/>
      <c r="H878" s="188"/>
      <c r="I878" s="188"/>
      <c r="J878" s="188"/>
      <c r="K878" s="188"/>
      <c r="L878" s="188"/>
    </row>
    <row r="879" spans="1:12" ht="15.75" customHeight="1" x14ac:dyDescent="0.2">
      <c r="A879" s="188"/>
      <c r="B879" s="188"/>
      <c r="C879" s="188"/>
      <c r="D879" s="188"/>
      <c r="E879" s="188"/>
      <c r="F879" s="188"/>
      <c r="G879" s="188"/>
      <c r="H879" s="188"/>
      <c r="I879" s="188"/>
      <c r="J879" s="188"/>
      <c r="K879" s="188"/>
      <c r="L879" s="188"/>
    </row>
    <row r="880" spans="1:12" ht="15.75" customHeight="1" x14ac:dyDescent="0.2">
      <c r="A880" s="188"/>
      <c r="B880" s="188"/>
      <c r="C880" s="188"/>
      <c r="D880" s="188"/>
      <c r="E880" s="188"/>
      <c r="F880" s="188"/>
      <c r="G880" s="188"/>
      <c r="H880" s="188"/>
      <c r="I880" s="188"/>
      <c r="J880" s="188"/>
      <c r="K880" s="188"/>
      <c r="L880" s="188"/>
    </row>
    <row r="881" spans="1:12" ht="15.75" customHeight="1" x14ac:dyDescent="0.2">
      <c r="A881" s="188"/>
      <c r="B881" s="188"/>
      <c r="C881" s="188"/>
      <c r="D881" s="188"/>
      <c r="E881" s="188"/>
      <c r="F881" s="188"/>
      <c r="G881" s="188"/>
      <c r="H881" s="188"/>
      <c r="I881" s="188"/>
      <c r="J881" s="188"/>
      <c r="K881" s="188"/>
      <c r="L881" s="188"/>
    </row>
    <row r="882" spans="1:12" ht="15.75" customHeight="1" x14ac:dyDescent="0.2">
      <c r="A882" s="188"/>
      <c r="B882" s="188"/>
      <c r="C882" s="188"/>
      <c r="D882" s="188"/>
      <c r="E882" s="188"/>
      <c r="F882" s="188"/>
      <c r="G882" s="188"/>
      <c r="H882" s="188"/>
      <c r="I882" s="188"/>
      <c r="J882" s="188"/>
      <c r="K882" s="188"/>
      <c r="L882" s="188"/>
    </row>
    <row r="883" spans="1:12" ht="15.75" customHeight="1" x14ac:dyDescent="0.2">
      <c r="A883" s="188"/>
      <c r="B883" s="188"/>
      <c r="C883" s="188"/>
      <c r="D883" s="188"/>
      <c r="E883" s="188"/>
      <c r="F883" s="188"/>
      <c r="G883" s="188"/>
      <c r="H883" s="188"/>
      <c r="I883" s="188"/>
      <c r="J883" s="188"/>
      <c r="K883" s="188"/>
      <c r="L883" s="188"/>
    </row>
    <row r="884" spans="1:12" ht="15.75" customHeight="1" x14ac:dyDescent="0.2">
      <c r="A884" s="188"/>
      <c r="B884" s="188"/>
      <c r="C884" s="188"/>
      <c r="D884" s="188"/>
      <c r="E884" s="188"/>
      <c r="F884" s="188"/>
      <c r="G884" s="188"/>
      <c r="H884" s="188"/>
      <c r="I884" s="188"/>
      <c r="J884" s="188"/>
      <c r="K884" s="188"/>
      <c r="L884" s="188"/>
    </row>
    <row r="885" spans="1:12" ht="15.75" customHeight="1" x14ac:dyDescent="0.2">
      <c r="A885" s="188"/>
      <c r="B885" s="188"/>
      <c r="C885" s="188"/>
      <c r="D885" s="188"/>
      <c r="E885" s="188"/>
      <c r="F885" s="188"/>
      <c r="G885" s="188"/>
      <c r="H885" s="188"/>
      <c r="I885" s="188"/>
      <c r="J885" s="188"/>
      <c r="K885" s="188"/>
      <c r="L885" s="188"/>
    </row>
    <row r="886" spans="1:12" ht="15.75" customHeight="1" x14ac:dyDescent="0.2">
      <c r="A886" s="188"/>
      <c r="B886" s="188"/>
      <c r="C886" s="188"/>
      <c r="D886" s="188"/>
      <c r="E886" s="188"/>
      <c r="F886" s="188"/>
      <c r="G886" s="188"/>
      <c r="H886" s="188"/>
      <c r="I886" s="188"/>
      <c r="J886" s="188"/>
      <c r="K886" s="188"/>
      <c r="L886" s="188"/>
    </row>
    <row r="887" spans="1:12" ht="15.75" customHeight="1" x14ac:dyDescent="0.2">
      <c r="A887" s="188"/>
      <c r="B887" s="188"/>
      <c r="C887" s="188"/>
      <c r="D887" s="188"/>
      <c r="E887" s="188"/>
      <c r="F887" s="188"/>
      <c r="G887" s="188"/>
      <c r="H887" s="188"/>
      <c r="I887" s="188"/>
      <c r="J887" s="188"/>
      <c r="K887" s="188"/>
      <c r="L887" s="188"/>
    </row>
    <row r="888" spans="1:12" ht="15.75" customHeight="1" x14ac:dyDescent="0.2">
      <c r="A888" s="188"/>
      <c r="B888" s="188"/>
      <c r="C888" s="188"/>
      <c r="D888" s="188"/>
      <c r="E888" s="188"/>
      <c r="F888" s="188"/>
      <c r="G888" s="188"/>
      <c r="H888" s="188"/>
      <c r="I888" s="188"/>
      <c r="J888" s="188"/>
      <c r="K888" s="188"/>
      <c r="L888" s="188"/>
    </row>
    <row r="889" spans="1:12" ht="15.75" customHeight="1" x14ac:dyDescent="0.2">
      <c r="A889" s="188"/>
      <c r="B889" s="188"/>
      <c r="C889" s="188"/>
      <c r="D889" s="188"/>
      <c r="E889" s="188"/>
      <c r="F889" s="188"/>
      <c r="G889" s="188"/>
      <c r="H889" s="188"/>
      <c r="I889" s="188"/>
      <c r="J889" s="188"/>
      <c r="K889" s="188"/>
      <c r="L889" s="188"/>
    </row>
    <row r="890" spans="1:12" ht="15.75" customHeight="1" x14ac:dyDescent="0.2">
      <c r="A890" s="188"/>
      <c r="B890" s="188"/>
      <c r="C890" s="188"/>
      <c r="D890" s="188"/>
      <c r="E890" s="188"/>
      <c r="F890" s="188"/>
      <c r="G890" s="188"/>
      <c r="H890" s="188"/>
      <c r="I890" s="188"/>
      <c r="J890" s="188"/>
      <c r="K890" s="188"/>
      <c r="L890" s="188"/>
    </row>
    <row r="891" spans="1:12" ht="15.75" customHeight="1" x14ac:dyDescent="0.2">
      <c r="A891" s="188"/>
      <c r="B891" s="188"/>
      <c r="C891" s="188"/>
      <c r="D891" s="188"/>
      <c r="E891" s="188"/>
      <c r="F891" s="188"/>
      <c r="G891" s="188"/>
      <c r="H891" s="188"/>
      <c r="I891" s="188"/>
      <c r="J891" s="188"/>
      <c r="K891" s="188"/>
      <c r="L891" s="188"/>
    </row>
    <row r="892" spans="1:12" ht="15.75" customHeight="1" x14ac:dyDescent="0.2">
      <c r="A892" s="188"/>
      <c r="B892" s="188"/>
      <c r="C892" s="188"/>
      <c r="D892" s="188"/>
      <c r="E892" s="188"/>
      <c r="F892" s="188"/>
      <c r="G892" s="188"/>
      <c r="H892" s="188"/>
      <c r="I892" s="188"/>
      <c r="J892" s="188"/>
      <c r="K892" s="188"/>
      <c r="L892" s="188"/>
    </row>
    <row r="893" spans="1:12" ht="15.75" customHeight="1" x14ac:dyDescent="0.2">
      <c r="A893" s="188"/>
      <c r="B893" s="188"/>
      <c r="C893" s="188"/>
      <c r="D893" s="188"/>
      <c r="E893" s="188"/>
      <c r="F893" s="188"/>
      <c r="G893" s="188"/>
      <c r="H893" s="188"/>
      <c r="I893" s="188"/>
      <c r="J893" s="188"/>
      <c r="K893" s="188"/>
      <c r="L893" s="188"/>
    </row>
    <row r="894" spans="1:12" ht="15.75" customHeight="1" x14ac:dyDescent="0.2">
      <c r="A894" s="188"/>
      <c r="B894" s="188"/>
      <c r="C894" s="188"/>
      <c r="D894" s="188"/>
      <c r="E894" s="188"/>
      <c r="F894" s="188"/>
      <c r="G894" s="188"/>
      <c r="H894" s="188"/>
      <c r="I894" s="188"/>
      <c r="J894" s="188"/>
      <c r="K894" s="188"/>
      <c r="L894" s="188"/>
    </row>
    <row r="895" spans="1:12" ht="15.75" customHeight="1" x14ac:dyDescent="0.2">
      <c r="A895" s="188"/>
      <c r="B895" s="188"/>
      <c r="C895" s="188"/>
      <c r="D895" s="188"/>
      <c r="E895" s="188"/>
      <c r="F895" s="188"/>
      <c r="G895" s="188"/>
      <c r="H895" s="188"/>
      <c r="I895" s="188"/>
      <c r="J895" s="188"/>
      <c r="K895" s="188"/>
      <c r="L895" s="188"/>
    </row>
    <row r="896" spans="1:12" ht="15.75" customHeight="1" x14ac:dyDescent="0.2">
      <c r="A896" s="188"/>
      <c r="B896" s="188"/>
      <c r="C896" s="188"/>
      <c r="D896" s="188"/>
      <c r="E896" s="188"/>
      <c r="F896" s="188"/>
      <c r="G896" s="188"/>
      <c r="H896" s="188"/>
      <c r="I896" s="188"/>
      <c r="J896" s="188"/>
      <c r="K896" s="188"/>
      <c r="L896" s="188"/>
    </row>
    <row r="897" spans="1:12" ht="15.75" customHeight="1" x14ac:dyDescent="0.2">
      <c r="A897" s="188"/>
      <c r="B897" s="188"/>
      <c r="C897" s="188"/>
      <c r="D897" s="188"/>
      <c r="E897" s="188"/>
      <c r="F897" s="188"/>
      <c r="G897" s="188"/>
      <c r="H897" s="188"/>
      <c r="I897" s="188"/>
      <c r="J897" s="188"/>
      <c r="K897" s="188"/>
      <c r="L897" s="188"/>
    </row>
    <row r="898" spans="1:12" ht="15.75" customHeight="1" x14ac:dyDescent="0.2">
      <c r="A898" s="188"/>
      <c r="B898" s="188"/>
      <c r="C898" s="188"/>
      <c r="D898" s="188"/>
      <c r="E898" s="188"/>
      <c r="F898" s="188"/>
      <c r="G898" s="188"/>
      <c r="H898" s="188"/>
      <c r="I898" s="188"/>
      <c r="J898" s="188"/>
      <c r="K898" s="188"/>
      <c r="L898" s="188"/>
    </row>
    <row r="899" spans="1:12" ht="15.75" customHeight="1" x14ac:dyDescent="0.2">
      <c r="A899" s="188"/>
      <c r="B899" s="188"/>
      <c r="C899" s="188"/>
      <c r="D899" s="188"/>
      <c r="E899" s="188"/>
      <c r="F899" s="188"/>
      <c r="G899" s="188"/>
      <c r="H899" s="188"/>
      <c r="I899" s="188"/>
      <c r="J899" s="188"/>
      <c r="K899" s="188"/>
      <c r="L899" s="188"/>
    </row>
    <row r="900" spans="1:12" ht="15.75" customHeight="1" x14ac:dyDescent="0.2">
      <c r="A900" s="188"/>
      <c r="B900" s="188"/>
      <c r="C900" s="188"/>
      <c r="D900" s="188"/>
      <c r="E900" s="188"/>
      <c r="F900" s="188"/>
      <c r="G900" s="188"/>
      <c r="H900" s="188"/>
      <c r="I900" s="188"/>
      <c r="J900" s="188"/>
      <c r="K900" s="188"/>
      <c r="L900" s="188"/>
    </row>
    <row r="901" spans="1:12" ht="15.75" customHeight="1" x14ac:dyDescent="0.2">
      <c r="A901" s="188"/>
      <c r="B901" s="188"/>
      <c r="C901" s="188"/>
      <c r="D901" s="188"/>
      <c r="E901" s="188"/>
      <c r="F901" s="188"/>
      <c r="G901" s="188"/>
      <c r="H901" s="188"/>
      <c r="I901" s="188"/>
      <c r="J901" s="188"/>
      <c r="K901" s="188"/>
      <c r="L901" s="188"/>
    </row>
    <row r="902" spans="1:12" ht="15.75" customHeight="1" x14ac:dyDescent="0.2">
      <c r="A902" s="188"/>
      <c r="B902" s="188"/>
      <c r="C902" s="188"/>
      <c r="D902" s="188"/>
      <c r="E902" s="188"/>
      <c r="F902" s="188"/>
      <c r="G902" s="188"/>
      <c r="H902" s="188"/>
      <c r="I902" s="188"/>
      <c r="J902" s="188"/>
      <c r="K902" s="188"/>
      <c r="L902" s="188"/>
    </row>
    <row r="903" spans="1:12" ht="15.75" customHeight="1" x14ac:dyDescent="0.2">
      <c r="A903" s="188"/>
      <c r="B903" s="188"/>
      <c r="C903" s="188"/>
      <c r="D903" s="188"/>
      <c r="E903" s="188"/>
      <c r="F903" s="188"/>
      <c r="G903" s="188"/>
      <c r="H903" s="188"/>
      <c r="I903" s="188"/>
      <c r="J903" s="188"/>
      <c r="K903" s="188"/>
      <c r="L903" s="188"/>
    </row>
    <row r="904" spans="1:12" ht="15.75" customHeight="1" x14ac:dyDescent="0.2">
      <c r="A904" s="188"/>
      <c r="B904" s="188"/>
      <c r="C904" s="188"/>
      <c r="D904" s="188"/>
      <c r="E904" s="188"/>
      <c r="F904" s="188"/>
      <c r="G904" s="188"/>
      <c r="H904" s="188"/>
      <c r="I904" s="188"/>
      <c r="J904" s="188"/>
      <c r="K904" s="188"/>
      <c r="L904" s="188"/>
    </row>
    <row r="905" spans="1:12" ht="15.75" customHeight="1" x14ac:dyDescent="0.2">
      <c r="A905" s="188"/>
      <c r="B905" s="188"/>
      <c r="C905" s="188"/>
      <c r="D905" s="188"/>
      <c r="E905" s="188"/>
      <c r="F905" s="188"/>
      <c r="G905" s="188"/>
      <c r="H905" s="188"/>
      <c r="I905" s="188"/>
      <c r="J905" s="188"/>
      <c r="K905" s="188"/>
      <c r="L905" s="188"/>
    </row>
    <row r="906" spans="1:12" ht="15.75" customHeight="1" x14ac:dyDescent="0.2">
      <c r="A906" s="188"/>
      <c r="B906" s="188"/>
      <c r="C906" s="188"/>
      <c r="D906" s="188"/>
      <c r="E906" s="188"/>
      <c r="F906" s="188"/>
      <c r="G906" s="188"/>
      <c r="H906" s="188"/>
      <c r="I906" s="188"/>
      <c r="J906" s="188"/>
      <c r="K906" s="188"/>
      <c r="L906" s="188"/>
    </row>
    <row r="907" spans="1:12" ht="15.75" customHeight="1" x14ac:dyDescent="0.2">
      <c r="A907" s="188"/>
      <c r="B907" s="188"/>
      <c r="C907" s="188"/>
      <c r="D907" s="188"/>
      <c r="E907" s="188"/>
      <c r="F907" s="188"/>
      <c r="G907" s="188"/>
      <c r="H907" s="188"/>
      <c r="I907" s="188"/>
      <c r="J907" s="188"/>
      <c r="K907" s="188"/>
      <c r="L907" s="188"/>
    </row>
    <row r="908" spans="1:12" ht="15.75" customHeight="1" x14ac:dyDescent="0.2">
      <c r="A908" s="188"/>
      <c r="B908" s="188"/>
      <c r="C908" s="188"/>
      <c r="D908" s="188"/>
      <c r="E908" s="188"/>
      <c r="F908" s="188"/>
      <c r="G908" s="188"/>
      <c r="H908" s="188"/>
      <c r="I908" s="188"/>
      <c r="J908" s="188"/>
      <c r="K908" s="188"/>
      <c r="L908" s="188"/>
    </row>
    <row r="909" spans="1:12" ht="15.75" customHeight="1" x14ac:dyDescent="0.2">
      <c r="A909" s="188"/>
      <c r="B909" s="188"/>
      <c r="C909" s="188"/>
      <c r="D909" s="188"/>
      <c r="E909" s="188"/>
      <c r="F909" s="188"/>
      <c r="G909" s="188"/>
      <c r="H909" s="188"/>
      <c r="I909" s="188"/>
      <c r="J909" s="188"/>
      <c r="K909" s="188"/>
      <c r="L909" s="188"/>
    </row>
    <row r="910" spans="1:12" ht="15.75" customHeight="1" x14ac:dyDescent="0.2">
      <c r="A910" s="188"/>
      <c r="B910" s="188"/>
      <c r="C910" s="188"/>
      <c r="D910" s="188"/>
      <c r="E910" s="188"/>
      <c r="F910" s="188"/>
      <c r="G910" s="188"/>
      <c r="H910" s="188"/>
      <c r="I910" s="188"/>
      <c r="J910" s="188"/>
      <c r="K910" s="188"/>
      <c r="L910" s="188"/>
    </row>
    <row r="911" spans="1:12" ht="15.75" customHeight="1" x14ac:dyDescent="0.2">
      <c r="A911" s="188"/>
      <c r="B911" s="188"/>
      <c r="C911" s="188"/>
      <c r="D911" s="188"/>
      <c r="E911" s="188"/>
      <c r="F911" s="188"/>
      <c r="G911" s="188"/>
      <c r="H911" s="188"/>
      <c r="I911" s="188"/>
      <c r="J911" s="188"/>
      <c r="K911" s="188"/>
      <c r="L911" s="188"/>
    </row>
    <row r="912" spans="1:12" ht="15.75" customHeight="1" x14ac:dyDescent="0.2">
      <c r="A912" s="188"/>
      <c r="B912" s="188"/>
      <c r="C912" s="188"/>
      <c r="D912" s="188"/>
      <c r="E912" s="188"/>
      <c r="F912" s="188"/>
      <c r="G912" s="188"/>
      <c r="H912" s="188"/>
      <c r="I912" s="188"/>
      <c r="J912" s="188"/>
      <c r="K912" s="188"/>
      <c r="L912" s="188"/>
    </row>
    <row r="913" spans="1:12" ht="15.75" customHeight="1" x14ac:dyDescent="0.2">
      <c r="A913" s="188"/>
      <c r="B913" s="188"/>
      <c r="C913" s="188"/>
      <c r="D913" s="188"/>
      <c r="E913" s="188"/>
      <c r="F913" s="188"/>
      <c r="G913" s="188"/>
      <c r="H913" s="188"/>
      <c r="I913" s="188"/>
      <c r="J913" s="188"/>
      <c r="K913" s="188"/>
      <c r="L913" s="188"/>
    </row>
    <row r="914" spans="1:12" ht="15.75" customHeight="1" x14ac:dyDescent="0.2">
      <c r="A914" s="188"/>
      <c r="B914" s="188"/>
      <c r="C914" s="188"/>
      <c r="D914" s="188"/>
      <c r="E914" s="188"/>
      <c r="F914" s="188"/>
      <c r="G914" s="188"/>
      <c r="H914" s="188"/>
      <c r="I914" s="188"/>
      <c r="J914" s="188"/>
      <c r="K914" s="188"/>
      <c r="L914" s="188"/>
    </row>
    <row r="915" spans="1:12" ht="15.75" customHeight="1" x14ac:dyDescent="0.2">
      <c r="A915" s="188"/>
      <c r="B915" s="188"/>
      <c r="C915" s="188"/>
      <c r="D915" s="188"/>
      <c r="E915" s="188"/>
      <c r="F915" s="188"/>
      <c r="G915" s="188"/>
      <c r="H915" s="188"/>
      <c r="I915" s="188"/>
      <c r="J915" s="188"/>
      <c r="K915" s="188"/>
      <c r="L915" s="188"/>
    </row>
    <row r="916" spans="1:12" ht="15.75" customHeight="1" x14ac:dyDescent="0.2">
      <c r="A916" s="188"/>
      <c r="B916" s="188"/>
      <c r="C916" s="188"/>
      <c r="D916" s="188"/>
      <c r="E916" s="188"/>
      <c r="F916" s="188"/>
      <c r="G916" s="188"/>
      <c r="H916" s="188"/>
      <c r="I916" s="188"/>
      <c r="J916" s="188"/>
      <c r="K916" s="188"/>
      <c r="L916" s="188"/>
    </row>
    <row r="917" spans="1:12" ht="15.75" customHeight="1" x14ac:dyDescent="0.2">
      <c r="A917" s="188"/>
      <c r="B917" s="188"/>
      <c r="C917" s="188"/>
      <c r="D917" s="188"/>
      <c r="E917" s="188"/>
      <c r="F917" s="188"/>
      <c r="G917" s="188"/>
      <c r="H917" s="188"/>
      <c r="I917" s="188"/>
      <c r="J917" s="188"/>
      <c r="K917" s="188"/>
      <c r="L917" s="188"/>
    </row>
    <row r="918" spans="1:12" ht="15.75" customHeight="1" x14ac:dyDescent="0.2">
      <c r="A918" s="188"/>
      <c r="B918" s="188"/>
      <c r="C918" s="188"/>
      <c r="D918" s="188"/>
      <c r="E918" s="188"/>
      <c r="F918" s="188"/>
      <c r="G918" s="188"/>
      <c r="H918" s="188"/>
      <c r="I918" s="188"/>
      <c r="J918" s="188"/>
      <c r="K918" s="188"/>
      <c r="L918" s="188"/>
    </row>
    <row r="919" spans="1:12" ht="15.75" customHeight="1" x14ac:dyDescent="0.2">
      <c r="A919" s="188"/>
      <c r="B919" s="188"/>
      <c r="C919" s="188"/>
      <c r="D919" s="188"/>
      <c r="E919" s="188"/>
      <c r="F919" s="188"/>
      <c r="G919" s="188"/>
      <c r="H919" s="188"/>
      <c r="I919" s="188"/>
      <c r="J919" s="188"/>
      <c r="K919" s="188"/>
      <c r="L919" s="188"/>
    </row>
    <row r="920" spans="1:12" ht="15.75" customHeight="1" x14ac:dyDescent="0.2">
      <c r="A920" s="188"/>
      <c r="B920" s="188"/>
      <c r="C920" s="188"/>
      <c r="D920" s="188"/>
      <c r="E920" s="188"/>
      <c r="F920" s="188"/>
      <c r="G920" s="188"/>
      <c r="H920" s="188"/>
      <c r="I920" s="188"/>
      <c r="J920" s="188"/>
      <c r="K920" s="188"/>
      <c r="L920" s="188"/>
    </row>
    <row r="921" spans="1:12" ht="15.75" customHeight="1" x14ac:dyDescent="0.2">
      <c r="A921" s="188"/>
      <c r="B921" s="188"/>
      <c r="C921" s="188"/>
      <c r="D921" s="188"/>
      <c r="E921" s="188"/>
      <c r="F921" s="188"/>
      <c r="G921" s="188"/>
      <c r="H921" s="188"/>
      <c r="I921" s="188"/>
      <c r="J921" s="188"/>
      <c r="K921" s="188"/>
      <c r="L921" s="188"/>
    </row>
    <row r="922" spans="1:12" ht="15.75" customHeight="1" x14ac:dyDescent="0.2">
      <c r="A922" s="188"/>
      <c r="B922" s="188"/>
      <c r="C922" s="188"/>
      <c r="D922" s="188"/>
      <c r="E922" s="188"/>
      <c r="F922" s="188"/>
      <c r="G922" s="188"/>
      <c r="H922" s="188"/>
      <c r="I922" s="188"/>
      <c r="J922" s="188"/>
      <c r="K922" s="188"/>
      <c r="L922" s="188"/>
    </row>
    <row r="923" spans="1:12" ht="15.75" customHeight="1" x14ac:dyDescent="0.2">
      <c r="A923" s="188"/>
      <c r="B923" s="188"/>
      <c r="C923" s="188"/>
      <c r="D923" s="188"/>
      <c r="E923" s="188"/>
      <c r="F923" s="188"/>
      <c r="G923" s="188"/>
      <c r="H923" s="188"/>
      <c r="I923" s="188"/>
      <c r="J923" s="188"/>
      <c r="K923" s="188"/>
      <c r="L923" s="188"/>
    </row>
    <row r="924" spans="1:12" ht="15.75" customHeight="1" x14ac:dyDescent="0.2">
      <c r="A924" s="188"/>
      <c r="B924" s="188"/>
      <c r="C924" s="188"/>
      <c r="D924" s="188"/>
      <c r="E924" s="188"/>
      <c r="F924" s="188"/>
      <c r="G924" s="188"/>
      <c r="H924" s="188"/>
      <c r="I924" s="188"/>
      <c r="J924" s="188"/>
      <c r="K924" s="188"/>
      <c r="L924" s="188"/>
    </row>
    <row r="925" spans="1:12" ht="15.75" customHeight="1" x14ac:dyDescent="0.2">
      <c r="A925" s="188"/>
      <c r="B925" s="188"/>
      <c r="C925" s="188"/>
      <c r="D925" s="188"/>
      <c r="E925" s="188"/>
      <c r="F925" s="188"/>
      <c r="G925" s="188"/>
      <c r="H925" s="188"/>
      <c r="I925" s="188"/>
      <c r="J925" s="188"/>
      <c r="K925" s="188"/>
      <c r="L925" s="188"/>
    </row>
    <row r="926" spans="1:12" ht="15.75" customHeight="1" x14ac:dyDescent="0.2">
      <c r="A926" s="188"/>
      <c r="B926" s="188"/>
      <c r="C926" s="188"/>
      <c r="D926" s="188"/>
      <c r="E926" s="188"/>
      <c r="F926" s="188"/>
      <c r="G926" s="188"/>
      <c r="H926" s="188"/>
      <c r="I926" s="188"/>
      <c r="J926" s="188"/>
      <c r="K926" s="188"/>
      <c r="L926" s="188"/>
    </row>
    <row r="927" spans="1:12" ht="15.75" customHeight="1" x14ac:dyDescent="0.2">
      <c r="A927" s="188"/>
      <c r="B927" s="188"/>
      <c r="C927" s="188"/>
      <c r="D927" s="188"/>
      <c r="E927" s="188"/>
      <c r="F927" s="188"/>
      <c r="G927" s="188"/>
      <c r="H927" s="188"/>
      <c r="I927" s="188"/>
      <c r="J927" s="188"/>
      <c r="K927" s="188"/>
      <c r="L927" s="188"/>
    </row>
    <row r="928" spans="1:12" ht="15.75" customHeight="1" x14ac:dyDescent="0.2">
      <c r="A928" s="188"/>
      <c r="B928" s="188"/>
      <c r="C928" s="188"/>
      <c r="D928" s="188"/>
      <c r="E928" s="188"/>
      <c r="F928" s="188"/>
      <c r="G928" s="188"/>
      <c r="H928" s="188"/>
      <c r="I928" s="188"/>
      <c r="J928" s="188"/>
      <c r="K928" s="188"/>
      <c r="L928" s="188"/>
    </row>
    <row r="929" spans="1:12" ht="15.75" customHeight="1" x14ac:dyDescent="0.2">
      <c r="A929" s="188"/>
      <c r="B929" s="188"/>
      <c r="C929" s="188"/>
      <c r="D929" s="188"/>
      <c r="E929" s="188"/>
      <c r="F929" s="188"/>
      <c r="G929" s="188"/>
      <c r="H929" s="188"/>
      <c r="I929" s="188"/>
      <c r="J929" s="188"/>
      <c r="K929" s="188"/>
      <c r="L929" s="188"/>
    </row>
    <row r="930" spans="1:12" ht="15.75" customHeight="1" x14ac:dyDescent="0.2">
      <c r="A930" s="188"/>
      <c r="B930" s="188"/>
      <c r="C930" s="188"/>
      <c r="D930" s="188"/>
      <c r="E930" s="188"/>
      <c r="F930" s="188"/>
      <c r="G930" s="188"/>
      <c r="H930" s="188"/>
      <c r="I930" s="188"/>
      <c r="J930" s="188"/>
      <c r="K930" s="188"/>
      <c r="L930" s="188"/>
    </row>
    <row r="931" spans="1:12" ht="15.75" customHeight="1" x14ac:dyDescent="0.2">
      <c r="A931" s="188"/>
      <c r="B931" s="188"/>
      <c r="C931" s="188"/>
      <c r="D931" s="188"/>
      <c r="E931" s="188"/>
      <c r="F931" s="188"/>
      <c r="G931" s="188"/>
      <c r="H931" s="188"/>
      <c r="I931" s="188"/>
      <c r="J931" s="188"/>
      <c r="K931" s="188"/>
      <c r="L931" s="188"/>
    </row>
    <row r="932" spans="1:12" ht="15.75" customHeight="1" x14ac:dyDescent="0.2">
      <c r="A932" s="188"/>
      <c r="B932" s="188"/>
      <c r="C932" s="188"/>
      <c r="D932" s="188"/>
      <c r="E932" s="188"/>
      <c r="F932" s="188"/>
      <c r="G932" s="188"/>
      <c r="H932" s="188"/>
      <c r="I932" s="188"/>
      <c r="J932" s="188"/>
      <c r="K932" s="188"/>
      <c r="L932" s="188"/>
    </row>
    <row r="933" spans="1:12" ht="15.75" customHeight="1" x14ac:dyDescent="0.2">
      <c r="A933" s="188"/>
      <c r="B933" s="188"/>
      <c r="C933" s="188"/>
      <c r="D933" s="188"/>
      <c r="E933" s="188"/>
      <c r="F933" s="188"/>
      <c r="G933" s="188"/>
      <c r="H933" s="188"/>
      <c r="I933" s="188"/>
      <c r="J933" s="188"/>
      <c r="K933" s="188"/>
      <c r="L933" s="188"/>
    </row>
    <row r="934" spans="1:12" ht="15.75" customHeight="1" x14ac:dyDescent="0.2">
      <c r="A934" s="188"/>
      <c r="B934" s="188"/>
      <c r="C934" s="188"/>
      <c r="D934" s="188"/>
      <c r="E934" s="188"/>
      <c r="F934" s="188"/>
      <c r="G934" s="188"/>
      <c r="H934" s="188"/>
      <c r="I934" s="188"/>
      <c r="J934" s="188"/>
      <c r="K934" s="188"/>
      <c r="L934" s="188"/>
    </row>
    <row r="935" spans="1:12" ht="15.75" customHeight="1" x14ac:dyDescent="0.2">
      <c r="A935" s="188"/>
      <c r="B935" s="188"/>
      <c r="C935" s="188"/>
      <c r="D935" s="188"/>
      <c r="E935" s="188"/>
      <c r="F935" s="188"/>
      <c r="G935" s="188"/>
      <c r="H935" s="188"/>
      <c r="I935" s="188"/>
      <c r="J935" s="188"/>
      <c r="K935" s="188"/>
      <c r="L935" s="188"/>
    </row>
    <row r="936" spans="1:12" ht="15.75" customHeight="1" x14ac:dyDescent="0.2">
      <c r="A936" s="188"/>
      <c r="B936" s="188"/>
      <c r="C936" s="188"/>
      <c r="D936" s="188"/>
      <c r="E936" s="188"/>
      <c r="F936" s="188"/>
      <c r="G936" s="188"/>
      <c r="H936" s="188"/>
      <c r="I936" s="188"/>
      <c r="J936" s="188"/>
      <c r="K936" s="188"/>
      <c r="L936" s="188"/>
    </row>
    <row r="937" spans="1:12" ht="15.75" customHeight="1" x14ac:dyDescent="0.2">
      <c r="A937" s="188"/>
      <c r="B937" s="188"/>
      <c r="C937" s="188"/>
      <c r="D937" s="188"/>
      <c r="E937" s="188"/>
      <c r="F937" s="188"/>
      <c r="G937" s="188"/>
      <c r="H937" s="188"/>
      <c r="I937" s="188"/>
      <c r="J937" s="188"/>
      <c r="K937" s="188"/>
      <c r="L937" s="188"/>
    </row>
    <row r="938" spans="1:12" ht="15.75" customHeight="1" x14ac:dyDescent="0.2">
      <c r="A938" s="188"/>
      <c r="B938" s="188"/>
      <c r="C938" s="188"/>
      <c r="D938" s="188"/>
      <c r="E938" s="188"/>
      <c r="F938" s="188"/>
      <c r="G938" s="188"/>
      <c r="H938" s="188"/>
      <c r="I938" s="188"/>
      <c r="J938" s="188"/>
      <c r="K938" s="188"/>
      <c r="L938" s="188"/>
    </row>
    <row r="939" spans="1:12" ht="15.75" customHeight="1" x14ac:dyDescent="0.2">
      <c r="A939" s="188"/>
      <c r="B939" s="188"/>
      <c r="C939" s="188"/>
      <c r="D939" s="188"/>
      <c r="E939" s="188"/>
      <c r="F939" s="188"/>
      <c r="G939" s="188"/>
      <c r="H939" s="188"/>
      <c r="I939" s="188"/>
      <c r="J939" s="188"/>
      <c r="K939" s="188"/>
      <c r="L939" s="188"/>
    </row>
    <row r="940" spans="1:12" ht="15.75" customHeight="1" x14ac:dyDescent="0.2">
      <c r="A940" s="188"/>
      <c r="B940" s="188"/>
      <c r="C940" s="188"/>
      <c r="D940" s="188"/>
      <c r="E940" s="188"/>
      <c r="F940" s="188"/>
      <c r="G940" s="188"/>
      <c r="H940" s="188"/>
      <c r="I940" s="188"/>
      <c r="J940" s="188"/>
      <c r="K940" s="188"/>
      <c r="L940" s="188"/>
    </row>
    <row r="941" spans="1:12" ht="15.75" customHeight="1" x14ac:dyDescent="0.2">
      <c r="A941" s="188"/>
      <c r="B941" s="188"/>
      <c r="C941" s="188"/>
      <c r="D941" s="188"/>
      <c r="E941" s="188"/>
      <c r="F941" s="188"/>
      <c r="G941" s="188"/>
      <c r="H941" s="188"/>
      <c r="I941" s="188"/>
      <c r="J941" s="188"/>
      <c r="K941" s="188"/>
      <c r="L941" s="188"/>
    </row>
    <row r="942" spans="1:12" ht="15.75" customHeight="1" x14ac:dyDescent="0.2">
      <c r="A942" s="188"/>
      <c r="B942" s="188"/>
      <c r="C942" s="188"/>
      <c r="D942" s="188"/>
      <c r="E942" s="188"/>
      <c r="F942" s="188"/>
      <c r="G942" s="188"/>
      <c r="H942" s="188"/>
      <c r="I942" s="188"/>
      <c r="J942" s="188"/>
      <c r="K942" s="188"/>
      <c r="L942" s="188"/>
    </row>
    <row r="943" spans="1:12" ht="15.75" customHeight="1" x14ac:dyDescent="0.2">
      <c r="A943" s="188"/>
      <c r="B943" s="188"/>
      <c r="C943" s="188"/>
      <c r="D943" s="188"/>
      <c r="E943" s="188"/>
      <c r="F943" s="188"/>
      <c r="G943" s="188"/>
      <c r="H943" s="188"/>
      <c r="I943" s="188"/>
      <c r="J943" s="188"/>
      <c r="K943" s="188"/>
      <c r="L943" s="188"/>
    </row>
    <row r="944" spans="1:12" ht="15.75" customHeight="1" x14ac:dyDescent="0.2">
      <c r="A944" s="188"/>
      <c r="B944" s="188"/>
      <c r="C944" s="188"/>
      <c r="D944" s="188"/>
      <c r="E944" s="188"/>
      <c r="F944" s="188"/>
      <c r="G944" s="188"/>
      <c r="H944" s="188"/>
      <c r="I944" s="188"/>
      <c r="J944" s="188"/>
      <c r="K944" s="188"/>
      <c r="L944" s="188"/>
    </row>
    <row r="945" spans="1:12" ht="15.75" customHeight="1" x14ac:dyDescent="0.2">
      <c r="A945" s="188"/>
      <c r="B945" s="188"/>
      <c r="C945" s="188"/>
      <c r="D945" s="188"/>
      <c r="E945" s="188"/>
      <c r="F945" s="188"/>
      <c r="G945" s="188"/>
      <c r="H945" s="188"/>
      <c r="I945" s="188"/>
      <c r="J945" s="188"/>
      <c r="K945" s="188"/>
      <c r="L945" s="188"/>
    </row>
    <row r="946" spans="1:12" ht="15.75" customHeight="1" x14ac:dyDescent="0.2">
      <c r="A946" s="188"/>
      <c r="B946" s="188"/>
      <c r="C946" s="188"/>
      <c r="D946" s="188"/>
      <c r="E946" s="188"/>
      <c r="F946" s="188"/>
      <c r="G946" s="188"/>
      <c r="H946" s="188"/>
      <c r="I946" s="188"/>
      <c r="J946" s="188"/>
      <c r="K946" s="188"/>
      <c r="L946" s="188"/>
    </row>
    <row r="947" spans="1:12" ht="15.75" customHeight="1" x14ac:dyDescent="0.2">
      <c r="A947" s="188"/>
      <c r="B947" s="188"/>
      <c r="C947" s="188"/>
      <c r="D947" s="188"/>
      <c r="E947" s="188"/>
      <c r="F947" s="188"/>
      <c r="G947" s="188"/>
      <c r="H947" s="188"/>
      <c r="I947" s="188"/>
      <c r="J947" s="188"/>
      <c r="K947" s="188"/>
      <c r="L947" s="188"/>
    </row>
    <row r="948" spans="1:12" ht="15.75" customHeight="1" x14ac:dyDescent="0.2">
      <c r="A948" s="188"/>
      <c r="B948" s="188"/>
      <c r="C948" s="188"/>
      <c r="D948" s="188"/>
      <c r="E948" s="188"/>
      <c r="F948" s="188"/>
      <c r="G948" s="188"/>
      <c r="H948" s="188"/>
      <c r="I948" s="188"/>
      <c r="J948" s="188"/>
      <c r="K948" s="188"/>
      <c r="L948" s="188"/>
    </row>
    <row r="949" spans="1:12" ht="15.75" customHeight="1" x14ac:dyDescent="0.2">
      <c r="A949" s="188"/>
      <c r="B949" s="188"/>
      <c r="C949" s="188"/>
      <c r="D949" s="188"/>
      <c r="E949" s="188"/>
      <c r="F949" s="188"/>
      <c r="G949" s="188"/>
      <c r="H949" s="188"/>
      <c r="I949" s="188"/>
      <c r="J949" s="188"/>
      <c r="K949" s="188"/>
      <c r="L949" s="188"/>
    </row>
    <row r="950" spans="1:12" ht="15.75" customHeight="1" x14ac:dyDescent="0.2">
      <c r="A950" s="188"/>
      <c r="B950" s="188"/>
      <c r="C950" s="188"/>
      <c r="D950" s="188"/>
      <c r="E950" s="188"/>
      <c r="F950" s="188"/>
      <c r="G950" s="188"/>
      <c r="H950" s="188"/>
      <c r="I950" s="188"/>
      <c r="J950" s="188"/>
      <c r="K950" s="188"/>
      <c r="L950" s="188"/>
    </row>
    <row r="951" spans="1:12" ht="15.75" customHeight="1" x14ac:dyDescent="0.2">
      <c r="A951" s="188"/>
      <c r="B951" s="188"/>
      <c r="C951" s="188"/>
      <c r="D951" s="188"/>
      <c r="E951" s="188"/>
      <c r="F951" s="188"/>
      <c r="G951" s="188"/>
      <c r="H951" s="188"/>
      <c r="I951" s="188"/>
      <c r="J951" s="188"/>
      <c r="K951" s="188"/>
      <c r="L951" s="188"/>
    </row>
    <row r="952" spans="1:12" ht="15.75" customHeight="1" x14ac:dyDescent="0.2">
      <c r="A952" s="188"/>
      <c r="B952" s="188"/>
      <c r="C952" s="188"/>
      <c r="D952" s="188"/>
      <c r="E952" s="188"/>
      <c r="F952" s="188"/>
      <c r="G952" s="188"/>
      <c r="H952" s="188"/>
      <c r="I952" s="188"/>
      <c r="J952" s="188"/>
      <c r="K952" s="188"/>
      <c r="L952" s="188"/>
    </row>
    <row r="953" spans="1:12" ht="15.75" customHeight="1" x14ac:dyDescent="0.2">
      <c r="A953" s="188"/>
      <c r="B953" s="188"/>
      <c r="C953" s="188"/>
      <c r="D953" s="188"/>
      <c r="E953" s="188"/>
      <c r="F953" s="188"/>
      <c r="G953" s="188"/>
      <c r="H953" s="188"/>
      <c r="I953" s="188"/>
      <c r="J953" s="188"/>
      <c r="K953" s="188"/>
      <c r="L953" s="188"/>
    </row>
    <row r="954" spans="1:12" ht="15.75" customHeight="1" x14ac:dyDescent="0.2">
      <c r="A954" s="188"/>
      <c r="B954" s="188"/>
      <c r="C954" s="188"/>
      <c r="D954" s="188"/>
      <c r="E954" s="188"/>
      <c r="F954" s="188"/>
      <c r="G954" s="188"/>
      <c r="H954" s="188"/>
      <c r="I954" s="188"/>
      <c r="J954" s="188"/>
      <c r="K954" s="188"/>
      <c r="L954" s="188"/>
    </row>
    <row r="955" spans="1:12" ht="15.75" customHeight="1" x14ac:dyDescent="0.2">
      <c r="A955" s="188"/>
      <c r="B955" s="188"/>
      <c r="C955" s="188"/>
      <c r="D955" s="188"/>
      <c r="E955" s="188"/>
      <c r="F955" s="188"/>
      <c r="G955" s="188"/>
      <c r="H955" s="188"/>
      <c r="I955" s="188"/>
      <c r="J955" s="188"/>
      <c r="K955" s="188"/>
      <c r="L955" s="188"/>
    </row>
    <row r="956" spans="1:12" ht="15.75" customHeight="1" x14ac:dyDescent="0.2">
      <c r="A956" s="188"/>
      <c r="B956" s="188"/>
      <c r="C956" s="188"/>
      <c r="D956" s="188"/>
      <c r="E956" s="188"/>
      <c r="F956" s="188"/>
      <c r="G956" s="188"/>
      <c r="H956" s="188"/>
      <c r="I956" s="188"/>
      <c r="J956" s="188"/>
      <c r="K956" s="188"/>
      <c r="L956" s="188"/>
    </row>
    <row r="957" spans="1:12" ht="15.75" customHeight="1" x14ac:dyDescent="0.2">
      <c r="A957" s="188"/>
      <c r="B957" s="188"/>
      <c r="C957" s="188"/>
      <c r="D957" s="188"/>
      <c r="E957" s="188"/>
      <c r="F957" s="188"/>
      <c r="G957" s="188"/>
      <c r="H957" s="188"/>
      <c r="I957" s="188"/>
      <c r="J957" s="188"/>
      <c r="K957" s="188"/>
      <c r="L957" s="188"/>
    </row>
    <row r="958" spans="1:12" ht="15.75" customHeight="1" x14ac:dyDescent="0.2">
      <c r="A958" s="188"/>
      <c r="B958" s="188"/>
      <c r="C958" s="188"/>
      <c r="D958" s="188"/>
      <c r="E958" s="188"/>
      <c r="F958" s="188"/>
      <c r="G958" s="188"/>
      <c r="H958" s="188"/>
      <c r="I958" s="188"/>
      <c r="J958" s="188"/>
      <c r="K958" s="188"/>
      <c r="L958" s="188"/>
    </row>
    <row r="959" spans="1:12" ht="15.75" customHeight="1" x14ac:dyDescent="0.2">
      <c r="A959" s="188"/>
      <c r="B959" s="188"/>
      <c r="C959" s="188"/>
      <c r="D959" s="188"/>
      <c r="E959" s="188"/>
      <c r="F959" s="188"/>
      <c r="G959" s="188"/>
      <c r="H959" s="188"/>
      <c r="I959" s="188"/>
      <c r="J959" s="188"/>
      <c r="K959" s="188"/>
      <c r="L959" s="188"/>
    </row>
    <row r="960" spans="1:12" ht="15.75" customHeight="1" x14ac:dyDescent="0.2">
      <c r="A960" s="188"/>
      <c r="B960" s="188"/>
      <c r="C960" s="188"/>
      <c r="D960" s="188"/>
      <c r="E960" s="188"/>
      <c r="F960" s="188"/>
      <c r="G960" s="188"/>
      <c r="H960" s="188"/>
      <c r="I960" s="188"/>
      <c r="J960" s="188"/>
      <c r="K960" s="188"/>
      <c r="L960" s="188"/>
    </row>
    <row r="961" spans="1:12" ht="15.75" customHeight="1" x14ac:dyDescent="0.2">
      <c r="A961" s="188"/>
      <c r="B961" s="188"/>
      <c r="C961" s="188"/>
      <c r="D961" s="188"/>
      <c r="E961" s="188"/>
      <c r="F961" s="188"/>
      <c r="G961" s="188"/>
      <c r="H961" s="188"/>
      <c r="I961" s="188"/>
      <c r="J961" s="188"/>
      <c r="K961" s="188"/>
      <c r="L961" s="188"/>
    </row>
    <row r="962" spans="1:12" ht="15.75" customHeight="1" x14ac:dyDescent="0.2">
      <c r="A962" s="188"/>
      <c r="B962" s="188"/>
      <c r="C962" s="188"/>
      <c r="D962" s="188"/>
      <c r="E962" s="188"/>
      <c r="F962" s="188"/>
      <c r="G962" s="188"/>
      <c r="H962" s="188"/>
      <c r="I962" s="188"/>
      <c r="J962" s="188"/>
      <c r="K962" s="188"/>
      <c r="L962" s="188"/>
    </row>
    <row r="963" spans="1:12" ht="15.75" customHeight="1" x14ac:dyDescent="0.2">
      <c r="A963" s="188"/>
      <c r="B963" s="188"/>
      <c r="C963" s="188"/>
      <c r="D963" s="188"/>
      <c r="E963" s="188"/>
      <c r="F963" s="188"/>
      <c r="G963" s="188"/>
      <c r="H963" s="188"/>
      <c r="I963" s="188"/>
      <c r="J963" s="188"/>
      <c r="K963" s="188"/>
      <c r="L963" s="188"/>
    </row>
    <row r="964" spans="1:12" ht="15.75" customHeight="1" x14ac:dyDescent="0.2">
      <c r="A964" s="188"/>
      <c r="B964" s="188"/>
      <c r="C964" s="188"/>
      <c r="D964" s="188"/>
      <c r="E964" s="188"/>
      <c r="F964" s="188"/>
      <c r="G964" s="188"/>
      <c r="H964" s="188"/>
      <c r="I964" s="188"/>
      <c r="J964" s="188"/>
      <c r="K964" s="188"/>
      <c r="L964" s="188"/>
    </row>
    <row r="965" spans="1:12" ht="15.75" customHeight="1" x14ac:dyDescent="0.2">
      <c r="A965" s="188"/>
      <c r="B965" s="188"/>
      <c r="C965" s="188"/>
      <c r="D965" s="188"/>
      <c r="E965" s="188"/>
      <c r="F965" s="188"/>
      <c r="G965" s="188"/>
      <c r="H965" s="188"/>
      <c r="I965" s="188"/>
      <c r="J965" s="188"/>
      <c r="K965" s="188"/>
      <c r="L965" s="188"/>
    </row>
    <row r="966" spans="1:12" ht="15.75" customHeight="1" x14ac:dyDescent="0.2">
      <c r="A966" s="188"/>
      <c r="B966" s="188"/>
      <c r="C966" s="188"/>
      <c r="D966" s="188"/>
      <c r="E966" s="188"/>
      <c r="F966" s="188"/>
      <c r="G966" s="188"/>
      <c r="H966" s="188"/>
      <c r="I966" s="188"/>
      <c r="J966" s="188"/>
      <c r="K966" s="188"/>
      <c r="L966" s="188"/>
    </row>
    <row r="967" spans="1:12" ht="15.75" customHeight="1" x14ac:dyDescent="0.2">
      <c r="A967" s="188"/>
      <c r="B967" s="188"/>
      <c r="C967" s="188"/>
      <c r="D967" s="188"/>
      <c r="E967" s="188"/>
      <c r="F967" s="188"/>
      <c r="G967" s="188"/>
      <c r="H967" s="188"/>
      <c r="I967" s="188"/>
      <c r="J967" s="188"/>
      <c r="K967" s="188"/>
      <c r="L967" s="188"/>
    </row>
    <row r="968" spans="1:12" ht="15.75" customHeight="1" x14ac:dyDescent="0.2">
      <c r="A968" s="188"/>
      <c r="B968" s="188"/>
      <c r="C968" s="188"/>
      <c r="D968" s="188"/>
      <c r="E968" s="188"/>
      <c r="F968" s="188"/>
      <c r="G968" s="188"/>
      <c r="H968" s="188"/>
      <c r="I968" s="188"/>
      <c r="J968" s="188"/>
      <c r="K968" s="188"/>
      <c r="L968" s="188"/>
    </row>
    <row r="969" spans="1:12" ht="15.75" customHeight="1" x14ac:dyDescent="0.2">
      <c r="A969" s="188"/>
      <c r="B969" s="188"/>
      <c r="C969" s="188"/>
      <c r="D969" s="188"/>
      <c r="E969" s="188"/>
      <c r="F969" s="188"/>
      <c r="G969" s="188"/>
      <c r="H969" s="188"/>
      <c r="I969" s="188"/>
      <c r="J969" s="188"/>
      <c r="K969" s="188"/>
      <c r="L969" s="188"/>
    </row>
    <row r="970" spans="1:12" ht="15.75" customHeight="1" x14ac:dyDescent="0.2">
      <c r="A970" s="188"/>
      <c r="B970" s="188"/>
      <c r="C970" s="188"/>
      <c r="D970" s="188"/>
      <c r="E970" s="188"/>
      <c r="F970" s="188"/>
      <c r="G970" s="188"/>
      <c r="H970" s="188"/>
      <c r="I970" s="188"/>
      <c r="J970" s="188"/>
      <c r="K970" s="188"/>
      <c r="L970" s="188"/>
    </row>
    <row r="971" spans="1:12" ht="15.75" customHeight="1" x14ac:dyDescent="0.2">
      <c r="A971" s="188"/>
      <c r="B971" s="188"/>
      <c r="C971" s="188"/>
      <c r="D971" s="188"/>
      <c r="E971" s="188"/>
      <c r="F971" s="188"/>
      <c r="G971" s="188"/>
      <c r="H971" s="188"/>
      <c r="I971" s="188"/>
      <c r="J971" s="188"/>
      <c r="K971" s="188"/>
      <c r="L971" s="188"/>
    </row>
    <row r="972" spans="1:12" ht="15.75" customHeight="1" x14ac:dyDescent="0.2">
      <c r="A972" s="188"/>
      <c r="B972" s="188"/>
      <c r="C972" s="188"/>
      <c r="D972" s="188"/>
      <c r="E972" s="188"/>
      <c r="F972" s="188"/>
      <c r="G972" s="188"/>
      <c r="H972" s="188"/>
      <c r="I972" s="188"/>
      <c r="J972" s="188"/>
      <c r="K972" s="188"/>
      <c r="L972" s="188"/>
    </row>
    <row r="973" spans="1:12" ht="15.75" customHeight="1" x14ac:dyDescent="0.2">
      <c r="A973" s="188"/>
      <c r="B973" s="188"/>
      <c r="C973" s="188"/>
      <c r="D973" s="188"/>
      <c r="E973" s="188"/>
      <c r="F973" s="188"/>
      <c r="G973" s="188"/>
      <c r="H973" s="188"/>
      <c r="I973" s="188"/>
      <c r="J973" s="188"/>
      <c r="K973" s="188"/>
      <c r="L973" s="188"/>
    </row>
    <row r="974" spans="1:12" ht="15.75" customHeight="1" x14ac:dyDescent="0.2">
      <c r="A974" s="188"/>
      <c r="B974" s="188"/>
      <c r="C974" s="188"/>
      <c r="D974" s="188"/>
      <c r="E974" s="188"/>
      <c r="F974" s="188"/>
      <c r="G974" s="188"/>
      <c r="H974" s="188"/>
      <c r="I974" s="188"/>
      <c r="J974" s="188"/>
      <c r="K974" s="188"/>
      <c r="L974" s="188"/>
    </row>
    <row r="975" spans="1:12" ht="15.75" customHeight="1" x14ac:dyDescent="0.2">
      <c r="A975" s="188"/>
      <c r="B975" s="188"/>
      <c r="C975" s="188"/>
      <c r="D975" s="188"/>
      <c r="E975" s="188"/>
      <c r="F975" s="188"/>
      <c r="G975" s="188"/>
      <c r="H975" s="188"/>
      <c r="I975" s="188"/>
      <c r="J975" s="188"/>
      <c r="K975" s="188"/>
      <c r="L975" s="188"/>
    </row>
    <row r="976" spans="1:12" ht="15.75" customHeight="1" x14ac:dyDescent="0.2">
      <c r="A976" s="188"/>
      <c r="B976" s="188"/>
      <c r="C976" s="188"/>
      <c r="D976" s="188"/>
      <c r="E976" s="188"/>
      <c r="F976" s="188"/>
      <c r="G976" s="188"/>
      <c r="H976" s="188"/>
      <c r="I976" s="188"/>
      <c r="J976" s="188"/>
      <c r="K976" s="188"/>
      <c r="L976" s="188"/>
    </row>
    <row r="977" spans="1:12" ht="15.75" customHeight="1" x14ac:dyDescent="0.2">
      <c r="A977" s="188"/>
      <c r="B977" s="188"/>
      <c r="C977" s="188"/>
      <c r="D977" s="188"/>
      <c r="E977" s="188"/>
      <c r="F977" s="188"/>
      <c r="G977" s="188"/>
      <c r="H977" s="188"/>
      <c r="I977" s="188"/>
      <c r="J977" s="188"/>
      <c r="K977" s="188"/>
      <c r="L977" s="188"/>
    </row>
    <row r="978" spans="1:12" ht="15.75" customHeight="1" x14ac:dyDescent="0.2">
      <c r="A978" s="188"/>
      <c r="B978" s="188"/>
      <c r="C978" s="188"/>
      <c r="D978" s="188"/>
      <c r="E978" s="188"/>
      <c r="F978" s="188"/>
      <c r="G978" s="188"/>
      <c r="H978" s="188"/>
      <c r="I978" s="188"/>
      <c r="J978" s="188"/>
      <c r="K978" s="188"/>
      <c r="L978" s="188"/>
    </row>
    <row r="979" spans="1:12" ht="15.75" customHeight="1" x14ac:dyDescent="0.2">
      <c r="A979" s="188"/>
      <c r="B979" s="188"/>
      <c r="C979" s="188"/>
      <c r="D979" s="188"/>
      <c r="E979" s="188"/>
      <c r="F979" s="188"/>
      <c r="G979" s="188"/>
      <c r="H979" s="188"/>
      <c r="I979" s="188"/>
      <c r="J979" s="188"/>
      <c r="K979" s="188"/>
      <c r="L979" s="188"/>
    </row>
    <row r="980" spans="1:12" ht="15.75" customHeight="1" x14ac:dyDescent="0.2">
      <c r="A980" s="188"/>
      <c r="B980" s="188"/>
      <c r="C980" s="188"/>
      <c r="D980" s="188"/>
      <c r="E980" s="188"/>
      <c r="F980" s="188"/>
      <c r="G980" s="188"/>
      <c r="H980" s="188"/>
      <c r="I980" s="188"/>
      <c r="J980" s="188"/>
      <c r="K980" s="188"/>
      <c r="L980" s="188"/>
    </row>
    <row r="981" spans="1:12" ht="15.75" customHeight="1" x14ac:dyDescent="0.2">
      <c r="A981" s="188"/>
      <c r="B981" s="188"/>
      <c r="C981" s="188"/>
      <c r="D981" s="188"/>
      <c r="E981" s="188"/>
      <c r="F981" s="188"/>
      <c r="G981" s="188"/>
      <c r="H981" s="188"/>
      <c r="I981" s="188"/>
      <c r="J981" s="188"/>
      <c r="K981" s="188"/>
      <c r="L981" s="188"/>
    </row>
    <row r="982" spans="1:12" ht="15.75" customHeight="1" x14ac:dyDescent="0.2">
      <c r="A982" s="188"/>
      <c r="B982" s="188"/>
      <c r="C982" s="188"/>
      <c r="D982" s="188"/>
      <c r="E982" s="188"/>
      <c r="F982" s="188"/>
      <c r="G982" s="188"/>
      <c r="H982" s="188"/>
      <c r="I982" s="188"/>
      <c r="J982" s="188"/>
      <c r="K982" s="188"/>
      <c r="L982" s="188"/>
    </row>
    <row r="983" spans="1:12" ht="15.75" customHeight="1" x14ac:dyDescent="0.2">
      <c r="A983" s="188"/>
      <c r="B983" s="188"/>
      <c r="C983" s="188"/>
      <c r="D983" s="188"/>
      <c r="E983" s="188"/>
      <c r="F983" s="188"/>
      <c r="G983" s="188"/>
      <c r="H983" s="188"/>
      <c r="I983" s="188"/>
      <c r="J983" s="188"/>
      <c r="K983" s="188"/>
      <c r="L983" s="188"/>
    </row>
    <row r="984" spans="1:12" ht="15.75" customHeight="1" x14ac:dyDescent="0.2">
      <c r="A984" s="188"/>
      <c r="B984" s="188"/>
      <c r="C984" s="188"/>
      <c r="D984" s="188"/>
      <c r="E984" s="188"/>
      <c r="F984" s="188"/>
      <c r="G984" s="188"/>
      <c r="H984" s="188"/>
      <c r="I984" s="188"/>
      <c r="J984" s="188"/>
      <c r="K984" s="188"/>
      <c r="L984" s="188"/>
    </row>
    <row r="985" spans="1:12" ht="15.75" customHeight="1" x14ac:dyDescent="0.2">
      <c r="A985" s="188"/>
      <c r="B985" s="188"/>
      <c r="C985" s="188"/>
      <c r="D985" s="188"/>
      <c r="E985" s="188"/>
      <c r="F985" s="188"/>
      <c r="G985" s="188"/>
      <c r="H985" s="188"/>
      <c r="I985" s="188"/>
      <c r="J985" s="188"/>
      <c r="K985" s="188"/>
      <c r="L985" s="188"/>
    </row>
    <row r="986" spans="1:12" ht="15.75" customHeight="1" x14ac:dyDescent="0.2">
      <c r="A986" s="188"/>
      <c r="B986" s="188"/>
      <c r="C986" s="188"/>
      <c r="D986" s="188"/>
      <c r="E986" s="188"/>
      <c r="F986" s="188"/>
      <c r="G986" s="188"/>
      <c r="H986" s="188"/>
      <c r="I986" s="188"/>
      <c r="J986" s="188"/>
      <c r="K986" s="188"/>
      <c r="L986" s="188"/>
    </row>
    <row r="987" spans="1:12" ht="15.75" customHeight="1" x14ac:dyDescent="0.2">
      <c r="A987" s="188"/>
      <c r="B987" s="188"/>
      <c r="C987" s="188"/>
      <c r="D987" s="188"/>
      <c r="E987" s="188"/>
      <c r="F987" s="188"/>
      <c r="G987" s="188"/>
      <c r="H987" s="188"/>
      <c r="I987" s="188"/>
      <c r="J987" s="188"/>
      <c r="K987" s="188"/>
      <c r="L987" s="188"/>
    </row>
    <row r="988" spans="1:12" ht="15.75" customHeight="1" x14ac:dyDescent="0.2">
      <c r="A988" s="188"/>
      <c r="B988" s="188"/>
      <c r="C988" s="188"/>
      <c r="D988" s="188"/>
      <c r="E988" s="188"/>
      <c r="F988" s="188"/>
      <c r="G988" s="188"/>
      <c r="H988" s="188"/>
      <c r="I988" s="188"/>
      <c r="J988" s="188"/>
      <c r="K988" s="188"/>
      <c r="L988" s="188"/>
    </row>
    <row r="989" spans="1:12" ht="15.75" customHeight="1" x14ac:dyDescent="0.2">
      <c r="A989" s="188"/>
      <c r="B989" s="188"/>
      <c r="C989" s="188"/>
      <c r="D989" s="188"/>
      <c r="E989" s="188"/>
      <c r="F989" s="188"/>
      <c r="G989" s="188"/>
      <c r="H989" s="188"/>
      <c r="I989" s="188"/>
      <c r="J989" s="188"/>
      <c r="K989" s="188"/>
      <c r="L989" s="188"/>
    </row>
    <row r="990" spans="1:12" ht="15.75" customHeight="1" x14ac:dyDescent="0.2">
      <c r="A990" s="188"/>
      <c r="B990" s="188"/>
      <c r="C990" s="188"/>
      <c r="D990" s="188"/>
      <c r="E990" s="188"/>
      <c r="F990" s="188"/>
      <c r="G990" s="188"/>
      <c r="H990" s="188"/>
      <c r="I990" s="188"/>
      <c r="J990" s="188"/>
      <c r="K990" s="188"/>
      <c r="L990" s="188"/>
    </row>
    <row r="991" spans="1:12" ht="15.75" customHeight="1" x14ac:dyDescent="0.2">
      <c r="A991" s="188"/>
      <c r="B991" s="188"/>
      <c r="C991" s="188"/>
      <c r="D991" s="188"/>
      <c r="E991" s="188"/>
      <c r="F991" s="188"/>
      <c r="G991" s="188"/>
      <c r="H991" s="188"/>
      <c r="I991" s="188"/>
      <c r="J991" s="188"/>
      <c r="K991" s="188"/>
      <c r="L991" s="188"/>
    </row>
    <row r="992" spans="1:12" ht="15.75" customHeight="1" x14ac:dyDescent="0.2">
      <c r="A992" s="188"/>
      <c r="B992" s="188"/>
      <c r="C992" s="188"/>
      <c r="D992" s="188"/>
      <c r="E992" s="188"/>
      <c r="F992" s="188"/>
      <c r="G992" s="188"/>
      <c r="H992" s="188"/>
      <c r="I992" s="188"/>
      <c r="J992" s="188"/>
      <c r="K992" s="188"/>
      <c r="L992" s="188"/>
    </row>
    <row r="993" spans="1:12" ht="15.75" customHeight="1" x14ac:dyDescent="0.2">
      <c r="A993" s="188"/>
      <c r="B993" s="188"/>
      <c r="C993" s="188"/>
      <c r="D993" s="188"/>
      <c r="E993" s="188"/>
      <c r="F993" s="188"/>
      <c r="G993" s="188"/>
      <c r="H993" s="188"/>
      <c r="I993" s="188"/>
      <c r="J993" s="188"/>
      <c r="K993" s="188"/>
      <c r="L993" s="188"/>
    </row>
    <row r="994" spans="1:12" ht="15.75" customHeight="1" x14ac:dyDescent="0.2">
      <c r="A994" s="188"/>
      <c r="B994" s="188"/>
      <c r="C994" s="188"/>
      <c r="D994" s="188"/>
      <c r="E994" s="188"/>
      <c r="F994" s="188"/>
      <c r="G994" s="188"/>
      <c r="H994" s="188"/>
      <c r="I994" s="188"/>
      <c r="J994" s="188"/>
      <c r="K994" s="188"/>
      <c r="L994" s="188"/>
    </row>
    <row r="995" spans="1:12" ht="15.75" customHeight="1" x14ac:dyDescent="0.2">
      <c r="A995" s="188"/>
      <c r="B995" s="188"/>
      <c r="C995" s="188"/>
      <c r="D995" s="188"/>
      <c r="E995" s="188"/>
      <c r="F995" s="188"/>
      <c r="G995" s="188"/>
      <c r="H995" s="188"/>
      <c r="I995" s="188"/>
      <c r="J995" s="188"/>
      <c r="K995" s="188"/>
      <c r="L995" s="188"/>
    </row>
    <row r="996" spans="1:12" ht="15.75" customHeight="1" x14ac:dyDescent="0.2">
      <c r="A996" s="188"/>
      <c r="B996" s="188"/>
      <c r="C996" s="188"/>
      <c r="D996" s="188"/>
      <c r="E996" s="188"/>
      <c r="F996" s="188"/>
      <c r="G996" s="188"/>
      <c r="H996" s="188"/>
      <c r="I996" s="188"/>
      <c r="J996" s="188"/>
      <c r="K996" s="188"/>
      <c r="L996" s="188"/>
    </row>
    <row r="997" spans="1:12" ht="15.75" customHeight="1" x14ac:dyDescent="0.2">
      <c r="A997" s="188"/>
      <c r="B997" s="188"/>
      <c r="C997" s="188"/>
      <c r="D997" s="188"/>
      <c r="E997" s="188"/>
      <c r="F997" s="188"/>
      <c r="G997" s="188"/>
      <c r="H997" s="188"/>
      <c r="I997" s="188"/>
      <c r="J997" s="188"/>
      <c r="K997" s="188"/>
      <c r="L997" s="188"/>
    </row>
    <row r="998" spans="1:12" ht="15.75" customHeight="1" x14ac:dyDescent="0.2">
      <c r="A998" s="188"/>
      <c r="B998" s="188"/>
      <c r="C998" s="188"/>
      <c r="D998" s="188"/>
      <c r="E998" s="188"/>
      <c r="F998" s="188"/>
      <c r="G998" s="188"/>
      <c r="H998" s="188"/>
      <c r="I998" s="188"/>
      <c r="J998" s="188"/>
      <c r="K998" s="188"/>
      <c r="L998" s="188"/>
    </row>
    <row r="999" spans="1:12" ht="15.75" customHeight="1" x14ac:dyDescent="0.2">
      <c r="A999" s="188"/>
      <c r="B999" s="188"/>
      <c r="C999" s="188"/>
      <c r="D999" s="188"/>
      <c r="E999" s="188"/>
      <c r="F999" s="188"/>
      <c r="G999" s="188"/>
      <c r="H999" s="188"/>
      <c r="I999" s="188"/>
      <c r="J999" s="188"/>
      <c r="K999" s="188"/>
      <c r="L999" s="188"/>
    </row>
    <row r="1000" spans="1:12" ht="15.75" customHeight="1" x14ac:dyDescent="0.2">
      <c r="A1000" s="188"/>
      <c r="B1000" s="188"/>
      <c r="C1000" s="188"/>
      <c r="D1000" s="188"/>
      <c r="E1000" s="188"/>
      <c r="F1000" s="188"/>
      <c r="G1000" s="188"/>
      <c r="H1000" s="188"/>
      <c r="I1000" s="188"/>
      <c r="J1000" s="188"/>
      <c r="K1000" s="188"/>
      <c r="L1000" s="188"/>
    </row>
  </sheetData>
  <hyperlinks>
    <hyperlink ref="A44" r:id="rId1" xr:uid="{00000000-0004-0000-0500-000000000000}"/>
    <hyperlink ref="A47" r:id="rId2" xr:uid="{00000000-0004-0000-0500-000001000000}"/>
    <hyperlink ref="A53" r:id="rId3" location=":~:text=Appliances%2C%20electronics%2C%20lighting%20Space%20heating%20More%20than%20a,Florida%20households%20is%20for%20appliances%2C%20electronics%2C%20and%20lighting." xr:uid="{00000000-0004-0000-0500-000002000000}"/>
  </hyperlinks>
  <pageMargins left="0.7" right="0.7" top="0.75" bottom="0.75" header="0" footer="0"/>
  <pageSetup orientation="landscape"/>
  <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A636"/>
  <sheetViews>
    <sheetView workbookViewId="0"/>
  </sheetViews>
  <sheetFormatPr baseColWidth="10" defaultColWidth="14.5" defaultRowHeight="15" customHeight="1" x14ac:dyDescent="0.2"/>
  <cols>
    <col min="1" max="6" width="8.6640625" customWidth="1"/>
    <col min="7" max="7" width="8.83203125" customWidth="1"/>
    <col min="8" max="13" width="8.6640625" customWidth="1"/>
    <col min="14" max="14" width="8.83203125" customWidth="1"/>
    <col min="15" max="16" width="8.6640625" customWidth="1"/>
    <col min="17" max="17" width="8.83203125" customWidth="1"/>
    <col min="18" max="19" width="8.6640625" customWidth="1"/>
    <col min="20" max="21" width="8.83203125" customWidth="1"/>
    <col min="22" max="28" width="8.6640625" customWidth="1"/>
    <col min="29" max="29" width="8.83203125" customWidth="1"/>
    <col min="30" max="32" width="8.6640625" customWidth="1"/>
    <col min="33" max="33" width="8.83203125" customWidth="1"/>
    <col min="34" max="36" width="8.6640625" customWidth="1"/>
    <col min="37" max="37" width="8.83203125" customWidth="1"/>
    <col min="38" max="38" width="8.6640625" customWidth="1"/>
    <col min="39" max="39" width="8.83203125" customWidth="1"/>
    <col min="40" max="41" width="8.6640625" customWidth="1"/>
    <col min="42" max="42" width="8.83203125" customWidth="1"/>
    <col min="43" max="45" width="8.6640625" customWidth="1"/>
    <col min="46" max="48" width="8.83203125" customWidth="1"/>
    <col min="49" max="50" width="8.6640625" customWidth="1"/>
    <col min="51" max="51" width="8.83203125" customWidth="1"/>
    <col min="52" max="53" width="8.6640625" customWidth="1"/>
  </cols>
  <sheetData>
    <row r="1" spans="1:53" x14ac:dyDescent="0.2">
      <c r="A1" s="7" t="s">
        <v>299</v>
      </c>
      <c r="B1" s="7" t="s">
        <v>300</v>
      </c>
      <c r="C1" s="7" t="s">
        <v>301</v>
      </c>
      <c r="D1" s="7" t="s">
        <v>302</v>
      </c>
      <c r="E1" s="7" t="s">
        <v>303</v>
      </c>
      <c r="F1" s="7" t="s">
        <v>304</v>
      </c>
      <c r="G1" s="7" t="s">
        <v>305</v>
      </c>
      <c r="H1" s="7" t="s">
        <v>306</v>
      </c>
      <c r="I1" s="7" t="s">
        <v>307</v>
      </c>
      <c r="J1" s="7" t="s">
        <v>308</v>
      </c>
      <c r="K1" s="7" t="s">
        <v>309</v>
      </c>
      <c r="L1" s="7" t="s">
        <v>310</v>
      </c>
      <c r="M1" s="7" t="s">
        <v>311</v>
      </c>
      <c r="N1" s="544"/>
      <c r="O1" s="7" t="s">
        <v>312</v>
      </c>
      <c r="P1" s="7" t="s">
        <v>313</v>
      </c>
      <c r="Q1" s="544"/>
      <c r="R1" s="7" t="s">
        <v>314</v>
      </c>
      <c r="S1" s="7" t="s">
        <v>315</v>
      </c>
      <c r="T1" s="544" t="s">
        <v>316</v>
      </c>
      <c r="U1" s="544"/>
      <c r="V1" s="7" t="s">
        <v>317</v>
      </c>
      <c r="W1" s="7" t="s">
        <v>318</v>
      </c>
      <c r="X1" s="7" t="s">
        <v>319</v>
      </c>
      <c r="Y1" s="7" t="s">
        <v>320</v>
      </c>
      <c r="Z1" s="7" t="s">
        <v>321</v>
      </c>
      <c r="AA1" s="7" t="s">
        <v>322</v>
      </c>
      <c r="AB1" s="7" t="s">
        <v>323</v>
      </c>
      <c r="AC1" s="544" t="s">
        <v>324</v>
      </c>
      <c r="AD1" s="7" t="s">
        <v>325</v>
      </c>
      <c r="AE1" s="7" t="s">
        <v>326</v>
      </c>
      <c r="AF1" s="7" t="s">
        <v>327</v>
      </c>
      <c r="AG1" s="544"/>
      <c r="AH1" s="7" t="s">
        <v>328</v>
      </c>
      <c r="AI1" s="7" t="s">
        <v>329</v>
      </c>
      <c r="AJ1" s="7" t="s">
        <v>330</v>
      </c>
      <c r="AK1" s="544" t="s">
        <v>331</v>
      </c>
      <c r="AL1" s="7" t="s">
        <v>332</v>
      </c>
      <c r="AM1" s="544"/>
      <c r="AN1" s="7" t="s">
        <v>333</v>
      </c>
      <c r="AO1" s="7" t="s">
        <v>334</v>
      </c>
      <c r="AP1" s="544"/>
      <c r="AQ1" s="7" t="s">
        <v>335</v>
      </c>
      <c r="AR1" s="7" t="s">
        <v>336</v>
      </c>
      <c r="AS1" s="7" t="s">
        <v>337</v>
      </c>
      <c r="AT1" s="544" t="s">
        <v>338</v>
      </c>
      <c r="AU1" s="544" t="s">
        <v>339</v>
      </c>
      <c r="AV1" s="544"/>
      <c r="AW1" s="7" t="s">
        <v>340</v>
      </c>
      <c r="AX1" s="7" t="s">
        <v>341</v>
      </c>
      <c r="AY1" s="544"/>
      <c r="AZ1" s="7" t="s">
        <v>342</v>
      </c>
      <c r="BA1" s="7" t="s">
        <v>343</v>
      </c>
    </row>
    <row r="2" spans="1:53" x14ac:dyDescent="0.2">
      <c r="A2" s="131" t="s">
        <v>344</v>
      </c>
      <c r="M2" s="7" t="s">
        <v>0</v>
      </c>
      <c r="N2" s="544"/>
      <c r="Q2" s="544"/>
      <c r="T2" s="544"/>
      <c r="U2" s="544"/>
      <c r="AC2" s="544"/>
      <c r="AG2" s="544"/>
      <c r="AJ2" s="7" t="s">
        <v>132</v>
      </c>
      <c r="AK2" s="544"/>
      <c r="AM2" s="544"/>
      <c r="AP2" s="544"/>
      <c r="AS2" s="7" t="s">
        <v>137</v>
      </c>
      <c r="AT2" s="544"/>
      <c r="AU2" s="544"/>
      <c r="AV2" s="544"/>
      <c r="AY2" s="544"/>
    </row>
    <row r="3" spans="1:53" x14ac:dyDescent="0.2">
      <c r="M3" s="7" t="s">
        <v>345</v>
      </c>
      <c r="N3" s="544" t="s">
        <v>346</v>
      </c>
      <c r="O3" s="7" t="s">
        <v>273</v>
      </c>
      <c r="P3" s="7" t="s">
        <v>347</v>
      </c>
      <c r="Q3" s="544" t="s">
        <v>348</v>
      </c>
      <c r="R3" s="7" t="s">
        <v>275</v>
      </c>
      <c r="S3" s="7" t="s">
        <v>349</v>
      </c>
      <c r="T3" s="544" t="s">
        <v>274</v>
      </c>
      <c r="U3" s="544" t="s">
        <v>276</v>
      </c>
      <c r="V3" s="7" t="s">
        <v>350</v>
      </c>
      <c r="W3" s="7" t="s">
        <v>351</v>
      </c>
      <c r="X3" s="7" t="s">
        <v>352</v>
      </c>
      <c r="Y3" s="7" t="s">
        <v>353</v>
      </c>
      <c r="Z3" s="7" t="s">
        <v>354</v>
      </c>
      <c r="AA3" s="7" t="s">
        <v>355</v>
      </c>
      <c r="AB3" s="7" t="s">
        <v>356</v>
      </c>
      <c r="AC3" s="544" t="s">
        <v>277</v>
      </c>
      <c r="AD3" s="7" t="s">
        <v>357</v>
      </c>
      <c r="AE3" s="7" t="s">
        <v>358</v>
      </c>
      <c r="AF3" s="7" t="s">
        <v>359</v>
      </c>
      <c r="AG3" s="544" t="s">
        <v>360</v>
      </c>
      <c r="AH3" s="7" t="s">
        <v>278</v>
      </c>
      <c r="AI3" s="7" t="s">
        <v>278</v>
      </c>
      <c r="AJ3" s="7" t="s">
        <v>252</v>
      </c>
      <c r="AK3" s="544" t="s">
        <v>273</v>
      </c>
      <c r="AL3" s="7" t="s">
        <v>274</v>
      </c>
      <c r="AM3" s="544" t="s">
        <v>361</v>
      </c>
      <c r="AN3" s="7" t="s">
        <v>352</v>
      </c>
      <c r="AO3" s="7" t="s">
        <v>362</v>
      </c>
      <c r="AP3" s="544" t="s">
        <v>360</v>
      </c>
      <c r="AQ3" s="7" t="s">
        <v>278</v>
      </c>
      <c r="AR3" s="7" t="s">
        <v>278</v>
      </c>
      <c r="AS3" s="7" t="s">
        <v>252</v>
      </c>
      <c r="AT3" s="544" t="s">
        <v>273</v>
      </c>
      <c r="AU3" s="544" t="s">
        <v>274</v>
      </c>
      <c r="AV3" s="544" t="s">
        <v>363</v>
      </c>
      <c r="AW3" s="7" t="s">
        <v>352</v>
      </c>
      <c r="AX3" s="7" t="s">
        <v>362</v>
      </c>
      <c r="AY3" s="544" t="s">
        <v>360</v>
      </c>
      <c r="AZ3" s="7" t="s">
        <v>278</v>
      </c>
      <c r="BA3" s="7" t="s">
        <v>278</v>
      </c>
    </row>
    <row r="4" spans="1:53" x14ac:dyDescent="0.2">
      <c r="A4" s="7">
        <v>100074</v>
      </c>
      <c r="B4" s="7" t="s">
        <v>364</v>
      </c>
      <c r="C4" s="7" t="s">
        <v>289</v>
      </c>
      <c r="D4" s="7">
        <v>12</v>
      </c>
      <c r="E4" s="7" t="s">
        <v>246</v>
      </c>
      <c r="F4" s="7" t="s">
        <v>365</v>
      </c>
      <c r="G4" s="7" t="s">
        <v>366</v>
      </c>
      <c r="H4" s="7">
        <v>5</v>
      </c>
      <c r="I4" s="7">
        <v>1</v>
      </c>
      <c r="J4" s="7">
        <v>1</v>
      </c>
      <c r="K4" s="7">
        <v>1350</v>
      </c>
      <c r="L4" s="7">
        <v>15916.95</v>
      </c>
      <c r="M4" s="7">
        <v>54308.63</v>
      </c>
      <c r="N4" s="544">
        <f t="shared" ref="N4:N258" si="0">SUM(O4:P4)</f>
        <v>5970.51</v>
      </c>
      <c r="O4" s="7">
        <v>2251.8200000000002</v>
      </c>
      <c r="P4" s="7">
        <v>3718.69</v>
      </c>
      <c r="Q4" s="544">
        <f t="shared" ref="Q4:Q258" si="1">SUM(R4:S4)</f>
        <v>28355.410000000003</v>
      </c>
      <c r="R4" s="7">
        <v>26692.080000000002</v>
      </c>
      <c r="S4" s="7">
        <v>1663.33</v>
      </c>
      <c r="T4" s="544">
        <v>6964.8</v>
      </c>
      <c r="U4" s="544">
        <f t="shared" ref="U4:U258" si="2">SUM(V4:AB4,AD4:AF4)</f>
        <v>8484.09</v>
      </c>
      <c r="V4" s="7">
        <v>2512.37</v>
      </c>
      <c r="W4" s="7">
        <v>0</v>
      </c>
      <c r="X4" s="7">
        <v>724.4</v>
      </c>
      <c r="Y4" s="7">
        <v>250.68</v>
      </c>
      <c r="Z4" s="7">
        <v>300.72000000000003</v>
      </c>
      <c r="AA4" s="7">
        <v>2659.21</v>
      </c>
      <c r="AB4" s="7">
        <v>695.52</v>
      </c>
      <c r="AC4" s="544">
        <v>2034.53</v>
      </c>
      <c r="AD4" s="7">
        <v>1341.19</v>
      </c>
      <c r="AE4" s="7">
        <v>0</v>
      </c>
      <c r="AF4" s="7">
        <v>0</v>
      </c>
      <c r="AG4" s="544">
        <f t="shared" ref="AG4:AG258" si="3">SUM(AH4:AI4)</f>
        <v>18351.810000000001</v>
      </c>
      <c r="AH4" s="7">
        <v>2464.38</v>
      </c>
      <c r="AI4" s="7">
        <v>15887.43</v>
      </c>
      <c r="AJ4" s="7">
        <v>0</v>
      </c>
      <c r="AK4" s="544">
        <v>0</v>
      </c>
      <c r="AL4" s="7">
        <v>0</v>
      </c>
      <c r="AM4" s="544">
        <f t="shared" ref="AM4:AM258" si="4">SUM(AN4:AO4)</f>
        <v>0</v>
      </c>
      <c r="AN4" s="7">
        <v>0</v>
      </c>
      <c r="AO4" s="7">
        <v>0</v>
      </c>
      <c r="AP4" s="544">
        <f t="shared" ref="AP4:AP258" si="5">SUM(AQ4:AR4)</f>
        <v>0</v>
      </c>
      <c r="AQ4" s="7">
        <v>0</v>
      </c>
      <c r="AR4" s="7">
        <v>0</v>
      </c>
      <c r="AS4" s="7">
        <v>0</v>
      </c>
      <c r="AT4" s="544">
        <v>0</v>
      </c>
      <c r="AU4" s="544">
        <v>0</v>
      </c>
      <c r="AV4" s="544">
        <f t="shared" ref="AV4:AV258" si="6">SUM(AW4:AX4)</f>
        <v>0</v>
      </c>
      <c r="AW4" s="7">
        <v>0</v>
      </c>
      <c r="AX4" s="7">
        <v>0</v>
      </c>
      <c r="AY4" s="544">
        <f t="shared" ref="AY4:AY258" si="7">SUM(AZ4:BA4)</f>
        <v>0</v>
      </c>
      <c r="AZ4" s="7">
        <v>0</v>
      </c>
      <c r="BA4" s="7">
        <v>0</v>
      </c>
    </row>
    <row r="5" spans="1:53" x14ac:dyDescent="0.2">
      <c r="A5" s="7">
        <v>100357</v>
      </c>
      <c r="B5" s="7" t="s">
        <v>364</v>
      </c>
      <c r="C5" s="7" t="s">
        <v>289</v>
      </c>
      <c r="D5" s="7">
        <v>12</v>
      </c>
      <c r="E5" s="7" t="s">
        <v>246</v>
      </c>
      <c r="F5" s="7" t="s">
        <v>365</v>
      </c>
      <c r="G5" s="7" t="s">
        <v>366</v>
      </c>
      <c r="H5" s="7">
        <v>6</v>
      </c>
      <c r="I5" s="7">
        <v>1</v>
      </c>
      <c r="J5" s="7">
        <v>1</v>
      </c>
      <c r="K5" s="7">
        <v>3000</v>
      </c>
      <c r="L5" s="7">
        <v>16512.099999999999</v>
      </c>
      <c r="M5" s="7">
        <v>56339.3</v>
      </c>
      <c r="N5" s="544">
        <f t="shared" si="0"/>
        <v>4890.46</v>
      </c>
      <c r="O5" s="7">
        <v>0</v>
      </c>
      <c r="P5" s="7">
        <v>4890.46</v>
      </c>
      <c r="Q5" s="544">
        <f t="shared" si="1"/>
        <v>27853.39</v>
      </c>
      <c r="R5" s="7">
        <v>26106.29</v>
      </c>
      <c r="S5" s="7">
        <v>1747.1</v>
      </c>
      <c r="T5" s="544">
        <v>6058.23</v>
      </c>
      <c r="U5" s="544">
        <f t="shared" si="2"/>
        <v>7982.7999999999993</v>
      </c>
      <c r="V5" s="7">
        <v>2222.25</v>
      </c>
      <c r="W5" s="7">
        <v>0</v>
      </c>
      <c r="X5" s="7">
        <v>1375.49</v>
      </c>
      <c r="Y5" s="7">
        <v>350.68</v>
      </c>
      <c r="Z5" s="7">
        <v>98.34</v>
      </c>
      <c r="AA5" s="7">
        <v>517.77</v>
      </c>
      <c r="AB5" s="7">
        <v>27.7</v>
      </c>
      <c r="AC5" s="544">
        <v>6268.33</v>
      </c>
      <c r="AD5" s="7">
        <v>3390.57</v>
      </c>
      <c r="AE5" s="7">
        <v>0</v>
      </c>
      <c r="AF5" s="7">
        <v>0</v>
      </c>
      <c r="AG5" s="544">
        <f t="shared" si="3"/>
        <v>25238.59</v>
      </c>
      <c r="AH5" s="7">
        <v>3286.07</v>
      </c>
      <c r="AI5" s="7">
        <v>21952.52</v>
      </c>
      <c r="AJ5" s="7">
        <v>0</v>
      </c>
      <c r="AK5" s="544">
        <v>0</v>
      </c>
      <c r="AL5" s="7">
        <v>0</v>
      </c>
      <c r="AM5" s="544">
        <f t="shared" si="4"/>
        <v>0</v>
      </c>
      <c r="AN5" s="7">
        <v>0</v>
      </c>
      <c r="AO5" s="7">
        <v>0</v>
      </c>
      <c r="AP5" s="544">
        <f t="shared" si="5"/>
        <v>0</v>
      </c>
      <c r="AQ5" s="7">
        <v>0</v>
      </c>
      <c r="AR5" s="7">
        <v>0</v>
      </c>
      <c r="AS5" s="7">
        <v>0</v>
      </c>
      <c r="AT5" s="544">
        <v>0</v>
      </c>
      <c r="AU5" s="544">
        <v>0</v>
      </c>
      <c r="AV5" s="544">
        <f t="shared" si="6"/>
        <v>0</v>
      </c>
      <c r="AW5" s="7">
        <v>0</v>
      </c>
      <c r="AX5" s="7">
        <v>0</v>
      </c>
      <c r="AY5" s="544">
        <f t="shared" si="7"/>
        <v>0</v>
      </c>
      <c r="AZ5" s="7">
        <v>0</v>
      </c>
      <c r="BA5" s="7">
        <v>0</v>
      </c>
    </row>
    <row r="6" spans="1:53" x14ac:dyDescent="0.2">
      <c r="A6" s="7">
        <v>100510</v>
      </c>
      <c r="B6" s="7" t="s">
        <v>364</v>
      </c>
      <c r="C6" s="7" t="s">
        <v>289</v>
      </c>
      <c r="D6" s="7">
        <v>12</v>
      </c>
      <c r="E6" s="7" t="s">
        <v>246</v>
      </c>
      <c r="F6" s="7" t="s">
        <v>365</v>
      </c>
      <c r="G6" s="7" t="s">
        <v>366</v>
      </c>
      <c r="H6" s="7">
        <v>9</v>
      </c>
      <c r="I6" s="7">
        <v>3</v>
      </c>
      <c r="J6" s="7">
        <v>1</v>
      </c>
      <c r="K6" s="7">
        <v>1450</v>
      </c>
      <c r="L6" s="7">
        <v>5600.36</v>
      </c>
      <c r="M6" s="7">
        <v>19108.43</v>
      </c>
      <c r="N6" s="544">
        <f t="shared" si="0"/>
        <v>2375.58</v>
      </c>
      <c r="O6" s="7">
        <v>2243.19</v>
      </c>
      <c r="P6" s="7">
        <v>132.38999999999999</v>
      </c>
      <c r="Q6" s="544">
        <f t="shared" si="1"/>
        <v>1580.0700000000002</v>
      </c>
      <c r="R6" s="7">
        <v>1424.95</v>
      </c>
      <c r="S6" s="7">
        <v>155.12</v>
      </c>
      <c r="T6" s="544">
        <v>1819.74</v>
      </c>
      <c r="U6" s="544">
        <f t="shared" si="2"/>
        <v>12142.490000000002</v>
      </c>
      <c r="V6" s="7">
        <v>4144.3900000000003</v>
      </c>
      <c r="W6" s="7">
        <v>3104.78</v>
      </c>
      <c r="X6" s="7">
        <v>298.95999999999998</v>
      </c>
      <c r="Y6" s="7">
        <v>220.41</v>
      </c>
      <c r="Z6" s="7">
        <v>76.459999999999994</v>
      </c>
      <c r="AA6" s="7">
        <v>711.02</v>
      </c>
      <c r="AB6" s="7">
        <v>260.2</v>
      </c>
      <c r="AC6" s="544">
        <v>225.92</v>
      </c>
      <c r="AD6" s="7">
        <v>1269.56</v>
      </c>
      <c r="AE6" s="7">
        <v>2056.71</v>
      </c>
      <c r="AF6" s="7">
        <v>0</v>
      </c>
      <c r="AG6" s="544">
        <f t="shared" si="3"/>
        <v>10428.39</v>
      </c>
      <c r="AH6" s="7">
        <v>952.23</v>
      </c>
      <c r="AI6" s="7">
        <v>9476.16</v>
      </c>
      <c r="AJ6" s="7">
        <v>1445.95</v>
      </c>
      <c r="AK6" s="544">
        <v>0</v>
      </c>
      <c r="AL6" s="7">
        <v>0</v>
      </c>
      <c r="AM6" s="544">
        <f t="shared" si="4"/>
        <v>390.25</v>
      </c>
      <c r="AN6" s="7">
        <v>390.25</v>
      </c>
      <c r="AO6" s="7">
        <v>0</v>
      </c>
      <c r="AP6" s="544">
        <f t="shared" si="5"/>
        <v>2501.65</v>
      </c>
      <c r="AQ6" s="7">
        <v>1055.7</v>
      </c>
      <c r="AR6" s="7">
        <v>1445.95</v>
      </c>
      <c r="AS6" s="7">
        <v>0</v>
      </c>
      <c r="AT6" s="544">
        <v>0</v>
      </c>
      <c r="AU6" s="544">
        <v>0</v>
      </c>
      <c r="AV6" s="544">
        <f t="shared" si="6"/>
        <v>0</v>
      </c>
      <c r="AW6" s="7">
        <v>0</v>
      </c>
      <c r="AX6" s="7">
        <v>0</v>
      </c>
      <c r="AY6" s="544">
        <f t="shared" si="7"/>
        <v>0</v>
      </c>
      <c r="AZ6" s="7">
        <v>0</v>
      </c>
      <c r="BA6" s="7">
        <v>0</v>
      </c>
    </row>
    <row r="7" spans="1:53" x14ac:dyDescent="0.2">
      <c r="A7" s="7">
        <v>100755</v>
      </c>
      <c r="B7" s="7" t="s">
        <v>364</v>
      </c>
      <c r="C7" s="7" t="s">
        <v>289</v>
      </c>
      <c r="D7" s="7">
        <v>12</v>
      </c>
      <c r="E7" s="7" t="s">
        <v>246</v>
      </c>
      <c r="F7" s="7" t="s">
        <v>365</v>
      </c>
      <c r="G7" s="7" t="s">
        <v>366</v>
      </c>
      <c r="H7" s="7">
        <v>8</v>
      </c>
      <c r="I7" s="7">
        <v>1</v>
      </c>
      <c r="J7" s="7">
        <v>0</v>
      </c>
      <c r="K7" s="7">
        <v>860</v>
      </c>
      <c r="L7" s="7">
        <v>6275.84</v>
      </c>
      <c r="M7" s="7">
        <v>21413.16</v>
      </c>
      <c r="N7" s="544">
        <f t="shared" si="0"/>
        <v>1125.6600000000001</v>
      </c>
      <c r="O7" s="7">
        <v>0</v>
      </c>
      <c r="P7" s="7">
        <v>1125.6600000000001</v>
      </c>
      <c r="Q7" s="544">
        <f t="shared" si="1"/>
        <v>7333.1500000000005</v>
      </c>
      <c r="R7" s="7">
        <v>7237.27</v>
      </c>
      <c r="S7" s="7">
        <v>95.88</v>
      </c>
      <c r="T7" s="544">
        <v>5051.1899999999996</v>
      </c>
      <c r="U7" s="544">
        <f t="shared" si="2"/>
        <v>2813.06</v>
      </c>
      <c r="V7" s="7">
        <v>1210.6099999999999</v>
      </c>
      <c r="W7" s="7">
        <v>0</v>
      </c>
      <c r="X7" s="7">
        <v>287.10000000000002</v>
      </c>
      <c r="Y7" s="7">
        <v>183.7</v>
      </c>
      <c r="Z7" s="7">
        <v>0</v>
      </c>
      <c r="AA7" s="7">
        <v>0</v>
      </c>
      <c r="AB7" s="7">
        <v>29.79</v>
      </c>
      <c r="AC7" s="544">
        <v>2966.76</v>
      </c>
      <c r="AD7" s="7">
        <v>1101.8599999999999</v>
      </c>
      <c r="AE7" s="7">
        <v>0</v>
      </c>
      <c r="AF7" s="7">
        <v>0</v>
      </c>
      <c r="AG7" s="544">
        <f t="shared" si="3"/>
        <v>10037.98</v>
      </c>
      <c r="AH7" s="7">
        <v>2123.61</v>
      </c>
      <c r="AI7" s="7">
        <v>7914.37</v>
      </c>
      <c r="AJ7" s="7">
        <v>0</v>
      </c>
      <c r="AK7" s="544">
        <v>0</v>
      </c>
      <c r="AL7" s="7">
        <v>0</v>
      </c>
      <c r="AM7" s="544">
        <f t="shared" si="4"/>
        <v>0</v>
      </c>
      <c r="AN7" s="7">
        <v>0</v>
      </c>
      <c r="AO7" s="7">
        <v>0</v>
      </c>
      <c r="AP7" s="544">
        <f t="shared" si="5"/>
        <v>0</v>
      </c>
      <c r="AQ7" s="7">
        <v>0</v>
      </c>
      <c r="AR7" s="7">
        <v>0</v>
      </c>
      <c r="AS7" s="7">
        <v>0</v>
      </c>
      <c r="AT7" s="544">
        <v>0</v>
      </c>
      <c r="AU7" s="544">
        <v>0</v>
      </c>
      <c r="AV7" s="544">
        <f t="shared" si="6"/>
        <v>0</v>
      </c>
      <c r="AW7" s="7">
        <v>0</v>
      </c>
      <c r="AX7" s="7">
        <v>0</v>
      </c>
      <c r="AY7" s="544">
        <f t="shared" si="7"/>
        <v>0</v>
      </c>
      <c r="AZ7" s="7">
        <v>0</v>
      </c>
      <c r="BA7" s="7">
        <v>0</v>
      </c>
    </row>
    <row r="8" spans="1:53" x14ac:dyDescent="0.2">
      <c r="A8" s="7">
        <v>100961</v>
      </c>
      <c r="B8" s="7" t="s">
        <v>364</v>
      </c>
      <c r="C8" s="7" t="s">
        <v>289</v>
      </c>
      <c r="D8" s="7">
        <v>12</v>
      </c>
      <c r="E8" s="7" t="s">
        <v>246</v>
      </c>
      <c r="F8" s="7" t="s">
        <v>365</v>
      </c>
      <c r="G8" s="7" t="s">
        <v>366</v>
      </c>
      <c r="H8" s="7">
        <v>6</v>
      </c>
      <c r="I8" s="7">
        <v>1</v>
      </c>
      <c r="J8" s="7">
        <v>1</v>
      </c>
      <c r="K8" s="7">
        <v>1050</v>
      </c>
      <c r="L8" s="7">
        <v>16025</v>
      </c>
      <c r="M8" s="7">
        <v>54677.29</v>
      </c>
      <c r="N8" s="544">
        <f t="shared" si="0"/>
        <v>2181.61</v>
      </c>
      <c r="O8" s="7">
        <v>0</v>
      </c>
      <c r="P8" s="7">
        <v>2181.61</v>
      </c>
      <c r="Q8" s="544">
        <f t="shared" si="1"/>
        <v>24289.72</v>
      </c>
      <c r="R8" s="7">
        <v>24289.72</v>
      </c>
      <c r="S8" s="7">
        <v>0</v>
      </c>
      <c r="T8" s="544">
        <v>12226.44</v>
      </c>
      <c r="U8" s="544">
        <f t="shared" si="2"/>
        <v>10843.21</v>
      </c>
      <c r="V8" s="7">
        <v>5273.55</v>
      </c>
      <c r="W8" s="7">
        <v>0</v>
      </c>
      <c r="X8" s="7">
        <v>1739.07</v>
      </c>
      <c r="Y8" s="7">
        <v>378.91</v>
      </c>
      <c r="Z8" s="7">
        <v>117.32</v>
      </c>
      <c r="AA8" s="7">
        <v>25.74</v>
      </c>
      <c r="AB8" s="7">
        <v>0</v>
      </c>
      <c r="AC8" s="544">
        <v>481.17</v>
      </c>
      <c r="AD8" s="7">
        <v>3308.62</v>
      </c>
      <c r="AE8" s="7">
        <v>0</v>
      </c>
      <c r="AF8" s="7">
        <v>0</v>
      </c>
      <c r="AG8" s="544">
        <f t="shared" si="3"/>
        <v>17542.75</v>
      </c>
      <c r="AH8" s="7">
        <v>4655.16</v>
      </c>
      <c r="AI8" s="7">
        <v>12887.59</v>
      </c>
      <c r="AJ8" s="7">
        <v>0</v>
      </c>
      <c r="AK8" s="544">
        <v>0</v>
      </c>
      <c r="AL8" s="7">
        <v>0</v>
      </c>
      <c r="AM8" s="544">
        <f t="shared" si="4"/>
        <v>0</v>
      </c>
      <c r="AN8" s="7">
        <v>0</v>
      </c>
      <c r="AO8" s="7">
        <v>0</v>
      </c>
      <c r="AP8" s="544">
        <f t="shared" si="5"/>
        <v>0</v>
      </c>
      <c r="AQ8" s="7">
        <v>0</v>
      </c>
      <c r="AR8" s="7">
        <v>0</v>
      </c>
      <c r="AS8" s="7">
        <v>0</v>
      </c>
      <c r="AT8" s="544">
        <v>0</v>
      </c>
      <c r="AU8" s="544">
        <v>0</v>
      </c>
      <c r="AV8" s="544">
        <f t="shared" si="6"/>
        <v>0</v>
      </c>
      <c r="AW8" s="7">
        <v>0</v>
      </c>
      <c r="AX8" s="7">
        <v>0</v>
      </c>
      <c r="AY8" s="544">
        <f t="shared" si="7"/>
        <v>0</v>
      </c>
      <c r="AZ8" s="7">
        <v>0</v>
      </c>
      <c r="BA8" s="7">
        <v>0</v>
      </c>
    </row>
    <row r="9" spans="1:53" x14ac:dyDescent="0.2">
      <c r="A9" s="7">
        <v>100998</v>
      </c>
      <c r="B9" s="7" t="s">
        <v>364</v>
      </c>
      <c r="C9" s="7" t="s">
        <v>289</v>
      </c>
      <c r="D9" s="7">
        <v>12</v>
      </c>
      <c r="E9" s="7" t="s">
        <v>246</v>
      </c>
      <c r="F9" s="7" t="s">
        <v>365</v>
      </c>
      <c r="G9" s="7" t="s">
        <v>366</v>
      </c>
      <c r="H9" s="7">
        <v>1</v>
      </c>
      <c r="I9" s="7">
        <v>1</v>
      </c>
      <c r="J9" s="7">
        <v>0</v>
      </c>
      <c r="K9" s="7">
        <v>2400</v>
      </c>
      <c r="L9" s="7">
        <v>11153.17</v>
      </c>
      <c r="M9" s="7">
        <v>38054.620000000003</v>
      </c>
      <c r="N9" s="544">
        <f t="shared" si="0"/>
        <v>4326.24</v>
      </c>
      <c r="O9" s="7">
        <v>0</v>
      </c>
      <c r="P9" s="7">
        <v>4326.24</v>
      </c>
      <c r="Q9" s="544">
        <f t="shared" si="1"/>
        <v>22776.89</v>
      </c>
      <c r="R9" s="7">
        <v>21445.95</v>
      </c>
      <c r="S9" s="7">
        <v>1330.94</v>
      </c>
      <c r="T9" s="544">
        <v>3398.99</v>
      </c>
      <c r="U9" s="544">
        <f t="shared" si="2"/>
        <v>5710.35</v>
      </c>
      <c r="V9" s="7">
        <v>2872.35</v>
      </c>
      <c r="W9" s="7">
        <v>0</v>
      </c>
      <c r="X9" s="7">
        <v>420.48</v>
      </c>
      <c r="Y9" s="7">
        <v>223.6</v>
      </c>
      <c r="Z9" s="7">
        <v>101.43</v>
      </c>
      <c r="AA9" s="7">
        <v>533.66</v>
      </c>
      <c r="AB9" s="7">
        <v>102.14</v>
      </c>
      <c r="AC9" s="544">
        <v>720.77</v>
      </c>
      <c r="AD9" s="7">
        <v>1456.69</v>
      </c>
      <c r="AE9" s="7">
        <v>0</v>
      </c>
      <c r="AF9" s="7">
        <v>0</v>
      </c>
      <c r="AG9" s="544">
        <f t="shared" si="3"/>
        <v>10889.41</v>
      </c>
      <c r="AH9" s="7">
        <v>552.16</v>
      </c>
      <c r="AI9" s="7">
        <v>10337.25</v>
      </c>
      <c r="AJ9" s="7">
        <v>0</v>
      </c>
      <c r="AK9" s="544">
        <v>0</v>
      </c>
      <c r="AL9" s="7">
        <v>0</v>
      </c>
      <c r="AM9" s="544">
        <f t="shared" si="4"/>
        <v>0</v>
      </c>
      <c r="AN9" s="7">
        <v>0</v>
      </c>
      <c r="AO9" s="7">
        <v>0</v>
      </c>
      <c r="AP9" s="544">
        <f t="shared" si="5"/>
        <v>0</v>
      </c>
      <c r="AQ9" s="7">
        <v>0</v>
      </c>
      <c r="AR9" s="7">
        <v>0</v>
      </c>
      <c r="AS9" s="7">
        <v>0</v>
      </c>
      <c r="AT9" s="544">
        <v>0</v>
      </c>
      <c r="AU9" s="544">
        <v>0</v>
      </c>
      <c r="AV9" s="544">
        <f t="shared" si="6"/>
        <v>0</v>
      </c>
      <c r="AW9" s="7">
        <v>0</v>
      </c>
      <c r="AX9" s="7">
        <v>0</v>
      </c>
      <c r="AY9" s="544">
        <f t="shared" si="7"/>
        <v>0</v>
      </c>
      <c r="AZ9" s="7">
        <v>0</v>
      </c>
      <c r="BA9" s="7">
        <v>0</v>
      </c>
    </row>
    <row r="10" spans="1:53" x14ac:dyDescent="0.2">
      <c r="A10" s="7">
        <v>101085</v>
      </c>
      <c r="B10" s="7" t="s">
        <v>364</v>
      </c>
      <c r="C10" s="7" t="s">
        <v>289</v>
      </c>
      <c r="D10" s="7">
        <v>12</v>
      </c>
      <c r="E10" s="7" t="s">
        <v>246</v>
      </c>
      <c r="F10" s="7" t="s">
        <v>365</v>
      </c>
      <c r="G10" s="7" t="s">
        <v>366</v>
      </c>
      <c r="H10" s="7">
        <v>4</v>
      </c>
      <c r="I10" s="7">
        <v>1</v>
      </c>
      <c r="J10" s="7">
        <v>1</v>
      </c>
      <c r="K10" s="7">
        <v>870</v>
      </c>
      <c r="L10" s="7">
        <v>8244.02</v>
      </c>
      <c r="M10" s="7">
        <v>28128.6</v>
      </c>
      <c r="N10" s="544">
        <f t="shared" si="0"/>
        <v>1554.42</v>
      </c>
      <c r="O10" s="7">
        <v>0</v>
      </c>
      <c r="P10" s="7">
        <v>1554.42</v>
      </c>
      <c r="Q10" s="544">
        <f t="shared" si="1"/>
        <v>9981.19</v>
      </c>
      <c r="R10" s="7">
        <v>9981.19</v>
      </c>
      <c r="S10" s="7">
        <v>0</v>
      </c>
      <c r="T10" s="544">
        <v>9512.83</v>
      </c>
      <c r="U10" s="544">
        <f t="shared" si="2"/>
        <v>4592.79</v>
      </c>
      <c r="V10" s="7">
        <v>2371.85</v>
      </c>
      <c r="W10" s="7">
        <v>0</v>
      </c>
      <c r="X10" s="7">
        <v>918</v>
      </c>
      <c r="Y10" s="7">
        <v>70.77</v>
      </c>
      <c r="Z10" s="7">
        <v>0</v>
      </c>
      <c r="AA10" s="7">
        <v>0</v>
      </c>
      <c r="AB10" s="7">
        <v>503.59</v>
      </c>
      <c r="AC10" s="544">
        <v>845.91</v>
      </c>
      <c r="AD10" s="7">
        <v>728.58</v>
      </c>
      <c r="AE10" s="7">
        <v>0</v>
      </c>
      <c r="AF10" s="7">
        <v>0</v>
      </c>
      <c r="AG10" s="544">
        <f t="shared" si="3"/>
        <v>7904.4699999999993</v>
      </c>
      <c r="AH10" s="7">
        <v>1641.6</v>
      </c>
      <c r="AI10" s="7">
        <v>6262.87</v>
      </c>
      <c r="AJ10" s="7">
        <v>0</v>
      </c>
      <c r="AK10" s="544">
        <v>0</v>
      </c>
      <c r="AL10" s="7">
        <v>0</v>
      </c>
      <c r="AM10" s="544">
        <f t="shared" si="4"/>
        <v>0</v>
      </c>
      <c r="AN10" s="7">
        <v>0</v>
      </c>
      <c r="AO10" s="7">
        <v>0</v>
      </c>
      <c r="AP10" s="544">
        <f t="shared" si="5"/>
        <v>0</v>
      </c>
      <c r="AQ10" s="7">
        <v>0</v>
      </c>
      <c r="AR10" s="7">
        <v>0</v>
      </c>
      <c r="AS10" s="7">
        <v>0</v>
      </c>
      <c r="AT10" s="544">
        <v>0</v>
      </c>
      <c r="AU10" s="544">
        <v>0</v>
      </c>
      <c r="AV10" s="544">
        <f t="shared" si="6"/>
        <v>0</v>
      </c>
      <c r="AW10" s="7">
        <v>0</v>
      </c>
      <c r="AX10" s="7">
        <v>0</v>
      </c>
      <c r="AY10" s="544">
        <f t="shared" si="7"/>
        <v>0</v>
      </c>
      <c r="AZ10" s="7">
        <v>0</v>
      </c>
      <c r="BA10" s="7">
        <v>0</v>
      </c>
    </row>
    <row r="11" spans="1:53" x14ac:dyDescent="0.2">
      <c r="A11" s="7">
        <v>101143</v>
      </c>
      <c r="B11" s="7" t="s">
        <v>364</v>
      </c>
      <c r="C11" s="7" t="s">
        <v>289</v>
      </c>
      <c r="D11" s="7">
        <v>12</v>
      </c>
      <c r="E11" s="7" t="s">
        <v>246</v>
      </c>
      <c r="F11" s="7" t="s">
        <v>365</v>
      </c>
      <c r="G11" s="7" t="s">
        <v>366</v>
      </c>
      <c r="H11" s="7">
        <v>4</v>
      </c>
      <c r="I11" s="7">
        <v>2</v>
      </c>
      <c r="J11" s="7">
        <v>0</v>
      </c>
      <c r="K11" s="7">
        <v>1690</v>
      </c>
      <c r="L11" s="7">
        <v>17506.84</v>
      </c>
      <c r="M11" s="7">
        <v>59733.33</v>
      </c>
      <c r="N11" s="544">
        <f t="shared" si="0"/>
        <v>4136.71</v>
      </c>
      <c r="O11" s="7">
        <v>0</v>
      </c>
      <c r="P11" s="7">
        <v>4136.71</v>
      </c>
      <c r="Q11" s="544">
        <f t="shared" si="1"/>
        <v>22748</v>
      </c>
      <c r="R11" s="7">
        <v>21005.02</v>
      </c>
      <c r="S11" s="7">
        <v>1742.98</v>
      </c>
      <c r="T11" s="544">
        <v>4352.54</v>
      </c>
      <c r="U11" s="544">
        <f t="shared" si="2"/>
        <v>22257</v>
      </c>
      <c r="V11" s="7">
        <v>4445.4399999999996</v>
      </c>
      <c r="W11" s="7">
        <v>0</v>
      </c>
      <c r="X11" s="7">
        <v>1727.44</v>
      </c>
      <c r="Y11" s="7">
        <v>508.96</v>
      </c>
      <c r="Z11" s="7">
        <v>185.95</v>
      </c>
      <c r="AA11" s="7">
        <v>2473.02</v>
      </c>
      <c r="AB11" s="7">
        <v>347.91</v>
      </c>
      <c r="AC11" s="544">
        <v>2565.61</v>
      </c>
      <c r="AD11" s="7">
        <v>3267.96</v>
      </c>
      <c r="AE11" s="7">
        <v>9300.32</v>
      </c>
      <c r="AF11" s="7">
        <v>0</v>
      </c>
      <c r="AG11" s="544">
        <f t="shared" si="3"/>
        <v>33604.14</v>
      </c>
      <c r="AH11" s="7">
        <v>3673.64</v>
      </c>
      <c r="AI11" s="7">
        <v>29930.5</v>
      </c>
      <c r="AJ11" s="7">
        <v>0</v>
      </c>
      <c r="AK11" s="544">
        <v>0</v>
      </c>
      <c r="AL11" s="7">
        <v>0</v>
      </c>
      <c r="AM11" s="544">
        <f t="shared" si="4"/>
        <v>0</v>
      </c>
      <c r="AN11" s="7">
        <v>0</v>
      </c>
      <c r="AO11" s="7">
        <v>0</v>
      </c>
      <c r="AP11" s="544">
        <f t="shared" si="5"/>
        <v>0</v>
      </c>
      <c r="AQ11" s="7">
        <v>0</v>
      </c>
      <c r="AR11" s="7">
        <v>0</v>
      </c>
      <c r="AS11" s="7">
        <v>0</v>
      </c>
      <c r="AT11" s="544">
        <v>0</v>
      </c>
      <c r="AU11" s="544">
        <v>0</v>
      </c>
      <c r="AV11" s="544">
        <f t="shared" si="6"/>
        <v>0</v>
      </c>
      <c r="AW11" s="7">
        <v>0</v>
      </c>
      <c r="AX11" s="7">
        <v>0</v>
      </c>
      <c r="AY11" s="544">
        <f t="shared" si="7"/>
        <v>0</v>
      </c>
      <c r="AZ11" s="7">
        <v>0</v>
      </c>
      <c r="BA11" s="7">
        <v>0</v>
      </c>
    </row>
    <row r="12" spans="1:53" x14ac:dyDescent="0.2">
      <c r="A12" s="7">
        <v>101233</v>
      </c>
      <c r="B12" s="7" t="s">
        <v>364</v>
      </c>
      <c r="C12" s="7" t="s">
        <v>289</v>
      </c>
      <c r="D12" s="7">
        <v>12</v>
      </c>
      <c r="E12" s="7" t="s">
        <v>246</v>
      </c>
      <c r="F12" s="7" t="s">
        <v>365</v>
      </c>
      <c r="G12" s="7" t="s">
        <v>366</v>
      </c>
      <c r="H12" s="7">
        <v>7</v>
      </c>
      <c r="I12" s="7">
        <v>2</v>
      </c>
      <c r="J12" s="7">
        <v>1</v>
      </c>
      <c r="K12" s="7">
        <v>890</v>
      </c>
      <c r="L12" s="7">
        <v>7885.31</v>
      </c>
      <c r="M12" s="7">
        <v>26904.67</v>
      </c>
      <c r="N12" s="544">
        <f t="shared" si="0"/>
        <v>1555.25</v>
      </c>
      <c r="O12" s="7">
        <v>878.89</v>
      </c>
      <c r="P12" s="7">
        <v>676.36</v>
      </c>
      <c r="Q12" s="544">
        <f t="shared" si="1"/>
        <v>4973.8</v>
      </c>
      <c r="R12" s="7">
        <v>4973.8</v>
      </c>
      <c r="S12" s="7">
        <v>0</v>
      </c>
      <c r="T12" s="544">
        <v>4091.73</v>
      </c>
      <c r="U12" s="544">
        <f t="shared" si="2"/>
        <v>10900.039999999999</v>
      </c>
      <c r="V12" s="7">
        <v>2473.44</v>
      </c>
      <c r="W12" s="7">
        <v>2740.12</v>
      </c>
      <c r="X12" s="7">
        <v>957.24</v>
      </c>
      <c r="Y12" s="7">
        <v>454.28</v>
      </c>
      <c r="Z12" s="7">
        <v>124.76</v>
      </c>
      <c r="AA12" s="7">
        <v>2313.04</v>
      </c>
      <c r="AB12" s="7">
        <v>478.26</v>
      </c>
      <c r="AC12" s="544">
        <v>3957.93</v>
      </c>
      <c r="AD12" s="7">
        <v>1358.9</v>
      </c>
      <c r="AE12" s="7">
        <v>0</v>
      </c>
      <c r="AF12" s="7">
        <v>0</v>
      </c>
      <c r="AG12" s="544">
        <f t="shared" si="3"/>
        <v>15899.56</v>
      </c>
      <c r="AH12" s="7">
        <v>1412.76</v>
      </c>
      <c r="AI12" s="7">
        <v>14486.8</v>
      </c>
      <c r="AJ12" s="7">
        <v>0</v>
      </c>
      <c r="AK12" s="544">
        <v>0</v>
      </c>
      <c r="AL12" s="7">
        <v>0</v>
      </c>
      <c r="AM12" s="544">
        <f t="shared" si="4"/>
        <v>0</v>
      </c>
      <c r="AN12" s="7">
        <v>0</v>
      </c>
      <c r="AO12" s="7">
        <v>0</v>
      </c>
      <c r="AP12" s="544">
        <f t="shared" si="5"/>
        <v>0</v>
      </c>
      <c r="AQ12" s="7">
        <v>0</v>
      </c>
      <c r="AR12" s="7">
        <v>0</v>
      </c>
      <c r="AS12" s="7">
        <v>0</v>
      </c>
      <c r="AT12" s="544">
        <v>0</v>
      </c>
      <c r="AU12" s="544">
        <v>0</v>
      </c>
      <c r="AV12" s="544">
        <f t="shared" si="6"/>
        <v>0</v>
      </c>
      <c r="AW12" s="7">
        <v>0</v>
      </c>
      <c r="AX12" s="7">
        <v>0</v>
      </c>
      <c r="AY12" s="544">
        <f t="shared" si="7"/>
        <v>0</v>
      </c>
      <c r="AZ12" s="7">
        <v>0</v>
      </c>
      <c r="BA12" s="7">
        <v>0</v>
      </c>
    </row>
    <row r="13" spans="1:53" x14ac:dyDescent="0.2">
      <c r="A13" s="7">
        <v>101241</v>
      </c>
      <c r="B13" s="7" t="s">
        <v>364</v>
      </c>
      <c r="C13" s="7" t="s">
        <v>289</v>
      </c>
      <c r="D13" s="7">
        <v>12</v>
      </c>
      <c r="E13" s="7" t="s">
        <v>246</v>
      </c>
      <c r="F13" s="7" t="s">
        <v>365</v>
      </c>
      <c r="G13" s="7" t="s">
        <v>366</v>
      </c>
      <c r="H13" s="7">
        <v>3</v>
      </c>
      <c r="I13" s="7">
        <v>2</v>
      </c>
      <c r="J13" s="7">
        <v>0</v>
      </c>
      <c r="K13" s="7">
        <v>1770</v>
      </c>
      <c r="L13" s="7">
        <v>12585.28</v>
      </c>
      <c r="M13" s="7">
        <v>42940.97</v>
      </c>
      <c r="N13" s="544">
        <f t="shared" si="0"/>
        <v>6432.45</v>
      </c>
      <c r="O13" s="7">
        <v>3257.02</v>
      </c>
      <c r="P13" s="7">
        <v>3175.43</v>
      </c>
      <c r="Q13" s="544">
        <f t="shared" si="1"/>
        <v>23153.46</v>
      </c>
      <c r="R13" s="7">
        <v>21094.45</v>
      </c>
      <c r="S13" s="7">
        <v>2059.0100000000002</v>
      </c>
      <c r="T13" s="544">
        <v>0</v>
      </c>
      <c r="U13" s="544">
        <f t="shared" si="2"/>
        <v>8649.32</v>
      </c>
      <c r="V13" s="7">
        <v>4563.63</v>
      </c>
      <c r="W13" s="7">
        <v>0</v>
      </c>
      <c r="X13" s="7">
        <v>0</v>
      </c>
      <c r="Y13" s="7">
        <v>413.32</v>
      </c>
      <c r="Z13" s="7">
        <v>349.49</v>
      </c>
      <c r="AA13" s="7">
        <v>1687.94</v>
      </c>
      <c r="AB13" s="7">
        <v>0</v>
      </c>
      <c r="AC13" s="544">
        <v>2399.8000000000002</v>
      </c>
      <c r="AD13" s="7">
        <v>1634.94</v>
      </c>
      <c r="AE13" s="7">
        <v>0</v>
      </c>
      <c r="AF13" s="7">
        <v>0</v>
      </c>
      <c r="AG13" s="544">
        <f t="shared" si="3"/>
        <v>16280.32</v>
      </c>
      <c r="AH13" s="7">
        <v>2254.11</v>
      </c>
      <c r="AI13" s="7">
        <v>14026.21</v>
      </c>
      <c r="AJ13" s="7">
        <v>18671.830000000002</v>
      </c>
      <c r="AK13" s="544">
        <v>0</v>
      </c>
      <c r="AL13" s="7">
        <v>14896.45</v>
      </c>
      <c r="AM13" s="544">
        <f t="shared" si="4"/>
        <v>3775.39</v>
      </c>
      <c r="AN13" s="7">
        <v>3775.39</v>
      </c>
      <c r="AO13" s="7">
        <v>0</v>
      </c>
      <c r="AP13" s="544">
        <f t="shared" si="5"/>
        <v>3775.39</v>
      </c>
      <c r="AQ13" s="7">
        <v>0</v>
      </c>
      <c r="AR13" s="7">
        <v>3775.39</v>
      </c>
      <c r="AS13" s="7">
        <v>0</v>
      </c>
      <c r="AT13" s="544">
        <v>0</v>
      </c>
      <c r="AU13" s="544">
        <v>0</v>
      </c>
      <c r="AV13" s="544">
        <f t="shared" si="6"/>
        <v>0</v>
      </c>
      <c r="AW13" s="7">
        <v>0</v>
      </c>
      <c r="AX13" s="7">
        <v>0</v>
      </c>
      <c r="AY13" s="544">
        <f t="shared" si="7"/>
        <v>0</v>
      </c>
      <c r="AZ13" s="7">
        <v>0</v>
      </c>
      <c r="BA13" s="7">
        <v>0</v>
      </c>
    </row>
    <row r="14" spans="1:53" x14ac:dyDescent="0.2">
      <c r="A14" s="7">
        <v>101299</v>
      </c>
      <c r="B14" s="7" t="s">
        <v>364</v>
      </c>
      <c r="C14" s="7" t="s">
        <v>289</v>
      </c>
      <c r="D14" s="7">
        <v>12</v>
      </c>
      <c r="E14" s="7" t="s">
        <v>246</v>
      </c>
      <c r="F14" s="7" t="s">
        <v>365</v>
      </c>
      <c r="G14" s="7" t="s">
        <v>366</v>
      </c>
      <c r="H14" s="7">
        <v>7</v>
      </c>
      <c r="I14" s="7">
        <v>2</v>
      </c>
      <c r="J14" s="7">
        <v>1</v>
      </c>
      <c r="K14" s="7">
        <v>1750</v>
      </c>
      <c r="L14" s="7">
        <v>15521.59</v>
      </c>
      <c r="M14" s="7">
        <v>52959.68</v>
      </c>
      <c r="N14" s="544">
        <f t="shared" si="0"/>
        <v>3866.7</v>
      </c>
      <c r="O14" s="7">
        <v>186.68</v>
      </c>
      <c r="P14" s="7">
        <v>3680.02</v>
      </c>
      <c r="Q14" s="544">
        <f t="shared" si="1"/>
        <v>19136.509999999998</v>
      </c>
      <c r="R14" s="7">
        <v>19042.62</v>
      </c>
      <c r="S14" s="7">
        <v>93.89</v>
      </c>
      <c r="T14" s="544">
        <v>9830.89</v>
      </c>
      <c r="U14" s="544">
        <f t="shared" si="2"/>
        <v>9861.76</v>
      </c>
      <c r="V14" s="7">
        <v>1845.71</v>
      </c>
      <c r="W14" s="7">
        <v>0</v>
      </c>
      <c r="X14" s="7">
        <v>656.58</v>
      </c>
      <c r="Y14" s="7">
        <v>198.56</v>
      </c>
      <c r="Z14" s="7">
        <v>189.92</v>
      </c>
      <c r="AA14" s="7">
        <v>2824</v>
      </c>
      <c r="AB14" s="7">
        <v>605.87</v>
      </c>
      <c r="AC14" s="544">
        <v>5490.89</v>
      </c>
      <c r="AD14" s="7">
        <v>3541.12</v>
      </c>
      <c r="AE14" s="7">
        <v>0</v>
      </c>
      <c r="AF14" s="7">
        <v>0</v>
      </c>
      <c r="AG14" s="544">
        <f t="shared" si="3"/>
        <v>25603.82</v>
      </c>
      <c r="AH14" s="7">
        <v>3550.1</v>
      </c>
      <c r="AI14" s="7">
        <v>22053.72</v>
      </c>
      <c r="AJ14" s="7">
        <v>0</v>
      </c>
      <c r="AK14" s="544">
        <v>0</v>
      </c>
      <c r="AL14" s="7">
        <v>0</v>
      </c>
      <c r="AM14" s="544">
        <f t="shared" si="4"/>
        <v>0</v>
      </c>
      <c r="AN14" s="7">
        <v>0</v>
      </c>
      <c r="AO14" s="7">
        <v>0</v>
      </c>
      <c r="AP14" s="544">
        <f t="shared" si="5"/>
        <v>0</v>
      </c>
      <c r="AQ14" s="7">
        <v>0</v>
      </c>
      <c r="AR14" s="7">
        <v>0</v>
      </c>
      <c r="AS14" s="7">
        <v>0</v>
      </c>
      <c r="AT14" s="544">
        <v>0</v>
      </c>
      <c r="AU14" s="544">
        <v>0</v>
      </c>
      <c r="AV14" s="544">
        <f t="shared" si="6"/>
        <v>0</v>
      </c>
      <c r="AW14" s="7">
        <v>0</v>
      </c>
      <c r="AX14" s="7">
        <v>0</v>
      </c>
      <c r="AY14" s="544">
        <f t="shared" si="7"/>
        <v>0</v>
      </c>
      <c r="AZ14" s="7">
        <v>0</v>
      </c>
      <c r="BA14" s="7">
        <v>0</v>
      </c>
    </row>
    <row r="15" spans="1:53" x14ac:dyDescent="0.2">
      <c r="A15" s="7">
        <v>101566</v>
      </c>
      <c r="B15" s="7" t="s">
        <v>364</v>
      </c>
      <c r="C15" s="7" t="s">
        <v>289</v>
      </c>
      <c r="D15" s="7">
        <v>12</v>
      </c>
      <c r="E15" s="7" t="s">
        <v>246</v>
      </c>
      <c r="F15" s="7" t="s">
        <v>365</v>
      </c>
      <c r="G15" s="7" t="s">
        <v>366</v>
      </c>
      <c r="H15" s="7">
        <v>4</v>
      </c>
      <c r="I15" s="7">
        <v>1</v>
      </c>
      <c r="J15" s="7">
        <v>1</v>
      </c>
      <c r="K15" s="7">
        <v>1400</v>
      </c>
      <c r="L15" s="7">
        <v>11747.04</v>
      </c>
      <c r="M15" s="7">
        <v>40080.9</v>
      </c>
      <c r="N15" s="544">
        <f t="shared" si="0"/>
        <v>2667.28</v>
      </c>
      <c r="O15" s="7">
        <v>0</v>
      </c>
      <c r="P15" s="7">
        <v>2667.28</v>
      </c>
      <c r="Q15" s="544">
        <f t="shared" si="1"/>
        <v>19162.080000000002</v>
      </c>
      <c r="R15" s="7">
        <v>18987.7</v>
      </c>
      <c r="S15" s="7">
        <v>174.38</v>
      </c>
      <c r="T15" s="544">
        <v>2893.93</v>
      </c>
      <c r="U15" s="544">
        <f t="shared" si="2"/>
        <v>13686.689999999999</v>
      </c>
      <c r="V15" s="7">
        <v>1876.36</v>
      </c>
      <c r="W15" s="7">
        <v>0</v>
      </c>
      <c r="X15" s="7">
        <v>811.84</v>
      </c>
      <c r="Y15" s="7">
        <v>618.45000000000005</v>
      </c>
      <c r="Z15" s="7">
        <v>0</v>
      </c>
      <c r="AA15" s="7">
        <v>0</v>
      </c>
      <c r="AB15" s="7">
        <v>111.68</v>
      </c>
      <c r="AC15" s="544">
        <v>927.85</v>
      </c>
      <c r="AD15" s="7">
        <v>1149.5999999999999</v>
      </c>
      <c r="AE15" s="7">
        <v>7895.95</v>
      </c>
      <c r="AF15" s="7">
        <v>1222.81</v>
      </c>
      <c r="AG15" s="544">
        <f t="shared" si="3"/>
        <v>17066.670000000002</v>
      </c>
      <c r="AH15" s="7">
        <v>743.41</v>
      </c>
      <c r="AI15" s="7">
        <v>16323.26</v>
      </c>
      <c r="AJ15" s="7">
        <v>0</v>
      </c>
      <c r="AK15" s="544">
        <v>0</v>
      </c>
      <c r="AL15" s="7">
        <v>0</v>
      </c>
      <c r="AM15" s="544">
        <f t="shared" si="4"/>
        <v>0</v>
      </c>
      <c r="AN15" s="7">
        <v>0</v>
      </c>
      <c r="AO15" s="7">
        <v>0</v>
      </c>
      <c r="AP15" s="544">
        <f t="shared" si="5"/>
        <v>0</v>
      </c>
      <c r="AQ15" s="7">
        <v>0</v>
      </c>
      <c r="AR15" s="7">
        <v>0</v>
      </c>
      <c r="AS15" s="7">
        <v>0</v>
      </c>
      <c r="AT15" s="544">
        <v>0</v>
      </c>
      <c r="AU15" s="544">
        <v>0</v>
      </c>
      <c r="AV15" s="544">
        <f t="shared" si="6"/>
        <v>0</v>
      </c>
      <c r="AW15" s="7">
        <v>0</v>
      </c>
      <c r="AX15" s="7">
        <v>0</v>
      </c>
      <c r="AY15" s="544">
        <f t="shared" si="7"/>
        <v>0</v>
      </c>
      <c r="AZ15" s="7">
        <v>0</v>
      </c>
      <c r="BA15" s="7">
        <v>0</v>
      </c>
    </row>
    <row r="16" spans="1:53" x14ac:dyDescent="0.2">
      <c r="A16" s="7">
        <v>101620</v>
      </c>
      <c r="B16" s="7" t="s">
        <v>364</v>
      </c>
      <c r="C16" s="7" t="s">
        <v>289</v>
      </c>
      <c r="D16" s="7">
        <v>12</v>
      </c>
      <c r="E16" s="7" t="s">
        <v>246</v>
      </c>
      <c r="F16" s="7" t="s">
        <v>365</v>
      </c>
      <c r="G16" s="7" t="s">
        <v>366</v>
      </c>
      <c r="H16" s="7">
        <v>3</v>
      </c>
      <c r="I16" s="7">
        <v>1</v>
      </c>
      <c r="J16" s="7">
        <v>1</v>
      </c>
      <c r="K16" s="7">
        <v>500</v>
      </c>
      <c r="L16" s="7">
        <v>2300.88</v>
      </c>
      <c r="M16" s="7">
        <v>7850.6</v>
      </c>
      <c r="N16" s="544">
        <f t="shared" si="0"/>
        <v>0</v>
      </c>
      <c r="O16" s="7">
        <v>0</v>
      </c>
      <c r="P16" s="7">
        <v>0</v>
      </c>
      <c r="Q16" s="544">
        <f t="shared" si="1"/>
        <v>0</v>
      </c>
      <c r="R16" s="7">
        <v>0</v>
      </c>
      <c r="S16" s="7">
        <v>0</v>
      </c>
      <c r="T16" s="544">
        <v>2501.31</v>
      </c>
      <c r="U16" s="544">
        <f t="shared" si="2"/>
        <v>2393.6</v>
      </c>
      <c r="V16" s="7">
        <v>1659.45</v>
      </c>
      <c r="W16" s="7">
        <v>0</v>
      </c>
      <c r="X16" s="7">
        <v>0</v>
      </c>
      <c r="Y16" s="7">
        <v>182.61</v>
      </c>
      <c r="Z16" s="7">
        <v>0</v>
      </c>
      <c r="AA16" s="7">
        <v>0</v>
      </c>
      <c r="AB16" s="7">
        <v>0</v>
      </c>
      <c r="AC16" s="544">
        <v>116.06</v>
      </c>
      <c r="AD16" s="7">
        <v>551.54</v>
      </c>
      <c r="AE16" s="7">
        <v>0</v>
      </c>
      <c r="AF16" s="7">
        <v>0</v>
      </c>
      <c r="AG16" s="544">
        <f t="shared" si="3"/>
        <v>6529.93</v>
      </c>
      <c r="AH16" s="7">
        <v>2839.86</v>
      </c>
      <c r="AI16" s="7">
        <v>3690.07</v>
      </c>
      <c r="AJ16" s="7">
        <v>0</v>
      </c>
      <c r="AK16" s="544">
        <v>0</v>
      </c>
      <c r="AL16" s="7">
        <v>0</v>
      </c>
      <c r="AM16" s="544">
        <f t="shared" si="4"/>
        <v>0</v>
      </c>
      <c r="AN16" s="7">
        <v>0</v>
      </c>
      <c r="AO16" s="7">
        <v>0</v>
      </c>
      <c r="AP16" s="544">
        <f t="shared" si="5"/>
        <v>0</v>
      </c>
      <c r="AQ16" s="7">
        <v>0</v>
      </c>
      <c r="AR16" s="7">
        <v>0</v>
      </c>
      <c r="AS16" s="7">
        <v>0</v>
      </c>
      <c r="AT16" s="544">
        <v>0</v>
      </c>
      <c r="AU16" s="544">
        <v>0</v>
      </c>
      <c r="AV16" s="544">
        <f t="shared" si="6"/>
        <v>0</v>
      </c>
      <c r="AW16" s="7">
        <v>0</v>
      </c>
      <c r="AX16" s="7">
        <v>0</v>
      </c>
      <c r="AY16" s="544">
        <f t="shared" si="7"/>
        <v>0</v>
      </c>
      <c r="AZ16" s="7">
        <v>0</v>
      </c>
      <c r="BA16" s="7">
        <v>0</v>
      </c>
    </row>
    <row r="17" spans="1:53" x14ac:dyDescent="0.2">
      <c r="A17" s="7">
        <v>102057</v>
      </c>
      <c r="B17" s="7" t="s">
        <v>364</v>
      </c>
      <c r="C17" s="7" t="s">
        <v>289</v>
      </c>
      <c r="D17" s="7">
        <v>12</v>
      </c>
      <c r="E17" s="7" t="s">
        <v>246</v>
      </c>
      <c r="F17" s="7" t="s">
        <v>365</v>
      </c>
      <c r="G17" s="7" t="s">
        <v>366</v>
      </c>
      <c r="H17" s="7">
        <v>1</v>
      </c>
      <c r="I17" s="7">
        <v>2</v>
      </c>
      <c r="J17" s="7">
        <v>0</v>
      </c>
      <c r="K17" s="7">
        <v>1340</v>
      </c>
      <c r="L17" s="7">
        <v>13505.95</v>
      </c>
      <c r="M17" s="7">
        <v>46082.29</v>
      </c>
      <c r="N17" s="544">
        <f t="shared" si="0"/>
        <v>5033.32</v>
      </c>
      <c r="O17" s="7">
        <v>0</v>
      </c>
      <c r="P17" s="7">
        <v>5033.32</v>
      </c>
      <c r="Q17" s="544">
        <f t="shared" si="1"/>
        <v>28288.510000000002</v>
      </c>
      <c r="R17" s="7">
        <v>28174.880000000001</v>
      </c>
      <c r="S17" s="7">
        <v>113.63</v>
      </c>
      <c r="T17" s="544">
        <v>3082.35</v>
      </c>
      <c r="U17" s="544">
        <f t="shared" si="2"/>
        <v>7621.66</v>
      </c>
      <c r="V17" s="7">
        <v>2002.95</v>
      </c>
      <c r="W17" s="7">
        <v>0</v>
      </c>
      <c r="X17" s="7">
        <v>824.37</v>
      </c>
      <c r="Y17" s="7">
        <v>501.43</v>
      </c>
      <c r="Z17" s="7">
        <v>224.38</v>
      </c>
      <c r="AA17" s="7">
        <v>1883.54</v>
      </c>
      <c r="AB17" s="7">
        <v>549.65</v>
      </c>
      <c r="AC17" s="544">
        <v>287.35000000000002</v>
      </c>
      <c r="AD17" s="7">
        <v>1635.34</v>
      </c>
      <c r="AE17" s="7">
        <v>0</v>
      </c>
      <c r="AF17" s="7">
        <v>0</v>
      </c>
      <c r="AG17" s="544">
        <f t="shared" si="3"/>
        <v>14591.01</v>
      </c>
      <c r="AH17" s="7">
        <v>1769</v>
      </c>
      <c r="AI17" s="7">
        <v>12822.01</v>
      </c>
      <c r="AJ17" s="7">
        <v>0</v>
      </c>
      <c r="AK17" s="544">
        <v>0</v>
      </c>
      <c r="AL17" s="7">
        <v>0</v>
      </c>
      <c r="AM17" s="544">
        <f t="shared" si="4"/>
        <v>0</v>
      </c>
      <c r="AN17" s="7">
        <v>0</v>
      </c>
      <c r="AO17" s="7">
        <v>0</v>
      </c>
      <c r="AP17" s="544">
        <f t="shared" si="5"/>
        <v>0</v>
      </c>
      <c r="AQ17" s="7">
        <v>0</v>
      </c>
      <c r="AR17" s="7">
        <v>0</v>
      </c>
      <c r="AS17" s="7">
        <v>0</v>
      </c>
      <c r="AT17" s="544">
        <v>0</v>
      </c>
      <c r="AU17" s="544">
        <v>0</v>
      </c>
      <c r="AV17" s="544">
        <f t="shared" si="6"/>
        <v>0</v>
      </c>
      <c r="AW17" s="7">
        <v>0</v>
      </c>
      <c r="AX17" s="7">
        <v>0</v>
      </c>
      <c r="AY17" s="544">
        <f t="shared" si="7"/>
        <v>0</v>
      </c>
      <c r="AZ17" s="7">
        <v>0</v>
      </c>
      <c r="BA17" s="7">
        <v>0</v>
      </c>
    </row>
    <row r="18" spans="1:53" x14ac:dyDescent="0.2">
      <c r="A18" s="7">
        <v>102346</v>
      </c>
      <c r="B18" s="7" t="s">
        <v>364</v>
      </c>
      <c r="C18" s="7" t="s">
        <v>289</v>
      </c>
      <c r="D18" s="7">
        <v>12</v>
      </c>
      <c r="E18" s="7" t="s">
        <v>246</v>
      </c>
      <c r="F18" s="7" t="s">
        <v>365</v>
      </c>
      <c r="G18" s="7" t="s">
        <v>366</v>
      </c>
      <c r="H18" s="7">
        <v>1</v>
      </c>
      <c r="I18" s="7">
        <v>1</v>
      </c>
      <c r="J18" s="7">
        <v>1</v>
      </c>
      <c r="K18" s="7">
        <v>2100</v>
      </c>
      <c r="L18" s="7">
        <v>32569.34</v>
      </c>
      <c r="M18" s="7">
        <v>111126.58</v>
      </c>
      <c r="N18" s="544">
        <f t="shared" si="0"/>
        <v>13521.88</v>
      </c>
      <c r="O18" s="7">
        <v>2163.5700000000002</v>
      </c>
      <c r="P18" s="7">
        <v>11358.31</v>
      </c>
      <c r="Q18" s="544">
        <f t="shared" si="1"/>
        <v>56383.23</v>
      </c>
      <c r="R18" s="7">
        <v>56383.23</v>
      </c>
      <c r="S18" s="7">
        <v>0</v>
      </c>
      <c r="T18" s="544">
        <v>11736.26</v>
      </c>
      <c r="U18" s="544">
        <f t="shared" si="2"/>
        <v>15862.71</v>
      </c>
      <c r="V18" s="7">
        <v>2460.37</v>
      </c>
      <c r="W18" s="7">
        <v>0</v>
      </c>
      <c r="X18" s="7">
        <v>2115.2399999999998</v>
      </c>
      <c r="Y18" s="7">
        <v>0</v>
      </c>
      <c r="Z18" s="7">
        <v>538.6</v>
      </c>
      <c r="AA18" s="7">
        <v>8340.18</v>
      </c>
      <c r="AB18" s="7">
        <v>1224.78</v>
      </c>
      <c r="AC18" s="544">
        <v>10356.61</v>
      </c>
      <c r="AD18" s="7">
        <v>1183.54</v>
      </c>
      <c r="AE18" s="7">
        <v>0</v>
      </c>
      <c r="AF18" s="7">
        <v>0</v>
      </c>
      <c r="AG18" s="544">
        <f t="shared" si="3"/>
        <v>41614.71</v>
      </c>
      <c r="AH18" s="7">
        <v>3230.99</v>
      </c>
      <c r="AI18" s="7">
        <v>38383.72</v>
      </c>
      <c r="AJ18" s="7">
        <v>0</v>
      </c>
      <c r="AK18" s="544">
        <v>0</v>
      </c>
      <c r="AL18" s="7">
        <v>0</v>
      </c>
      <c r="AM18" s="544">
        <f t="shared" si="4"/>
        <v>0</v>
      </c>
      <c r="AN18" s="7">
        <v>0</v>
      </c>
      <c r="AO18" s="7">
        <v>0</v>
      </c>
      <c r="AP18" s="544">
        <f t="shared" si="5"/>
        <v>0</v>
      </c>
      <c r="AQ18" s="7">
        <v>0</v>
      </c>
      <c r="AR18" s="7">
        <v>0</v>
      </c>
      <c r="AS18" s="7">
        <v>0</v>
      </c>
      <c r="AT18" s="544">
        <v>0</v>
      </c>
      <c r="AU18" s="544">
        <v>0</v>
      </c>
      <c r="AV18" s="544">
        <f t="shared" si="6"/>
        <v>0</v>
      </c>
      <c r="AW18" s="7">
        <v>0</v>
      </c>
      <c r="AX18" s="7">
        <v>0</v>
      </c>
      <c r="AY18" s="544">
        <f t="shared" si="7"/>
        <v>0</v>
      </c>
      <c r="AZ18" s="7">
        <v>0</v>
      </c>
      <c r="BA18" s="7">
        <v>0</v>
      </c>
    </row>
    <row r="19" spans="1:53" x14ac:dyDescent="0.2">
      <c r="A19" s="7">
        <v>102497</v>
      </c>
      <c r="B19" s="7" t="s">
        <v>364</v>
      </c>
      <c r="C19" s="7" t="s">
        <v>289</v>
      </c>
      <c r="D19" s="7">
        <v>12</v>
      </c>
      <c r="E19" s="7" t="s">
        <v>246</v>
      </c>
      <c r="F19" s="7" t="s">
        <v>365</v>
      </c>
      <c r="G19" s="7" t="s">
        <v>366</v>
      </c>
      <c r="H19" s="7">
        <v>9</v>
      </c>
      <c r="I19" s="7">
        <v>2</v>
      </c>
      <c r="J19" s="7">
        <v>1</v>
      </c>
      <c r="K19" s="7">
        <v>1780</v>
      </c>
      <c r="L19" s="7">
        <v>14871.29</v>
      </c>
      <c r="M19" s="7">
        <v>50740.85</v>
      </c>
      <c r="N19" s="544">
        <f t="shared" si="0"/>
        <v>6276.46</v>
      </c>
      <c r="O19" s="7">
        <v>1130.57</v>
      </c>
      <c r="P19" s="7">
        <v>5145.8900000000003</v>
      </c>
      <c r="Q19" s="544">
        <f t="shared" si="1"/>
        <v>26659.86</v>
      </c>
      <c r="R19" s="7">
        <v>26525.18</v>
      </c>
      <c r="S19" s="7">
        <v>134.68</v>
      </c>
      <c r="T19" s="544">
        <v>3659.09</v>
      </c>
      <c r="U19" s="544">
        <f t="shared" si="2"/>
        <v>7897.57</v>
      </c>
      <c r="V19" s="7">
        <v>2189.0300000000002</v>
      </c>
      <c r="W19" s="7">
        <v>0</v>
      </c>
      <c r="X19" s="7">
        <v>768.47</v>
      </c>
      <c r="Y19" s="7">
        <v>394.9</v>
      </c>
      <c r="Z19" s="7">
        <v>178.63</v>
      </c>
      <c r="AA19" s="7">
        <v>2367.9299999999998</v>
      </c>
      <c r="AB19" s="7">
        <v>328.51</v>
      </c>
      <c r="AC19" s="544">
        <v>1687.94</v>
      </c>
      <c r="AD19" s="7">
        <v>1670.1</v>
      </c>
      <c r="AE19" s="7">
        <v>0</v>
      </c>
      <c r="AF19" s="7">
        <v>0</v>
      </c>
      <c r="AG19" s="544">
        <f t="shared" si="3"/>
        <v>21778.19</v>
      </c>
      <c r="AH19" s="7">
        <v>4541.57</v>
      </c>
      <c r="AI19" s="7">
        <v>17236.62</v>
      </c>
      <c r="AJ19" s="7">
        <v>0</v>
      </c>
      <c r="AK19" s="544">
        <v>0</v>
      </c>
      <c r="AL19" s="7">
        <v>0</v>
      </c>
      <c r="AM19" s="544">
        <f t="shared" si="4"/>
        <v>0</v>
      </c>
      <c r="AN19" s="7">
        <v>0</v>
      </c>
      <c r="AO19" s="7">
        <v>0</v>
      </c>
      <c r="AP19" s="544">
        <f t="shared" si="5"/>
        <v>0</v>
      </c>
      <c r="AQ19" s="7">
        <v>0</v>
      </c>
      <c r="AR19" s="7">
        <v>0</v>
      </c>
      <c r="AS19" s="7">
        <v>0</v>
      </c>
      <c r="AT19" s="544">
        <v>0</v>
      </c>
      <c r="AU19" s="544">
        <v>0</v>
      </c>
      <c r="AV19" s="544">
        <f t="shared" si="6"/>
        <v>0</v>
      </c>
      <c r="AW19" s="7">
        <v>0</v>
      </c>
      <c r="AX19" s="7">
        <v>0</v>
      </c>
      <c r="AY19" s="544">
        <f t="shared" si="7"/>
        <v>0</v>
      </c>
      <c r="AZ19" s="7">
        <v>0</v>
      </c>
      <c r="BA19" s="7">
        <v>0</v>
      </c>
    </row>
    <row r="20" spans="1:53" x14ac:dyDescent="0.2">
      <c r="A20" s="7">
        <v>102916</v>
      </c>
      <c r="B20" s="7" t="s">
        <v>364</v>
      </c>
      <c r="C20" s="7" t="s">
        <v>289</v>
      </c>
      <c r="D20" s="7">
        <v>12</v>
      </c>
      <c r="E20" s="7" t="s">
        <v>246</v>
      </c>
      <c r="F20" s="7" t="s">
        <v>365</v>
      </c>
      <c r="G20" s="7" t="s">
        <v>366</v>
      </c>
      <c r="H20" s="7">
        <v>7</v>
      </c>
      <c r="I20" s="7">
        <v>3</v>
      </c>
      <c r="J20" s="7">
        <v>1</v>
      </c>
      <c r="K20" s="7">
        <v>1450</v>
      </c>
      <c r="L20" s="7">
        <v>13159.35</v>
      </c>
      <c r="M20" s="7">
        <v>44899.72</v>
      </c>
      <c r="N20" s="544">
        <f t="shared" si="0"/>
        <v>0</v>
      </c>
      <c r="O20" s="7">
        <v>0</v>
      </c>
      <c r="P20" s="7">
        <v>0</v>
      </c>
      <c r="Q20" s="544">
        <f t="shared" si="1"/>
        <v>6196.12</v>
      </c>
      <c r="R20" s="7">
        <v>5459.4</v>
      </c>
      <c r="S20" s="7">
        <v>736.72</v>
      </c>
      <c r="T20" s="544">
        <v>5726.95</v>
      </c>
      <c r="U20" s="544">
        <f t="shared" si="2"/>
        <v>19082.739999999998</v>
      </c>
      <c r="V20" s="7">
        <v>3732.9</v>
      </c>
      <c r="W20" s="7">
        <v>0</v>
      </c>
      <c r="X20" s="7">
        <v>680.54</v>
      </c>
      <c r="Y20" s="7">
        <v>225.14</v>
      </c>
      <c r="Z20" s="7">
        <v>288.05</v>
      </c>
      <c r="AA20" s="7">
        <v>2609.3000000000002</v>
      </c>
      <c r="AB20" s="7">
        <v>508.33</v>
      </c>
      <c r="AC20" s="544">
        <v>3869.79</v>
      </c>
      <c r="AD20" s="7">
        <v>1065.51</v>
      </c>
      <c r="AE20" s="7">
        <v>9972.9699999999993</v>
      </c>
      <c r="AF20" s="7">
        <v>0</v>
      </c>
      <c r="AG20" s="544">
        <f t="shared" si="3"/>
        <v>32936.81</v>
      </c>
      <c r="AH20" s="7">
        <v>2956.26</v>
      </c>
      <c r="AI20" s="7">
        <v>29980.55</v>
      </c>
      <c r="AJ20" s="7">
        <v>0</v>
      </c>
      <c r="AK20" s="544">
        <v>0</v>
      </c>
      <c r="AL20" s="7">
        <v>0</v>
      </c>
      <c r="AM20" s="544">
        <f t="shared" si="4"/>
        <v>0</v>
      </c>
      <c r="AN20" s="7">
        <v>0</v>
      </c>
      <c r="AO20" s="7">
        <v>0</v>
      </c>
      <c r="AP20" s="544">
        <f t="shared" si="5"/>
        <v>0</v>
      </c>
      <c r="AQ20" s="7">
        <v>0</v>
      </c>
      <c r="AR20" s="7">
        <v>0</v>
      </c>
      <c r="AS20" s="7">
        <v>0</v>
      </c>
      <c r="AT20" s="544">
        <v>0</v>
      </c>
      <c r="AU20" s="544">
        <v>0</v>
      </c>
      <c r="AV20" s="544">
        <f t="shared" si="6"/>
        <v>0</v>
      </c>
      <c r="AW20" s="7">
        <v>0</v>
      </c>
      <c r="AX20" s="7">
        <v>0</v>
      </c>
      <c r="AY20" s="544">
        <f t="shared" si="7"/>
        <v>0</v>
      </c>
      <c r="AZ20" s="7">
        <v>0</v>
      </c>
      <c r="BA20" s="7">
        <v>0</v>
      </c>
    </row>
    <row r="21" spans="1:53" ht="15.75" customHeight="1" x14ac:dyDescent="0.2">
      <c r="A21" s="7">
        <v>102955</v>
      </c>
      <c r="B21" s="7" t="s">
        <v>364</v>
      </c>
      <c r="C21" s="7" t="s">
        <v>289</v>
      </c>
      <c r="D21" s="7">
        <v>12</v>
      </c>
      <c r="E21" s="7" t="s">
        <v>246</v>
      </c>
      <c r="F21" s="7" t="s">
        <v>365</v>
      </c>
      <c r="G21" s="7" t="s">
        <v>366</v>
      </c>
      <c r="H21" s="7">
        <v>3</v>
      </c>
      <c r="I21" s="7">
        <v>2</v>
      </c>
      <c r="J21" s="7">
        <v>0</v>
      </c>
      <c r="K21" s="7">
        <v>2150</v>
      </c>
      <c r="L21" s="7">
        <v>12062.26</v>
      </c>
      <c r="M21" s="7">
        <v>41156.42</v>
      </c>
      <c r="N21" s="544">
        <f t="shared" si="0"/>
        <v>1849.23</v>
      </c>
      <c r="O21" s="7">
        <v>0</v>
      </c>
      <c r="P21" s="7">
        <v>1849.23</v>
      </c>
      <c r="Q21" s="544">
        <f t="shared" si="1"/>
        <v>17832.560000000001</v>
      </c>
      <c r="R21" s="7">
        <v>15856.5</v>
      </c>
      <c r="S21" s="7">
        <v>1976.06</v>
      </c>
      <c r="T21" s="544">
        <v>5822.12</v>
      </c>
      <c r="U21" s="544">
        <f t="shared" si="2"/>
        <v>7296.73</v>
      </c>
      <c r="V21" s="7">
        <v>2095.61</v>
      </c>
      <c r="W21" s="7">
        <v>0</v>
      </c>
      <c r="X21" s="7">
        <v>790.76</v>
      </c>
      <c r="Y21" s="7">
        <v>808.44</v>
      </c>
      <c r="Z21" s="7">
        <v>119.54</v>
      </c>
      <c r="AA21" s="7">
        <v>1376.4</v>
      </c>
      <c r="AB21" s="7">
        <v>24.41</v>
      </c>
      <c r="AC21" s="544">
        <v>246.1</v>
      </c>
      <c r="AD21" s="7">
        <v>2081.5700000000002</v>
      </c>
      <c r="AE21" s="7">
        <v>0</v>
      </c>
      <c r="AF21" s="7">
        <v>0</v>
      </c>
      <c r="AG21" s="544">
        <f t="shared" si="3"/>
        <v>20708.559999999998</v>
      </c>
      <c r="AH21" s="7">
        <v>3326.37</v>
      </c>
      <c r="AI21" s="7">
        <v>17382.189999999999</v>
      </c>
      <c r="AJ21" s="7">
        <v>0</v>
      </c>
      <c r="AK21" s="544">
        <v>0</v>
      </c>
      <c r="AL21" s="7">
        <v>0</v>
      </c>
      <c r="AM21" s="544">
        <f t="shared" si="4"/>
        <v>0</v>
      </c>
      <c r="AN21" s="7">
        <v>0</v>
      </c>
      <c r="AO21" s="7">
        <v>0</v>
      </c>
      <c r="AP21" s="544">
        <f t="shared" si="5"/>
        <v>0</v>
      </c>
      <c r="AQ21" s="7">
        <v>0</v>
      </c>
      <c r="AR21" s="7">
        <v>0</v>
      </c>
      <c r="AS21" s="7">
        <v>0</v>
      </c>
      <c r="AT21" s="544">
        <v>0</v>
      </c>
      <c r="AU21" s="544">
        <v>0</v>
      </c>
      <c r="AV21" s="544">
        <f t="shared" si="6"/>
        <v>0</v>
      </c>
      <c r="AW21" s="7">
        <v>0</v>
      </c>
      <c r="AX21" s="7">
        <v>0</v>
      </c>
      <c r="AY21" s="544">
        <f t="shared" si="7"/>
        <v>0</v>
      </c>
      <c r="AZ21" s="7">
        <v>0</v>
      </c>
      <c r="BA21" s="7">
        <v>0</v>
      </c>
    </row>
    <row r="22" spans="1:53" ht="15.75" customHeight="1" x14ac:dyDescent="0.2">
      <c r="A22" s="7">
        <v>103090</v>
      </c>
      <c r="B22" s="7" t="s">
        <v>364</v>
      </c>
      <c r="C22" s="7" t="s">
        <v>289</v>
      </c>
      <c r="D22" s="7">
        <v>12</v>
      </c>
      <c r="E22" s="7" t="s">
        <v>246</v>
      </c>
      <c r="F22" s="7" t="s">
        <v>365</v>
      </c>
      <c r="G22" s="7" t="s">
        <v>366</v>
      </c>
      <c r="H22" s="7">
        <v>1</v>
      </c>
      <c r="I22" s="7">
        <v>1</v>
      </c>
      <c r="J22" s="7">
        <v>1</v>
      </c>
      <c r="K22" s="7">
        <v>1500</v>
      </c>
      <c r="L22" s="7">
        <v>8423.66</v>
      </c>
      <c r="M22" s="7">
        <v>28741.54</v>
      </c>
      <c r="N22" s="544">
        <f t="shared" si="0"/>
        <v>4613.4799999999996</v>
      </c>
      <c r="O22" s="7">
        <v>2904.81</v>
      </c>
      <c r="P22" s="7">
        <v>1708.67</v>
      </c>
      <c r="Q22" s="544">
        <f t="shared" si="1"/>
        <v>10666.77</v>
      </c>
      <c r="R22" s="7">
        <v>10611.09</v>
      </c>
      <c r="S22" s="7">
        <v>55.68</v>
      </c>
      <c r="T22" s="544">
        <v>5231.82</v>
      </c>
      <c r="U22" s="544">
        <f t="shared" si="2"/>
        <v>4818.53</v>
      </c>
      <c r="V22" s="7">
        <v>2272.7399999999998</v>
      </c>
      <c r="W22" s="7">
        <v>0</v>
      </c>
      <c r="X22" s="7">
        <v>0</v>
      </c>
      <c r="Y22" s="7">
        <v>183.43</v>
      </c>
      <c r="Z22" s="7">
        <v>158.66999999999999</v>
      </c>
      <c r="AA22" s="7">
        <v>1100.3</v>
      </c>
      <c r="AB22" s="7">
        <v>0</v>
      </c>
      <c r="AC22" s="544">
        <v>360.12</v>
      </c>
      <c r="AD22" s="7">
        <v>1103.3900000000001</v>
      </c>
      <c r="AE22" s="7">
        <v>0</v>
      </c>
      <c r="AF22" s="7">
        <v>0</v>
      </c>
      <c r="AG22" s="544">
        <f t="shared" si="3"/>
        <v>10730.17</v>
      </c>
      <c r="AH22" s="7">
        <v>3008.84</v>
      </c>
      <c r="AI22" s="7">
        <v>7721.33</v>
      </c>
      <c r="AJ22" s="7">
        <v>0</v>
      </c>
      <c r="AK22" s="544">
        <v>0</v>
      </c>
      <c r="AL22" s="7">
        <v>0</v>
      </c>
      <c r="AM22" s="544">
        <f t="shared" si="4"/>
        <v>0</v>
      </c>
      <c r="AN22" s="7">
        <v>0</v>
      </c>
      <c r="AO22" s="7">
        <v>0</v>
      </c>
      <c r="AP22" s="544">
        <f t="shared" si="5"/>
        <v>0</v>
      </c>
      <c r="AQ22" s="7">
        <v>0</v>
      </c>
      <c r="AR22" s="7">
        <v>0</v>
      </c>
      <c r="AS22" s="7">
        <v>0</v>
      </c>
      <c r="AT22" s="544">
        <v>0</v>
      </c>
      <c r="AU22" s="544">
        <v>0</v>
      </c>
      <c r="AV22" s="544">
        <f t="shared" si="6"/>
        <v>0</v>
      </c>
      <c r="AW22" s="7">
        <v>0</v>
      </c>
      <c r="AX22" s="7">
        <v>0</v>
      </c>
      <c r="AY22" s="544">
        <f t="shared" si="7"/>
        <v>0</v>
      </c>
      <c r="AZ22" s="7">
        <v>0</v>
      </c>
      <c r="BA22" s="7">
        <v>0</v>
      </c>
    </row>
    <row r="23" spans="1:53" ht="15.75" customHeight="1" x14ac:dyDescent="0.2">
      <c r="A23" s="7">
        <v>103211</v>
      </c>
      <c r="B23" s="7" t="s">
        <v>364</v>
      </c>
      <c r="C23" s="7" t="s">
        <v>289</v>
      </c>
      <c r="D23" s="7">
        <v>12</v>
      </c>
      <c r="E23" s="7" t="s">
        <v>246</v>
      </c>
      <c r="F23" s="7" t="s">
        <v>365</v>
      </c>
      <c r="G23" s="7" t="s">
        <v>366</v>
      </c>
      <c r="H23" s="7">
        <v>4</v>
      </c>
      <c r="I23" s="7">
        <v>2</v>
      </c>
      <c r="J23" s="7">
        <v>0</v>
      </c>
      <c r="K23" s="7">
        <v>1100</v>
      </c>
      <c r="L23" s="7">
        <v>8339.7099999999991</v>
      </c>
      <c r="M23" s="7">
        <v>28455.11</v>
      </c>
      <c r="N23" s="544">
        <f t="shared" si="0"/>
        <v>1780.66</v>
      </c>
      <c r="O23" s="7">
        <v>0</v>
      </c>
      <c r="P23" s="7">
        <v>1780.66</v>
      </c>
      <c r="Q23" s="544">
        <f t="shared" si="1"/>
        <v>11735.65</v>
      </c>
      <c r="R23" s="7">
        <v>10358.08</v>
      </c>
      <c r="S23" s="7">
        <v>1377.57</v>
      </c>
      <c r="T23" s="544">
        <v>3524.14</v>
      </c>
      <c r="U23" s="544">
        <f t="shared" si="2"/>
        <v>4213.3900000000003</v>
      </c>
      <c r="V23" s="7">
        <v>1742.05</v>
      </c>
      <c r="W23" s="7">
        <v>0</v>
      </c>
      <c r="X23" s="7">
        <v>694.22</v>
      </c>
      <c r="Y23" s="7">
        <v>114.37</v>
      </c>
      <c r="Z23" s="7">
        <v>0</v>
      </c>
      <c r="AA23" s="7">
        <v>0</v>
      </c>
      <c r="AB23" s="7">
        <v>348.57</v>
      </c>
      <c r="AC23" s="544">
        <v>284.76</v>
      </c>
      <c r="AD23" s="7">
        <v>1314.18</v>
      </c>
      <c r="AE23" s="7">
        <v>0</v>
      </c>
      <c r="AF23" s="7">
        <v>0</v>
      </c>
      <c r="AG23" s="544">
        <f t="shared" si="3"/>
        <v>15015.41</v>
      </c>
      <c r="AH23" s="7">
        <v>2184.58</v>
      </c>
      <c r="AI23" s="7">
        <v>12830.83</v>
      </c>
      <c r="AJ23" s="7">
        <v>0</v>
      </c>
      <c r="AK23" s="544">
        <v>0</v>
      </c>
      <c r="AL23" s="7">
        <v>0</v>
      </c>
      <c r="AM23" s="544">
        <f t="shared" si="4"/>
        <v>0</v>
      </c>
      <c r="AN23" s="7">
        <v>0</v>
      </c>
      <c r="AO23" s="7">
        <v>0</v>
      </c>
      <c r="AP23" s="544">
        <f t="shared" si="5"/>
        <v>0</v>
      </c>
      <c r="AQ23" s="7">
        <v>0</v>
      </c>
      <c r="AR23" s="7">
        <v>0</v>
      </c>
      <c r="AS23" s="7">
        <v>0</v>
      </c>
      <c r="AT23" s="544">
        <v>0</v>
      </c>
      <c r="AU23" s="544">
        <v>0</v>
      </c>
      <c r="AV23" s="544">
        <f t="shared" si="6"/>
        <v>0</v>
      </c>
      <c r="AW23" s="7">
        <v>0</v>
      </c>
      <c r="AX23" s="7">
        <v>0</v>
      </c>
      <c r="AY23" s="544">
        <f t="shared" si="7"/>
        <v>0</v>
      </c>
      <c r="AZ23" s="7">
        <v>0</v>
      </c>
      <c r="BA23" s="7">
        <v>0</v>
      </c>
    </row>
    <row r="24" spans="1:53" ht="15.75" customHeight="1" x14ac:dyDescent="0.2">
      <c r="A24" s="7">
        <v>103339</v>
      </c>
      <c r="B24" s="7" t="s">
        <v>364</v>
      </c>
      <c r="C24" s="7" t="s">
        <v>289</v>
      </c>
      <c r="D24" s="7">
        <v>12</v>
      </c>
      <c r="E24" s="7" t="s">
        <v>246</v>
      </c>
      <c r="F24" s="7" t="s">
        <v>365</v>
      </c>
      <c r="G24" s="7" t="s">
        <v>366</v>
      </c>
      <c r="H24" s="7">
        <v>5</v>
      </c>
      <c r="I24" s="7">
        <v>1</v>
      </c>
      <c r="J24" s="7">
        <v>1</v>
      </c>
      <c r="K24" s="7">
        <v>1100</v>
      </c>
      <c r="L24" s="7">
        <v>6811.8</v>
      </c>
      <c r="M24" s="7">
        <v>23241.85</v>
      </c>
      <c r="N24" s="544">
        <f t="shared" si="0"/>
        <v>1246.3900000000001</v>
      </c>
      <c r="O24" s="7">
        <v>0</v>
      </c>
      <c r="P24" s="7">
        <v>1246.3900000000001</v>
      </c>
      <c r="Q24" s="544">
        <f t="shared" si="1"/>
        <v>6975.15</v>
      </c>
      <c r="R24" s="7">
        <v>6975.15</v>
      </c>
      <c r="S24" s="7">
        <v>0</v>
      </c>
      <c r="T24" s="544">
        <v>6226.16</v>
      </c>
      <c r="U24" s="544">
        <f t="shared" si="2"/>
        <v>5469.5</v>
      </c>
      <c r="V24" s="7">
        <v>3454.06</v>
      </c>
      <c r="W24" s="7">
        <v>0</v>
      </c>
      <c r="X24" s="7">
        <v>449.47</v>
      </c>
      <c r="Y24" s="7">
        <v>0</v>
      </c>
      <c r="Z24" s="7">
        <v>172.65</v>
      </c>
      <c r="AA24" s="7">
        <v>628.04999999999995</v>
      </c>
      <c r="AB24" s="7">
        <v>0</v>
      </c>
      <c r="AC24" s="544">
        <v>1420.7</v>
      </c>
      <c r="AD24" s="7">
        <v>765.27</v>
      </c>
      <c r="AE24" s="7">
        <v>0</v>
      </c>
      <c r="AF24" s="7">
        <v>0</v>
      </c>
      <c r="AG24" s="544">
        <f t="shared" si="3"/>
        <v>8490.1</v>
      </c>
      <c r="AH24" s="7">
        <v>1903.78</v>
      </c>
      <c r="AI24" s="7">
        <v>6586.32</v>
      </c>
      <c r="AJ24" s="7">
        <v>0</v>
      </c>
      <c r="AK24" s="544">
        <v>0</v>
      </c>
      <c r="AL24" s="7">
        <v>0</v>
      </c>
      <c r="AM24" s="544">
        <f t="shared" si="4"/>
        <v>0</v>
      </c>
      <c r="AN24" s="7">
        <v>0</v>
      </c>
      <c r="AO24" s="7">
        <v>0</v>
      </c>
      <c r="AP24" s="544">
        <f t="shared" si="5"/>
        <v>0</v>
      </c>
      <c r="AQ24" s="7">
        <v>0</v>
      </c>
      <c r="AR24" s="7">
        <v>0</v>
      </c>
      <c r="AS24" s="7">
        <v>0</v>
      </c>
      <c r="AT24" s="544">
        <v>0</v>
      </c>
      <c r="AU24" s="544">
        <v>0</v>
      </c>
      <c r="AV24" s="544">
        <f t="shared" si="6"/>
        <v>0</v>
      </c>
      <c r="AW24" s="7">
        <v>0</v>
      </c>
      <c r="AX24" s="7">
        <v>0</v>
      </c>
      <c r="AY24" s="544">
        <f t="shared" si="7"/>
        <v>0</v>
      </c>
      <c r="AZ24" s="7">
        <v>0</v>
      </c>
      <c r="BA24" s="7">
        <v>0</v>
      </c>
    </row>
    <row r="25" spans="1:53" ht="15.75" customHeight="1" x14ac:dyDescent="0.2">
      <c r="A25" s="7">
        <v>103601</v>
      </c>
      <c r="B25" s="7" t="s">
        <v>364</v>
      </c>
      <c r="C25" s="7" t="s">
        <v>289</v>
      </c>
      <c r="D25" s="7">
        <v>12</v>
      </c>
      <c r="E25" s="7" t="s">
        <v>246</v>
      </c>
      <c r="F25" s="7" t="s">
        <v>365</v>
      </c>
      <c r="G25" s="7" t="s">
        <v>366</v>
      </c>
      <c r="H25" s="7">
        <v>6</v>
      </c>
      <c r="I25" s="7">
        <v>1</v>
      </c>
      <c r="J25" s="7">
        <v>1</v>
      </c>
      <c r="K25" s="7">
        <v>2090</v>
      </c>
      <c r="L25" s="7">
        <v>21021.759999999998</v>
      </c>
      <c r="M25" s="7">
        <v>71726.259999999995</v>
      </c>
      <c r="N25" s="544">
        <f t="shared" si="0"/>
        <v>7943.84</v>
      </c>
      <c r="O25" s="7">
        <v>1943.65</v>
      </c>
      <c r="P25" s="7">
        <v>6000.19</v>
      </c>
      <c r="Q25" s="544">
        <f t="shared" si="1"/>
        <v>32261.49</v>
      </c>
      <c r="R25" s="7">
        <v>29817.11</v>
      </c>
      <c r="S25" s="7">
        <v>2444.38</v>
      </c>
      <c r="T25" s="544">
        <v>9576.7999999999993</v>
      </c>
      <c r="U25" s="544">
        <f t="shared" si="2"/>
        <v>13432.72</v>
      </c>
      <c r="V25" s="7">
        <v>2646.38</v>
      </c>
      <c r="W25" s="7">
        <v>1772.07</v>
      </c>
      <c r="X25" s="7">
        <v>737.46</v>
      </c>
      <c r="Y25" s="7">
        <v>276.49</v>
      </c>
      <c r="Z25" s="7">
        <v>514.66</v>
      </c>
      <c r="AA25" s="7">
        <v>5106.33</v>
      </c>
      <c r="AB25" s="7">
        <v>143.26</v>
      </c>
      <c r="AC25" s="544">
        <v>3311.62</v>
      </c>
      <c r="AD25" s="7">
        <v>2236.0700000000002</v>
      </c>
      <c r="AE25" s="7">
        <v>0</v>
      </c>
      <c r="AF25" s="7">
        <v>0</v>
      </c>
      <c r="AG25" s="544">
        <f t="shared" si="3"/>
        <v>32909.32</v>
      </c>
      <c r="AH25" s="7">
        <v>5167.01</v>
      </c>
      <c r="AI25" s="7">
        <v>27742.31</v>
      </c>
      <c r="AJ25" s="7">
        <v>0</v>
      </c>
      <c r="AK25" s="544">
        <v>0</v>
      </c>
      <c r="AL25" s="7">
        <v>0</v>
      </c>
      <c r="AM25" s="544">
        <f t="shared" si="4"/>
        <v>0</v>
      </c>
      <c r="AN25" s="7">
        <v>0</v>
      </c>
      <c r="AO25" s="7">
        <v>0</v>
      </c>
      <c r="AP25" s="544">
        <f t="shared" si="5"/>
        <v>0</v>
      </c>
      <c r="AQ25" s="7">
        <v>0</v>
      </c>
      <c r="AR25" s="7">
        <v>0</v>
      </c>
      <c r="AS25" s="7">
        <v>0</v>
      </c>
      <c r="AT25" s="544">
        <v>0</v>
      </c>
      <c r="AU25" s="544">
        <v>0</v>
      </c>
      <c r="AV25" s="544">
        <f t="shared" si="6"/>
        <v>0</v>
      </c>
      <c r="AW25" s="7">
        <v>0</v>
      </c>
      <c r="AX25" s="7">
        <v>0</v>
      </c>
      <c r="AY25" s="544">
        <f t="shared" si="7"/>
        <v>0</v>
      </c>
      <c r="AZ25" s="7">
        <v>0</v>
      </c>
      <c r="BA25" s="7">
        <v>0</v>
      </c>
    </row>
    <row r="26" spans="1:53" ht="15.75" customHeight="1" x14ac:dyDescent="0.2">
      <c r="A26" s="7">
        <v>103667</v>
      </c>
      <c r="B26" s="7" t="s">
        <v>364</v>
      </c>
      <c r="C26" s="7" t="s">
        <v>289</v>
      </c>
      <c r="D26" s="7">
        <v>12</v>
      </c>
      <c r="E26" s="7" t="s">
        <v>246</v>
      </c>
      <c r="F26" s="7" t="s">
        <v>365</v>
      </c>
      <c r="G26" s="7" t="s">
        <v>366</v>
      </c>
      <c r="H26" s="7">
        <v>3</v>
      </c>
      <c r="I26" s="7">
        <v>1</v>
      </c>
      <c r="J26" s="7">
        <v>1</v>
      </c>
      <c r="K26" s="7">
        <v>700</v>
      </c>
      <c r="L26" s="7">
        <v>6828.26</v>
      </c>
      <c r="M26" s="7">
        <v>23298.01</v>
      </c>
      <c r="N26" s="544">
        <f t="shared" si="0"/>
        <v>1560.36</v>
      </c>
      <c r="O26" s="7">
        <v>778.3</v>
      </c>
      <c r="P26" s="7">
        <v>782.06</v>
      </c>
      <c r="Q26" s="544">
        <f t="shared" si="1"/>
        <v>9140.99</v>
      </c>
      <c r="R26" s="7">
        <v>9140.99</v>
      </c>
      <c r="S26" s="7">
        <v>0</v>
      </c>
      <c r="T26" s="544">
        <v>5617.02</v>
      </c>
      <c r="U26" s="544">
        <f t="shared" si="2"/>
        <v>5179.8099999999995</v>
      </c>
      <c r="V26" s="7">
        <v>2324.37</v>
      </c>
      <c r="W26" s="7">
        <v>0</v>
      </c>
      <c r="X26" s="7">
        <v>867.56</v>
      </c>
      <c r="Y26" s="7">
        <v>392.41</v>
      </c>
      <c r="Z26" s="7">
        <v>0</v>
      </c>
      <c r="AA26" s="7">
        <v>0</v>
      </c>
      <c r="AB26" s="7">
        <v>0</v>
      </c>
      <c r="AC26" s="544">
        <v>422.79</v>
      </c>
      <c r="AD26" s="7">
        <v>1595.47</v>
      </c>
      <c r="AE26" s="7">
        <v>0</v>
      </c>
      <c r="AF26" s="7">
        <v>0</v>
      </c>
      <c r="AG26" s="544">
        <f t="shared" si="3"/>
        <v>6807.9</v>
      </c>
      <c r="AH26" s="7">
        <v>1370.67</v>
      </c>
      <c r="AI26" s="7">
        <v>5437.23</v>
      </c>
      <c r="AJ26" s="7">
        <v>0</v>
      </c>
      <c r="AK26" s="544">
        <v>0</v>
      </c>
      <c r="AL26" s="7">
        <v>0</v>
      </c>
      <c r="AM26" s="544">
        <f t="shared" si="4"/>
        <v>0</v>
      </c>
      <c r="AN26" s="7">
        <v>0</v>
      </c>
      <c r="AO26" s="7">
        <v>0</v>
      </c>
      <c r="AP26" s="544">
        <f t="shared" si="5"/>
        <v>0</v>
      </c>
      <c r="AQ26" s="7">
        <v>0</v>
      </c>
      <c r="AR26" s="7">
        <v>0</v>
      </c>
      <c r="AS26" s="7">
        <v>0</v>
      </c>
      <c r="AT26" s="544">
        <v>0</v>
      </c>
      <c r="AU26" s="544">
        <v>0</v>
      </c>
      <c r="AV26" s="544">
        <f t="shared" si="6"/>
        <v>0</v>
      </c>
      <c r="AW26" s="7">
        <v>0</v>
      </c>
      <c r="AX26" s="7">
        <v>0</v>
      </c>
      <c r="AY26" s="544">
        <f t="shared" si="7"/>
        <v>0</v>
      </c>
      <c r="AZ26" s="7">
        <v>0</v>
      </c>
      <c r="BA26" s="7">
        <v>0</v>
      </c>
    </row>
    <row r="27" spans="1:53" ht="15.75" customHeight="1" x14ac:dyDescent="0.2">
      <c r="A27" s="7">
        <v>103839</v>
      </c>
      <c r="B27" s="7" t="s">
        <v>364</v>
      </c>
      <c r="C27" s="7" t="s">
        <v>289</v>
      </c>
      <c r="D27" s="7">
        <v>12</v>
      </c>
      <c r="E27" s="7" t="s">
        <v>246</v>
      </c>
      <c r="F27" s="7" t="s">
        <v>365</v>
      </c>
      <c r="G27" s="7" t="s">
        <v>366</v>
      </c>
      <c r="H27" s="7">
        <v>4</v>
      </c>
      <c r="I27" s="7">
        <v>2</v>
      </c>
      <c r="J27" s="7">
        <v>0</v>
      </c>
      <c r="K27" s="7">
        <v>650</v>
      </c>
      <c r="L27" s="7">
        <v>7741.6</v>
      </c>
      <c r="M27" s="7">
        <v>26414.34</v>
      </c>
      <c r="N27" s="544">
        <f t="shared" si="0"/>
        <v>0</v>
      </c>
      <c r="O27" s="7">
        <v>0</v>
      </c>
      <c r="P27" s="7">
        <v>0</v>
      </c>
      <c r="Q27" s="544">
        <f t="shared" si="1"/>
        <v>14682.37</v>
      </c>
      <c r="R27" s="7">
        <v>14682.37</v>
      </c>
      <c r="S27" s="7">
        <v>0</v>
      </c>
      <c r="T27" s="544">
        <v>6800.84</v>
      </c>
      <c r="U27" s="544">
        <f t="shared" si="2"/>
        <v>3301.13</v>
      </c>
      <c r="V27" s="7">
        <v>1818.17</v>
      </c>
      <c r="W27" s="7">
        <v>0</v>
      </c>
      <c r="X27" s="7">
        <v>956.79</v>
      </c>
      <c r="Y27" s="7">
        <v>0</v>
      </c>
      <c r="Z27" s="7">
        <v>0</v>
      </c>
      <c r="AA27" s="7">
        <v>0</v>
      </c>
      <c r="AB27" s="7">
        <v>0</v>
      </c>
      <c r="AC27" s="544">
        <v>356.43</v>
      </c>
      <c r="AD27" s="7">
        <v>526.16999999999996</v>
      </c>
      <c r="AE27" s="7">
        <v>0</v>
      </c>
      <c r="AF27" s="7">
        <v>0</v>
      </c>
      <c r="AG27" s="544">
        <f t="shared" si="3"/>
        <v>4386.45</v>
      </c>
      <c r="AH27" s="7">
        <v>1273.53</v>
      </c>
      <c r="AI27" s="7">
        <v>3112.92</v>
      </c>
      <c r="AJ27" s="7">
        <v>0</v>
      </c>
      <c r="AK27" s="544">
        <v>0</v>
      </c>
      <c r="AL27" s="7">
        <v>0</v>
      </c>
      <c r="AM27" s="544">
        <f t="shared" si="4"/>
        <v>0</v>
      </c>
      <c r="AN27" s="7">
        <v>0</v>
      </c>
      <c r="AO27" s="7">
        <v>0</v>
      </c>
      <c r="AP27" s="544">
        <f t="shared" si="5"/>
        <v>0</v>
      </c>
      <c r="AQ27" s="7">
        <v>0</v>
      </c>
      <c r="AR27" s="7">
        <v>0</v>
      </c>
      <c r="AS27" s="7">
        <v>0</v>
      </c>
      <c r="AT27" s="544">
        <v>0</v>
      </c>
      <c r="AU27" s="544">
        <v>0</v>
      </c>
      <c r="AV27" s="544">
        <f t="shared" si="6"/>
        <v>0</v>
      </c>
      <c r="AW27" s="7">
        <v>0</v>
      </c>
      <c r="AX27" s="7">
        <v>0</v>
      </c>
      <c r="AY27" s="544">
        <f t="shared" si="7"/>
        <v>0</v>
      </c>
      <c r="AZ27" s="7">
        <v>0</v>
      </c>
      <c r="BA27" s="7">
        <v>0</v>
      </c>
    </row>
    <row r="28" spans="1:53" ht="15.75" customHeight="1" x14ac:dyDescent="0.2">
      <c r="A28" s="7">
        <v>103869</v>
      </c>
      <c r="B28" s="7" t="s">
        <v>364</v>
      </c>
      <c r="C28" s="7" t="s">
        <v>289</v>
      </c>
      <c r="D28" s="7">
        <v>12</v>
      </c>
      <c r="E28" s="7" t="s">
        <v>246</v>
      </c>
      <c r="F28" s="7" t="s">
        <v>365</v>
      </c>
      <c r="G28" s="7" t="s">
        <v>366</v>
      </c>
      <c r="H28" s="7">
        <v>6</v>
      </c>
      <c r="I28" s="7">
        <v>2</v>
      </c>
      <c r="J28" s="7">
        <v>1</v>
      </c>
      <c r="K28" s="7">
        <v>2270</v>
      </c>
      <c r="L28" s="7">
        <v>15073.53</v>
      </c>
      <c r="M28" s="7">
        <v>51430.89</v>
      </c>
      <c r="N28" s="544">
        <f t="shared" si="0"/>
        <v>6393.82</v>
      </c>
      <c r="O28" s="7">
        <v>0</v>
      </c>
      <c r="P28" s="7">
        <v>6393.82</v>
      </c>
      <c r="Q28" s="544">
        <f t="shared" si="1"/>
        <v>35262.71</v>
      </c>
      <c r="R28" s="7">
        <v>34858.83</v>
      </c>
      <c r="S28" s="7">
        <v>403.88</v>
      </c>
      <c r="T28" s="544">
        <v>0</v>
      </c>
      <c r="U28" s="544">
        <f t="shared" si="2"/>
        <v>5275.87</v>
      </c>
      <c r="V28" s="7">
        <v>2647.39</v>
      </c>
      <c r="W28" s="7">
        <v>0</v>
      </c>
      <c r="X28" s="7">
        <v>551.57000000000005</v>
      </c>
      <c r="Y28" s="7">
        <v>231.52</v>
      </c>
      <c r="Z28" s="7">
        <v>109.97</v>
      </c>
      <c r="AA28" s="7">
        <v>0</v>
      </c>
      <c r="AB28" s="7">
        <v>0</v>
      </c>
      <c r="AC28" s="544">
        <v>340.12</v>
      </c>
      <c r="AD28" s="7">
        <v>1735.42</v>
      </c>
      <c r="AE28" s="7">
        <v>0</v>
      </c>
      <c r="AF28" s="7">
        <v>0</v>
      </c>
      <c r="AG28" s="544">
        <f t="shared" si="3"/>
        <v>18083.66</v>
      </c>
      <c r="AH28" s="7">
        <v>4158.68</v>
      </c>
      <c r="AI28" s="7">
        <v>13924.98</v>
      </c>
      <c r="AJ28" s="7">
        <v>12538.62</v>
      </c>
      <c r="AK28" s="544">
        <v>0</v>
      </c>
      <c r="AL28" s="7">
        <v>11511.5</v>
      </c>
      <c r="AM28" s="544">
        <f t="shared" si="4"/>
        <v>1027.0999999999999</v>
      </c>
      <c r="AN28" s="7">
        <v>0</v>
      </c>
      <c r="AO28" s="7">
        <v>1027.0999999999999</v>
      </c>
      <c r="AP28" s="544">
        <f t="shared" si="5"/>
        <v>1027.0999999999999</v>
      </c>
      <c r="AQ28" s="7">
        <v>0</v>
      </c>
      <c r="AR28" s="7">
        <v>1027.0999999999999</v>
      </c>
      <c r="AS28" s="7">
        <v>0</v>
      </c>
      <c r="AT28" s="544">
        <v>0</v>
      </c>
      <c r="AU28" s="544">
        <v>0</v>
      </c>
      <c r="AV28" s="544">
        <f t="shared" si="6"/>
        <v>0</v>
      </c>
      <c r="AW28" s="7">
        <v>0</v>
      </c>
      <c r="AX28" s="7">
        <v>0</v>
      </c>
      <c r="AY28" s="544">
        <f t="shared" si="7"/>
        <v>0</v>
      </c>
      <c r="AZ28" s="7">
        <v>0</v>
      </c>
      <c r="BA28" s="7">
        <v>0</v>
      </c>
    </row>
    <row r="29" spans="1:53" ht="15.75" customHeight="1" x14ac:dyDescent="0.2">
      <c r="A29" s="7">
        <v>104002</v>
      </c>
      <c r="B29" s="7" t="s">
        <v>364</v>
      </c>
      <c r="C29" s="7" t="s">
        <v>289</v>
      </c>
      <c r="D29" s="7">
        <v>12</v>
      </c>
      <c r="E29" s="7" t="s">
        <v>246</v>
      </c>
      <c r="F29" s="7" t="s">
        <v>365</v>
      </c>
      <c r="G29" s="7" t="s">
        <v>366</v>
      </c>
      <c r="H29" s="7">
        <v>4</v>
      </c>
      <c r="I29" s="7">
        <v>2</v>
      </c>
      <c r="J29" s="7">
        <v>1</v>
      </c>
      <c r="K29" s="7">
        <v>5250</v>
      </c>
      <c r="L29" s="7">
        <v>44333.440000000002</v>
      </c>
      <c r="M29" s="7">
        <v>151265.68</v>
      </c>
      <c r="N29" s="544">
        <f t="shared" si="0"/>
        <v>21839.07</v>
      </c>
      <c r="O29" s="7">
        <v>0</v>
      </c>
      <c r="P29" s="7">
        <v>21839.07</v>
      </c>
      <c r="Q29" s="544">
        <f t="shared" si="1"/>
        <v>67964.039999999994</v>
      </c>
      <c r="R29" s="7">
        <v>67964.039999999994</v>
      </c>
      <c r="S29" s="7">
        <v>0</v>
      </c>
      <c r="T29" s="544">
        <v>5772.78</v>
      </c>
      <c r="U29" s="544">
        <f t="shared" si="2"/>
        <v>19160.689999999999</v>
      </c>
      <c r="V29" s="7">
        <v>2717.53</v>
      </c>
      <c r="W29" s="7">
        <v>5372.36</v>
      </c>
      <c r="X29" s="7">
        <v>2697.73</v>
      </c>
      <c r="Y29" s="7">
        <v>252.41</v>
      </c>
      <c r="Z29" s="7">
        <v>109.36</v>
      </c>
      <c r="AA29" s="7">
        <v>576.32000000000005</v>
      </c>
      <c r="AB29" s="7">
        <v>479.56</v>
      </c>
      <c r="AC29" s="544">
        <v>7613.53</v>
      </c>
      <c r="AD29" s="7">
        <v>6955.42</v>
      </c>
      <c r="AE29" s="7">
        <v>0</v>
      </c>
      <c r="AF29" s="7">
        <v>0</v>
      </c>
      <c r="AG29" s="544">
        <f t="shared" si="3"/>
        <v>80030.89</v>
      </c>
      <c r="AH29" s="7">
        <v>5219.55</v>
      </c>
      <c r="AI29" s="7">
        <v>74811.34</v>
      </c>
      <c r="AJ29" s="7">
        <v>0</v>
      </c>
      <c r="AK29" s="544">
        <v>0</v>
      </c>
      <c r="AL29" s="7">
        <v>0</v>
      </c>
      <c r="AM29" s="544">
        <f t="shared" si="4"/>
        <v>0</v>
      </c>
      <c r="AN29" s="7">
        <v>0</v>
      </c>
      <c r="AO29" s="7">
        <v>0</v>
      </c>
      <c r="AP29" s="544">
        <f t="shared" si="5"/>
        <v>0</v>
      </c>
      <c r="AQ29" s="7">
        <v>0</v>
      </c>
      <c r="AR29" s="7">
        <v>0</v>
      </c>
      <c r="AS29" s="7">
        <v>0</v>
      </c>
      <c r="AT29" s="544">
        <v>0</v>
      </c>
      <c r="AU29" s="544">
        <v>0</v>
      </c>
      <c r="AV29" s="544">
        <f t="shared" si="6"/>
        <v>0</v>
      </c>
      <c r="AW29" s="7">
        <v>0</v>
      </c>
      <c r="AX29" s="7">
        <v>0</v>
      </c>
      <c r="AY29" s="544">
        <f t="shared" si="7"/>
        <v>0</v>
      </c>
      <c r="AZ29" s="7">
        <v>0</v>
      </c>
      <c r="BA29" s="7">
        <v>0</v>
      </c>
    </row>
    <row r="30" spans="1:53" ht="15.75" customHeight="1" x14ac:dyDescent="0.2">
      <c r="A30" s="7">
        <v>104436</v>
      </c>
      <c r="B30" s="7" t="s">
        <v>364</v>
      </c>
      <c r="C30" s="7" t="s">
        <v>289</v>
      </c>
      <c r="D30" s="7">
        <v>12</v>
      </c>
      <c r="E30" s="7" t="s">
        <v>246</v>
      </c>
      <c r="F30" s="7" t="s">
        <v>365</v>
      </c>
      <c r="G30" s="7" t="s">
        <v>366</v>
      </c>
      <c r="H30" s="7">
        <v>3</v>
      </c>
      <c r="I30" s="7">
        <v>2</v>
      </c>
      <c r="J30" s="7">
        <v>0</v>
      </c>
      <c r="K30" s="7">
        <v>2600</v>
      </c>
      <c r="L30" s="7">
        <v>32556.57</v>
      </c>
      <c r="M30" s="7">
        <v>111083.02</v>
      </c>
      <c r="N30" s="544">
        <f t="shared" si="0"/>
        <v>12779.34</v>
      </c>
      <c r="O30" s="7">
        <v>0</v>
      </c>
      <c r="P30" s="7">
        <v>12779.34</v>
      </c>
      <c r="Q30" s="544">
        <f t="shared" si="1"/>
        <v>61406.2</v>
      </c>
      <c r="R30" s="7">
        <v>61150</v>
      </c>
      <c r="S30" s="7">
        <v>256.2</v>
      </c>
      <c r="T30" s="544">
        <v>10083.56</v>
      </c>
      <c r="U30" s="544">
        <f t="shared" si="2"/>
        <v>13655.08</v>
      </c>
      <c r="V30" s="7">
        <v>6621.26</v>
      </c>
      <c r="W30" s="7">
        <v>0</v>
      </c>
      <c r="X30" s="7">
        <v>0</v>
      </c>
      <c r="Y30" s="7">
        <v>302.27</v>
      </c>
      <c r="Z30" s="7">
        <v>153.36000000000001</v>
      </c>
      <c r="AA30" s="7">
        <v>1769.96</v>
      </c>
      <c r="AB30" s="7">
        <v>470.16</v>
      </c>
      <c r="AC30" s="544">
        <v>794.36</v>
      </c>
      <c r="AD30" s="7">
        <v>4338.07</v>
      </c>
      <c r="AE30" s="7">
        <v>0</v>
      </c>
      <c r="AF30" s="7">
        <v>0</v>
      </c>
      <c r="AG30" s="544">
        <f t="shared" si="3"/>
        <v>40795.579999999994</v>
      </c>
      <c r="AH30" s="7">
        <v>7567.38</v>
      </c>
      <c r="AI30" s="7">
        <v>33228.199999999997</v>
      </c>
      <c r="AJ30" s="7">
        <v>435.9</v>
      </c>
      <c r="AK30" s="544">
        <v>0</v>
      </c>
      <c r="AL30" s="7">
        <v>0</v>
      </c>
      <c r="AM30" s="544">
        <f t="shared" si="4"/>
        <v>435.9</v>
      </c>
      <c r="AN30" s="7">
        <v>435.9</v>
      </c>
      <c r="AO30" s="7">
        <v>0</v>
      </c>
      <c r="AP30" s="544">
        <f t="shared" si="5"/>
        <v>435.9</v>
      </c>
      <c r="AQ30" s="7">
        <v>0</v>
      </c>
      <c r="AR30" s="7">
        <v>435.9</v>
      </c>
      <c r="AS30" s="7">
        <v>0</v>
      </c>
      <c r="AT30" s="544">
        <v>0</v>
      </c>
      <c r="AU30" s="544">
        <v>0</v>
      </c>
      <c r="AV30" s="544">
        <f t="shared" si="6"/>
        <v>0</v>
      </c>
      <c r="AW30" s="7">
        <v>0</v>
      </c>
      <c r="AX30" s="7">
        <v>0</v>
      </c>
      <c r="AY30" s="544">
        <f t="shared" si="7"/>
        <v>0</v>
      </c>
      <c r="AZ30" s="7">
        <v>0</v>
      </c>
      <c r="BA30" s="7">
        <v>0</v>
      </c>
    </row>
    <row r="31" spans="1:53" ht="15.75" customHeight="1" x14ac:dyDescent="0.2">
      <c r="A31" s="7">
        <v>104517</v>
      </c>
      <c r="B31" s="7" t="s">
        <v>364</v>
      </c>
      <c r="C31" s="7" t="s">
        <v>289</v>
      </c>
      <c r="D31" s="7">
        <v>12</v>
      </c>
      <c r="E31" s="7" t="s">
        <v>246</v>
      </c>
      <c r="F31" s="7" t="s">
        <v>365</v>
      </c>
      <c r="G31" s="7" t="s">
        <v>366</v>
      </c>
      <c r="H31" s="7">
        <v>6</v>
      </c>
      <c r="I31" s="7">
        <v>1</v>
      </c>
      <c r="J31" s="7">
        <v>1</v>
      </c>
      <c r="K31" s="7">
        <v>1800</v>
      </c>
      <c r="L31" s="7">
        <v>19117.05</v>
      </c>
      <c r="M31" s="7">
        <v>65227.37</v>
      </c>
      <c r="N31" s="544">
        <f t="shared" si="0"/>
        <v>7139.71</v>
      </c>
      <c r="O31" s="7">
        <v>2587.88</v>
      </c>
      <c r="P31" s="7">
        <v>4551.83</v>
      </c>
      <c r="Q31" s="544">
        <f t="shared" si="1"/>
        <v>27541.95</v>
      </c>
      <c r="R31" s="7">
        <v>24706.639999999999</v>
      </c>
      <c r="S31" s="7">
        <v>2835.31</v>
      </c>
      <c r="T31" s="544">
        <v>9810.3799999999992</v>
      </c>
      <c r="U31" s="544">
        <f t="shared" si="2"/>
        <v>14705.93</v>
      </c>
      <c r="V31" s="7">
        <v>6285.49</v>
      </c>
      <c r="W31" s="7">
        <v>0</v>
      </c>
      <c r="X31" s="7">
        <v>1255.1199999999999</v>
      </c>
      <c r="Y31" s="7">
        <v>235.94</v>
      </c>
      <c r="Z31" s="7">
        <v>337.81</v>
      </c>
      <c r="AA31" s="7">
        <v>3082.13</v>
      </c>
      <c r="AB31" s="7">
        <v>660.23</v>
      </c>
      <c r="AC31" s="544">
        <v>1799.96</v>
      </c>
      <c r="AD31" s="7">
        <v>2849.21</v>
      </c>
      <c r="AE31" s="7">
        <v>0</v>
      </c>
      <c r="AF31" s="7">
        <v>0</v>
      </c>
      <c r="AG31" s="544">
        <f t="shared" si="3"/>
        <v>26020.85</v>
      </c>
      <c r="AH31" s="7">
        <v>4184.24</v>
      </c>
      <c r="AI31" s="7">
        <v>21836.61</v>
      </c>
      <c r="AJ31" s="7">
        <v>0</v>
      </c>
      <c r="AK31" s="544">
        <v>0</v>
      </c>
      <c r="AL31" s="7">
        <v>0</v>
      </c>
      <c r="AM31" s="544">
        <f t="shared" si="4"/>
        <v>0</v>
      </c>
      <c r="AN31" s="7">
        <v>0</v>
      </c>
      <c r="AO31" s="7">
        <v>0</v>
      </c>
      <c r="AP31" s="544">
        <f t="shared" si="5"/>
        <v>0</v>
      </c>
      <c r="AQ31" s="7">
        <v>0</v>
      </c>
      <c r="AR31" s="7">
        <v>0</v>
      </c>
      <c r="AS31" s="7">
        <v>0</v>
      </c>
      <c r="AT31" s="544">
        <v>0</v>
      </c>
      <c r="AU31" s="544">
        <v>0</v>
      </c>
      <c r="AV31" s="544">
        <f t="shared" si="6"/>
        <v>0</v>
      </c>
      <c r="AW31" s="7">
        <v>0</v>
      </c>
      <c r="AX31" s="7">
        <v>0</v>
      </c>
      <c r="AY31" s="544">
        <f t="shared" si="7"/>
        <v>0</v>
      </c>
      <c r="AZ31" s="7">
        <v>0</v>
      </c>
      <c r="BA31" s="7">
        <v>0</v>
      </c>
    </row>
    <row r="32" spans="1:53" ht="15.75" customHeight="1" x14ac:dyDescent="0.2">
      <c r="A32" s="7">
        <v>104656</v>
      </c>
      <c r="B32" s="7" t="s">
        <v>364</v>
      </c>
      <c r="C32" s="7" t="s">
        <v>289</v>
      </c>
      <c r="D32" s="7">
        <v>12</v>
      </c>
      <c r="E32" s="7" t="s">
        <v>246</v>
      </c>
      <c r="F32" s="7" t="s">
        <v>365</v>
      </c>
      <c r="G32" s="7" t="s">
        <v>366</v>
      </c>
      <c r="H32" s="7">
        <v>9</v>
      </c>
      <c r="I32" s="7">
        <v>1</v>
      </c>
      <c r="J32" s="7">
        <v>1</v>
      </c>
      <c r="K32" s="7">
        <v>2200</v>
      </c>
      <c r="L32" s="7">
        <v>17951.09</v>
      </c>
      <c r="M32" s="7">
        <v>61249.14</v>
      </c>
      <c r="N32" s="544">
        <f t="shared" si="0"/>
        <v>7352.55</v>
      </c>
      <c r="O32" s="7">
        <v>4081.01</v>
      </c>
      <c r="P32" s="7">
        <v>3271.54</v>
      </c>
      <c r="Q32" s="544">
        <f t="shared" si="1"/>
        <v>17930.89</v>
      </c>
      <c r="R32" s="7">
        <v>17726.22</v>
      </c>
      <c r="S32" s="7">
        <v>204.67</v>
      </c>
      <c r="T32" s="544">
        <v>10750.61</v>
      </c>
      <c r="U32" s="544">
        <f t="shared" si="2"/>
        <v>12642.759999999998</v>
      </c>
      <c r="V32" s="7">
        <v>4715.71</v>
      </c>
      <c r="W32" s="7">
        <v>0</v>
      </c>
      <c r="X32" s="7">
        <v>545.44000000000005</v>
      </c>
      <c r="Y32" s="7">
        <v>540.20000000000005</v>
      </c>
      <c r="Z32" s="7">
        <v>181.07</v>
      </c>
      <c r="AA32" s="7">
        <v>2281.4499999999998</v>
      </c>
      <c r="AB32" s="7">
        <v>853.55</v>
      </c>
      <c r="AC32" s="544">
        <v>2854.84</v>
      </c>
      <c r="AD32" s="7">
        <v>3525.34</v>
      </c>
      <c r="AE32" s="7">
        <v>0</v>
      </c>
      <c r="AF32" s="7">
        <v>0</v>
      </c>
      <c r="AG32" s="544">
        <f t="shared" si="3"/>
        <v>30077.18</v>
      </c>
      <c r="AH32" s="7">
        <v>6101.59</v>
      </c>
      <c r="AI32" s="7">
        <v>23975.59</v>
      </c>
      <c r="AJ32" s="7">
        <v>0</v>
      </c>
      <c r="AK32" s="544">
        <v>0</v>
      </c>
      <c r="AL32" s="7">
        <v>0</v>
      </c>
      <c r="AM32" s="544">
        <f t="shared" si="4"/>
        <v>0</v>
      </c>
      <c r="AN32" s="7">
        <v>0</v>
      </c>
      <c r="AO32" s="7">
        <v>0</v>
      </c>
      <c r="AP32" s="544">
        <f t="shared" si="5"/>
        <v>0</v>
      </c>
      <c r="AQ32" s="7">
        <v>0</v>
      </c>
      <c r="AR32" s="7">
        <v>0</v>
      </c>
      <c r="AS32" s="7">
        <v>0</v>
      </c>
      <c r="AT32" s="544">
        <v>0</v>
      </c>
      <c r="AU32" s="544">
        <v>0</v>
      </c>
      <c r="AV32" s="544">
        <f t="shared" si="6"/>
        <v>0</v>
      </c>
      <c r="AW32" s="7">
        <v>0</v>
      </c>
      <c r="AX32" s="7">
        <v>0</v>
      </c>
      <c r="AY32" s="544">
        <f t="shared" si="7"/>
        <v>0</v>
      </c>
      <c r="AZ32" s="7">
        <v>0</v>
      </c>
      <c r="BA32" s="7">
        <v>0</v>
      </c>
    </row>
    <row r="33" spans="1:53" ht="15.75" customHeight="1" x14ac:dyDescent="0.2">
      <c r="A33" s="7">
        <v>104741</v>
      </c>
      <c r="B33" s="7" t="s">
        <v>364</v>
      </c>
      <c r="C33" s="7" t="s">
        <v>289</v>
      </c>
      <c r="D33" s="7">
        <v>12</v>
      </c>
      <c r="E33" s="7" t="s">
        <v>246</v>
      </c>
      <c r="F33" s="7" t="s">
        <v>365</v>
      </c>
      <c r="G33" s="7" t="s">
        <v>366</v>
      </c>
      <c r="H33" s="7">
        <v>4</v>
      </c>
      <c r="I33" s="7">
        <v>2</v>
      </c>
      <c r="J33" s="7">
        <v>0</v>
      </c>
      <c r="K33" s="7">
        <v>1550</v>
      </c>
      <c r="L33" s="7">
        <v>19967.07</v>
      </c>
      <c r="M33" s="7">
        <v>68127.649999999994</v>
      </c>
      <c r="N33" s="544">
        <f t="shared" si="0"/>
        <v>5134.21</v>
      </c>
      <c r="O33" s="7">
        <v>510.49</v>
      </c>
      <c r="P33" s="7">
        <v>4623.72</v>
      </c>
      <c r="Q33" s="544">
        <f t="shared" si="1"/>
        <v>32006.03</v>
      </c>
      <c r="R33" s="7">
        <v>31103.01</v>
      </c>
      <c r="S33" s="7">
        <v>903.02</v>
      </c>
      <c r="T33" s="544">
        <v>14675.44</v>
      </c>
      <c r="U33" s="544">
        <f t="shared" si="2"/>
        <v>8713.89</v>
      </c>
      <c r="V33" s="7">
        <v>1969.22</v>
      </c>
      <c r="W33" s="7">
        <v>0</v>
      </c>
      <c r="X33" s="7">
        <v>954.49</v>
      </c>
      <c r="Y33" s="7">
        <v>304.60000000000002</v>
      </c>
      <c r="Z33" s="7">
        <v>0</v>
      </c>
      <c r="AA33" s="7">
        <v>0</v>
      </c>
      <c r="AB33" s="7">
        <v>586.41</v>
      </c>
      <c r="AC33" s="544">
        <v>2686.2</v>
      </c>
      <c r="AD33" s="7">
        <v>3027.28</v>
      </c>
      <c r="AE33" s="7">
        <v>0</v>
      </c>
      <c r="AF33" s="7">
        <v>1871.89</v>
      </c>
      <c r="AG33" s="544">
        <f t="shared" si="3"/>
        <v>24774.31</v>
      </c>
      <c r="AH33" s="7">
        <v>4904.3599999999997</v>
      </c>
      <c r="AI33" s="7">
        <v>19869.95</v>
      </c>
      <c r="AJ33" s="7">
        <v>0</v>
      </c>
      <c r="AK33" s="544">
        <v>0</v>
      </c>
      <c r="AL33" s="7">
        <v>0</v>
      </c>
      <c r="AM33" s="544">
        <f t="shared" si="4"/>
        <v>0</v>
      </c>
      <c r="AN33" s="7">
        <v>0</v>
      </c>
      <c r="AO33" s="7">
        <v>0</v>
      </c>
      <c r="AP33" s="544">
        <f t="shared" si="5"/>
        <v>0</v>
      </c>
      <c r="AQ33" s="7">
        <v>0</v>
      </c>
      <c r="AR33" s="7">
        <v>0</v>
      </c>
      <c r="AS33" s="7">
        <v>0</v>
      </c>
      <c r="AT33" s="544">
        <v>0</v>
      </c>
      <c r="AU33" s="544">
        <v>0</v>
      </c>
      <c r="AV33" s="544">
        <f t="shared" si="6"/>
        <v>0</v>
      </c>
      <c r="AW33" s="7">
        <v>0</v>
      </c>
      <c r="AX33" s="7">
        <v>0</v>
      </c>
      <c r="AY33" s="544">
        <f t="shared" si="7"/>
        <v>0</v>
      </c>
      <c r="AZ33" s="7">
        <v>0</v>
      </c>
      <c r="BA33" s="7">
        <v>0</v>
      </c>
    </row>
    <row r="34" spans="1:53" ht="15.75" customHeight="1" x14ac:dyDescent="0.2">
      <c r="A34" s="7">
        <v>104978</v>
      </c>
      <c r="B34" s="7" t="s">
        <v>364</v>
      </c>
      <c r="C34" s="7" t="s">
        <v>289</v>
      </c>
      <c r="D34" s="7">
        <v>12</v>
      </c>
      <c r="E34" s="7" t="s">
        <v>246</v>
      </c>
      <c r="F34" s="7" t="s">
        <v>365</v>
      </c>
      <c r="G34" s="7" t="s">
        <v>366</v>
      </c>
      <c r="H34" s="7">
        <v>4</v>
      </c>
      <c r="I34" s="7">
        <v>1</v>
      </c>
      <c r="J34" s="7">
        <v>1</v>
      </c>
      <c r="K34" s="7">
        <v>530</v>
      </c>
      <c r="L34" s="7">
        <v>16307.69</v>
      </c>
      <c r="M34" s="7">
        <v>55641.83</v>
      </c>
      <c r="N34" s="544">
        <f t="shared" si="0"/>
        <v>5897.65</v>
      </c>
      <c r="O34" s="7">
        <v>4011.38</v>
      </c>
      <c r="P34" s="7">
        <v>1886.27</v>
      </c>
      <c r="Q34" s="544">
        <f t="shared" si="1"/>
        <v>13435.29</v>
      </c>
      <c r="R34" s="7">
        <v>13265.42</v>
      </c>
      <c r="S34" s="7">
        <v>169.87</v>
      </c>
      <c r="T34" s="544">
        <v>8151.65</v>
      </c>
      <c r="U34" s="544">
        <f t="shared" si="2"/>
        <v>19355.629999999997</v>
      </c>
      <c r="V34" s="7">
        <v>5953.96</v>
      </c>
      <c r="W34" s="7">
        <v>0</v>
      </c>
      <c r="X34" s="7">
        <v>468.08</v>
      </c>
      <c r="Y34" s="7">
        <v>240.47</v>
      </c>
      <c r="Z34" s="7">
        <v>239.15</v>
      </c>
      <c r="AA34" s="7">
        <v>1893.56</v>
      </c>
      <c r="AB34" s="7">
        <v>152.91999999999999</v>
      </c>
      <c r="AC34" s="544">
        <v>3256.64</v>
      </c>
      <c r="AD34" s="7">
        <v>10407.49</v>
      </c>
      <c r="AE34" s="7">
        <v>0</v>
      </c>
      <c r="AF34" s="7">
        <v>0</v>
      </c>
      <c r="AG34" s="544">
        <f t="shared" si="3"/>
        <v>29804.210000000003</v>
      </c>
      <c r="AH34" s="7">
        <v>5544.88</v>
      </c>
      <c r="AI34" s="7">
        <v>24259.33</v>
      </c>
      <c r="AJ34" s="7">
        <v>0</v>
      </c>
      <c r="AK34" s="544">
        <v>0</v>
      </c>
      <c r="AL34" s="7">
        <v>0</v>
      </c>
      <c r="AM34" s="544">
        <f t="shared" si="4"/>
        <v>0</v>
      </c>
      <c r="AN34" s="7">
        <v>0</v>
      </c>
      <c r="AO34" s="7">
        <v>0</v>
      </c>
      <c r="AP34" s="544">
        <f t="shared" si="5"/>
        <v>0</v>
      </c>
      <c r="AQ34" s="7">
        <v>0</v>
      </c>
      <c r="AR34" s="7">
        <v>0</v>
      </c>
      <c r="AS34" s="7">
        <v>0</v>
      </c>
      <c r="AT34" s="544">
        <v>0</v>
      </c>
      <c r="AU34" s="544">
        <v>0</v>
      </c>
      <c r="AV34" s="544">
        <f t="shared" si="6"/>
        <v>0</v>
      </c>
      <c r="AW34" s="7">
        <v>0</v>
      </c>
      <c r="AX34" s="7">
        <v>0</v>
      </c>
      <c r="AY34" s="544">
        <f t="shared" si="7"/>
        <v>0</v>
      </c>
      <c r="AZ34" s="7">
        <v>0</v>
      </c>
      <c r="BA34" s="7">
        <v>0</v>
      </c>
    </row>
    <row r="35" spans="1:53" ht="15.75" customHeight="1" x14ac:dyDescent="0.2">
      <c r="A35" s="7">
        <v>105297</v>
      </c>
      <c r="B35" s="7" t="s">
        <v>364</v>
      </c>
      <c r="C35" s="7" t="s">
        <v>289</v>
      </c>
      <c r="D35" s="7">
        <v>12</v>
      </c>
      <c r="E35" s="7" t="s">
        <v>246</v>
      </c>
      <c r="F35" s="7" t="s">
        <v>365</v>
      </c>
      <c r="G35" s="7" t="s">
        <v>366</v>
      </c>
      <c r="H35" s="7">
        <v>6</v>
      </c>
      <c r="I35" s="7">
        <v>1</v>
      </c>
      <c r="J35" s="7">
        <v>1</v>
      </c>
      <c r="K35" s="7">
        <v>2350</v>
      </c>
      <c r="L35" s="7">
        <v>23406.2</v>
      </c>
      <c r="M35" s="7">
        <v>79861.960000000006</v>
      </c>
      <c r="N35" s="544">
        <f t="shared" si="0"/>
        <v>6272.44</v>
      </c>
      <c r="O35" s="7">
        <v>0</v>
      </c>
      <c r="P35" s="7">
        <v>6272.44</v>
      </c>
      <c r="Q35" s="544">
        <f t="shared" si="1"/>
        <v>54778.789999999994</v>
      </c>
      <c r="R35" s="7">
        <v>54558.2</v>
      </c>
      <c r="S35" s="7">
        <v>220.59</v>
      </c>
      <c r="T35" s="544">
        <v>0</v>
      </c>
      <c r="U35" s="544">
        <f t="shared" si="2"/>
        <v>4963.76</v>
      </c>
      <c r="V35" s="7">
        <v>2537.7199999999998</v>
      </c>
      <c r="W35" s="7">
        <v>0</v>
      </c>
      <c r="X35" s="7">
        <v>621.14</v>
      </c>
      <c r="Y35" s="7">
        <v>231.51</v>
      </c>
      <c r="Z35" s="7">
        <v>562.51</v>
      </c>
      <c r="AA35" s="7">
        <v>0</v>
      </c>
      <c r="AB35" s="7">
        <v>535.87</v>
      </c>
      <c r="AC35" s="544">
        <v>1361.65</v>
      </c>
      <c r="AD35" s="7">
        <v>475.01</v>
      </c>
      <c r="AE35" s="7">
        <v>0</v>
      </c>
      <c r="AF35" s="7">
        <v>0</v>
      </c>
      <c r="AG35" s="544">
        <f t="shared" si="3"/>
        <v>25434.720000000001</v>
      </c>
      <c r="AH35" s="7">
        <v>2668.68</v>
      </c>
      <c r="AI35" s="7">
        <v>22766.04</v>
      </c>
      <c r="AJ35" s="7">
        <v>16092.35</v>
      </c>
      <c r="AK35" s="544">
        <v>0</v>
      </c>
      <c r="AL35" s="7">
        <v>11013.04</v>
      </c>
      <c r="AM35" s="544">
        <f t="shared" si="4"/>
        <v>5079.3100000000004</v>
      </c>
      <c r="AN35" s="7">
        <v>0</v>
      </c>
      <c r="AO35" s="7">
        <v>5079.3100000000004</v>
      </c>
      <c r="AP35" s="544">
        <f t="shared" si="5"/>
        <v>5079.3100000000004</v>
      </c>
      <c r="AQ35" s="7">
        <v>0</v>
      </c>
      <c r="AR35" s="7">
        <v>5079.3100000000004</v>
      </c>
      <c r="AS35" s="7">
        <v>0</v>
      </c>
      <c r="AT35" s="544">
        <v>0</v>
      </c>
      <c r="AU35" s="544">
        <v>0</v>
      </c>
      <c r="AV35" s="544">
        <f t="shared" si="6"/>
        <v>0</v>
      </c>
      <c r="AW35" s="7">
        <v>0</v>
      </c>
      <c r="AX35" s="7">
        <v>0</v>
      </c>
      <c r="AY35" s="544">
        <f t="shared" si="7"/>
        <v>0</v>
      </c>
      <c r="AZ35" s="7">
        <v>0</v>
      </c>
      <c r="BA35" s="7">
        <v>0</v>
      </c>
    </row>
    <row r="36" spans="1:53" ht="15.75" customHeight="1" x14ac:dyDescent="0.2">
      <c r="A36" s="7">
        <v>105338</v>
      </c>
      <c r="B36" s="7" t="s">
        <v>364</v>
      </c>
      <c r="C36" s="7" t="s">
        <v>289</v>
      </c>
      <c r="D36" s="7">
        <v>12</v>
      </c>
      <c r="E36" s="7" t="s">
        <v>246</v>
      </c>
      <c r="F36" s="7" t="s">
        <v>365</v>
      </c>
      <c r="G36" s="7" t="s">
        <v>366</v>
      </c>
      <c r="H36" s="7">
        <v>5</v>
      </c>
      <c r="I36" s="7">
        <v>1</v>
      </c>
      <c r="J36" s="7">
        <v>1</v>
      </c>
      <c r="K36" s="7">
        <v>860</v>
      </c>
      <c r="L36" s="7">
        <v>9283.99</v>
      </c>
      <c r="M36" s="7">
        <v>31676.97</v>
      </c>
      <c r="N36" s="544">
        <f t="shared" si="0"/>
        <v>1589.69</v>
      </c>
      <c r="O36" s="7">
        <v>528.91</v>
      </c>
      <c r="P36" s="7">
        <v>1060.78</v>
      </c>
      <c r="Q36" s="544">
        <f t="shared" si="1"/>
        <v>8185.27</v>
      </c>
      <c r="R36" s="7">
        <v>8088.5</v>
      </c>
      <c r="S36" s="7">
        <v>96.77</v>
      </c>
      <c r="T36" s="544">
        <v>6097.28</v>
      </c>
      <c r="U36" s="544">
        <f t="shared" si="2"/>
        <v>12624.09</v>
      </c>
      <c r="V36" s="7">
        <v>1694.78</v>
      </c>
      <c r="W36" s="7">
        <v>0</v>
      </c>
      <c r="X36" s="7">
        <v>589.52</v>
      </c>
      <c r="Y36" s="7">
        <v>542.21</v>
      </c>
      <c r="Z36" s="7">
        <v>611.76</v>
      </c>
      <c r="AA36" s="7">
        <v>6176.74</v>
      </c>
      <c r="AB36" s="7">
        <v>31.04</v>
      </c>
      <c r="AC36" s="544">
        <v>140.38</v>
      </c>
      <c r="AD36" s="7">
        <v>2978.04</v>
      </c>
      <c r="AE36" s="7">
        <v>0</v>
      </c>
      <c r="AF36" s="7">
        <v>0</v>
      </c>
      <c r="AG36" s="544">
        <f t="shared" si="3"/>
        <v>18299.96</v>
      </c>
      <c r="AH36" s="7">
        <v>3032.43</v>
      </c>
      <c r="AI36" s="7">
        <v>15267.53</v>
      </c>
      <c r="AJ36" s="7">
        <v>0</v>
      </c>
      <c r="AK36" s="544">
        <v>0</v>
      </c>
      <c r="AL36" s="7">
        <v>0</v>
      </c>
      <c r="AM36" s="544">
        <f t="shared" si="4"/>
        <v>0</v>
      </c>
      <c r="AN36" s="7">
        <v>0</v>
      </c>
      <c r="AO36" s="7">
        <v>0</v>
      </c>
      <c r="AP36" s="544">
        <f t="shared" si="5"/>
        <v>0</v>
      </c>
      <c r="AQ36" s="7">
        <v>0</v>
      </c>
      <c r="AR36" s="7">
        <v>0</v>
      </c>
      <c r="AS36" s="7">
        <v>0</v>
      </c>
      <c r="AT36" s="544">
        <v>0</v>
      </c>
      <c r="AU36" s="544">
        <v>0</v>
      </c>
      <c r="AV36" s="544">
        <f t="shared" si="6"/>
        <v>0</v>
      </c>
      <c r="AW36" s="7">
        <v>0</v>
      </c>
      <c r="AX36" s="7">
        <v>0</v>
      </c>
      <c r="AY36" s="544">
        <f t="shared" si="7"/>
        <v>0</v>
      </c>
      <c r="AZ36" s="7">
        <v>0</v>
      </c>
      <c r="BA36" s="7">
        <v>0</v>
      </c>
    </row>
    <row r="37" spans="1:53" ht="15.75" customHeight="1" x14ac:dyDescent="0.2">
      <c r="A37" s="7">
        <v>105463</v>
      </c>
      <c r="B37" s="7" t="s">
        <v>364</v>
      </c>
      <c r="C37" s="7" t="s">
        <v>289</v>
      </c>
      <c r="D37" s="7">
        <v>12</v>
      </c>
      <c r="E37" s="7" t="s">
        <v>246</v>
      </c>
      <c r="F37" s="7" t="s">
        <v>365</v>
      </c>
      <c r="G37" s="7" t="s">
        <v>366</v>
      </c>
      <c r="H37" s="7">
        <v>6</v>
      </c>
      <c r="I37" s="7">
        <v>2</v>
      </c>
      <c r="J37" s="7">
        <v>1</v>
      </c>
      <c r="K37" s="7">
        <v>1850</v>
      </c>
      <c r="L37" s="7">
        <v>16949.73</v>
      </c>
      <c r="M37" s="7">
        <v>57832.47</v>
      </c>
      <c r="N37" s="544">
        <f t="shared" si="0"/>
        <v>9959.58</v>
      </c>
      <c r="O37" s="7">
        <v>4603.57</v>
      </c>
      <c r="P37" s="7">
        <v>5356.01</v>
      </c>
      <c r="Q37" s="544">
        <f t="shared" si="1"/>
        <v>29052.39</v>
      </c>
      <c r="R37" s="7">
        <v>28152.35</v>
      </c>
      <c r="S37" s="7">
        <v>900.04</v>
      </c>
      <c r="T37" s="544">
        <v>7762.59</v>
      </c>
      <c r="U37" s="544">
        <f t="shared" si="2"/>
        <v>4952.01</v>
      </c>
      <c r="V37" s="7">
        <v>2362.08</v>
      </c>
      <c r="W37" s="7">
        <v>0</v>
      </c>
      <c r="X37" s="7">
        <v>172.97</v>
      </c>
      <c r="Y37" s="7">
        <v>205.78</v>
      </c>
      <c r="Z37" s="7">
        <v>115.94</v>
      </c>
      <c r="AA37" s="7">
        <v>1087.98</v>
      </c>
      <c r="AB37" s="7">
        <v>29.62</v>
      </c>
      <c r="AC37" s="544">
        <v>902.28</v>
      </c>
      <c r="AD37" s="7">
        <v>977.64</v>
      </c>
      <c r="AE37" s="7">
        <v>0</v>
      </c>
      <c r="AF37" s="7">
        <v>0</v>
      </c>
      <c r="AG37" s="544">
        <f t="shared" si="3"/>
        <v>20078.009999999998</v>
      </c>
      <c r="AH37" s="7">
        <v>5126.3</v>
      </c>
      <c r="AI37" s="7">
        <v>14951.71</v>
      </c>
      <c r="AJ37" s="7">
        <v>0</v>
      </c>
      <c r="AK37" s="544">
        <v>0</v>
      </c>
      <c r="AL37" s="7">
        <v>0</v>
      </c>
      <c r="AM37" s="544">
        <f t="shared" si="4"/>
        <v>0</v>
      </c>
      <c r="AN37" s="7">
        <v>0</v>
      </c>
      <c r="AO37" s="7">
        <v>0</v>
      </c>
      <c r="AP37" s="544">
        <f t="shared" si="5"/>
        <v>0</v>
      </c>
      <c r="AQ37" s="7">
        <v>0</v>
      </c>
      <c r="AR37" s="7">
        <v>0</v>
      </c>
      <c r="AS37" s="7">
        <v>0</v>
      </c>
      <c r="AT37" s="544">
        <v>0</v>
      </c>
      <c r="AU37" s="544">
        <v>0</v>
      </c>
      <c r="AV37" s="544">
        <f t="shared" si="6"/>
        <v>0</v>
      </c>
      <c r="AW37" s="7">
        <v>0</v>
      </c>
      <c r="AX37" s="7">
        <v>0</v>
      </c>
      <c r="AY37" s="544">
        <f t="shared" si="7"/>
        <v>0</v>
      </c>
      <c r="AZ37" s="7">
        <v>0</v>
      </c>
      <c r="BA37" s="7">
        <v>0</v>
      </c>
    </row>
    <row r="38" spans="1:53" ht="15.75" customHeight="1" x14ac:dyDescent="0.2">
      <c r="A38" s="7">
        <v>105929</v>
      </c>
      <c r="B38" s="7" t="s">
        <v>364</v>
      </c>
      <c r="C38" s="7" t="s">
        <v>289</v>
      </c>
      <c r="D38" s="7">
        <v>12</v>
      </c>
      <c r="E38" s="7" t="s">
        <v>246</v>
      </c>
      <c r="F38" s="7" t="s">
        <v>365</v>
      </c>
      <c r="G38" s="7" t="s">
        <v>366</v>
      </c>
      <c r="H38" s="7">
        <v>4</v>
      </c>
      <c r="I38" s="7">
        <v>1</v>
      </c>
      <c r="J38" s="7">
        <v>0</v>
      </c>
      <c r="K38" s="7">
        <v>1030</v>
      </c>
      <c r="L38" s="7">
        <v>16240.24</v>
      </c>
      <c r="M38" s="7">
        <v>55411.71</v>
      </c>
      <c r="N38" s="544">
        <f t="shared" si="0"/>
        <v>4640.1000000000004</v>
      </c>
      <c r="O38" s="7">
        <v>1843.9</v>
      </c>
      <c r="P38" s="7">
        <v>2796.2</v>
      </c>
      <c r="Q38" s="544">
        <f t="shared" si="1"/>
        <v>31491.48</v>
      </c>
      <c r="R38" s="7">
        <v>31071.61</v>
      </c>
      <c r="S38" s="7">
        <v>419.87</v>
      </c>
      <c r="T38" s="544">
        <v>7770.04</v>
      </c>
      <c r="U38" s="544">
        <f t="shared" si="2"/>
        <v>5996.6</v>
      </c>
      <c r="V38" s="7">
        <v>4310.8599999999997</v>
      </c>
      <c r="W38" s="7">
        <v>0</v>
      </c>
      <c r="X38" s="7">
        <v>0</v>
      </c>
      <c r="Y38" s="7">
        <v>234.72</v>
      </c>
      <c r="Z38" s="7">
        <v>95.3</v>
      </c>
      <c r="AA38" s="7">
        <v>622.14</v>
      </c>
      <c r="AB38" s="7">
        <v>30.68</v>
      </c>
      <c r="AC38" s="544">
        <v>1022.2</v>
      </c>
      <c r="AD38" s="7">
        <v>702.9</v>
      </c>
      <c r="AE38" s="7">
        <v>0</v>
      </c>
      <c r="AF38" s="7">
        <v>0</v>
      </c>
      <c r="AG38" s="544">
        <f t="shared" si="3"/>
        <v>14890.43</v>
      </c>
      <c r="AH38" s="7">
        <v>4475.6099999999997</v>
      </c>
      <c r="AI38" s="7">
        <v>10414.82</v>
      </c>
      <c r="AJ38" s="7">
        <v>0</v>
      </c>
      <c r="AK38" s="544">
        <v>0</v>
      </c>
      <c r="AL38" s="7">
        <v>0</v>
      </c>
      <c r="AM38" s="544">
        <f t="shared" si="4"/>
        <v>0</v>
      </c>
      <c r="AN38" s="7">
        <v>0</v>
      </c>
      <c r="AO38" s="7">
        <v>0</v>
      </c>
      <c r="AP38" s="544">
        <f t="shared" si="5"/>
        <v>0</v>
      </c>
      <c r="AQ38" s="7">
        <v>0</v>
      </c>
      <c r="AR38" s="7">
        <v>0</v>
      </c>
      <c r="AS38" s="7">
        <v>0</v>
      </c>
      <c r="AT38" s="544">
        <v>0</v>
      </c>
      <c r="AU38" s="544">
        <v>0</v>
      </c>
      <c r="AV38" s="544">
        <f t="shared" si="6"/>
        <v>0</v>
      </c>
      <c r="AW38" s="7">
        <v>0</v>
      </c>
      <c r="AX38" s="7">
        <v>0</v>
      </c>
      <c r="AY38" s="544">
        <f t="shared" si="7"/>
        <v>0</v>
      </c>
      <c r="AZ38" s="7">
        <v>0</v>
      </c>
      <c r="BA38" s="7">
        <v>0</v>
      </c>
    </row>
    <row r="39" spans="1:53" ht="15.75" customHeight="1" x14ac:dyDescent="0.2">
      <c r="A39" s="7">
        <v>106305</v>
      </c>
      <c r="B39" s="7" t="s">
        <v>364</v>
      </c>
      <c r="C39" s="7" t="s">
        <v>289</v>
      </c>
      <c r="D39" s="7">
        <v>12</v>
      </c>
      <c r="E39" s="7" t="s">
        <v>246</v>
      </c>
      <c r="F39" s="7" t="s">
        <v>365</v>
      </c>
      <c r="G39" s="7" t="s">
        <v>366</v>
      </c>
      <c r="H39" s="7">
        <v>4</v>
      </c>
      <c r="I39" s="7">
        <v>1</v>
      </c>
      <c r="J39" s="7">
        <v>1</v>
      </c>
      <c r="K39" s="7">
        <v>1200</v>
      </c>
      <c r="L39" s="7">
        <v>8588.56</v>
      </c>
      <c r="M39" s="7">
        <v>29304.17</v>
      </c>
      <c r="N39" s="544">
        <f t="shared" si="0"/>
        <v>0</v>
      </c>
      <c r="O39" s="7">
        <v>0</v>
      </c>
      <c r="P39" s="7">
        <v>0</v>
      </c>
      <c r="Q39" s="544">
        <f t="shared" si="1"/>
        <v>1189.2</v>
      </c>
      <c r="R39" s="7">
        <v>0</v>
      </c>
      <c r="S39" s="7">
        <v>1189.2</v>
      </c>
      <c r="T39" s="544">
        <v>15097.81</v>
      </c>
      <c r="U39" s="544">
        <f t="shared" si="2"/>
        <v>7705.47</v>
      </c>
      <c r="V39" s="7">
        <v>3670.26</v>
      </c>
      <c r="W39" s="7">
        <v>0</v>
      </c>
      <c r="X39" s="7">
        <v>501.29</v>
      </c>
      <c r="Y39" s="7">
        <v>976.76</v>
      </c>
      <c r="Z39" s="7">
        <v>250.65</v>
      </c>
      <c r="AA39" s="7">
        <v>1805.79</v>
      </c>
      <c r="AB39" s="7">
        <v>0</v>
      </c>
      <c r="AC39" s="544">
        <v>2220.3000000000002</v>
      </c>
      <c r="AD39" s="7">
        <v>500.72</v>
      </c>
      <c r="AE39" s="7">
        <v>0</v>
      </c>
      <c r="AF39" s="7">
        <v>0</v>
      </c>
      <c r="AG39" s="544">
        <f t="shared" si="3"/>
        <v>13628.24</v>
      </c>
      <c r="AH39" s="7">
        <v>3091.77</v>
      </c>
      <c r="AI39" s="7">
        <v>10536.47</v>
      </c>
      <c r="AJ39" s="7">
        <v>0</v>
      </c>
      <c r="AK39" s="544">
        <v>0</v>
      </c>
      <c r="AL39" s="7">
        <v>0</v>
      </c>
      <c r="AM39" s="544">
        <f t="shared" si="4"/>
        <v>0</v>
      </c>
      <c r="AN39" s="7">
        <v>0</v>
      </c>
      <c r="AO39" s="7">
        <v>0</v>
      </c>
      <c r="AP39" s="544">
        <f t="shared" si="5"/>
        <v>0</v>
      </c>
      <c r="AQ39" s="7">
        <v>0</v>
      </c>
      <c r="AR39" s="7">
        <v>0</v>
      </c>
      <c r="AS39" s="7">
        <v>0</v>
      </c>
      <c r="AT39" s="544">
        <v>0</v>
      </c>
      <c r="AU39" s="544">
        <v>0</v>
      </c>
      <c r="AV39" s="544">
        <f t="shared" si="6"/>
        <v>0</v>
      </c>
      <c r="AW39" s="7">
        <v>0</v>
      </c>
      <c r="AX39" s="7">
        <v>0</v>
      </c>
      <c r="AY39" s="544">
        <f t="shared" si="7"/>
        <v>0</v>
      </c>
      <c r="AZ39" s="7">
        <v>0</v>
      </c>
      <c r="BA39" s="7">
        <v>0</v>
      </c>
    </row>
    <row r="40" spans="1:53" ht="15.75" customHeight="1" x14ac:dyDescent="0.2">
      <c r="A40" s="7">
        <v>106414</v>
      </c>
      <c r="B40" s="7" t="s">
        <v>364</v>
      </c>
      <c r="C40" s="7" t="s">
        <v>289</v>
      </c>
      <c r="D40" s="7">
        <v>12</v>
      </c>
      <c r="E40" s="7" t="s">
        <v>246</v>
      </c>
      <c r="F40" s="7" t="s">
        <v>365</v>
      </c>
      <c r="G40" s="7" t="s">
        <v>366</v>
      </c>
      <c r="H40" s="7">
        <v>7</v>
      </c>
      <c r="I40" s="7">
        <v>2</v>
      </c>
      <c r="J40" s="7">
        <v>1</v>
      </c>
      <c r="K40" s="7">
        <v>1000</v>
      </c>
      <c r="L40" s="7">
        <v>10258.459999999999</v>
      </c>
      <c r="M40" s="7">
        <v>35001.879999999997</v>
      </c>
      <c r="N40" s="544">
        <f t="shared" si="0"/>
        <v>1218.3699999999999</v>
      </c>
      <c r="O40" s="7">
        <v>0</v>
      </c>
      <c r="P40" s="7">
        <v>1218.3699999999999</v>
      </c>
      <c r="Q40" s="544">
        <f t="shared" si="1"/>
        <v>13527.85</v>
      </c>
      <c r="R40" s="7">
        <v>13527.85</v>
      </c>
      <c r="S40" s="7">
        <v>0</v>
      </c>
      <c r="T40" s="544">
        <v>13025.56</v>
      </c>
      <c r="U40" s="544">
        <f t="shared" si="2"/>
        <v>4502.09</v>
      </c>
      <c r="V40" s="7">
        <v>1982.97</v>
      </c>
      <c r="W40" s="7">
        <v>0</v>
      </c>
      <c r="X40" s="7">
        <v>466.18</v>
      </c>
      <c r="Y40" s="7">
        <v>0</v>
      </c>
      <c r="Z40" s="7">
        <v>129.4</v>
      </c>
      <c r="AA40" s="7">
        <v>684.86</v>
      </c>
      <c r="AB40" s="7">
        <v>145.63999999999999</v>
      </c>
      <c r="AC40" s="544">
        <v>283.68</v>
      </c>
      <c r="AD40" s="7">
        <v>1093.04</v>
      </c>
      <c r="AE40" s="7">
        <v>0</v>
      </c>
      <c r="AF40" s="7">
        <v>0</v>
      </c>
      <c r="AG40" s="544">
        <f t="shared" si="3"/>
        <v>8909.7000000000007</v>
      </c>
      <c r="AH40" s="7">
        <v>2444.2600000000002</v>
      </c>
      <c r="AI40" s="7">
        <v>6465.44</v>
      </c>
      <c r="AJ40" s="7">
        <v>0</v>
      </c>
      <c r="AK40" s="544">
        <v>0</v>
      </c>
      <c r="AL40" s="7">
        <v>0</v>
      </c>
      <c r="AM40" s="544">
        <f t="shared" si="4"/>
        <v>0</v>
      </c>
      <c r="AN40" s="7">
        <v>0</v>
      </c>
      <c r="AO40" s="7">
        <v>0</v>
      </c>
      <c r="AP40" s="544">
        <f t="shared" si="5"/>
        <v>0</v>
      </c>
      <c r="AQ40" s="7">
        <v>0</v>
      </c>
      <c r="AR40" s="7">
        <v>0</v>
      </c>
      <c r="AS40" s="7">
        <v>0</v>
      </c>
      <c r="AT40" s="544">
        <v>0</v>
      </c>
      <c r="AU40" s="544">
        <v>0</v>
      </c>
      <c r="AV40" s="544">
        <f t="shared" si="6"/>
        <v>0</v>
      </c>
      <c r="AW40" s="7">
        <v>0</v>
      </c>
      <c r="AX40" s="7">
        <v>0</v>
      </c>
      <c r="AY40" s="544">
        <f t="shared" si="7"/>
        <v>0</v>
      </c>
      <c r="AZ40" s="7">
        <v>0</v>
      </c>
      <c r="BA40" s="7">
        <v>0</v>
      </c>
    </row>
    <row r="41" spans="1:53" ht="15.75" customHeight="1" x14ac:dyDescent="0.2">
      <c r="A41" s="7">
        <v>106659</v>
      </c>
      <c r="B41" s="7" t="s">
        <v>364</v>
      </c>
      <c r="C41" s="7" t="s">
        <v>289</v>
      </c>
      <c r="D41" s="7">
        <v>12</v>
      </c>
      <c r="E41" s="7" t="s">
        <v>246</v>
      </c>
      <c r="F41" s="7" t="s">
        <v>365</v>
      </c>
      <c r="G41" s="7" t="s">
        <v>366</v>
      </c>
      <c r="H41" s="7">
        <v>9</v>
      </c>
      <c r="I41" s="7">
        <v>2</v>
      </c>
      <c r="J41" s="7">
        <v>1</v>
      </c>
      <c r="K41" s="7">
        <v>2330</v>
      </c>
      <c r="L41" s="7">
        <v>25994.95</v>
      </c>
      <c r="M41" s="7">
        <v>88694.76</v>
      </c>
      <c r="N41" s="544">
        <f t="shared" si="0"/>
        <v>9302.69</v>
      </c>
      <c r="O41" s="7">
        <v>3629.73</v>
      </c>
      <c r="P41" s="7">
        <v>5672.96</v>
      </c>
      <c r="Q41" s="544">
        <f t="shared" si="1"/>
        <v>50758.46</v>
      </c>
      <c r="R41" s="7">
        <v>49977.33</v>
      </c>
      <c r="S41" s="7">
        <v>781.13</v>
      </c>
      <c r="T41" s="544">
        <v>6614.36</v>
      </c>
      <c r="U41" s="544">
        <f t="shared" si="2"/>
        <v>11864.7</v>
      </c>
      <c r="V41" s="7">
        <v>2595.09</v>
      </c>
      <c r="W41" s="7">
        <v>0</v>
      </c>
      <c r="X41" s="7">
        <v>1829.58</v>
      </c>
      <c r="Y41" s="7">
        <v>1301.9000000000001</v>
      </c>
      <c r="Z41" s="7">
        <v>175.29</v>
      </c>
      <c r="AA41" s="7">
        <v>1218.8399999999999</v>
      </c>
      <c r="AB41" s="7">
        <v>390.1</v>
      </c>
      <c r="AC41" s="544">
        <v>861.99</v>
      </c>
      <c r="AD41" s="7">
        <v>4353.8999999999996</v>
      </c>
      <c r="AE41" s="7">
        <v>0</v>
      </c>
      <c r="AF41" s="7">
        <v>0</v>
      </c>
      <c r="AG41" s="544">
        <f t="shared" si="3"/>
        <v>35138.619999999995</v>
      </c>
      <c r="AH41" s="7">
        <v>9260.34</v>
      </c>
      <c r="AI41" s="7">
        <v>25878.28</v>
      </c>
      <c r="AJ41" s="7">
        <v>1051.92</v>
      </c>
      <c r="AK41" s="544">
        <v>0</v>
      </c>
      <c r="AL41" s="7">
        <v>0</v>
      </c>
      <c r="AM41" s="544">
        <f t="shared" si="4"/>
        <v>0</v>
      </c>
      <c r="AN41" s="7">
        <v>0</v>
      </c>
      <c r="AO41" s="7">
        <v>0</v>
      </c>
      <c r="AP41" s="544">
        <f t="shared" si="5"/>
        <v>2103.84</v>
      </c>
      <c r="AQ41" s="7">
        <v>1051.92</v>
      </c>
      <c r="AR41" s="7">
        <v>1051.92</v>
      </c>
      <c r="AS41" s="7">
        <v>0</v>
      </c>
      <c r="AT41" s="544">
        <v>0</v>
      </c>
      <c r="AU41" s="544">
        <v>0</v>
      </c>
      <c r="AV41" s="544">
        <f t="shared" si="6"/>
        <v>0</v>
      </c>
      <c r="AW41" s="7">
        <v>0</v>
      </c>
      <c r="AX41" s="7">
        <v>0</v>
      </c>
      <c r="AY41" s="544">
        <f t="shared" si="7"/>
        <v>0</v>
      </c>
      <c r="AZ41" s="7">
        <v>0</v>
      </c>
      <c r="BA41" s="7">
        <v>0</v>
      </c>
    </row>
    <row r="42" spans="1:53" ht="15.75" customHeight="1" x14ac:dyDescent="0.2">
      <c r="A42" s="7">
        <v>106856</v>
      </c>
      <c r="B42" s="7" t="s">
        <v>364</v>
      </c>
      <c r="C42" s="7" t="s">
        <v>289</v>
      </c>
      <c r="D42" s="7">
        <v>12</v>
      </c>
      <c r="E42" s="7" t="s">
        <v>246</v>
      </c>
      <c r="F42" s="7" t="s">
        <v>365</v>
      </c>
      <c r="G42" s="7" t="s">
        <v>366</v>
      </c>
      <c r="H42" s="7">
        <v>5</v>
      </c>
      <c r="I42" s="7">
        <v>2</v>
      </c>
      <c r="J42" s="7">
        <v>0</v>
      </c>
      <c r="K42" s="7">
        <v>1900</v>
      </c>
      <c r="L42" s="7">
        <v>12356.81</v>
      </c>
      <c r="M42" s="7">
        <v>42161.45</v>
      </c>
      <c r="N42" s="544">
        <f t="shared" si="0"/>
        <v>4937.3100000000004</v>
      </c>
      <c r="O42" s="7">
        <v>844.62</v>
      </c>
      <c r="P42" s="7">
        <v>4092.69</v>
      </c>
      <c r="Q42" s="544">
        <f t="shared" si="1"/>
        <v>21383.43</v>
      </c>
      <c r="R42" s="7">
        <v>19676.09</v>
      </c>
      <c r="S42" s="7">
        <v>1707.34</v>
      </c>
      <c r="T42" s="544">
        <v>4140.6099999999997</v>
      </c>
      <c r="U42" s="544">
        <f t="shared" si="2"/>
        <v>7511.5799999999981</v>
      </c>
      <c r="V42" s="7">
        <v>3648.13</v>
      </c>
      <c r="W42" s="7">
        <v>0</v>
      </c>
      <c r="X42" s="7">
        <v>970.11</v>
      </c>
      <c r="Y42" s="7">
        <v>293.19</v>
      </c>
      <c r="Z42" s="7">
        <v>112.23</v>
      </c>
      <c r="AA42" s="7">
        <v>1051.82</v>
      </c>
      <c r="AB42" s="7">
        <v>138.78</v>
      </c>
      <c r="AC42" s="544">
        <v>846.46</v>
      </c>
      <c r="AD42" s="7">
        <v>1297.32</v>
      </c>
      <c r="AE42" s="7">
        <v>0</v>
      </c>
      <c r="AF42" s="7">
        <v>0</v>
      </c>
      <c r="AG42" s="544">
        <f t="shared" si="3"/>
        <v>17180.34</v>
      </c>
      <c r="AH42" s="7">
        <v>3328.35</v>
      </c>
      <c r="AI42" s="7">
        <v>13851.99</v>
      </c>
      <c r="AJ42" s="7">
        <v>0</v>
      </c>
      <c r="AK42" s="544">
        <v>0</v>
      </c>
      <c r="AL42" s="7">
        <v>0</v>
      </c>
      <c r="AM42" s="544">
        <f t="shared" si="4"/>
        <v>0</v>
      </c>
      <c r="AN42" s="7">
        <v>0</v>
      </c>
      <c r="AO42" s="7">
        <v>0</v>
      </c>
      <c r="AP42" s="544">
        <f t="shared" si="5"/>
        <v>0</v>
      </c>
      <c r="AQ42" s="7">
        <v>0</v>
      </c>
      <c r="AR42" s="7">
        <v>0</v>
      </c>
      <c r="AS42" s="7">
        <v>0</v>
      </c>
      <c r="AT42" s="544">
        <v>0</v>
      </c>
      <c r="AU42" s="544">
        <v>0</v>
      </c>
      <c r="AV42" s="544">
        <f t="shared" si="6"/>
        <v>0</v>
      </c>
      <c r="AW42" s="7">
        <v>0</v>
      </c>
      <c r="AX42" s="7">
        <v>0</v>
      </c>
      <c r="AY42" s="544">
        <f t="shared" si="7"/>
        <v>0</v>
      </c>
      <c r="AZ42" s="7">
        <v>0</v>
      </c>
      <c r="BA42" s="7">
        <v>0</v>
      </c>
    </row>
    <row r="43" spans="1:53" ht="15.75" customHeight="1" x14ac:dyDescent="0.2">
      <c r="A43" s="7">
        <v>106972</v>
      </c>
      <c r="B43" s="7" t="s">
        <v>364</v>
      </c>
      <c r="C43" s="7" t="s">
        <v>289</v>
      </c>
      <c r="D43" s="7">
        <v>12</v>
      </c>
      <c r="E43" s="7" t="s">
        <v>246</v>
      </c>
      <c r="F43" s="7" t="s">
        <v>365</v>
      </c>
      <c r="G43" s="7" t="s">
        <v>366</v>
      </c>
      <c r="H43" s="7">
        <v>7</v>
      </c>
      <c r="I43" s="7">
        <v>2</v>
      </c>
      <c r="J43" s="7">
        <v>1</v>
      </c>
      <c r="K43" s="7">
        <v>2200</v>
      </c>
      <c r="L43" s="7">
        <v>21518.66</v>
      </c>
      <c r="M43" s="7">
        <v>73421.66</v>
      </c>
      <c r="N43" s="544">
        <f t="shared" si="0"/>
        <v>9567.6</v>
      </c>
      <c r="O43" s="7">
        <v>0</v>
      </c>
      <c r="P43" s="7">
        <v>9567.6</v>
      </c>
      <c r="Q43" s="544">
        <f t="shared" si="1"/>
        <v>41970.829999999994</v>
      </c>
      <c r="R43" s="7">
        <v>41890.379999999997</v>
      </c>
      <c r="S43" s="7">
        <v>80.45</v>
      </c>
      <c r="T43" s="544">
        <v>0</v>
      </c>
      <c r="U43" s="544">
        <f t="shared" si="2"/>
        <v>7933.61</v>
      </c>
      <c r="V43" s="7">
        <v>2421.9699999999998</v>
      </c>
      <c r="W43" s="7">
        <v>0</v>
      </c>
      <c r="X43" s="7">
        <v>584.34</v>
      </c>
      <c r="Y43" s="7">
        <v>241.12</v>
      </c>
      <c r="Z43" s="7">
        <v>130.25</v>
      </c>
      <c r="AA43" s="7">
        <v>1829.3</v>
      </c>
      <c r="AB43" s="7">
        <v>399.59</v>
      </c>
      <c r="AC43" s="544">
        <v>6020.94</v>
      </c>
      <c r="AD43" s="7">
        <v>1851.17</v>
      </c>
      <c r="AE43" s="7">
        <v>427.62</v>
      </c>
      <c r="AF43" s="7">
        <v>48.25</v>
      </c>
      <c r="AG43" s="544">
        <f t="shared" si="3"/>
        <v>37039</v>
      </c>
      <c r="AH43" s="7">
        <v>7929.17</v>
      </c>
      <c r="AI43" s="7">
        <v>29109.83</v>
      </c>
      <c r="AJ43" s="7">
        <v>14786.35</v>
      </c>
      <c r="AK43" s="544">
        <v>0</v>
      </c>
      <c r="AL43" s="7">
        <v>14786.35</v>
      </c>
      <c r="AM43" s="544">
        <f t="shared" si="4"/>
        <v>0</v>
      </c>
      <c r="AN43" s="7">
        <v>0</v>
      </c>
      <c r="AO43" s="7">
        <v>0</v>
      </c>
      <c r="AP43" s="544">
        <f t="shared" si="5"/>
        <v>0</v>
      </c>
      <c r="AQ43" s="7">
        <v>0</v>
      </c>
      <c r="AR43" s="7">
        <v>0</v>
      </c>
      <c r="AS43" s="7">
        <v>0</v>
      </c>
      <c r="AT43" s="544">
        <v>0</v>
      </c>
      <c r="AU43" s="544">
        <v>0</v>
      </c>
      <c r="AV43" s="544">
        <f t="shared" si="6"/>
        <v>0</v>
      </c>
      <c r="AW43" s="7">
        <v>0</v>
      </c>
      <c r="AX43" s="7">
        <v>0</v>
      </c>
      <c r="AY43" s="544">
        <f t="shared" si="7"/>
        <v>0</v>
      </c>
      <c r="AZ43" s="7">
        <v>0</v>
      </c>
      <c r="BA43" s="7">
        <v>0</v>
      </c>
    </row>
    <row r="44" spans="1:53" ht="15.75" customHeight="1" x14ac:dyDescent="0.2">
      <c r="A44" s="7">
        <v>106975</v>
      </c>
      <c r="B44" s="7" t="s">
        <v>364</v>
      </c>
      <c r="C44" s="7" t="s">
        <v>289</v>
      </c>
      <c r="D44" s="7">
        <v>12</v>
      </c>
      <c r="E44" s="7" t="s">
        <v>246</v>
      </c>
      <c r="F44" s="7" t="s">
        <v>365</v>
      </c>
      <c r="G44" s="7" t="s">
        <v>366</v>
      </c>
      <c r="H44" s="7">
        <v>6</v>
      </c>
      <c r="I44" s="7">
        <v>2</v>
      </c>
      <c r="J44" s="7">
        <v>0</v>
      </c>
      <c r="K44" s="7">
        <v>910</v>
      </c>
      <c r="L44" s="7">
        <v>10611</v>
      </c>
      <c r="M44" s="7">
        <v>36204.74</v>
      </c>
      <c r="N44" s="544">
        <f t="shared" si="0"/>
        <v>1814.65</v>
      </c>
      <c r="O44" s="7">
        <v>0</v>
      </c>
      <c r="P44" s="7">
        <v>1814.65</v>
      </c>
      <c r="Q44" s="544">
        <f t="shared" si="1"/>
        <v>20138.09</v>
      </c>
      <c r="R44" s="7">
        <v>20138.09</v>
      </c>
      <c r="S44" s="7">
        <v>0</v>
      </c>
      <c r="T44" s="544">
        <v>3880.3</v>
      </c>
      <c r="U44" s="544">
        <f t="shared" si="2"/>
        <v>7413.33</v>
      </c>
      <c r="V44" s="7">
        <v>3890.35</v>
      </c>
      <c r="W44" s="7">
        <v>0</v>
      </c>
      <c r="X44" s="7">
        <v>0</v>
      </c>
      <c r="Y44" s="7">
        <v>518.59</v>
      </c>
      <c r="Z44" s="7">
        <v>142.84</v>
      </c>
      <c r="AA44" s="7">
        <v>1607.33</v>
      </c>
      <c r="AB44" s="7">
        <v>343.33</v>
      </c>
      <c r="AC44" s="544">
        <v>1061.9100000000001</v>
      </c>
      <c r="AD44" s="7">
        <v>910.89</v>
      </c>
      <c r="AE44" s="7">
        <v>0</v>
      </c>
      <c r="AF44" s="7">
        <v>0</v>
      </c>
      <c r="AG44" s="544">
        <f t="shared" si="3"/>
        <v>10192.09</v>
      </c>
      <c r="AH44" s="7">
        <v>1896.27</v>
      </c>
      <c r="AI44" s="7">
        <v>8295.82</v>
      </c>
      <c r="AJ44" s="7">
        <v>0</v>
      </c>
      <c r="AK44" s="544">
        <v>0</v>
      </c>
      <c r="AL44" s="7">
        <v>0</v>
      </c>
      <c r="AM44" s="544">
        <f t="shared" si="4"/>
        <v>0</v>
      </c>
      <c r="AN44" s="7">
        <v>0</v>
      </c>
      <c r="AO44" s="7">
        <v>0</v>
      </c>
      <c r="AP44" s="544">
        <f t="shared" si="5"/>
        <v>0</v>
      </c>
      <c r="AQ44" s="7">
        <v>0</v>
      </c>
      <c r="AR44" s="7">
        <v>0</v>
      </c>
      <c r="AS44" s="7">
        <v>1431.47</v>
      </c>
      <c r="AT44" s="544">
        <v>0</v>
      </c>
      <c r="AU44" s="544">
        <v>0</v>
      </c>
      <c r="AV44" s="544">
        <f t="shared" si="6"/>
        <v>1431.47</v>
      </c>
      <c r="AW44" s="7">
        <v>1431.47</v>
      </c>
      <c r="AX44" s="7">
        <v>0</v>
      </c>
      <c r="AY44" s="544">
        <f t="shared" si="7"/>
        <v>1431.47</v>
      </c>
      <c r="AZ44" s="7">
        <v>0</v>
      </c>
      <c r="BA44" s="7">
        <v>1431.47</v>
      </c>
    </row>
    <row r="45" spans="1:53" ht="15.75" customHeight="1" x14ac:dyDescent="0.2">
      <c r="A45" s="7">
        <v>107109</v>
      </c>
      <c r="B45" s="7" t="s">
        <v>364</v>
      </c>
      <c r="C45" s="7" t="s">
        <v>289</v>
      </c>
      <c r="D45" s="7">
        <v>12</v>
      </c>
      <c r="E45" s="7" t="s">
        <v>246</v>
      </c>
      <c r="F45" s="7" t="s">
        <v>365</v>
      </c>
      <c r="G45" s="7" t="s">
        <v>366</v>
      </c>
      <c r="H45" s="7">
        <v>3</v>
      </c>
      <c r="I45" s="7">
        <v>3</v>
      </c>
      <c r="J45" s="7">
        <v>0</v>
      </c>
      <c r="K45" s="7">
        <v>1070</v>
      </c>
      <c r="L45" s="7">
        <v>14566.81</v>
      </c>
      <c r="M45" s="7">
        <v>49701.96</v>
      </c>
      <c r="N45" s="544">
        <f t="shared" si="0"/>
        <v>3473.8</v>
      </c>
      <c r="O45" s="7">
        <v>0</v>
      </c>
      <c r="P45" s="7">
        <v>3473.8</v>
      </c>
      <c r="Q45" s="544">
        <f t="shared" si="1"/>
        <v>25663.55</v>
      </c>
      <c r="R45" s="7">
        <v>23997.1</v>
      </c>
      <c r="S45" s="7">
        <v>1666.45</v>
      </c>
      <c r="T45" s="544">
        <v>7220.32</v>
      </c>
      <c r="U45" s="544">
        <f t="shared" si="2"/>
        <v>8644.630000000001</v>
      </c>
      <c r="V45" s="7">
        <v>2559.0300000000002</v>
      </c>
      <c r="W45" s="7">
        <v>0</v>
      </c>
      <c r="X45" s="7">
        <v>934.62</v>
      </c>
      <c r="Y45" s="7">
        <v>305.83</v>
      </c>
      <c r="Z45" s="7">
        <v>94.24</v>
      </c>
      <c r="AA45" s="7">
        <v>599.86</v>
      </c>
      <c r="AB45" s="7">
        <v>615.54999999999995</v>
      </c>
      <c r="AC45" s="544">
        <v>936.41</v>
      </c>
      <c r="AD45" s="7">
        <v>3535.5</v>
      </c>
      <c r="AE45" s="7">
        <v>0</v>
      </c>
      <c r="AF45" s="7">
        <v>0</v>
      </c>
      <c r="AG45" s="544">
        <f t="shared" si="3"/>
        <v>19688.760000000002</v>
      </c>
      <c r="AH45" s="7">
        <v>3763.25</v>
      </c>
      <c r="AI45" s="7">
        <v>15925.51</v>
      </c>
      <c r="AJ45" s="7">
        <v>0</v>
      </c>
      <c r="AK45" s="544">
        <v>0</v>
      </c>
      <c r="AL45" s="7">
        <v>0</v>
      </c>
      <c r="AM45" s="544">
        <f t="shared" si="4"/>
        <v>0</v>
      </c>
      <c r="AN45" s="7">
        <v>0</v>
      </c>
      <c r="AO45" s="7">
        <v>0</v>
      </c>
      <c r="AP45" s="544">
        <f t="shared" si="5"/>
        <v>0</v>
      </c>
      <c r="AQ45" s="7">
        <v>0</v>
      </c>
      <c r="AR45" s="7">
        <v>0</v>
      </c>
      <c r="AS45" s="7">
        <v>0</v>
      </c>
      <c r="AT45" s="544">
        <v>0</v>
      </c>
      <c r="AU45" s="544">
        <v>0</v>
      </c>
      <c r="AV45" s="544">
        <f t="shared" si="6"/>
        <v>0</v>
      </c>
      <c r="AW45" s="7">
        <v>0</v>
      </c>
      <c r="AX45" s="7">
        <v>0</v>
      </c>
      <c r="AY45" s="544">
        <f t="shared" si="7"/>
        <v>0</v>
      </c>
      <c r="AZ45" s="7">
        <v>0</v>
      </c>
      <c r="BA45" s="7">
        <v>0</v>
      </c>
    </row>
    <row r="46" spans="1:53" ht="15.75" customHeight="1" x14ac:dyDescent="0.2">
      <c r="A46" s="7">
        <v>107217</v>
      </c>
      <c r="B46" s="7" t="s">
        <v>364</v>
      </c>
      <c r="C46" s="7" t="s">
        <v>289</v>
      </c>
      <c r="D46" s="7">
        <v>12</v>
      </c>
      <c r="E46" s="7" t="s">
        <v>246</v>
      </c>
      <c r="F46" s="7" t="s">
        <v>365</v>
      </c>
      <c r="G46" s="7" t="s">
        <v>366</v>
      </c>
      <c r="H46" s="7">
        <v>3</v>
      </c>
      <c r="I46" s="7">
        <v>1</v>
      </c>
      <c r="J46" s="7">
        <v>1</v>
      </c>
      <c r="K46" s="7">
        <v>1020</v>
      </c>
      <c r="L46" s="7">
        <v>14953.52</v>
      </c>
      <c r="M46" s="7">
        <v>51021.41</v>
      </c>
      <c r="N46" s="544">
        <f t="shared" si="0"/>
        <v>4194.1899999999996</v>
      </c>
      <c r="O46" s="7">
        <v>0</v>
      </c>
      <c r="P46" s="7">
        <v>4194.1899999999996</v>
      </c>
      <c r="Q46" s="544">
        <f t="shared" si="1"/>
        <v>26680.32</v>
      </c>
      <c r="R46" s="7">
        <v>24958.42</v>
      </c>
      <c r="S46" s="7">
        <v>1721.9</v>
      </c>
      <c r="T46" s="544">
        <v>0</v>
      </c>
      <c r="U46" s="544">
        <f t="shared" si="2"/>
        <v>11319.07</v>
      </c>
      <c r="V46" s="7">
        <v>2889.16</v>
      </c>
      <c r="W46" s="7">
        <v>2770.81</v>
      </c>
      <c r="X46" s="7">
        <v>0</v>
      </c>
      <c r="Y46" s="7">
        <v>72.28</v>
      </c>
      <c r="Z46" s="7">
        <v>242.82</v>
      </c>
      <c r="AA46" s="7">
        <v>1933.43</v>
      </c>
      <c r="AB46" s="7">
        <v>0</v>
      </c>
      <c r="AC46" s="544">
        <v>683.93</v>
      </c>
      <c r="AD46" s="7">
        <v>3410.57</v>
      </c>
      <c r="AE46" s="7">
        <v>0</v>
      </c>
      <c r="AF46" s="7">
        <v>0</v>
      </c>
      <c r="AG46" s="544">
        <f t="shared" si="3"/>
        <v>31318.230000000003</v>
      </c>
      <c r="AH46" s="7">
        <v>8144.15</v>
      </c>
      <c r="AI46" s="7">
        <v>23174.080000000002</v>
      </c>
      <c r="AJ46" s="7">
        <v>14039.06</v>
      </c>
      <c r="AK46" s="544">
        <v>0</v>
      </c>
      <c r="AL46" s="7">
        <v>12498.98</v>
      </c>
      <c r="AM46" s="544">
        <f t="shared" si="4"/>
        <v>1540.09</v>
      </c>
      <c r="AN46" s="7">
        <v>1540.09</v>
      </c>
      <c r="AO46" s="7">
        <v>0</v>
      </c>
      <c r="AP46" s="544">
        <f t="shared" si="5"/>
        <v>1540.09</v>
      </c>
      <c r="AQ46" s="7">
        <v>0</v>
      </c>
      <c r="AR46" s="7">
        <v>1540.09</v>
      </c>
      <c r="AS46" s="7">
        <v>0</v>
      </c>
      <c r="AT46" s="544">
        <v>0</v>
      </c>
      <c r="AU46" s="544">
        <v>0</v>
      </c>
      <c r="AV46" s="544">
        <f t="shared" si="6"/>
        <v>0</v>
      </c>
      <c r="AW46" s="7">
        <v>0</v>
      </c>
      <c r="AX46" s="7">
        <v>0</v>
      </c>
      <c r="AY46" s="544">
        <f t="shared" si="7"/>
        <v>0</v>
      </c>
      <c r="AZ46" s="7">
        <v>0</v>
      </c>
      <c r="BA46" s="7">
        <v>0</v>
      </c>
    </row>
    <row r="47" spans="1:53" ht="15.75" customHeight="1" x14ac:dyDescent="0.2">
      <c r="A47" s="7">
        <v>107395</v>
      </c>
      <c r="B47" s="7" t="s">
        <v>364</v>
      </c>
      <c r="C47" s="7" t="s">
        <v>289</v>
      </c>
      <c r="D47" s="7">
        <v>12</v>
      </c>
      <c r="E47" s="7" t="s">
        <v>246</v>
      </c>
      <c r="F47" s="7" t="s">
        <v>365</v>
      </c>
      <c r="G47" s="7" t="s">
        <v>366</v>
      </c>
      <c r="H47" s="7">
        <v>4</v>
      </c>
      <c r="I47" s="7">
        <v>1</v>
      </c>
      <c r="J47" s="7">
        <v>0</v>
      </c>
      <c r="K47" s="7">
        <v>650</v>
      </c>
      <c r="L47" s="7">
        <v>15481.99</v>
      </c>
      <c r="M47" s="7">
        <v>52824.53</v>
      </c>
      <c r="N47" s="544">
        <f t="shared" si="0"/>
        <v>3571.4</v>
      </c>
      <c r="O47" s="7">
        <v>0</v>
      </c>
      <c r="P47" s="7">
        <v>3571.4</v>
      </c>
      <c r="Q47" s="544">
        <f t="shared" si="1"/>
        <v>31044.92</v>
      </c>
      <c r="R47" s="7">
        <v>31044.92</v>
      </c>
      <c r="S47" s="7">
        <v>0</v>
      </c>
      <c r="T47" s="544">
        <v>6155</v>
      </c>
      <c r="U47" s="544">
        <f t="shared" si="2"/>
        <v>7146.9900000000007</v>
      </c>
      <c r="V47" s="7">
        <v>1411.47</v>
      </c>
      <c r="W47" s="7">
        <v>0</v>
      </c>
      <c r="X47" s="7">
        <v>2085.58</v>
      </c>
      <c r="Y47" s="7">
        <v>1839.47</v>
      </c>
      <c r="Z47" s="7">
        <v>0</v>
      </c>
      <c r="AA47" s="7">
        <v>0</v>
      </c>
      <c r="AB47" s="7">
        <v>0</v>
      </c>
      <c r="AC47" s="544">
        <v>1414.57</v>
      </c>
      <c r="AD47" s="7">
        <v>1810.47</v>
      </c>
      <c r="AE47" s="7">
        <v>0</v>
      </c>
      <c r="AF47" s="7">
        <v>0</v>
      </c>
      <c r="AG47" s="544">
        <f t="shared" si="3"/>
        <v>17705.46</v>
      </c>
      <c r="AH47" s="7">
        <v>3491.98</v>
      </c>
      <c r="AI47" s="7">
        <v>14213.48</v>
      </c>
      <c r="AJ47" s="7">
        <v>0</v>
      </c>
      <c r="AK47" s="544">
        <v>0</v>
      </c>
      <c r="AL47" s="7">
        <v>0</v>
      </c>
      <c r="AM47" s="544">
        <f t="shared" si="4"/>
        <v>0</v>
      </c>
      <c r="AN47" s="7">
        <v>0</v>
      </c>
      <c r="AO47" s="7">
        <v>0</v>
      </c>
      <c r="AP47" s="544">
        <f t="shared" si="5"/>
        <v>0</v>
      </c>
      <c r="AQ47" s="7">
        <v>0</v>
      </c>
      <c r="AR47" s="7">
        <v>0</v>
      </c>
      <c r="AS47" s="7">
        <v>0</v>
      </c>
      <c r="AT47" s="544">
        <v>0</v>
      </c>
      <c r="AU47" s="544">
        <v>0</v>
      </c>
      <c r="AV47" s="544">
        <f t="shared" si="6"/>
        <v>0</v>
      </c>
      <c r="AW47" s="7">
        <v>0</v>
      </c>
      <c r="AX47" s="7">
        <v>0</v>
      </c>
      <c r="AY47" s="544">
        <f t="shared" si="7"/>
        <v>0</v>
      </c>
      <c r="AZ47" s="7">
        <v>0</v>
      </c>
      <c r="BA47" s="7">
        <v>0</v>
      </c>
    </row>
    <row r="48" spans="1:53" ht="15.75" customHeight="1" x14ac:dyDescent="0.2">
      <c r="A48" s="7">
        <v>107423</v>
      </c>
      <c r="B48" s="7" t="s">
        <v>364</v>
      </c>
      <c r="C48" s="7" t="s">
        <v>289</v>
      </c>
      <c r="D48" s="7">
        <v>12</v>
      </c>
      <c r="E48" s="7" t="s">
        <v>246</v>
      </c>
      <c r="F48" s="7" t="s">
        <v>365</v>
      </c>
      <c r="G48" s="7" t="s">
        <v>366</v>
      </c>
      <c r="H48" s="7">
        <v>5</v>
      </c>
      <c r="I48" s="7">
        <v>2</v>
      </c>
      <c r="J48" s="7">
        <v>0</v>
      </c>
      <c r="K48" s="7">
        <v>800</v>
      </c>
      <c r="L48" s="7">
        <v>12293.47</v>
      </c>
      <c r="M48" s="7">
        <v>41945.32</v>
      </c>
      <c r="N48" s="544">
        <f t="shared" si="0"/>
        <v>4142.3</v>
      </c>
      <c r="O48" s="7">
        <v>2762.85</v>
      </c>
      <c r="P48" s="7">
        <v>1379.45</v>
      </c>
      <c r="Q48" s="544">
        <f t="shared" si="1"/>
        <v>16228.68</v>
      </c>
      <c r="R48" s="7">
        <v>16041.12</v>
      </c>
      <c r="S48" s="7">
        <v>187.56</v>
      </c>
      <c r="T48" s="544">
        <v>0</v>
      </c>
      <c r="U48" s="544">
        <f t="shared" si="2"/>
        <v>14637.24</v>
      </c>
      <c r="V48" s="7">
        <v>4987.16</v>
      </c>
      <c r="W48" s="7">
        <v>0</v>
      </c>
      <c r="X48" s="7">
        <v>56.71</v>
      </c>
      <c r="Y48" s="7">
        <v>317.58</v>
      </c>
      <c r="Z48" s="7">
        <v>120.67</v>
      </c>
      <c r="AA48" s="7">
        <v>623.08000000000004</v>
      </c>
      <c r="AB48" s="7">
        <v>31.86</v>
      </c>
      <c r="AC48" s="544">
        <v>1262.79</v>
      </c>
      <c r="AD48" s="7">
        <v>8500.18</v>
      </c>
      <c r="AE48" s="7">
        <v>0</v>
      </c>
      <c r="AF48" s="7">
        <v>0</v>
      </c>
      <c r="AG48" s="544">
        <f t="shared" si="3"/>
        <v>23807.37</v>
      </c>
      <c r="AH48" s="7">
        <v>5653.03</v>
      </c>
      <c r="AI48" s="7">
        <v>18154.34</v>
      </c>
      <c r="AJ48" s="7">
        <v>8346.2099999999991</v>
      </c>
      <c r="AK48" s="544">
        <v>0</v>
      </c>
      <c r="AL48" s="7">
        <v>8346.2099999999991</v>
      </c>
      <c r="AM48" s="544">
        <f t="shared" si="4"/>
        <v>0</v>
      </c>
      <c r="AN48" s="7">
        <v>0</v>
      </c>
      <c r="AO48" s="7">
        <v>0</v>
      </c>
      <c r="AP48" s="544">
        <f t="shared" si="5"/>
        <v>0</v>
      </c>
      <c r="AQ48" s="7">
        <v>0</v>
      </c>
      <c r="AR48" s="7">
        <v>0</v>
      </c>
      <c r="AS48" s="7">
        <v>0</v>
      </c>
      <c r="AT48" s="544">
        <v>0</v>
      </c>
      <c r="AU48" s="544">
        <v>0</v>
      </c>
      <c r="AV48" s="544">
        <f t="shared" si="6"/>
        <v>0</v>
      </c>
      <c r="AW48" s="7">
        <v>0</v>
      </c>
      <c r="AX48" s="7">
        <v>0</v>
      </c>
      <c r="AY48" s="544">
        <f t="shared" si="7"/>
        <v>0</v>
      </c>
      <c r="AZ48" s="7">
        <v>0</v>
      </c>
      <c r="BA48" s="7">
        <v>0</v>
      </c>
    </row>
    <row r="49" spans="1:53" ht="15.75" customHeight="1" x14ac:dyDescent="0.2">
      <c r="A49" s="7">
        <v>107736</v>
      </c>
      <c r="B49" s="7" t="s">
        <v>364</v>
      </c>
      <c r="C49" s="7" t="s">
        <v>289</v>
      </c>
      <c r="D49" s="7">
        <v>12</v>
      </c>
      <c r="E49" s="7" t="s">
        <v>246</v>
      </c>
      <c r="F49" s="7" t="s">
        <v>365</v>
      </c>
      <c r="G49" s="7" t="s">
        <v>366</v>
      </c>
      <c r="H49" s="7">
        <v>2</v>
      </c>
      <c r="I49" s="7">
        <v>2</v>
      </c>
      <c r="J49" s="7">
        <v>0</v>
      </c>
      <c r="K49" s="7">
        <v>980</v>
      </c>
      <c r="L49" s="7">
        <v>21550.01</v>
      </c>
      <c r="M49" s="7">
        <v>73528.62</v>
      </c>
      <c r="N49" s="544">
        <f t="shared" si="0"/>
        <v>9033.73</v>
      </c>
      <c r="O49" s="7">
        <v>4329.6099999999997</v>
      </c>
      <c r="P49" s="7">
        <v>4704.12</v>
      </c>
      <c r="Q49" s="544">
        <f t="shared" si="1"/>
        <v>30033.31</v>
      </c>
      <c r="R49" s="7">
        <v>30033.31</v>
      </c>
      <c r="S49" s="7">
        <v>0</v>
      </c>
      <c r="T49" s="544">
        <v>8467.75</v>
      </c>
      <c r="U49" s="544">
        <f t="shared" si="2"/>
        <v>18400.29</v>
      </c>
      <c r="V49" s="7">
        <v>2839.29</v>
      </c>
      <c r="W49" s="7">
        <v>1949.59</v>
      </c>
      <c r="X49" s="7">
        <v>1251.28</v>
      </c>
      <c r="Y49" s="7">
        <v>190.78</v>
      </c>
      <c r="Z49" s="7">
        <v>178.71</v>
      </c>
      <c r="AA49" s="7">
        <v>1244.08</v>
      </c>
      <c r="AB49" s="7">
        <v>0</v>
      </c>
      <c r="AC49" s="544">
        <v>1011.82</v>
      </c>
      <c r="AD49" s="7">
        <v>10746.56</v>
      </c>
      <c r="AE49" s="7">
        <v>0</v>
      </c>
      <c r="AF49" s="7">
        <v>0</v>
      </c>
      <c r="AG49" s="544">
        <f t="shared" si="3"/>
        <v>34440.800000000003</v>
      </c>
      <c r="AH49" s="7">
        <v>6581.93</v>
      </c>
      <c r="AI49" s="7">
        <v>27858.87</v>
      </c>
      <c r="AJ49" s="7">
        <v>0</v>
      </c>
      <c r="AK49" s="544">
        <v>0</v>
      </c>
      <c r="AL49" s="7">
        <v>0</v>
      </c>
      <c r="AM49" s="544">
        <f t="shared" si="4"/>
        <v>0</v>
      </c>
      <c r="AN49" s="7">
        <v>0</v>
      </c>
      <c r="AO49" s="7">
        <v>0</v>
      </c>
      <c r="AP49" s="544">
        <f t="shared" si="5"/>
        <v>0</v>
      </c>
      <c r="AQ49" s="7">
        <v>0</v>
      </c>
      <c r="AR49" s="7">
        <v>0</v>
      </c>
      <c r="AS49" s="7">
        <v>0</v>
      </c>
      <c r="AT49" s="544">
        <v>0</v>
      </c>
      <c r="AU49" s="544">
        <v>0</v>
      </c>
      <c r="AV49" s="544">
        <f t="shared" si="6"/>
        <v>0</v>
      </c>
      <c r="AW49" s="7">
        <v>0</v>
      </c>
      <c r="AX49" s="7">
        <v>0</v>
      </c>
      <c r="AY49" s="544">
        <f t="shared" si="7"/>
        <v>0</v>
      </c>
      <c r="AZ49" s="7">
        <v>0</v>
      </c>
      <c r="BA49" s="7">
        <v>0</v>
      </c>
    </row>
    <row r="50" spans="1:53" ht="15.75" customHeight="1" x14ac:dyDescent="0.2">
      <c r="A50" s="7">
        <v>107795</v>
      </c>
      <c r="B50" s="7" t="s">
        <v>364</v>
      </c>
      <c r="C50" s="7" t="s">
        <v>289</v>
      </c>
      <c r="D50" s="7">
        <v>12</v>
      </c>
      <c r="E50" s="7" t="s">
        <v>246</v>
      </c>
      <c r="F50" s="7" t="s">
        <v>365</v>
      </c>
      <c r="G50" s="7" t="s">
        <v>366</v>
      </c>
      <c r="H50" s="7">
        <v>1</v>
      </c>
      <c r="I50" s="7">
        <v>2</v>
      </c>
      <c r="J50" s="7">
        <v>0</v>
      </c>
      <c r="K50" s="7">
        <v>910</v>
      </c>
      <c r="L50" s="7">
        <v>21771.1</v>
      </c>
      <c r="M50" s="7">
        <v>74283</v>
      </c>
      <c r="N50" s="544">
        <f t="shared" si="0"/>
        <v>2805.26</v>
      </c>
      <c r="O50" s="7">
        <v>0</v>
      </c>
      <c r="P50" s="7">
        <v>2805.26</v>
      </c>
      <c r="Q50" s="544">
        <f t="shared" si="1"/>
        <v>31392.9</v>
      </c>
      <c r="R50" s="7">
        <v>31208.57</v>
      </c>
      <c r="S50" s="7">
        <v>184.33</v>
      </c>
      <c r="T50" s="544">
        <v>13912.36</v>
      </c>
      <c r="U50" s="544">
        <f t="shared" si="2"/>
        <v>19919.46</v>
      </c>
      <c r="V50" s="7">
        <v>7820.64</v>
      </c>
      <c r="W50" s="7">
        <v>0</v>
      </c>
      <c r="X50" s="7">
        <v>0</v>
      </c>
      <c r="Y50" s="7">
        <v>1029.29</v>
      </c>
      <c r="Z50" s="7">
        <v>463.46</v>
      </c>
      <c r="AA50" s="7">
        <v>7505.19</v>
      </c>
      <c r="AB50" s="7">
        <v>31.52</v>
      </c>
      <c r="AC50" s="544">
        <v>1403.22</v>
      </c>
      <c r="AD50" s="7">
        <v>3069.36</v>
      </c>
      <c r="AE50" s="7">
        <v>0</v>
      </c>
      <c r="AF50" s="7">
        <v>0</v>
      </c>
      <c r="AG50" s="544">
        <f t="shared" si="3"/>
        <v>26191.23</v>
      </c>
      <c r="AH50" s="7">
        <v>4849.8</v>
      </c>
      <c r="AI50" s="7">
        <v>21341.43</v>
      </c>
      <c r="AJ50" s="7">
        <v>0</v>
      </c>
      <c r="AK50" s="544">
        <v>0</v>
      </c>
      <c r="AL50" s="7">
        <v>0</v>
      </c>
      <c r="AM50" s="544">
        <f t="shared" si="4"/>
        <v>0</v>
      </c>
      <c r="AN50" s="7">
        <v>0</v>
      </c>
      <c r="AO50" s="7">
        <v>0</v>
      </c>
      <c r="AP50" s="544">
        <f t="shared" si="5"/>
        <v>0</v>
      </c>
      <c r="AQ50" s="7">
        <v>0</v>
      </c>
      <c r="AR50" s="7">
        <v>0</v>
      </c>
      <c r="AS50" s="7">
        <v>784.52</v>
      </c>
      <c r="AT50" s="544">
        <v>0</v>
      </c>
      <c r="AU50" s="544">
        <v>0</v>
      </c>
      <c r="AV50" s="544">
        <f t="shared" si="6"/>
        <v>784.52</v>
      </c>
      <c r="AW50" s="7">
        <v>784.52</v>
      </c>
      <c r="AX50" s="7">
        <v>0</v>
      </c>
      <c r="AY50" s="544">
        <f t="shared" si="7"/>
        <v>784.52</v>
      </c>
      <c r="AZ50" s="7">
        <v>0</v>
      </c>
      <c r="BA50" s="7">
        <v>784.52</v>
      </c>
    </row>
    <row r="51" spans="1:53" ht="15.75" customHeight="1" x14ac:dyDescent="0.2">
      <c r="A51" s="7">
        <v>107975</v>
      </c>
      <c r="B51" s="7" t="s">
        <v>364</v>
      </c>
      <c r="C51" s="7" t="s">
        <v>289</v>
      </c>
      <c r="D51" s="7">
        <v>12</v>
      </c>
      <c r="E51" s="7" t="s">
        <v>246</v>
      </c>
      <c r="F51" s="7" t="s">
        <v>365</v>
      </c>
      <c r="G51" s="7" t="s">
        <v>366</v>
      </c>
      <c r="H51" s="7">
        <v>3</v>
      </c>
      <c r="I51" s="7">
        <v>1</v>
      </c>
      <c r="J51" s="7">
        <v>0</v>
      </c>
      <c r="K51" s="7">
        <v>1350</v>
      </c>
      <c r="L51" s="7">
        <v>12641.83</v>
      </c>
      <c r="M51" s="7">
        <v>43133.919999999998</v>
      </c>
      <c r="N51" s="544">
        <f t="shared" si="0"/>
        <v>4156.6400000000003</v>
      </c>
      <c r="O51" s="7">
        <v>1174.82</v>
      </c>
      <c r="P51" s="7">
        <v>2981.82</v>
      </c>
      <c r="Q51" s="544">
        <f t="shared" si="1"/>
        <v>17876.68</v>
      </c>
      <c r="R51" s="7">
        <v>16294.14</v>
      </c>
      <c r="S51" s="7">
        <v>1582.54</v>
      </c>
      <c r="T51" s="544">
        <v>5990.54</v>
      </c>
      <c r="U51" s="544">
        <f t="shared" si="2"/>
        <v>10927.59</v>
      </c>
      <c r="V51" s="7">
        <v>2550.69</v>
      </c>
      <c r="W51" s="7">
        <v>0</v>
      </c>
      <c r="X51" s="7">
        <v>1009.02</v>
      </c>
      <c r="Y51" s="7">
        <v>514.66</v>
      </c>
      <c r="Z51" s="7">
        <v>193.76</v>
      </c>
      <c r="AA51" s="7">
        <v>2020.7</v>
      </c>
      <c r="AB51" s="7">
        <v>443.73</v>
      </c>
      <c r="AC51" s="544">
        <v>468.93</v>
      </c>
      <c r="AD51" s="7">
        <v>4195.03</v>
      </c>
      <c r="AE51" s="7">
        <v>0</v>
      </c>
      <c r="AF51" s="7">
        <v>0</v>
      </c>
      <c r="AG51" s="544">
        <f t="shared" si="3"/>
        <v>20837.97</v>
      </c>
      <c r="AH51" s="7">
        <v>3713.89</v>
      </c>
      <c r="AI51" s="7">
        <v>17124.080000000002</v>
      </c>
      <c r="AJ51" s="7">
        <v>0</v>
      </c>
      <c r="AK51" s="544">
        <v>0</v>
      </c>
      <c r="AL51" s="7">
        <v>0</v>
      </c>
      <c r="AM51" s="544">
        <f t="shared" si="4"/>
        <v>0</v>
      </c>
      <c r="AN51" s="7">
        <v>0</v>
      </c>
      <c r="AO51" s="7">
        <v>0</v>
      </c>
      <c r="AP51" s="544">
        <f t="shared" si="5"/>
        <v>0</v>
      </c>
      <c r="AQ51" s="7">
        <v>0</v>
      </c>
      <c r="AR51" s="7">
        <v>0</v>
      </c>
      <c r="AS51" s="7">
        <v>0</v>
      </c>
      <c r="AT51" s="544">
        <v>0</v>
      </c>
      <c r="AU51" s="544">
        <v>0</v>
      </c>
      <c r="AV51" s="544">
        <f t="shared" si="6"/>
        <v>0</v>
      </c>
      <c r="AW51" s="7">
        <v>0</v>
      </c>
      <c r="AX51" s="7">
        <v>0</v>
      </c>
      <c r="AY51" s="544">
        <f t="shared" si="7"/>
        <v>0</v>
      </c>
      <c r="AZ51" s="7">
        <v>0</v>
      </c>
      <c r="BA51" s="7">
        <v>0</v>
      </c>
    </row>
    <row r="52" spans="1:53" ht="15.75" customHeight="1" x14ac:dyDescent="0.2">
      <c r="A52" s="7">
        <v>108120</v>
      </c>
      <c r="B52" s="7" t="s">
        <v>364</v>
      </c>
      <c r="C52" s="7" t="s">
        <v>289</v>
      </c>
      <c r="D52" s="7">
        <v>12</v>
      </c>
      <c r="E52" s="7" t="s">
        <v>246</v>
      </c>
      <c r="F52" s="7" t="s">
        <v>365</v>
      </c>
      <c r="G52" s="7" t="s">
        <v>366</v>
      </c>
      <c r="H52" s="7">
        <v>4</v>
      </c>
      <c r="I52" s="7">
        <v>1</v>
      </c>
      <c r="J52" s="7">
        <v>1</v>
      </c>
      <c r="K52" s="7">
        <v>780</v>
      </c>
      <c r="L52" s="7">
        <v>9880.25</v>
      </c>
      <c r="M52" s="7">
        <v>33711.4</v>
      </c>
      <c r="N52" s="544">
        <f t="shared" si="0"/>
        <v>1730.1</v>
      </c>
      <c r="O52" s="7">
        <v>0</v>
      </c>
      <c r="P52" s="7">
        <v>1730.1</v>
      </c>
      <c r="Q52" s="544">
        <f t="shared" si="1"/>
        <v>11236.42</v>
      </c>
      <c r="R52" s="7">
        <v>11236.42</v>
      </c>
      <c r="S52" s="7">
        <v>0</v>
      </c>
      <c r="T52" s="544">
        <v>8999.7000000000007</v>
      </c>
      <c r="U52" s="544">
        <f t="shared" si="2"/>
        <v>7230.43</v>
      </c>
      <c r="V52" s="7">
        <v>4069.58</v>
      </c>
      <c r="W52" s="7">
        <v>1594.82</v>
      </c>
      <c r="X52" s="7">
        <v>891.64</v>
      </c>
      <c r="Y52" s="7">
        <v>185.85</v>
      </c>
      <c r="Z52" s="7">
        <v>0</v>
      </c>
      <c r="AA52" s="7">
        <v>0</v>
      </c>
      <c r="AB52" s="7">
        <v>0</v>
      </c>
      <c r="AC52" s="544">
        <v>646.73</v>
      </c>
      <c r="AD52" s="7">
        <v>488.54</v>
      </c>
      <c r="AE52" s="7">
        <v>0</v>
      </c>
      <c r="AF52" s="7">
        <v>0</v>
      </c>
      <c r="AG52" s="544">
        <f t="shared" si="3"/>
        <v>13274.34</v>
      </c>
      <c r="AH52" s="7">
        <v>3868.33</v>
      </c>
      <c r="AI52" s="7">
        <v>9406.01</v>
      </c>
      <c r="AJ52" s="7">
        <v>0</v>
      </c>
      <c r="AK52" s="544">
        <v>0</v>
      </c>
      <c r="AL52" s="7">
        <v>0</v>
      </c>
      <c r="AM52" s="544">
        <f t="shared" si="4"/>
        <v>0</v>
      </c>
      <c r="AN52" s="7">
        <v>0</v>
      </c>
      <c r="AO52" s="7">
        <v>0</v>
      </c>
      <c r="AP52" s="544">
        <f t="shared" si="5"/>
        <v>0</v>
      </c>
      <c r="AQ52" s="7">
        <v>0</v>
      </c>
      <c r="AR52" s="7">
        <v>0</v>
      </c>
      <c r="AS52" s="7">
        <v>0</v>
      </c>
      <c r="AT52" s="544">
        <v>0</v>
      </c>
      <c r="AU52" s="544">
        <v>0</v>
      </c>
      <c r="AV52" s="544">
        <f t="shared" si="6"/>
        <v>0</v>
      </c>
      <c r="AW52" s="7">
        <v>0</v>
      </c>
      <c r="AX52" s="7">
        <v>0</v>
      </c>
      <c r="AY52" s="544">
        <f t="shared" si="7"/>
        <v>0</v>
      </c>
      <c r="AZ52" s="7">
        <v>0</v>
      </c>
      <c r="BA52" s="7">
        <v>0</v>
      </c>
    </row>
    <row r="53" spans="1:53" ht="15.75" customHeight="1" x14ac:dyDescent="0.2">
      <c r="A53" s="7">
        <v>108141</v>
      </c>
      <c r="B53" s="7" t="s">
        <v>364</v>
      </c>
      <c r="C53" s="7" t="s">
        <v>289</v>
      </c>
      <c r="D53" s="7">
        <v>12</v>
      </c>
      <c r="E53" s="7" t="s">
        <v>246</v>
      </c>
      <c r="F53" s="7" t="s">
        <v>365</v>
      </c>
      <c r="G53" s="7" t="s">
        <v>366</v>
      </c>
      <c r="H53" s="7">
        <v>6</v>
      </c>
      <c r="I53" s="7">
        <v>1</v>
      </c>
      <c r="J53" s="7">
        <v>1</v>
      </c>
      <c r="K53" s="7">
        <v>1020</v>
      </c>
      <c r="L53" s="7">
        <v>22606.240000000002</v>
      </c>
      <c r="M53" s="7">
        <v>77132.509999999995</v>
      </c>
      <c r="N53" s="544">
        <f t="shared" si="0"/>
        <v>2566.21</v>
      </c>
      <c r="O53" s="7">
        <v>0</v>
      </c>
      <c r="P53" s="7">
        <v>2566.21</v>
      </c>
      <c r="Q53" s="544">
        <f t="shared" si="1"/>
        <v>28706.22</v>
      </c>
      <c r="R53" s="7">
        <v>28706.22</v>
      </c>
      <c r="S53" s="7">
        <v>0</v>
      </c>
      <c r="T53" s="544">
        <v>23090.34</v>
      </c>
      <c r="U53" s="544">
        <f t="shared" si="2"/>
        <v>12529.069999999998</v>
      </c>
      <c r="V53" s="7">
        <v>4477.07</v>
      </c>
      <c r="W53" s="7">
        <v>0</v>
      </c>
      <c r="X53" s="7">
        <v>298.17</v>
      </c>
      <c r="Y53" s="7">
        <v>276.45999999999998</v>
      </c>
      <c r="Z53" s="7">
        <v>489.36</v>
      </c>
      <c r="AA53" s="7">
        <v>4534.6099999999997</v>
      </c>
      <c r="AB53" s="7">
        <v>0</v>
      </c>
      <c r="AC53" s="544">
        <v>1878.11</v>
      </c>
      <c r="AD53" s="7">
        <v>2453.4</v>
      </c>
      <c r="AE53" s="7">
        <v>0</v>
      </c>
      <c r="AF53" s="7">
        <v>0</v>
      </c>
      <c r="AG53" s="544">
        <f t="shared" si="3"/>
        <v>29222.27</v>
      </c>
      <c r="AH53" s="7">
        <v>8362.98</v>
      </c>
      <c r="AI53" s="7">
        <v>20859.29</v>
      </c>
      <c r="AJ53" s="7">
        <v>0</v>
      </c>
      <c r="AK53" s="544">
        <v>0</v>
      </c>
      <c r="AL53" s="7">
        <v>0</v>
      </c>
      <c r="AM53" s="544">
        <f t="shared" si="4"/>
        <v>0</v>
      </c>
      <c r="AN53" s="7">
        <v>0</v>
      </c>
      <c r="AO53" s="7">
        <v>0</v>
      </c>
      <c r="AP53" s="544">
        <f t="shared" si="5"/>
        <v>0</v>
      </c>
      <c r="AQ53" s="7">
        <v>0</v>
      </c>
      <c r="AR53" s="7">
        <v>0</v>
      </c>
      <c r="AS53" s="7">
        <v>0</v>
      </c>
      <c r="AT53" s="544">
        <v>0</v>
      </c>
      <c r="AU53" s="544">
        <v>0</v>
      </c>
      <c r="AV53" s="544">
        <f t="shared" si="6"/>
        <v>0</v>
      </c>
      <c r="AW53" s="7">
        <v>0</v>
      </c>
      <c r="AX53" s="7">
        <v>0</v>
      </c>
      <c r="AY53" s="544">
        <f t="shared" si="7"/>
        <v>0</v>
      </c>
      <c r="AZ53" s="7">
        <v>0</v>
      </c>
      <c r="BA53" s="7">
        <v>0</v>
      </c>
    </row>
    <row r="54" spans="1:53" ht="15.75" customHeight="1" x14ac:dyDescent="0.2">
      <c r="A54" s="7">
        <v>108336</v>
      </c>
      <c r="B54" s="7" t="s">
        <v>364</v>
      </c>
      <c r="C54" s="7" t="s">
        <v>289</v>
      </c>
      <c r="D54" s="7">
        <v>12</v>
      </c>
      <c r="E54" s="7" t="s">
        <v>246</v>
      </c>
      <c r="F54" s="7" t="s">
        <v>365</v>
      </c>
      <c r="G54" s="7" t="s">
        <v>366</v>
      </c>
      <c r="H54" s="7">
        <v>7</v>
      </c>
      <c r="I54" s="7">
        <v>2</v>
      </c>
      <c r="J54" s="7">
        <v>1</v>
      </c>
      <c r="K54" s="7">
        <v>2720</v>
      </c>
      <c r="L54" s="7">
        <v>19134.93</v>
      </c>
      <c r="M54" s="7">
        <v>65288.38</v>
      </c>
      <c r="N54" s="544">
        <f t="shared" si="0"/>
        <v>2326.3000000000002</v>
      </c>
      <c r="O54" s="7">
        <v>0</v>
      </c>
      <c r="P54" s="7">
        <v>2326.3000000000002</v>
      </c>
      <c r="Q54" s="544">
        <f t="shared" si="1"/>
        <v>18713.629999999997</v>
      </c>
      <c r="R54" s="7">
        <v>18539.12</v>
      </c>
      <c r="S54" s="7">
        <v>174.51</v>
      </c>
      <c r="T54" s="544">
        <v>8083.06</v>
      </c>
      <c r="U54" s="544">
        <f t="shared" si="2"/>
        <v>7032.5500000000011</v>
      </c>
      <c r="V54" s="7">
        <v>2794.15</v>
      </c>
      <c r="W54" s="7">
        <v>0</v>
      </c>
      <c r="X54" s="7">
        <v>1119.29</v>
      </c>
      <c r="Y54" s="7">
        <v>761</v>
      </c>
      <c r="Z54" s="7">
        <v>210.66</v>
      </c>
      <c r="AA54" s="7">
        <v>1659.93</v>
      </c>
      <c r="AB54" s="7">
        <v>29.92</v>
      </c>
      <c r="AC54" s="544">
        <v>2056.9</v>
      </c>
      <c r="AD54" s="7">
        <v>457.6</v>
      </c>
      <c r="AE54" s="7">
        <v>0</v>
      </c>
      <c r="AF54" s="7">
        <v>0</v>
      </c>
      <c r="AG54" s="544">
        <f t="shared" si="3"/>
        <v>40100.230000000003</v>
      </c>
      <c r="AH54" s="7">
        <v>4228.18</v>
      </c>
      <c r="AI54" s="7">
        <v>35872.050000000003</v>
      </c>
      <c r="AJ54" s="7">
        <v>0</v>
      </c>
      <c r="AK54" s="544">
        <v>0</v>
      </c>
      <c r="AL54" s="7">
        <v>0</v>
      </c>
      <c r="AM54" s="544">
        <f t="shared" si="4"/>
        <v>0</v>
      </c>
      <c r="AN54" s="7">
        <v>0</v>
      </c>
      <c r="AO54" s="7">
        <v>0</v>
      </c>
      <c r="AP54" s="544">
        <f t="shared" si="5"/>
        <v>0</v>
      </c>
      <c r="AQ54" s="7">
        <v>0</v>
      </c>
      <c r="AR54" s="7">
        <v>0</v>
      </c>
      <c r="AS54" s="7">
        <v>0</v>
      </c>
      <c r="AT54" s="544">
        <v>0</v>
      </c>
      <c r="AU54" s="544">
        <v>0</v>
      </c>
      <c r="AV54" s="544">
        <f t="shared" si="6"/>
        <v>0</v>
      </c>
      <c r="AW54" s="7">
        <v>0</v>
      </c>
      <c r="AX54" s="7">
        <v>0</v>
      </c>
      <c r="AY54" s="544">
        <f t="shared" si="7"/>
        <v>0</v>
      </c>
      <c r="AZ54" s="7">
        <v>0</v>
      </c>
      <c r="BA54" s="7">
        <v>0</v>
      </c>
    </row>
    <row r="55" spans="1:53" ht="15.75" customHeight="1" x14ac:dyDescent="0.2">
      <c r="A55" s="7">
        <v>108643</v>
      </c>
      <c r="B55" s="7" t="s">
        <v>364</v>
      </c>
      <c r="C55" s="7" t="s">
        <v>289</v>
      </c>
      <c r="D55" s="7">
        <v>12</v>
      </c>
      <c r="E55" s="7" t="s">
        <v>246</v>
      </c>
      <c r="F55" s="7" t="s">
        <v>365</v>
      </c>
      <c r="G55" s="7" t="s">
        <v>366</v>
      </c>
      <c r="H55" s="7">
        <v>4</v>
      </c>
      <c r="I55" s="7">
        <v>3</v>
      </c>
      <c r="J55" s="7">
        <v>0</v>
      </c>
      <c r="K55" s="7">
        <v>2700</v>
      </c>
      <c r="L55" s="7">
        <v>32640.43</v>
      </c>
      <c r="M55" s="7">
        <v>111369.14</v>
      </c>
      <c r="N55" s="544">
        <f t="shared" si="0"/>
        <v>5537.22</v>
      </c>
      <c r="O55" s="7">
        <v>2356.44</v>
      </c>
      <c r="P55" s="7">
        <v>3180.78</v>
      </c>
      <c r="Q55" s="544">
        <f t="shared" si="1"/>
        <v>19579.02</v>
      </c>
      <c r="R55" s="7">
        <v>17427.240000000002</v>
      </c>
      <c r="S55" s="7">
        <v>2151.7800000000002</v>
      </c>
      <c r="T55" s="544">
        <v>6543.66</v>
      </c>
      <c r="U55" s="544">
        <f t="shared" si="2"/>
        <v>22484.15</v>
      </c>
      <c r="V55" s="7">
        <v>6802.7</v>
      </c>
      <c r="W55" s="7">
        <v>0</v>
      </c>
      <c r="X55" s="7">
        <v>1894.79</v>
      </c>
      <c r="Y55" s="7">
        <v>254.05</v>
      </c>
      <c r="Z55" s="7">
        <v>296.24</v>
      </c>
      <c r="AA55" s="7">
        <v>4556.26</v>
      </c>
      <c r="AB55" s="7">
        <v>465.27</v>
      </c>
      <c r="AC55" s="544">
        <v>5177.95</v>
      </c>
      <c r="AD55" s="7">
        <v>8214.84</v>
      </c>
      <c r="AE55" s="7">
        <v>0</v>
      </c>
      <c r="AF55" s="7">
        <v>0</v>
      </c>
      <c r="AG55" s="544">
        <f t="shared" si="3"/>
        <v>87250.54</v>
      </c>
      <c r="AH55" s="7">
        <v>9011.4500000000007</v>
      </c>
      <c r="AI55" s="7">
        <v>78239.09</v>
      </c>
      <c r="AJ55" s="7">
        <v>1051.92</v>
      </c>
      <c r="AK55" s="544">
        <v>0</v>
      </c>
      <c r="AL55" s="7">
        <v>0</v>
      </c>
      <c r="AM55" s="544">
        <f t="shared" si="4"/>
        <v>0</v>
      </c>
      <c r="AN55" s="7">
        <v>0</v>
      </c>
      <c r="AO55" s="7">
        <v>0</v>
      </c>
      <c r="AP55" s="544">
        <f t="shared" si="5"/>
        <v>2103.84</v>
      </c>
      <c r="AQ55" s="7">
        <v>1051.92</v>
      </c>
      <c r="AR55" s="7">
        <v>1051.92</v>
      </c>
      <c r="AS55" s="7">
        <v>0</v>
      </c>
      <c r="AT55" s="544">
        <v>0</v>
      </c>
      <c r="AU55" s="544">
        <v>0</v>
      </c>
      <c r="AV55" s="544">
        <f t="shared" si="6"/>
        <v>0</v>
      </c>
      <c r="AW55" s="7">
        <v>0</v>
      </c>
      <c r="AX55" s="7">
        <v>0</v>
      </c>
      <c r="AY55" s="544">
        <f t="shared" si="7"/>
        <v>0</v>
      </c>
      <c r="AZ55" s="7">
        <v>0</v>
      </c>
      <c r="BA55" s="7">
        <v>0</v>
      </c>
    </row>
    <row r="56" spans="1:53" ht="15.75" customHeight="1" x14ac:dyDescent="0.2">
      <c r="A56" s="7">
        <v>108680</v>
      </c>
      <c r="B56" s="7" t="s">
        <v>364</v>
      </c>
      <c r="C56" s="7" t="s">
        <v>289</v>
      </c>
      <c r="D56" s="7">
        <v>12</v>
      </c>
      <c r="E56" s="7" t="s">
        <v>246</v>
      </c>
      <c r="F56" s="7" t="s">
        <v>365</v>
      </c>
      <c r="G56" s="7" t="s">
        <v>366</v>
      </c>
      <c r="H56" s="7">
        <v>7</v>
      </c>
      <c r="I56" s="7">
        <v>2</v>
      </c>
      <c r="J56" s="7">
        <v>1</v>
      </c>
      <c r="K56" s="7">
        <v>1750</v>
      </c>
      <c r="L56" s="7">
        <v>20245.41</v>
      </c>
      <c r="M56" s="7">
        <v>69077.34</v>
      </c>
      <c r="N56" s="544">
        <f t="shared" si="0"/>
        <v>6892.55</v>
      </c>
      <c r="O56" s="7">
        <v>2008.13</v>
      </c>
      <c r="P56" s="7">
        <v>4884.42</v>
      </c>
      <c r="Q56" s="544">
        <f t="shared" si="1"/>
        <v>33937.18</v>
      </c>
      <c r="R56" s="7">
        <v>31831.67</v>
      </c>
      <c r="S56" s="7">
        <v>2105.5100000000002</v>
      </c>
      <c r="T56" s="544">
        <v>13498.66</v>
      </c>
      <c r="U56" s="544">
        <f t="shared" si="2"/>
        <v>11343.910000000002</v>
      </c>
      <c r="V56" s="7">
        <v>4960.8100000000004</v>
      </c>
      <c r="W56" s="7">
        <v>1834.74</v>
      </c>
      <c r="X56" s="7">
        <v>1309.02</v>
      </c>
      <c r="Y56" s="7">
        <v>351.54</v>
      </c>
      <c r="Z56" s="7">
        <v>159.35</v>
      </c>
      <c r="AA56" s="7">
        <v>1801.85</v>
      </c>
      <c r="AB56" s="7">
        <v>30.43</v>
      </c>
      <c r="AC56" s="544">
        <v>332.57</v>
      </c>
      <c r="AD56" s="7">
        <v>896.17</v>
      </c>
      <c r="AE56" s="7">
        <v>0</v>
      </c>
      <c r="AF56" s="7">
        <v>0</v>
      </c>
      <c r="AG56" s="544">
        <f t="shared" si="3"/>
        <v>19815.759999999998</v>
      </c>
      <c r="AH56" s="7">
        <v>3037.91</v>
      </c>
      <c r="AI56" s="7">
        <v>16777.849999999999</v>
      </c>
      <c r="AJ56" s="7">
        <v>0</v>
      </c>
      <c r="AK56" s="544">
        <v>0</v>
      </c>
      <c r="AL56" s="7">
        <v>0</v>
      </c>
      <c r="AM56" s="544">
        <f t="shared" si="4"/>
        <v>0</v>
      </c>
      <c r="AN56" s="7">
        <v>0</v>
      </c>
      <c r="AO56" s="7">
        <v>0</v>
      </c>
      <c r="AP56" s="544">
        <f t="shared" si="5"/>
        <v>0</v>
      </c>
      <c r="AQ56" s="7">
        <v>0</v>
      </c>
      <c r="AR56" s="7">
        <v>0</v>
      </c>
      <c r="AS56" s="7">
        <v>0</v>
      </c>
      <c r="AT56" s="544">
        <v>0</v>
      </c>
      <c r="AU56" s="544">
        <v>0</v>
      </c>
      <c r="AV56" s="544">
        <f t="shared" si="6"/>
        <v>0</v>
      </c>
      <c r="AW56" s="7">
        <v>0</v>
      </c>
      <c r="AX56" s="7">
        <v>0</v>
      </c>
      <c r="AY56" s="544">
        <f t="shared" si="7"/>
        <v>0</v>
      </c>
      <c r="AZ56" s="7">
        <v>0</v>
      </c>
      <c r="BA56" s="7">
        <v>0</v>
      </c>
    </row>
    <row r="57" spans="1:53" ht="15.75" customHeight="1" x14ac:dyDescent="0.2">
      <c r="A57" s="7">
        <v>108709</v>
      </c>
      <c r="B57" s="7" t="s">
        <v>364</v>
      </c>
      <c r="C57" s="7" t="s">
        <v>289</v>
      </c>
      <c r="D57" s="7">
        <v>12</v>
      </c>
      <c r="E57" s="7" t="s">
        <v>246</v>
      </c>
      <c r="F57" s="7" t="s">
        <v>365</v>
      </c>
      <c r="G57" s="7" t="s">
        <v>366</v>
      </c>
      <c r="H57" s="7">
        <v>7</v>
      </c>
      <c r="I57" s="7">
        <v>1</v>
      </c>
      <c r="J57" s="7">
        <v>1</v>
      </c>
      <c r="K57" s="7">
        <v>600</v>
      </c>
      <c r="L57" s="7">
        <v>5595.07</v>
      </c>
      <c r="M57" s="7">
        <v>19090.39</v>
      </c>
      <c r="N57" s="544">
        <f t="shared" si="0"/>
        <v>0</v>
      </c>
      <c r="O57" s="7">
        <v>0</v>
      </c>
      <c r="P57" s="7">
        <v>0</v>
      </c>
      <c r="Q57" s="544">
        <f t="shared" si="1"/>
        <v>12104.68</v>
      </c>
      <c r="R57" s="7">
        <v>12104.68</v>
      </c>
      <c r="S57" s="7">
        <v>0</v>
      </c>
      <c r="T57" s="544">
        <v>0</v>
      </c>
      <c r="U57" s="544">
        <f t="shared" si="2"/>
        <v>1776.8</v>
      </c>
      <c r="V57" s="7">
        <v>1506.12</v>
      </c>
      <c r="W57" s="7">
        <v>0</v>
      </c>
      <c r="X57" s="7">
        <v>0</v>
      </c>
      <c r="Y57" s="7">
        <v>237.54</v>
      </c>
      <c r="Z57" s="7">
        <v>0</v>
      </c>
      <c r="AA57" s="7">
        <v>0</v>
      </c>
      <c r="AB57" s="7">
        <v>0</v>
      </c>
      <c r="AC57" s="544">
        <v>2122.8200000000002</v>
      </c>
      <c r="AD57" s="7">
        <v>33.14</v>
      </c>
      <c r="AE57" s="7">
        <v>0</v>
      </c>
      <c r="AF57" s="7">
        <v>0</v>
      </c>
      <c r="AG57" s="544">
        <f t="shared" si="3"/>
        <v>8566.24</v>
      </c>
      <c r="AH57" s="7">
        <v>3086.37</v>
      </c>
      <c r="AI57" s="7">
        <v>5479.87</v>
      </c>
      <c r="AJ57" s="7">
        <v>13620.52</v>
      </c>
      <c r="AK57" s="544">
        <v>0</v>
      </c>
      <c r="AL57" s="7">
        <v>13057.48</v>
      </c>
      <c r="AM57" s="544">
        <f t="shared" si="4"/>
        <v>563.04</v>
      </c>
      <c r="AN57" s="7">
        <v>563.04</v>
      </c>
      <c r="AO57" s="7">
        <v>0</v>
      </c>
      <c r="AP57" s="544">
        <f t="shared" si="5"/>
        <v>563.04</v>
      </c>
      <c r="AQ57" s="7">
        <v>0</v>
      </c>
      <c r="AR57" s="7">
        <v>563.04</v>
      </c>
      <c r="AS57" s="7">
        <v>0</v>
      </c>
      <c r="AT57" s="544">
        <v>0</v>
      </c>
      <c r="AU57" s="544">
        <v>0</v>
      </c>
      <c r="AV57" s="544">
        <f t="shared" si="6"/>
        <v>0</v>
      </c>
      <c r="AW57" s="7">
        <v>0</v>
      </c>
      <c r="AX57" s="7">
        <v>0</v>
      </c>
      <c r="AY57" s="544">
        <f t="shared" si="7"/>
        <v>0</v>
      </c>
      <c r="AZ57" s="7">
        <v>0</v>
      </c>
      <c r="BA57" s="7">
        <v>0</v>
      </c>
    </row>
    <row r="58" spans="1:53" ht="15.75" customHeight="1" x14ac:dyDescent="0.2">
      <c r="A58" s="7">
        <v>108739</v>
      </c>
      <c r="B58" s="7" t="s">
        <v>364</v>
      </c>
      <c r="C58" s="7" t="s">
        <v>289</v>
      </c>
      <c r="D58" s="7">
        <v>12</v>
      </c>
      <c r="E58" s="7" t="s">
        <v>246</v>
      </c>
      <c r="F58" s="7" t="s">
        <v>365</v>
      </c>
      <c r="G58" s="7" t="s">
        <v>366</v>
      </c>
      <c r="H58" s="7">
        <v>1</v>
      </c>
      <c r="I58" s="7">
        <v>2</v>
      </c>
      <c r="J58" s="7">
        <v>0</v>
      </c>
      <c r="K58" s="7">
        <v>2150</v>
      </c>
      <c r="L58" s="7">
        <v>34113.99</v>
      </c>
      <c r="M58" s="7">
        <v>116396.92</v>
      </c>
      <c r="N58" s="544">
        <f t="shared" si="0"/>
        <v>12151.2</v>
      </c>
      <c r="O58" s="7">
        <v>0</v>
      </c>
      <c r="P58" s="7">
        <v>12151.2</v>
      </c>
      <c r="Q58" s="544">
        <f t="shared" si="1"/>
        <v>75429.350000000006</v>
      </c>
      <c r="R58" s="7">
        <v>73736.13</v>
      </c>
      <c r="S58" s="7">
        <v>1693.22</v>
      </c>
      <c r="T58" s="544">
        <v>6206.09</v>
      </c>
      <c r="U58" s="544">
        <f t="shared" si="2"/>
        <v>6613.2999999999993</v>
      </c>
      <c r="V58" s="7">
        <v>2295.5</v>
      </c>
      <c r="W58" s="7">
        <v>0</v>
      </c>
      <c r="X58" s="7">
        <v>1468.95</v>
      </c>
      <c r="Y58" s="7">
        <v>186.37</v>
      </c>
      <c r="Z58" s="7">
        <v>113.26</v>
      </c>
      <c r="AA58" s="7">
        <v>597.04</v>
      </c>
      <c r="AB58" s="7">
        <v>251.2</v>
      </c>
      <c r="AC58" s="544">
        <v>7731.09</v>
      </c>
      <c r="AD58" s="7">
        <v>1700.98</v>
      </c>
      <c r="AE58" s="7">
        <v>0</v>
      </c>
      <c r="AF58" s="7">
        <v>0</v>
      </c>
      <c r="AG58" s="544">
        <f t="shared" si="3"/>
        <v>37343.189999999995</v>
      </c>
      <c r="AH58" s="7">
        <v>3183.99</v>
      </c>
      <c r="AI58" s="7">
        <v>34159.199999999997</v>
      </c>
      <c r="AJ58" s="7">
        <v>0</v>
      </c>
      <c r="AK58" s="544">
        <v>0</v>
      </c>
      <c r="AL58" s="7">
        <v>0</v>
      </c>
      <c r="AM58" s="544">
        <f t="shared" si="4"/>
        <v>0</v>
      </c>
      <c r="AN58" s="7">
        <v>0</v>
      </c>
      <c r="AO58" s="7">
        <v>0</v>
      </c>
      <c r="AP58" s="544">
        <f t="shared" si="5"/>
        <v>0</v>
      </c>
      <c r="AQ58" s="7">
        <v>0</v>
      </c>
      <c r="AR58" s="7">
        <v>0</v>
      </c>
      <c r="AS58" s="7">
        <v>0</v>
      </c>
      <c r="AT58" s="544">
        <v>0</v>
      </c>
      <c r="AU58" s="544">
        <v>0</v>
      </c>
      <c r="AV58" s="544">
        <f t="shared" si="6"/>
        <v>0</v>
      </c>
      <c r="AW58" s="7">
        <v>0</v>
      </c>
      <c r="AX58" s="7">
        <v>0</v>
      </c>
      <c r="AY58" s="544">
        <f t="shared" si="7"/>
        <v>0</v>
      </c>
      <c r="AZ58" s="7">
        <v>0</v>
      </c>
      <c r="BA58" s="7">
        <v>0</v>
      </c>
    </row>
    <row r="59" spans="1:53" ht="15.75" customHeight="1" x14ac:dyDescent="0.2">
      <c r="A59" s="7">
        <v>108937</v>
      </c>
      <c r="B59" s="7" t="s">
        <v>364</v>
      </c>
      <c r="C59" s="7" t="s">
        <v>289</v>
      </c>
      <c r="D59" s="7">
        <v>12</v>
      </c>
      <c r="E59" s="7" t="s">
        <v>246</v>
      </c>
      <c r="F59" s="7" t="s">
        <v>365</v>
      </c>
      <c r="G59" s="7" t="s">
        <v>366</v>
      </c>
      <c r="H59" s="7">
        <v>4</v>
      </c>
      <c r="I59" s="7">
        <v>2</v>
      </c>
      <c r="J59" s="7">
        <v>1</v>
      </c>
      <c r="K59" s="7">
        <v>1460</v>
      </c>
      <c r="L59" s="7">
        <v>9524.35</v>
      </c>
      <c r="M59" s="7">
        <v>32497.07</v>
      </c>
      <c r="N59" s="544">
        <f t="shared" si="0"/>
        <v>2883.0299999999997</v>
      </c>
      <c r="O59" s="7">
        <v>1554.66</v>
      </c>
      <c r="P59" s="7">
        <v>1328.37</v>
      </c>
      <c r="Q59" s="544">
        <f t="shared" si="1"/>
        <v>13353.449999999999</v>
      </c>
      <c r="R59" s="7">
        <v>13205.46</v>
      </c>
      <c r="S59" s="7">
        <v>147.99</v>
      </c>
      <c r="T59" s="544">
        <v>6012.15</v>
      </c>
      <c r="U59" s="544">
        <f t="shared" si="2"/>
        <v>8523.18</v>
      </c>
      <c r="V59" s="7">
        <v>3063.29</v>
      </c>
      <c r="W59" s="7">
        <v>0</v>
      </c>
      <c r="X59" s="7">
        <v>989.21</v>
      </c>
      <c r="Y59" s="7">
        <v>531.75</v>
      </c>
      <c r="Z59" s="7">
        <v>101.34</v>
      </c>
      <c r="AA59" s="7">
        <v>1151.95</v>
      </c>
      <c r="AB59" s="7">
        <v>143.07</v>
      </c>
      <c r="AC59" s="544">
        <v>74.44</v>
      </c>
      <c r="AD59" s="7">
        <v>2542.5700000000002</v>
      </c>
      <c r="AE59" s="7">
        <v>0</v>
      </c>
      <c r="AF59" s="7">
        <v>0</v>
      </c>
      <c r="AG59" s="544">
        <f t="shared" si="3"/>
        <v>10297.77</v>
      </c>
      <c r="AH59" s="7">
        <v>1636.54</v>
      </c>
      <c r="AI59" s="7">
        <v>8661.23</v>
      </c>
      <c r="AJ59" s="7">
        <v>0</v>
      </c>
      <c r="AK59" s="544">
        <v>0</v>
      </c>
      <c r="AL59" s="7">
        <v>0</v>
      </c>
      <c r="AM59" s="544">
        <f t="shared" si="4"/>
        <v>0</v>
      </c>
      <c r="AN59" s="7">
        <v>0</v>
      </c>
      <c r="AO59" s="7">
        <v>0</v>
      </c>
      <c r="AP59" s="544">
        <f t="shared" si="5"/>
        <v>0</v>
      </c>
      <c r="AQ59" s="7">
        <v>0</v>
      </c>
      <c r="AR59" s="7">
        <v>0</v>
      </c>
      <c r="AS59" s="7">
        <v>0</v>
      </c>
      <c r="AT59" s="544">
        <v>0</v>
      </c>
      <c r="AU59" s="544">
        <v>0</v>
      </c>
      <c r="AV59" s="544">
        <f t="shared" si="6"/>
        <v>0</v>
      </c>
      <c r="AW59" s="7">
        <v>0</v>
      </c>
      <c r="AX59" s="7">
        <v>0</v>
      </c>
      <c r="AY59" s="544">
        <f t="shared" si="7"/>
        <v>0</v>
      </c>
      <c r="AZ59" s="7">
        <v>0</v>
      </c>
      <c r="BA59" s="7">
        <v>0</v>
      </c>
    </row>
    <row r="60" spans="1:53" ht="15.75" customHeight="1" x14ac:dyDescent="0.2">
      <c r="A60" s="7">
        <v>108941</v>
      </c>
      <c r="B60" s="7" t="s">
        <v>364</v>
      </c>
      <c r="C60" s="7" t="s">
        <v>289</v>
      </c>
      <c r="D60" s="7">
        <v>12</v>
      </c>
      <c r="E60" s="7" t="s">
        <v>246</v>
      </c>
      <c r="F60" s="7" t="s">
        <v>365</v>
      </c>
      <c r="G60" s="7" t="s">
        <v>366</v>
      </c>
      <c r="H60" s="7">
        <v>3</v>
      </c>
      <c r="I60" s="7">
        <v>1</v>
      </c>
      <c r="J60" s="7">
        <v>0</v>
      </c>
      <c r="K60" s="7">
        <v>950</v>
      </c>
      <c r="L60" s="7">
        <v>13472</v>
      </c>
      <c r="M60" s="7">
        <v>45966.47</v>
      </c>
      <c r="N60" s="544">
        <f t="shared" si="0"/>
        <v>2512.91</v>
      </c>
      <c r="O60" s="7">
        <v>0</v>
      </c>
      <c r="P60" s="7">
        <v>2512.91</v>
      </c>
      <c r="Q60" s="544">
        <f t="shared" si="1"/>
        <v>29193.38</v>
      </c>
      <c r="R60" s="7">
        <v>28283.33</v>
      </c>
      <c r="S60" s="7">
        <v>910.05</v>
      </c>
      <c r="T60" s="544">
        <v>3759.35</v>
      </c>
      <c r="U60" s="544">
        <f t="shared" si="2"/>
        <v>6884.48</v>
      </c>
      <c r="V60" s="7">
        <v>1800.15</v>
      </c>
      <c r="W60" s="7">
        <v>0</v>
      </c>
      <c r="X60" s="7">
        <v>1079.43</v>
      </c>
      <c r="Y60" s="7">
        <v>0</v>
      </c>
      <c r="Z60" s="7">
        <v>216.68</v>
      </c>
      <c r="AA60" s="7">
        <v>1755.12</v>
      </c>
      <c r="AB60" s="7">
        <v>0</v>
      </c>
      <c r="AC60" s="544">
        <v>709.57</v>
      </c>
      <c r="AD60" s="7">
        <v>2033.1</v>
      </c>
      <c r="AE60" s="7">
        <v>0</v>
      </c>
      <c r="AF60" s="7">
        <v>0</v>
      </c>
      <c r="AG60" s="544">
        <f t="shared" si="3"/>
        <v>15030</v>
      </c>
      <c r="AH60" s="7">
        <v>2906.57</v>
      </c>
      <c r="AI60" s="7">
        <v>12123.43</v>
      </c>
      <c r="AJ60" s="7">
        <v>0</v>
      </c>
      <c r="AK60" s="544">
        <v>0</v>
      </c>
      <c r="AL60" s="7">
        <v>0</v>
      </c>
      <c r="AM60" s="544">
        <f t="shared" si="4"/>
        <v>0</v>
      </c>
      <c r="AN60" s="7">
        <v>0</v>
      </c>
      <c r="AO60" s="7">
        <v>0</v>
      </c>
      <c r="AP60" s="544">
        <f t="shared" si="5"/>
        <v>0</v>
      </c>
      <c r="AQ60" s="7">
        <v>0</v>
      </c>
      <c r="AR60" s="7">
        <v>0</v>
      </c>
      <c r="AS60" s="7">
        <v>0</v>
      </c>
      <c r="AT60" s="544">
        <v>0</v>
      </c>
      <c r="AU60" s="544">
        <v>0</v>
      </c>
      <c r="AV60" s="544">
        <f t="shared" si="6"/>
        <v>0</v>
      </c>
      <c r="AW60" s="7">
        <v>0</v>
      </c>
      <c r="AX60" s="7">
        <v>0</v>
      </c>
      <c r="AY60" s="544">
        <f t="shared" si="7"/>
        <v>0</v>
      </c>
      <c r="AZ60" s="7">
        <v>0</v>
      </c>
      <c r="BA60" s="7">
        <v>0</v>
      </c>
    </row>
    <row r="61" spans="1:53" ht="15.75" customHeight="1" x14ac:dyDescent="0.2">
      <c r="A61" s="7">
        <v>109322</v>
      </c>
      <c r="B61" s="7" t="s">
        <v>364</v>
      </c>
      <c r="C61" s="7" t="s">
        <v>289</v>
      </c>
      <c r="D61" s="7">
        <v>12</v>
      </c>
      <c r="E61" s="7" t="s">
        <v>246</v>
      </c>
      <c r="F61" s="7" t="s">
        <v>365</v>
      </c>
      <c r="G61" s="7" t="s">
        <v>366</v>
      </c>
      <c r="H61" s="7">
        <v>5</v>
      </c>
      <c r="I61" s="7">
        <v>1</v>
      </c>
      <c r="J61" s="7">
        <v>1</v>
      </c>
      <c r="K61" s="7">
        <v>1700</v>
      </c>
      <c r="L61" s="7">
        <v>16534.3</v>
      </c>
      <c r="M61" s="7">
        <v>56415.02</v>
      </c>
      <c r="N61" s="544">
        <f t="shared" si="0"/>
        <v>5422.88</v>
      </c>
      <c r="O61" s="7">
        <v>0</v>
      </c>
      <c r="P61" s="7">
        <v>5422.88</v>
      </c>
      <c r="Q61" s="544">
        <f t="shared" si="1"/>
        <v>30430.37</v>
      </c>
      <c r="R61" s="7">
        <v>28338.28</v>
      </c>
      <c r="S61" s="7">
        <v>2092.09</v>
      </c>
      <c r="T61" s="544">
        <v>6279.56</v>
      </c>
      <c r="U61" s="544">
        <f t="shared" si="2"/>
        <v>10908.18</v>
      </c>
      <c r="V61" s="7">
        <v>3033.45</v>
      </c>
      <c r="W61" s="7">
        <v>0</v>
      </c>
      <c r="X61" s="7">
        <v>514.66</v>
      </c>
      <c r="Y61" s="7">
        <v>520.1</v>
      </c>
      <c r="Z61" s="7">
        <v>125.39</v>
      </c>
      <c r="AA61" s="7">
        <v>1179.98</v>
      </c>
      <c r="AB61" s="7">
        <v>853.87</v>
      </c>
      <c r="AC61" s="544">
        <v>684.89</v>
      </c>
      <c r="AD61" s="7">
        <v>4680.7299999999996</v>
      </c>
      <c r="AE61" s="7">
        <v>0</v>
      </c>
      <c r="AF61" s="7">
        <v>0</v>
      </c>
      <c r="AG61" s="544">
        <f t="shared" si="3"/>
        <v>21452.850000000002</v>
      </c>
      <c r="AH61" s="7">
        <v>2689.13</v>
      </c>
      <c r="AI61" s="7">
        <v>18763.72</v>
      </c>
      <c r="AJ61" s="7">
        <v>0</v>
      </c>
      <c r="AK61" s="544">
        <v>0</v>
      </c>
      <c r="AL61" s="7">
        <v>0</v>
      </c>
      <c r="AM61" s="544">
        <f t="shared" si="4"/>
        <v>0</v>
      </c>
      <c r="AN61" s="7">
        <v>0</v>
      </c>
      <c r="AO61" s="7">
        <v>0</v>
      </c>
      <c r="AP61" s="544">
        <f t="shared" si="5"/>
        <v>0</v>
      </c>
      <c r="AQ61" s="7">
        <v>0</v>
      </c>
      <c r="AR61" s="7">
        <v>0</v>
      </c>
      <c r="AS61" s="7">
        <v>0</v>
      </c>
      <c r="AT61" s="544">
        <v>0</v>
      </c>
      <c r="AU61" s="544">
        <v>0</v>
      </c>
      <c r="AV61" s="544">
        <f t="shared" si="6"/>
        <v>0</v>
      </c>
      <c r="AW61" s="7">
        <v>0</v>
      </c>
      <c r="AX61" s="7">
        <v>0</v>
      </c>
      <c r="AY61" s="544">
        <f t="shared" si="7"/>
        <v>0</v>
      </c>
      <c r="AZ61" s="7">
        <v>0</v>
      </c>
      <c r="BA61" s="7">
        <v>0</v>
      </c>
    </row>
    <row r="62" spans="1:53" ht="15.75" customHeight="1" x14ac:dyDescent="0.2">
      <c r="A62" s="7">
        <v>109356</v>
      </c>
      <c r="B62" s="7" t="s">
        <v>364</v>
      </c>
      <c r="C62" s="7" t="s">
        <v>289</v>
      </c>
      <c r="D62" s="7">
        <v>12</v>
      </c>
      <c r="E62" s="7" t="s">
        <v>246</v>
      </c>
      <c r="F62" s="7" t="s">
        <v>365</v>
      </c>
      <c r="G62" s="7" t="s">
        <v>366</v>
      </c>
      <c r="H62" s="7">
        <v>2</v>
      </c>
      <c r="I62" s="7">
        <v>1</v>
      </c>
      <c r="J62" s="7">
        <v>0</v>
      </c>
      <c r="K62" s="7">
        <v>350</v>
      </c>
      <c r="L62" s="7">
        <v>6434.04</v>
      </c>
      <c r="M62" s="7">
        <v>21952.95</v>
      </c>
      <c r="N62" s="544">
        <f t="shared" si="0"/>
        <v>1502.61</v>
      </c>
      <c r="O62" s="7">
        <v>0</v>
      </c>
      <c r="P62" s="7">
        <v>1502.61</v>
      </c>
      <c r="Q62" s="544">
        <f t="shared" si="1"/>
        <v>13215.78</v>
      </c>
      <c r="R62" s="7">
        <v>13215.78</v>
      </c>
      <c r="S62" s="7">
        <v>0</v>
      </c>
      <c r="T62" s="544">
        <v>0</v>
      </c>
      <c r="U62" s="544">
        <f t="shared" si="2"/>
        <v>2145.7200000000003</v>
      </c>
      <c r="V62" s="7">
        <v>1287.44</v>
      </c>
      <c r="W62" s="7">
        <v>0</v>
      </c>
      <c r="X62" s="7">
        <v>0</v>
      </c>
      <c r="Y62" s="7">
        <v>69.41</v>
      </c>
      <c r="Z62" s="7">
        <v>0</v>
      </c>
      <c r="AA62" s="7">
        <v>0</v>
      </c>
      <c r="AB62" s="7">
        <v>0</v>
      </c>
      <c r="AC62" s="544">
        <v>352.62</v>
      </c>
      <c r="AD62" s="7">
        <v>45.78</v>
      </c>
      <c r="AE62" s="7">
        <v>0</v>
      </c>
      <c r="AF62" s="7">
        <v>743.09</v>
      </c>
      <c r="AG62" s="544">
        <f t="shared" si="3"/>
        <v>12185.8</v>
      </c>
      <c r="AH62" s="7">
        <v>4736.1499999999996</v>
      </c>
      <c r="AI62" s="7">
        <v>7449.65</v>
      </c>
      <c r="AJ62" s="7">
        <v>8843.3799999999992</v>
      </c>
      <c r="AK62" s="544">
        <v>0</v>
      </c>
      <c r="AL62" s="7">
        <v>8843.3799999999992</v>
      </c>
      <c r="AM62" s="544">
        <f t="shared" si="4"/>
        <v>0</v>
      </c>
      <c r="AN62" s="7">
        <v>0</v>
      </c>
      <c r="AO62" s="7">
        <v>0</v>
      </c>
      <c r="AP62" s="544">
        <f t="shared" si="5"/>
        <v>0</v>
      </c>
      <c r="AQ62" s="7">
        <v>0</v>
      </c>
      <c r="AR62" s="7">
        <v>0</v>
      </c>
      <c r="AS62" s="7">
        <v>0</v>
      </c>
      <c r="AT62" s="544">
        <v>0</v>
      </c>
      <c r="AU62" s="544">
        <v>0</v>
      </c>
      <c r="AV62" s="544">
        <f t="shared" si="6"/>
        <v>0</v>
      </c>
      <c r="AW62" s="7">
        <v>0</v>
      </c>
      <c r="AX62" s="7">
        <v>0</v>
      </c>
      <c r="AY62" s="544">
        <f t="shared" si="7"/>
        <v>0</v>
      </c>
      <c r="AZ62" s="7">
        <v>0</v>
      </c>
      <c r="BA62" s="7">
        <v>0</v>
      </c>
    </row>
    <row r="63" spans="1:53" ht="15.75" customHeight="1" x14ac:dyDescent="0.2">
      <c r="A63" s="7">
        <v>109382</v>
      </c>
      <c r="B63" s="7" t="s">
        <v>364</v>
      </c>
      <c r="C63" s="7" t="s">
        <v>289</v>
      </c>
      <c r="D63" s="7">
        <v>12</v>
      </c>
      <c r="E63" s="7" t="s">
        <v>246</v>
      </c>
      <c r="F63" s="7" t="s">
        <v>365</v>
      </c>
      <c r="G63" s="7" t="s">
        <v>366</v>
      </c>
      <c r="H63" s="7">
        <v>5</v>
      </c>
      <c r="I63" s="7">
        <v>2</v>
      </c>
      <c r="J63" s="7">
        <v>0</v>
      </c>
      <c r="K63" s="7">
        <v>700</v>
      </c>
      <c r="L63" s="7">
        <v>11205.59</v>
      </c>
      <c r="M63" s="7">
        <v>38233.49</v>
      </c>
      <c r="N63" s="544">
        <f t="shared" si="0"/>
        <v>2248.67</v>
      </c>
      <c r="O63" s="7">
        <v>0</v>
      </c>
      <c r="P63" s="7">
        <v>2248.67</v>
      </c>
      <c r="Q63" s="544">
        <f t="shared" si="1"/>
        <v>14830.96</v>
      </c>
      <c r="R63" s="7">
        <v>14830.96</v>
      </c>
      <c r="S63" s="7">
        <v>0</v>
      </c>
      <c r="T63" s="544">
        <v>9156.9500000000007</v>
      </c>
      <c r="U63" s="544">
        <f t="shared" si="2"/>
        <v>9531.93</v>
      </c>
      <c r="V63" s="7">
        <v>1691.17</v>
      </c>
      <c r="W63" s="7">
        <v>0</v>
      </c>
      <c r="X63" s="7">
        <v>6098.44</v>
      </c>
      <c r="Y63" s="7">
        <v>535.55999999999995</v>
      </c>
      <c r="Z63" s="7">
        <v>0</v>
      </c>
      <c r="AA63" s="7">
        <v>0</v>
      </c>
      <c r="AB63" s="7">
        <v>0</v>
      </c>
      <c r="AC63" s="544">
        <v>708.42</v>
      </c>
      <c r="AD63" s="7">
        <v>1206.76</v>
      </c>
      <c r="AE63" s="7">
        <v>0</v>
      </c>
      <c r="AF63" s="7">
        <v>0</v>
      </c>
      <c r="AG63" s="544">
        <f t="shared" si="3"/>
        <v>14310.550000000001</v>
      </c>
      <c r="AH63" s="7">
        <v>1756.35</v>
      </c>
      <c r="AI63" s="7">
        <v>12554.2</v>
      </c>
      <c r="AJ63" s="7">
        <v>0</v>
      </c>
      <c r="AK63" s="544">
        <v>0</v>
      </c>
      <c r="AL63" s="7">
        <v>0</v>
      </c>
      <c r="AM63" s="544">
        <f t="shared" si="4"/>
        <v>0</v>
      </c>
      <c r="AN63" s="7">
        <v>0</v>
      </c>
      <c r="AO63" s="7">
        <v>0</v>
      </c>
      <c r="AP63" s="544">
        <f t="shared" si="5"/>
        <v>0</v>
      </c>
      <c r="AQ63" s="7">
        <v>0</v>
      </c>
      <c r="AR63" s="7">
        <v>0</v>
      </c>
      <c r="AS63" s="7">
        <v>0</v>
      </c>
      <c r="AT63" s="544">
        <v>0</v>
      </c>
      <c r="AU63" s="544">
        <v>0</v>
      </c>
      <c r="AV63" s="544">
        <f t="shared" si="6"/>
        <v>0</v>
      </c>
      <c r="AW63" s="7">
        <v>0</v>
      </c>
      <c r="AX63" s="7">
        <v>0</v>
      </c>
      <c r="AY63" s="544">
        <f t="shared" si="7"/>
        <v>0</v>
      </c>
      <c r="AZ63" s="7">
        <v>0</v>
      </c>
      <c r="BA63" s="7">
        <v>0</v>
      </c>
    </row>
    <row r="64" spans="1:53" ht="15.75" customHeight="1" x14ac:dyDescent="0.2">
      <c r="A64" s="7">
        <v>109496</v>
      </c>
      <c r="B64" s="7" t="s">
        <v>364</v>
      </c>
      <c r="C64" s="7" t="s">
        <v>289</v>
      </c>
      <c r="D64" s="7">
        <v>12</v>
      </c>
      <c r="E64" s="7" t="s">
        <v>246</v>
      </c>
      <c r="F64" s="7" t="s">
        <v>365</v>
      </c>
      <c r="G64" s="7" t="s">
        <v>366</v>
      </c>
      <c r="H64" s="7">
        <v>5</v>
      </c>
      <c r="I64" s="7">
        <v>1</v>
      </c>
      <c r="J64" s="7">
        <v>1</v>
      </c>
      <c r="K64" s="7">
        <v>1400</v>
      </c>
      <c r="L64" s="7">
        <v>9758.68</v>
      </c>
      <c r="M64" s="7">
        <v>33296.620000000003</v>
      </c>
      <c r="N64" s="544">
        <f t="shared" si="0"/>
        <v>3764.34</v>
      </c>
      <c r="O64" s="7">
        <v>1787.23</v>
      </c>
      <c r="P64" s="7">
        <v>1977.11</v>
      </c>
      <c r="Q64" s="544">
        <f t="shared" si="1"/>
        <v>11636.21</v>
      </c>
      <c r="R64" s="7">
        <v>11492.98</v>
      </c>
      <c r="S64" s="7">
        <v>143.22999999999999</v>
      </c>
      <c r="T64" s="544">
        <v>7389.47</v>
      </c>
      <c r="U64" s="544">
        <f t="shared" si="2"/>
        <v>6522.78</v>
      </c>
      <c r="V64" s="7">
        <v>2148.62</v>
      </c>
      <c r="W64" s="7">
        <v>0</v>
      </c>
      <c r="X64" s="7">
        <v>919.71</v>
      </c>
      <c r="Y64" s="7">
        <v>235.86</v>
      </c>
      <c r="Z64" s="7">
        <v>0</v>
      </c>
      <c r="AA64" s="7">
        <v>0</v>
      </c>
      <c r="AB64" s="7">
        <v>327.72</v>
      </c>
      <c r="AC64" s="544">
        <v>962.81</v>
      </c>
      <c r="AD64" s="7">
        <v>2890.87</v>
      </c>
      <c r="AE64" s="7">
        <v>0</v>
      </c>
      <c r="AF64" s="7">
        <v>0</v>
      </c>
      <c r="AG64" s="544">
        <f t="shared" si="3"/>
        <v>13469.52</v>
      </c>
      <c r="AH64" s="7">
        <v>2991.2</v>
      </c>
      <c r="AI64" s="7">
        <v>10478.32</v>
      </c>
      <c r="AJ64" s="7">
        <v>0</v>
      </c>
      <c r="AK64" s="544">
        <v>0</v>
      </c>
      <c r="AL64" s="7">
        <v>0</v>
      </c>
      <c r="AM64" s="544">
        <f t="shared" si="4"/>
        <v>0</v>
      </c>
      <c r="AN64" s="7">
        <v>0</v>
      </c>
      <c r="AO64" s="7">
        <v>0</v>
      </c>
      <c r="AP64" s="544">
        <f t="shared" si="5"/>
        <v>0</v>
      </c>
      <c r="AQ64" s="7">
        <v>0</v>
      </c>
      <c r="AR64" s="7">
        <v>0</v>
      </c>
      <c r="AS64" s="7">
        <v>0</v>
      </c>
      <c r="AT64" s="544">
        <v>0</v>
      </c>
      <c r="AU64" s="544">
        <v>0</v>
      </c>
      <c r="AV64" s="544">
        <f t="shared" si="6"/>
        <v>0</v>
      </c>
      <c r="AW64" s="7">
        <v>0</v>
      </c>
      <c r="AX64" s="7">
        <v>0</v>
      </c>
      <c r="AY64" s="544">
        <f t="shared" si="7"/>
        <v>0</v>
      </c>
      <c r="AZ64" s="7">
        <v>0</v>
      </c>
      <c r="BA64" s="7">
        <v>0</v>
      </c>
    </row>
    <row r="65" spans="1:53" ht="15.75" customHeight="1" x14ac:dyDescent="0.2">
      <c r="A65" s="7">
        <v>109524</v>
      </c>
      <c r="B65" s="7" t="s">
        <v>364</v>
      </c>
      <c r="C65" s="7" t="s">
        <v>289</v>
      </c>
      <c r="D65" s="7">
        <v>12</v>
      </c>
      <c r="E65" s="7" t="s">
        <v>246</v>
      </c>
      <c r="F65" s="7" t="s">
        <v>365</v>
      </c>
      <c r="G65" s="7" t="s">
        <v>366</v>
      </c>
      <c r="H65" s="7">
        <v>5</v>
      </c>
      <c r="I65" s="7">
        <v>1</v>
      </c>
      <c r="J65" s="7">
        <v>1</v>
      </c>
      <c r="K65" s="7">
        <v>800</v>
      </c>
      <c r="L65" s="7">
        <v>5846.7</v>
      </c>
      <c r="M65" s="7">
        <v>19948.93</v>
      </c>
      <c r="N65" s="544">
        <f t="shared" si="0"/>
        <v>1264.06</v>
      </c>
      <c r="O65" s="7">
        <v>0</v>
      </c>
      <c r="P65" s="7">
        <v>1264.06</v>
      </c>
      <c r="Q65" s="544">
        <f t="shared" si="1"/>
        <v>7887.0700000000006</v>
      </c>
      <c r="R65" s="7">
        <v>7392.01</v>
      </c>
      <c r="S65" s="7">
        <v>495.06</v>
      </c>
      <c r="T65" s="544">
        <v>0</v>
      </c>
      <c r="U65" s="544">
        <f t="shared" si="2"/>
        <v>7901.71</v>
      </c>
      <c r="V65" s="7">
        <v>2452.75</v>
      </c>
      <c r="W65" s="7">
        <v>0</v>
      </c>
      <c r="X65" s="7">
        <v>475.44</v>
      </c>
      <c r="Y65" s="7">
        <v>292.94</v>
      </c>
      <c r="Z65" s="7">
        <v>193.94</v>
      </c>
      <c r="AA65" s="7">
        <v>2649.48</v>
      </c>
      <c r="AB65" s="7">
        <v>222.65</v>
      </c>
      <c r="AC65" s="544">
        <v>1378.52</v>
      </c>
      <c r="AD65" s="7">
        <v>1614.51</v>
      </c>
      <c r="AE65" s="7">
        <v>0</v>
      </c>
      <c r="AF65" s="7">
        <v>0</v>
      </c>
      <c r="AG65" s="544">
        <f t="shared" si="3"/>
        <v>11581.830000000002</v>
      </c>
      <c r="AH65" s="7">
        <v>1477.38</v>
      </c>
      <c r="AI65" s="7">
        <v>10104.450000000001</v>
      </c>
      <c r="AJ65" s="7">
        <v>10167.629999999999</v>
      </c>
      <c r="AK65" s="544">
        <v>1536.89</v>
      </c>
      <c r="AL65" s="7">
        <v>8630.74</v>
      </c>
      <c r="AM65" s="544">
        <f t="shared" si="4"/>
        <v>0</v>
      </c>
      <c r="AN65" s="7">
        <v>0</v>
      </c>
      <c r="AO65" s="7">
        <v>0</v>
      </c>
      <c r="AP65" s="544">
        <f t="shared" si="5"/>
        <v>0</v>
      </c>
      <c r="AQ65" s="7">
        <v>0</v>
      </c>
      <c r="AR65" s="7">
        <v>0</v>
      </c>
      <c r="AS65" s="7">
        <v>0</v>
      </c>
      <c r="AT65" s="544">
        <v>0</v>
      </c>
      <c r="AU65" s="544">
        <v>0</v>
      </c>
      <c r="AV65" s="544">
        <f t="shared" si="6"/>
        <v>0</v>
      </c>
      <c r="AW65" s="7">
        <v>0</v>
      </c>
      <c r="AX65" s="7">
        <v>0</v>
      </c>
      <c r="AY65" s="544">
        <f t="shared" si="7"/>
        <v>0</v>
      </c>
      <c r="AZ65" s="7">
        <v>0</v>
      </c>
      <c r="BA65" s="7">
        <v>0</v>
      </c>
    </row>
    <row r="66" spans="1:53" ht="15.75" customHeight="1" x14ac:dyDescent="0.2">
      <c r="A66" s="7">
        <v>109658</v>
      </c>
      <c r="B66" s="7" t="s">
        <v>364</v>
      </c>
      <c r="C66" s="7" t="s">
        <v>289</v>
      </c>
      <c r="D66" s="7">
        <v>12</v>
      </c>
      <c r="E66" s="7" t="s">
        <v>246</v>
      </c>
      <c r="F66" s="7" t="s">
        <v>365</v>
      </c>
      <c r="G66" s="7" t="s">
        <v>366</v>
      </c>
      <c r="H66" s="7">
        <v>3</v>
      </c>
      <c r="I66" s="7">
        <v>2</v>
      </c>
      <c r="J66" s="7">
        <v>0</v>
      </c>
      <c r="K66" s="7">
        <v>2470</v>
      </c>
      <c r="L66" s="7">
        <v>35990.480000000003</v>
      </c>
      <c r="M66" s="7">
        <v>122799.52</v>
      </c>
      <c r="N66" s="544">
        <f t="shared" si="0"/>
        <v>14736.75</v>
      </c>
      <c r="O66" s="7">
        <v>0</v>
      </c>
      <c r="P66" s="7">
        <v>14736.75</v>
      </c>
      <c r="Q66" s="544">
        <f t="shared" si="1"/>
        <v>73507.11</v>
      </c>
      <c r="R66" s="7">
        <v>70055.37</v>
      </c>
      <c r="S66" s="7">
        <v>3451.74</v>
      </c>
      <c r="T66" s="544">
        <v>8216.5499999999993</v>
      </c>
      <c r="U66" s="544">
        <f t="shared" si="2"/>
        <v>11648.100000000002</v>
      </c>
      <c r="V66" s="7">
        <v>3406.32</v>
      </c>
      <c r="W66" s="7">
        <v>0</v>
      </c>
      <c r="X66" s="7">
        <v>2190.6</v>
      </c>
      <c r="Y66" s="7">
        <v>538.71</v>
      </c>
      <c r="Z66" s="7">
        <v>270.97000000000003</v>
      </c>
      <c r="AA66" s="7">
        <v>2356.37</v>
      </c>
      <c r="AB66" s="7">
        <v>361.27</v>
      </c>
      <c r="AC66" s="544">
        <v>2604.4699999999998</v>
      </c>
      <c r="AD66" s="7">
        <v>2093.0700000000002</v>
      </c>
      <c r="AE66" s="7">
        <v>430.79</v>
      </c>
      <c r="AF66" s="7">
        <v>0</v>
      </c>
      <c r="AG66" s="544">
        <f t="shared" si="3"/>
        <v>45788.49</v>
      </c>
      <c r="AH66" s="7">
        <v>4667.22</v>
      </c>
      <c r="AI66" s="7">
        <v>41121.269999999997</v>
      </c>
      <c r="AJ66" s="7">
        <v>0</v>
      </c>
      <c r="AK66" s="544">
        <v>0</v>
      </c>
      <c r="AL66" s="7">
        <v>0</v>
      </c>
      <c r="AM66" s="544">
        <f t="shared" si="4"/>
        <v>0</v>
      </c>
      <c r="AN66" s="7">
        <v>0</v>
      </c>
      <c r="AO66" s="7">
        <v>0</v>
      </c>
      <c r="AP66" s="544">
        <f t="shared" si="5"/>
        <v>0</v>
      </c>
      <c r="AQ66" s="7">
        <v>0</v>
      </c>
      <c r="AR66" s="7">
        <v>0</v>
      </c>
      <c r="AS66" s="7">
        <v>0</v>
      </c>
      <c r="AT66" s="544">
        <v>0</v>
      </c>
      <c r="AU66" s="544">
        <v>0</v>
      </c>
      <c r="AV66" s="544">
        <f t="shared" si="6"/>
        <v>0</v>
      </c>
      <c r="AW66" s="7">
        <v>0</v>
      </c>
      <c r="AX66" s="7">
        <v>0</v>
      </c>
      <c r="AY66" s="544">
        <f t="shared" si="7"/>
        <v>0</v>
      </c>
      <c r="AZ66" s="7">
        <v>0</v>
      </c>
      <c r="BA66" s="7">
        <v>0</v>
      </c>
    </row>
    <row r="67" spans="1:53" ht="15.75" customHeight="1" x14ac:dyDescent="0.2">
      <c r="A67" s="7">
        <v>109672</v>
      </c>
      <c r="B67" s="7" t="s">
        <v>364</v>
      </c>
      <c r="C67" s="7" t="s">
        <v>289</v>
      </c>
      <c r="D67" s="7">
        <v>12</v>
      </c>
      <c r="E67" s="7" t="s">
        <v>246</v>
      </c>
      <c r="F67" s="7" t="s">
        <v>365</v>
      </c>
      <c r="G67" s="7" t="s">
        <v>366</v>
      </c>
      <c r="H67" s="7">
        <v>5</v>
      </c>
      <c r="I67" s="7">
        <v>1</v>
      </c>
      <c r="J67" s="7">
        <v>1</v>
      </c>
      <c r="K67" s="7">
        <v>1010</v>
      </c>
      <c r="L67" s="7">
        <v>13376.01</v>
      </c>
      <c r="M67" s="7">
        <v>45638.94</v>
      </c>
      <c r="N67" s="544">
        <f t="shared" si="0"/>
        <v>4324.72</v>
      </c>
      <c r="O67" s="7">
        <v>0</v>
      </c>
      <c r="P67" s="7">
        <v>4324.72</v>
      </c>
      <c r="Q67" s="544">
        <f t="shared" si="1"/>
        <v>27095.81</v>
      </c>
      <c r="R67" s="7">
        <v>27095.81</v>
      </c>
      <c r="S67" s="7">
        <v>0</v>
      </c>
      <c r="T67" s="544">
        <v>5288.86</v>
      </c>
      <c r="U67" s="544">
        <f t="shared" si="2"/>
        <v>5351.57</v>
      </c>
      <c r="V67" s="7">
        <v>2741.76</v>
      </c>
      <c r="W67" s="7">
        <v>0</v>
      </c>
      <c r="X67" s="7">
        <v>249.39</v>
      </c>
      <c r="Y67" s="7">
        <v>238.37</v>
      </c>
      <c r="Z67" s="7">
        <v>119.89</v>
      </c>
      <c r="AA67" s="7">
        <v>617.77</v>
      </c>
      <c r="AB67" s="7">
        <v>31.27</v>
      </c>
      <c r="AC67" s="544">
        <v>1242.96</v>
      </c>
      <c r="AD67" s="7">
        <v>1353.12</v>
      </c>
      <c r="AE67" s="7">
        <v>0</v>
      </c>
      <c r="AF67" s="7">
        <v>0</v>
      </c>
      <c r="AG67" s="544">
        <f t="shared" si="3"/>
        <v>12847.85</v>
      </c>
      <c r="AH67" s="7">
        <v>2335.19</v>
      </c>
      <c r="AI67" s="7">
        <v>10512.66</v>
      </c>
      <c r="AJ67" s="7">
        <v>0</v>
      </c>
      <c r="AK67" s="544">
        <v>0</v>
      </c>
      <c r="AL67" s="7">
        <v>0</v>
      </c>
      <c r="AM67" s="544">
        <f t="shared" si="4"/>
        <v>0</v>
      </c>
      <c r="AN67" s="7">
        <v>0</v>
      </c>
      <c r="AO67" s="7">
        <v>0</v>
      </c>
      <c r="AP67" s="544">
        <f t="shared" si="5"/>
        <v>0</v>
      </c>
      <c r="AQ67" s="7">
        <v>0</v>
      </c>
      <c r="AR67" s="7">
        <v>0</v>
      </c>
      <c r="AS67" s="7">
        <v>0</v>
      </c>
      <c r="AT67" s="544">
        <v>0</v>
      </c>
      <c r="AU67" s="544">
        <v>0</v>
      </c>
      <c r="AV67" s="544">
        <f t="shared" si="6"/>
        <v>0</v>
      </c>
      <c r="AW67" s="7">
        <v>0</v>
      </c>
      <c r="AX67" s="7">
        <v>0</v>
      </c>
      <c r="AY67" s="544">
        <f t="shared" si="7"/>
        <v>0</v>
      </c>
      <c r="AZ67" s="7">
        <v>0</v>
      </c>
      <c r="BA67" s="7">
        <v>0</v>
      </c>
    </row>
    <row r="68" spans="1:53" ht="15.75" customHeight="1" x14ac:dyDescent="0.2">
      <c r="A68" s="7">
        <v>109898</v>
      </c>
      <c r="B68" s="7" t="s">
        <v>364</v>
      </c>
      <c r="C68" s="7" t="s">
        <v>289</v>
      </c>
      <c r="D68" s="7">
        <v>12</v>
      </c>
      <c r="E68" s="7" t="s">
        <v>246</v>
      </c>
      <c r="F68" s="7" t="s">
        <v>365</v>
      </c>
      <c r="G68" s="7" t="s">
        <v>366</v>
      </c>
      <c r="H68" s="7">
        <v>4</v>
      </c>
      <c r="I68" s="7">
        <v>3</v>
      </c>
      <c r="J68" s="7">
        <v>0</v>
      </c>
      <c r="K68" s="7">
        <v>1140</v>
      </c>
      <c r="L68" s="7">
        <v>5779.3</v>
      </c>
      <c r="M68" s="7">
        <v>19718.98</v>
      </c>
      <c r="N68" s="544">
        <f t="shared" si="0"/>
        <v>1932.2400000000002</v>
      </c>
      <c r="O68" s="7">
        <v>787.6</v>
      </c>
      <c r="P68" s="7">
        <v>1144.6400000000001</v>
      </c>
      <c r="Q68" s="544">
        <f t="shared" si="1"/>
        <v>6710.9900000000007</v>
      </c>
      <c r="R68" s="7">
        <v>6655.68</v>
      </c>
      <c r="S68" s="7">
        <v>55.31</v>
      </c>
      <c r="T68" s="544">
        <v>2587.87</v>
      </c>
      <c r="U68" s="544">
        <f t="shared" si="2"/>
        <v>5309.9500000000007</v>
      </c>
      <c r="V68" s="7">
        <v>2417.64</v>
      </c>
      <c r="W68" s="7">
        <v>0</v>
      </c>
      <c r="X68" s="7">
        <v>157.96</v>
      </c>
      <c r="Y68" s="7">
        <v>289.3</v>
      </c>
      <c r="Z68" s="7">
        <v>0</v>
      </c>
      <c r="AA68" s="7">
        <v>0</v>
      </c>
      <c r="AB68" s="7">
        <v>245.29</v>
      </c>
      <c r="AC68" s="544">
        <v>1080.04</v>
      </c>
      <c r="AD68" s="7">
        <v>2199.7600000000002</v>
      </c>
      <c r="AE68" s="7">
        <v>0</v>
      </c>
      <c r="AF68" s="7">
        <v>0</v>
      </c>
      <c r="AG68" s="544">
        <f t="shared" si="3"/>
        <v>9368.92</v>
      </c>
      <c r="AH68" s="7">
        <v>2098.31</v>
      </c>
      <c r="AI68" s="7">
        <v>7270.61</v>
      </c>
      <c r="AJ68" s="7">
        <v>0</v>
      </c>
      <c r="AK68" s="544">
        <v>0</v>
      </c>
      <c r="AL68" s="7">
        <v>0</v>
      </c>
      <c r="AM68" s="544">
        <f t="shared" si="4"/>
        <v>0</v>
      </c>
      <c r="AN68" s="7">
        <v>0</v>
      </c>
      <c r="AO68" s="7">
        <v>0</v>
      </c>
      <c r="AP68" s="544">
        <f t="shared" si="5"/>
        <v>0</v>
      </c>
      <c r="AQ68" s="7">
        <v>0</v>
      </c>
      <c r="AR68" s="7">
        <v>0</v>
      </c>
      <c r="AS68" s="7">
        <v>0</v>
      </c>
      <c r="AT68" s="544">
        <v>0</v>
      </c>
      <c r="AU68" s="544">
        <v>0</v>
      </c>
      <c r="AV68" s="544">
        <f t="shared" si="6"/>
        <v>0</v>
      </c>
      <c r="AW68" s="7">
        <v>0</v>
      </c>
      <c r="AX68" s="7">
        <v>0</v>
      </c>
      <c r="AY68" s="544">
        <f t="shared" si="7"/>
        <v>0</v>
      </c>
      <c r="AZ68" s="7">
        <v>0</v>
      </c>
      <c r="BA68" s="7">
        <v>0</v>
      </c>
    </row>
    <row r="69" spans="1:53" ht="15.75" customHeight="1" x14ac:dyDescent="0.2">
      <c r="A69" s="7">
        <v>109950</v>
      </c>
      <c r="B69" s="7" t="s">
        <v>364</v>
      </c>
      <c r="C69" s="7" t="s">
        <v>289</v>
      </c>
      <c r="D69" s="7">
        <v>12</v>
      </c>
      <c r="E69" s="7" t="s">
        <v>246</v>
      </c>
      <c r="F69" s="7" t="s">
        <v>365</v>
      </c>
      <c r="G69" s="7" t="s">
        <v>366</v>
      </c>
      <c r="H69" s="7">
        <v>7</v>
      </c>
      <c r="I69" s="7">
        <v>1</v>
      </c>
      <c r="J69" s="7">
        <v>1</v>
      </c>
      <c r="K69" s="7">
        <v>1350</v>
      </c>
      <c r="L69" s="7">
        <v>18647.150000000001</v>
      </c>
      <c r="M69" s="7">
        <v>63624.09</v>
      </c>
      <c r="N69" s="544">
        <f t="shared" si="0"/>
        <v>7242.76</v>
      </c>
      <c r="O69" s="7">
        <v>2524.94</v>
      </c>
      <c r="P69" s="7">
        <v>4717.82</v>
      </c>
      <c r="Q69" s="544">
        <f t="shared" si="1"/>
        <v>26491.32</v>
      </c>
      <c r="R69" s="7">
        <v>26491.32</v>
      </c>
      <c r="S69" s="7">
        <v>0</v>
      </c>
      <c r="T69" s="544">
        <v>15269.72</v>
      </c>
      <c r="U69" s="544">
        <f t="shared" si="2"/>
        <v>7554.63</v>
      </c>
      <c r="V69" s="7">
        <v>1350.04</v>
      </c>
      <c r="W69" s="7">
        <v>0</v>
      </c>
      <c r="X69" s="7">
        <v>801.47</v>
      </c>
      <c r="Y69" s="7">
        <v>240.23</v>
      </c>
      <c r="Z69" s="7">
        <v>126.16</v>
      </c>
      <c r="AA69" s="7">
        <v>666.67</v>
      </c>
      <c r="AB69" s="7">
        <v>144.97999999999999</v>
      </c>
      <c r="AC69" s="544">
        <v>987.19</v>
      </c>
      <c r="AD69" s="7">
        <v>4225.08</v>
      </c>
      <c r="AE69" s="7">
        <v>0</v>
      </c>
      <c r="AF69" s="7">
        <v>0</v>
      </c>
      <c r="AG69" s="544">
        <f t="shared" si="3"/>
        <v>24026.760000000002</v>
      </c>
      <c r="AH69" s="7">
        <v>6039.1</v>
      </c>
      <c r="AI69" s="7">
        <v>17987.66</v>
      </c>
      <c r="AJ69" s="7">
        <v>0</v>
      </c>
      <c r="AK69" s="544">
        <v>0</v>
      </c>
      <c r="AL69" s="7">
        <v>0</v>
      </c>
      <c r="AM69" s="544">
        <f t="shared" si="4"/>
        <v>0</v>
      </c>
      <c r="AN69" s="7">
        <v>0</v>
      </c>
      <c r="AO69" s="7">
        <v>0</v>
      </c>
      <c r="AP69" s="544">
        <f t="shared" si="5"/>
        <v>0</v>
      </c>
      <c r="AQ69" s="7">
        <v>0</v>
      </c>
      <c r="AR69" s="7">
        <v>0</v>
      </c>
      <c r="AS69" s="7">
        <v>0</v>
      </c>
      <c r="AT69" s="544">
        <v>0</v>
      </c>
      <c r="AU69" s="544">
        <v>0</v>
      </c>
      <c r="AV69" s="544">
        <f t="shared" si="6"/>
        <v>0</v>
      </c>
      <c r="AW69" s="7">
        <v>0</v>
      </c>
      <c r="AX69" s="7">
        <v>0</v>
      </c>
      <c r="AY69" s="544">
        <f t="shared" si="7"/>
        <v>0</v>
      </c>
      <c r="AZ69" s="7">
        <v>0</v>
      </c>
      <c r="BA69" s="7">
        <v>0</v>
      </c>
    </row>
    <row r="70" spans="1:53" ht="15.75" customHeight="1" x14ac:dyDescent="0.2">
      <c r="A70" s="7">
        <v>110405</v>
      </c>
      <c r="B70" s="7" t="s">
        <v>364</v>
      </c>
      <c r="C70" s="7" t="s">
        <v>289</v>
      </c>
      <c r="D70" s="7">
        <v>12</v>
      </c>
      <c r="E70" s="7" t="s">
        <v>246</v>
      </c>
      <c r="F70" s="7" t="s">
        <v>365</v>
      </c>
      <c r="G70" s="7" t="s">
        <v>366</v>
      </c>
      <c r="H70" s="7">
        <v>2</v>
      </c>
      <c r="I70" s="7">
        <v>3</v>
      </c>
      <c r="J70" s="7">
        <v>0</v>
      </c>
      <c r="K70" s="7">
        <v>1500</v>
      </c>
      <c r="L70" s="7">
        <v>22684.15</v>
      </c>
      <c r="M70" s="7">
        <v>77398.33</v>
      </c>
      <c r="N70" s="544">
        <f t="shared" si="0"/>
        <v>11085.41</v>
      </c>
      <c r="O70" s="7">
        <v>8035.65</v>
      </c>
      <c r="P70" s="7">
        <v>3049.76</v>
      </c>
      <c r="Q70" s="544">
        <f t="shared" si="1"/>
        <v>31349.39</v>
      </c>
      <c r="R70" s="7">
        <v>31349.39</v>
      </c>
      <c r="S70" s="7">
        <v>0</v>
      </c>
      <c r="T70" s="544">
        <v>10263.879999999999</v>
      </c>
      <c r="U70" s="544">
        <f t="shared" si="2"/>
        <v>14484.370000000003</v>
      </c>
      <c r="V70" s="7">
        <v>5052.8999999999996</v>
      </c>
      <c r="W70" s="7">
        <v>0</v>
      </c>
      <c r="X70" s="7">
        <v>1082.02</v>
      </c>
      <c r="Y70" s="7">
        <v>316.63</v>
      </c>
      <c r="Z70" s="7">
        <v>354.38</v>
      </c>
      <c r="AA70" s="7">
        <v>2996.44</v>
      </c>
      <c r="AB70" s="7">
        <v>1124.96</v>
      </c>
      <c r="AC70" s="544">
        <v>2381.58</v>
      </c>
      <c r="AD70" s="7">
        <v>3557.04</v>
      </c>
      <c r="AE70" s="7">
        <v>0</v>
      </c>
      <c r="AF70" s="7">
        <v>0</v>
      </c>
      <c r="AG70" s="544">
        <f t="shared" si="3"/>
        <v>26142.649999999998</v>
      </c>
      <c r="AH70" s="7">
        <v>3446.14</v>
      </c>
      <c r="AI70" s="7">
        <v>22696.51</v>
      </c>
      <c r="AJ70" s="7">
        <v>0</v>
      </c>
      <c r="AK70" s="544">
        <v>0</v>
      </c>
      <c r="AL70" s="7">
        <v>0</v>
      </c>
      <c r="AM70" s="544">
        <f t="shared" si="4"/>
        <v>0</v>
      </c>
      <c r="AN70" s="7">
        <v>0</v>
      </c>
      <c r="AO70" s="7">
        <v>0</v>
      </c>
      <c r="AP70" s="544">
        <f t="shared" si="5"/>
        <v>0</v>
      </c>
      <c r="AQ70" s="7">
        <v>0</v>
      </c>
      <c r="AR70" s="7">
        <v>0</v>
      </c>
      <c r="AS70" s="7">
        <v>0</v>
      </c>
      <c r="AT70" s="544">
        <v>0</v>
      </c>
      <c r="AU70" s="544">
        <v>0</v>
      </c>
      <c r="AV70" s="544">
        <f t="shared" si="6"/>
        <v>0</v>
      </c>
      <c r="AW70" s="7">
        <v>0</v>
      </c>
      <c r="AX70" s="7">
        <v>0</v>
      </c>
      <c r="AY70" s="544">
        <f t="shared" si="7"/>
        <v>0</v>
      </c>
      <c r="AZ70" s="7">
        <v>0</v>
      </c>
      <c r="BA70" s="7">
        <v>0</v>
      </c>
    </row>
    <row r="71" spans="1:53" ht="15.75" customHeight="1" x14ac:dyDescent="0.2">
      <c r="A71" s="7">
        <v>110512</v>
      </c>
      <c r="B71" s="7" t="s">
        <v>364</v>
      </c>
      <c r="C71" s="7" t="s">
        <v>289</v>
      </c>
      <c r="D71" s="7">
        <v>12</v>
      </c>
      <c r="E71" s="7" t="s">
        <v>246</v>
      </c>
      <c r="F71" s="7" t="s">
        <v>365</v>
      </c>
      <c r="G71" s="7" t="s">
        <v>366</v>
      </c>
      <c r="H71" s="7">
        <v>3</v>
      </c>
      <c r="I71" s="7">
        <v>1</v>
      </c>
      <c r="J71" s="7">
        <v>0</v>
      </c>
      <c r="K71" s="7">
        <v>1760</v>
      </c>
      <c r="L71" s="7">
        <v>19800.54</v>
      </c>
      <c r="M71" s="7">
        <v>67559.429999999993</v>
      </c>
      <c r="N71" s="544">
        <f t="shared" si="0"/>
        <v>6345.89</v>
      </c>
      <c r="O71" s="7">
        <v>0</v>
      </c>
      <c r="P71" s="7">
        <v>6345.89</v>
      </c>
      <c r="Q71" s="544">
        <f t="shared" si="1"/>
        <v>32348.120000000003</v>
      </c>
      <c r="R71" s="7">
        <v>32180.29</v>
      </c>
      <c r="S71" s="7">
        <v>167.83</v>
      </c>
      <c r="T71" s="544">
        <v>4619</v>
      </c>
      <c r="U71" s="544">
        <f t="shared" si="2"/>
        <v>17207.899999999998</v>
      </c>
      <c r="V71" s="7">
        <v>4880.4399999999996</v>
      </c>
      <c r="W71" s="7">
        <v>2208.37</v>
      </c>
      <c r="X71" s="7">
        <v>774.23</v>
      </c>
      <c r="Y71" s="7">
        <v>70.290000000000006</v>
      </c>
      <c r="Z71" s="7">
        <v>114.45</v>
      </c>
      <c r="AA71" s="7">
        <v>603.91</v>
      </c>
      <c r="AB71" s="7">
        <v>30.4</v>
      </c>
      <c r="AC71" s="544">
        <v>974.86</v>
      </c>
      <c r="AD71" s="7">
        <v>1858.23</v>
      </c>
      <c r="AE71" s="7">
        <v>6667.58</v>
      </c>
      <c r="AF71" s="7">
        <v>0</v>
      </c>
      <c r="AG71" s="544">
        <f t="shared" si="3"/>
        <v>31943</v>
      </c>
      <c r="AH71" s="7">
        <v>6063.48</v>
      </c>
      <c r="AI71" s="7">
        <v>25879.52</v>
      </c>
      <c r="AJ71" s="7">
        <v>0</v>
      </c>
      <c r="AK71" s="544">
        <v>0</v>
      </c>
      <c r="AL71" s="7">
        <v>0</v>
      </c>
      <c r="AM71" s="544">
        <f t="shared" si="4"/>
        <v>0</v>
      </c>
      <c r="AN71" s="7">
        <v>0</v>
      </c>
      <c r="AO71" s="7">
        <v>0</v>
      </c>
      <c r="AP71" s="544">
        <f t="shared" si="5"/>
        <v>0</v>
      </c>
      <c r="AQ71" s="7">
        <v>0</v>
      </c>
      <c r="AR71" s="7">
        <v>0</v>
      </c>
      <c r="AS71" s="7">
        <v>0</v>
      </c>
      <c r="AT71" s="544">
        <v>0</v>
      </c>
      <c r="AU71" s="544">
        <v>0</v>
      </c>
      <c r="AV71" s="544">
        <f t="shared" si="6"/>
        <v>0</v>
      </c>
      <c r="AW71" s="7">
        <v>0</v>
      </c>
      <c r="AX71" s="7">
        <v>0</v>
      </c>
      <c r="AY71" s="544">
        <f t="shared" si="7"/>
        <v>0</v>
      </c>
      <c r="AZ71" s="7">
        <v>0</v>
      </c>
      <c r="BA71" s="7">
        <v>0</v>
      </c>
    </row>
    <row r="72" spans="1:53" ht="15.75" customHeight="1" x14ac:dyDescent="0.2">
      <c r="A72" s="7">
        <v>110520</v>
      </c>
      <c r="B72" s="7" t="s">
        <v>364</v>
      </c>
      <c r="C72" s="7" t="s">
        <v>289</v>
      </c>
      <c r="D72" s="7">
        <v>12</v>
      </c>
      <c r="E72" s="7" t="s">
        <v>246</v>
      </c>
      <c r="F72" s="7" t="s">
        <v>365</v>
      </c>
      <c r="G72" s="7" t="s">
        <v>366</v>
      </c>
      <c r="H72" s="7">
        <v>3</v>
      </c>
      <c r="I72" s="7">
        <v>2</v>
      </c>
      <c r="J72" s="7">
        <v>1</v>
      </c>
      <c r="K72" s="7">
        <v>2530</v>
      </c>
      <c r="L72" s="7">
        <v>23417.85</v>
      </c>
      <c r="M72" s="7">
        <v>79901.69</v>
      </c>
      <c r="N72" s="544">
        <f t="shared" si="0"/>
        <v>7180.66</v>
      </c>
      <c r="O72" s="7">
        <v>2984.05</v>
      </c>
      <c r="P72" s="7">
        <v>4196.6099999999997</v>
      </c>
      <c r="Q72" s="544">
        <f t="shared" si="1"/>
        <v>49234.54</v>
      </c>
      <c r="R72" s="7">
        <v>48064</v>
      </c>
      <c r="S72" s="7">
        <v>1170.54</v>
      </c>
      <c r="T72" s="544">
        <v>0</v>
      </c>
      <c r="U72" s="544">
        <f t="shared" si="2"/>
        <v>17174.29</v>
      </c>
      <c r="V72" s="7">
        <v>4569.3100000000004</v>
      </c>
      <c r="W72" s="7">
        <v>0</v>
      </c>
      <c r="X72" s="7">
        <v>0</v>
      </c>
      <c r="Y72" s="7">
        <v>586.03</v>
      </c>
      <c r="Z72" s="7">
        <v>396.45</v>
      </c>
      <c r="AA72" s="7">
        <v>4392.8100000000004</v>
      </c>
      <c r="AB72" s="7">
        <v>0</v>
      </c>
      <c r="AC72" s="544">
        <v>1445.44</v>
      </c>
      <c r="AD72" s="7">
        <v>7229.69</v>
      </c>
      <c r="AE72" s="7">
        <v>0</v>
      </c>
      <c r="AF72" s="7">
        <v>0</v>
      </c>
      <c r="AG72" s="544">
        <f t="shared" si="3"/>
        <v>29125.86</v>
      </c>
      <c r="AH72" s="7">
        <v>4841.6000000000004</v>
      </c>
      <c r="AI72" s="7">
        <v>24284.26</v>
      </c>
      <c r="AJ72" s="7">
        <v>32724.43</v>
      </c>
      <c r="AK72" s="544">
        <v>0</v>
      </c>
      <c r="AL72" s="7">
        <v>30573.64</v>
      </c>
      <c r="AM72" s="544">
        <f t="shared" si="4"/>
        <v>2150.73</v>
      </c>
      <c r="AN72" s="7">
        <v>2150.73</v>
      </c>
      <c r="AO72" s="7">
        <v>0</v>
      </c>
      <c r="AP72" s="544">
        <f t="shared" si="5"/>
        <v>2150.73</v>
      </c>
      <c r="AQ72" s="7">
        <v>0</v>
      </c>
      <c r="AR72" s="7">
        <v>2150.73</v>
      </c>
      <c r="AS72" s="7">
        <v>0</v>
      </c>
      <c r="AT72" s="544">
        <v>0</v>
      </c>
      <c r="AU72" s="544">
        <v>0</v>
      </c>
      <c r="AV72" s="544">
        <f t="shared" si="6"/>
        <v>0</v>
      </c>
      <c r="AW72" s="7">
        <v>0</v>
      </c>
      <c r="AX72" s="7">
        <v>0</v>
      </c>
      <c r="AY72" s="544">
        <f t="shared" si="7"/>
        <v>0</v>
      </c>
      <c r="AZ72" s="7">
        <v>0</v>
      </c>
      <c r="BA72" s="7">
        <v>0</v>
      </c>
    </row>
    <row r="73" spans="1:53" ht="15.75" customHeight="1" x14ac:dyDescent="0.2">
      <c r="A73" s="7">
        <v>110800</v>
      </c>
      <c r="B73" s="7" t="s">
        <v>364</v>
      </c>
      <c r="C73" s="7" t="s">
        <v>289</v>
      </c>
      <c r="D73" s="7">
        <v>12</v>
      </c>
      <c r="E73" s="7" t="s">
        <v>246</v>
      </c>
      <c r="F73" s="7" t="s">
        <v>365</v>
      </c>
      <c r="G73" s="7" t="s">
        <v>366</v>
      </c>
      <c r="H73" s="7">
        <v>6</v>
      </c>
      <c r="I73" s="7">
        <v>1</v>
      </c>
      <c r="J73" s="7">
        <v>0</v>
      </c>
      <c r="K73" s="7">
        <v>1350</v>
      </c>
      <c r="L73" s="7">
        <v>13682.7</v>
      </c>
      <c r="M73" s="7">
        <v>46685.36</v>
      </c>
      <c r="N73" s="544">
        <f t="shared" si="0"/>
        <v>2179.2800000000002</v>
      </c>
      <c r="O73" s="7">
        <v>0</v>
      </c>
      <c r="P73" s="7">
        <v>2179.2800000000002</v>
      </c>
      <c r="Q73" s="544">
        <f t="shared" si="1"/>
        <v>13664.68</v>
      </c>
      <c r="R73" s="7">
        <v>12097.49</v>
      </c>
      <c r="S73" s="7">
        <v>1567.19</v>
      </c>
      <c r="T73" s="544">
        <v>5313.37</v>
      </c>
      <c r="U73" s="544">
        <f t="shared" si="2"/>
        <v>8280.4200000000019</v>
      </c>
      <c r="V73" s="7">
        <v>2566.14</v>
      </c>
      <c r="W73" s="7">
        <v>0</v>
      </c>
      <c r="X73" s="7">
        <v>554.95000000000005</v>
      </c>
      <c r="Y73" s="7">
        <v>524.76</v>
      </c>
      <c r="Z73" s="7">
        <v>254.4</v>
      </c>
      <c r="AA73" s="7">
        <v>2150.1999999999998</v>
      </c>
      <c r="AB73" s="7">
        <v>141.13999999999999</v>
      </c>
      <c r="AC73" s="544">
        <v>522.80999999999995</v>
      </c>
      <c r="AD73" s="7">
        <v>2088.83</v>
      </c>
      <c r="AE73" s="7">
        <v>0</v>
      </c>
      <c r="AF73" s="7">
        <v>0</v>
      </c>
      <c r="AG73" s="544">
        <f t="shared" si="3"/>
        <v>34233.46</v>
      </c>
      <c r="AH73" s="7">
        <v>7525.1</v>
      </c>
      <c r="AI73" s="7">
        <v>26708.36</v>
      </c>
      <c r="AJ73" s="7">
        <v>0</v>
      </c>
      <c r="AK73" s="544">
        <v>0</v>
      </c>
      <c r="AL73" s="7">
        <v>0</v>
      </c>
      <c r="AM73" s="544">
        <f t="shared" si="4"/>
        <v>0</v>
      </c>
      <c r="AN73" s="7">
        <v>0</v>
      </c>
      <c r="AO73" s="7">
        <v>0</v>
      </c>
      <c r="AP73" s="544">
        <f t="shared" si="5"/>
        <v>0</v>
      </c>
      <c r="AQ73" s="7">
        <v>0</v>
      </c>
      <c r="AR73" s="7">
        <v>0</v>
      </c>
      <c r="AS73" s="7">
        <v>0</v>
      </c>
      <c r="AT73" s="544">
        <v>0</v>
      </c>
      <c r="AU73" s="544">
        <v>0</v>
      </c>
      <c r="AV73" s="544">
        <f t="shared" si="6"/>
        <v>0</v>
      </c>
      <c r="AW73" s="7">
        <v>0</v>
      </c>
      <c r="AX73" s="7">
        <v>0</v>
      </c>
      <c r="AY73" s="544">
        <f t="shared" si="7"/>
        <v>0</v>
      </c>
      <c r="AZ73" s="7">
        <v>0</v>
      </c>
      <c r="BA73" s="7">
        <v>0</v>
      </c>
    </row>
    <row r="74" spans="1:53" ht="15.75" customHeight="1" x14ac:dyDescent="0.2">
      <c r="A74" s="7">
        <v>110949</v>
      </c>
      <c r="B74" s="7" t="s">
        <v>364</v>
      </c>
      <c r="C74" s="7" t="s">
        <v>289</v>
      </c>
      <c r="D74" s="7">
        <v>12</v>
      </c>
      <c r="E74" s="7" t="s">
        <v>246</v>
      </c>
      <c r="F74" s="7" t="s">
        <v>365</v>
      </c>
      <c r="G74" s="7" t="s">
        <v>366</v>
      </c>
      <c r="H74" s="7">
        <v>7</v>
      </c>
      <c r="I74" s="7">
        <v>2</v>
      </c>
      <c r="J74" s="7">
        <v>1</v>
      </c>
      <c r="K74" s="7">
        <v>950</v>
      </c>
      <c r="L74" s="7">
        <v>6350.87</v>
      </c>
      <c r="M74" s="7">
        <v>21669.17</v>
      </c>
      <c r="N74" s="544">
        <f t="shared" si="0"/>
        <v>1485.53</v>
      </c>
      <c r="O74" s="7">
        <v>0</v>
      </c>
      <c r="P74" s="7">
        <v>1485.53</v>
      </c>
      <c r="Q74" s="544">
        <f t="shared" si="1"/>
        <v>9270.14</v>
      </c>
      <c r="R74" s="7">
        <v>9205.8799999999992</v>
      </c>
      <c r="S74" s="7">
        <v>64.260000000000005</v>
      </c>
      <c r="T74" s="544">
        <v>0</v>
      </c>
      <c r="U74" s="544">
        <f t="shared" si="2"/>
        <v>6011.3099999999995</v>
      </c>
      <c r="V74" s="7">
        <v>2507.35</v>
      </c>
      <c r="W74" s="7">
        <v>0</v>
      </c>
      <c r="X74" s="7">
        <v>457.98</v>
      </c>
      <c r="Y74" s="7">
        <v>313.02</v>
      </c>
      <c r="Z74" s="7">
        <v>161.94</v>
      </c>
      <c r="AA74" s="7">
        <v>1827.94</v>
      </c>
      <c r="AB74" s="7">
        <v>518.98</v>
      </c>
      <c r="AC74" s="544">
        <v>1328.34</v>
      </c>
      <c r="AD74" s="7">
        <v>224.1</v>
      </c>
      <c r="AE74" s="7">
        <v>0</v>
      </c>
      <c r="AF74" s="7">
        <v>0</v>
      </c>
      <c r="AG74" s="544">
        <f t="shared" si="3"/>
        <v>13529.79</v>
      </c>
      <c r="AH74" s="7">
        <v>3573.85</v>
      </c>
      <c r="AI74" s="7">
        <v>9955.94</v>
      </c>
      <c r="AJ74" s="7">
        <v>10350.040000000001</v>
      </c>
      <c r="AK74" s="544">
        <v>0</v>
      </c>
      <c r="AL74" s="7">
        <v>10350.040000000001</v>
      </c>
      <c r="AM74" s="544">
        <f t="shared" si="4"/>
        <v>0</v>
      </c>
      <c r="AN74" s="7">
        <v>0</v>
      </c>
      <c r="AO74" s="7">
        <v>0</v>
      </c>
      <c r="AP74" s="544">
        <f t="shared" si="5"/>
        <v>0</v>
      </c>
      <c r="AQ74" s="7">
        <v>0</v>
      </c>
      <c r="AR74" s="7">
        <v>0</v>
      </c>
      <c r="AS74" s="7">
        <v>0</v>
      </c>
      <c r="AT74" s="544">
        <v>0</v>
      </c>
      <c r="AU74" s="544">
        <v>0</v>
      </c>
      <c r="AV74" s="544">
        <f t="shared" si="6"/>
        <v>0</v>
      </c>
      <c r="AW74" s="7">
        <v>0</v>
      </c>
      <c r="AX74" s="7">
        <v>0</v>
      </c>
      <c r="AY74" s="544">
        <f t="shared" si="7"/>
        <v>0</v>
      </c>
      <c r="AZ74" s="7">
        <v>0</v>
      </c>
      <c r="BA74" s="7">
        <v>0</v>
      </c>
    </row>
    <row r="75" spans="1:53" ht="15.75" customHeight="1" x14ac:dyDescent="0.2">
      <c r="A75" s="7">
        <v>111010</v>
      </c>
      <c r="B75" s="7" t="s">
        <v>364</v>
      </c>
      <c r="C75" s="7" t="s">
        <v>289</v>
      </c>
      <c r="D75" s="7">
        <v>12</v>
      </c>
      <c r="E75" s="7" t="s">
        <v>246</v>
      </c>
      <c r="F75" s="7" t="s">
        <v>365</v>
      </c>
      <c r="G75" s="7" t="s">
        <v>366</v>
      </c>
      <c r="H75" s="7">
        <v>1</v>
      </c>
      <c r="I75" s="7">
        <v>2</v>
      </c>
      <c r="J75" s="7">
        <v>0</v>
      </c>
      <c r="K75" s="7">
        <v>2200</v>
      </c>
      <c r="L75" s="7">
        <v>24246.68</v>
      </c>
      <c r="M75" s="7">
        <v>82729.66</v>
      </c>
      <c r="N75" s="544">
        <f t="shared" si="0"/>
        <v>13654.4</v>
      </c>
      <c r="O75" s="7">
        <v>6803.21</v>
      </c>
      <c r="P75" s="7">
        <v>6851.19</v>
      </c>
      <c r="Q75" s="544">
        <f t="shared" si="1"/>
        <v>34327.61</v>
      </c>
      <c r="R75" s="7">
        <v>32691.8</v>
      </c>
      <c r="S75" s="7">
        <v>1635.81</v>
      </c>
      <c r="T75" s="544">
        <v>9761</v>
      </c>
      <c r="U75" s="544">
        <f t="shared" si="2"/>
        <v>8730.36</v>
      </c>
      <c r="V75" s="7">
        <v>1958.71</v>
      </c>
      <c r="W75" s="7">
        <v>0</v>
      </c>
      <c r="X75" s="7">
        <v>0</v>
      </c>
      <c r="Y75" s="7">
        <v>297.47000000000003</v>
      </c>
      <c r="Z75" s="7">
        <v>259.45999999999998</v>
      </c>
      <c r="AA75" s="7">
        <v>3869.86</v>
      </c>
      <c r="AB75" s="7">
        <v>777.29</v>
      </c>
      <c r="AC75" s="544">
        <v>1933.16</v>
      </c>
      <c r="AD75" s="7">
        <v>1567.57</v>
      </c>
      <c r="AE75" s="7">
        <v>0</v>
      </c>
      <c r="AF75" s="7">
        <v>0</v>
      </c>
      <c r="AG75" s="544">
        <f t="shared" si="3"/>
        <v>36970.71</v>
      </c>
      <c r="AH75" s="7">
        <v>5455.78</v>
      </c>
      <c r="AI75" s="7">
        <v>31514.93</v>
      </c>
      <c r="AJ75" s="7">
        <v>1689.56</v>
      </c>
      <c r="AK75" s="544">
        <v>0</v>
      </c>
      <c r="AL75" s="7">
        <v>0</v>
      </c>
      <c r="AM75" s="544">
        <f t="shared" si="4"/>
        <v>1689.56</v>
      </c>
      <c r="AN75" s="7">
        <v>1689.56</v>
      </c>
      <c r="AO75" s="7">
        <v>0</v>
      </c>
      <c r="AP75" s="544">
        <f t="shared" si="5"/>
        <v>1689.56</v>
      </c>
      <c r="AQ75" s="7">
        <v>0</v>
      </c>
      <c r="AR75" s="7">
        <v>1689.56</v>
      </c>
      <c r="AS75" s="7">
        <v>0</v>
      </c>
      <c r="AT75" s="544">
        <v>0</v>
      </c>
      <c r="AU75" s="544">
        <v>0</v>
      </c>
      <c r="AV75" s="544">
        <f t="shared" si="6"/>
        <v>0</v>
      </c>
      <c r="AW75" s="7">
        <v>0</v>
      </c>
      <c r="AX75" s="7">
        <v>0</v>
      </c>
      <c r="AY75" s="544">
        <f t="shared" si="7"/>
        <v>0</v>
      </c>
      <c r="AZ75" s="7">
        <v>0</v>
      </c>
      <c r="BA75" s="7">
        <v>0</v>
      </c>
    </row>
    <row r="76" spans="1:53" ht="15.75" customHeight="1" x14ac:dyDescent="0.2">
      <c r="A76" s="7">
        <v>111283</v>
      </c>
      <c r="B76" s="7" t="s">
        <v>364</v>
      </c>
      <c r="C76" s="7" t="s">
        <v>289</v>
      </c>
      <c r="D76" s="7">
        <v>12</v>
      </c>
      <c r="E76" s="7" t="s">
        <v>246</v>
      </c>
      <c r="F76" s="7" t="s">
        <v>365</v>
      </c>
      <c r="G76" s="7" t="s">
        <v>366</v>
      </c>
      <c r="H76" s="7">
        <v>6</v>
      </c>
      <c r="I76" s="7">
        <v>1</v>
      </c>
      <c r="J76" s="7">
        <v>1</v>
      </c>
      <c r="K76" s="7">
        <v>1070</v>
      </c>
      <c r="L76" s="7">
        <v>9438.25</v>
      </c>
      <c r="M76" s="7">
        <v>32203.32</v>
      </c>
      <c r="N76" s="544">
        <f t="shared" si="0"/>
        <v>2375.0700000000002</v>
      </c>
      <c r="O76" s="7">
        <v>0</v>
      </c>
      <c r="P76" s="7">
        <v>2375.0700000000002</v>
      </c>
      <c r="Q76" s="544">
        <f t="shared" si="1"/>
        <v>14110.21</v>
      </c>
      <c r="R76" s="7">
        <v>14110.21</v>
      </c>
      <c r="S76" s="7">
        <v>0</v>
      </c>
      <c r="T76" s="544">
        <v>4207.88</v>
      </c>
      <c r="U76" s="544">
        <f t="shared" si="2"/>
        <v>8605.58</v>
      </c>
      <c r="V76" s="7">
        <v>2262.52</v>
      </c>
      <c r="W76" s="7">
        <v>0</v>
      </c>
      <c r="X76" s="7">
        <v>1324.94</v>
      </c>
      <c r="Y76" s="7">
        <v>176.57</v>
      </c>
      <c r="Z76" s="7">
        <v>94.94</v>
      </c>
      <c r="AA76" s="7">
        <v>3260.75</v>
      </c>
      <c r="AB76" s="7">
        <v>756.64</v>
      </c>
      <c r="AC76" s="544">
        <v>971.1</v>
      </c>
      <c r="AD76" s="7">
        <v>729.22</v>
      </c>
      <c r="AE76" s="7">
        <v>0</v>
      </c>
      <c r="AF76" s="7">
        <v>0</v>
      </c>
      <c r="AG76" s="544">
        <f t="shared" si="3"/>
        <v>13556.74</v>
      </c>
      <c r="AH76" s="7">
        <v>1933.75</v>
      </c>
      <c r="AI76" s="7">
        <v>11622.99</v>
      </c>
      <c r="AJ76" s="7">
        <v>2709.25</v>
      </c>
      <c r="AK76" s="544">
        <v>0</v>
      </c>
      <c r="AL76" s="7">
        <v>0</v>
      </c>
      <c r="AM76" s="544">
        <f t="shared" si="4"/>
        <v>0</v>
      </c>
      <c r="AN76" s="7">
        <v>0</v>
      </c>
      <c r="AO76" s="7">
        <v>0</v>
      </c>
      <c r="AP76" s="544">
        <f t="shared" si="5"/>
        <v>5418.5</v>
      </c>
      <c r="AQ76" s="7">
        <v>2709.25</v>
      </c>
      <c r="AR76" s="7">
        <v>2709.25</v>
      </c>
      <c r="AS76" s="7">
        <v>0</v>
      </c>
      <c r="AT76" s="544">
        <v>0</v>
      </c>
      <c r="AU76" s="544">
        <v>0</v>
      </c>
      <c r="AV76" s="544">
        <f t="shared" si="6"/>
        <v>0</v>
      </c>
      <c r="AW76" s="7">
        <v>0</v>
      </c>
      <c r="AX76" s="7">
        <v>0</v>
      </c>
      <c r="AY76" s="544">
        <f t="shared" si="7"/>
        <v>0</v>
      </c>
      <c r="AZ76" s="7">
        <v>0</v>
      </c>
      <c r="BA76" s="7">
        <v>0</v>
      </c>
    </row>
    <row r="77" spans="1:53" ht="15.75" customHeight="1" x14ac:dyDescent="0.2">
      <c r="A77" s="7">
        <v>111549</v>
      </c>
      <c r="B77" s="7" t="s">
        <v>364</v>
      </c>
      <c r="C77" s="7" t="s">
        <v>289</v>
      </c>
      <c r="D77" s="7">
        <v>12</v>
      </c>
      <c r="E77" s="7" t="s">
        <v>246</v>
      </c>
      <c r="F77" s="7" t="s">
        <v>365</v>
      </c>
      <c r="G77" s="7" t="s">
        <v>366</v>
      </c>
      <c r="H77" s="7">
        <v>6</v>
      </c>
      <c r="I77" s="7">
        <v>1</v>
      </c>
      <c r="J77" s="7">
        <v>1</v>
      </c>
      <c r="K77" s="7">
        <v>2500</v>
      </c>
      <c r="L77" s="7">
        <v>17421.61</v>
      </c>
      <c r="M77" s="7">
        <v>59442.54</v>
      </c>
      <c r="N77" s="544">
        <f t="shared" si="0"/>
        <v>4791.68</v>
      </c>
      <c r="O77" s="7">
        <v>2816.56</v>
      </c>
      <c r="P77" s="7">
        <v>1975.12</v>
      </c>
      <c r="Q77" s="544">
        <f t="shared" si="1"/>
        <v>17509.009999999998</v>
      </c>
      <c r="R77" s="7">
        <v>15929.88</v>
      </c>
      <c r="S77" s="7">
        <v>1579.13</v>
      </c>
      <c r="T77" s="544">
        <v>5398.67</v>
      </c>
      <c r="U77" s="544">
        <f t="shared" si="2"/>
        <v>12005.29</v>
      </c>
      <c r="V77" s="7">
        <v>4791.13</v>
      </c>
      <c r="W77" s="7">
        <v>0</v>
      </c>
      <c r="X77" s="7">
        <v>1392.24</v>
      </c>
      <c r="Y77" s="7">
        <v>228.51</v>
      </c>
      <c r="Z77" s="7">
        <v>108.4</v>
      </c>
      <c r="AA77" s="7">
        <v>557.25</v>
      </c>
      <c r="AB77" s="7">
        <v>699.39</v>
      </c>
      <c r="AC77" s="544">
        <v>2433.5</v>
      </c>
      <c r="AD77" s="7">
        <v>4228.37</v>
      </c>
      <c r="AE77" s="7">
        <v>0</v>
      </c>
      <c r="AF77" s="7">
        <v>0</v>
      </c>
      <c r="AG77" s="544">
        <f t="shared" si="3"/>
        <v>34725.129999999997</v>
      </c>
      <c r="AH77" s="7">
        <v>4218.83</v>
      </c>
      <c r="AI77" s="7">
        <v>30506.3</v>
      </c>
      <c r="AJ77" s="7">
        <v>0</v>
      </c>
      <c r="AK77" s="544">
        <v>0</v>
      </c>
      <c r="AL77" s="7">
        <v>0</v>
      </c>
      <c r="AM77" s="544">
        <f t="shared" si="4"/>
        <v>0</v>
      </c>
      <c r="AN77" s="7">
        <v>0</v>
      </c>
      <c r="AO77" s="7">
        <v>0</v>
      </c>
      <c r="AP77" s="544">
        <f t="shared" si="5"/>
        <v>0</v>
      </c>
      <c r="AQ77" s="7">
        <v>0</v>
      </c>
      <c r="AR77" s="7">
        <v>0</v>
      </c>
      <c r="AS77" s="7">
        <v>0</v>
      </c>
      <c r="AT77" s="544">
        <v>0</v>
      </c>
      <c r="AU77" s="544">
        <v>0</v>
      </c>
      <c r="AV77" s="544">
        <f t="shared" si="6"/>
        <v>0</v>
      </c>
      <c r="AW77" s="7">
        <v>0</v>
      </c>
      <c r="AX77" s="7">
        <v>0</v>
      </c>
      <c r="AY77" s="544">
        <f t="shared" si="7"/>
        <v>0</v>
      </c>
      <c r="AZ77" s="7">
        <v>0</v>
      </c>
      <c r="BA77" s="7">
        <v>0</v>
      </c>
    </row>
    <row r="78" spans="1:53" ht="15.75" customHeight="1" x14ac:dyDescent="0.2">
      <c r="A78" s="7">
        <v>111908</v>
      </c>
      <c r="B78" s="7" t="s">
        <v>364</v>
      </c>
      <c r="C78" s="7" t="s">
        <v>289</v>
      </c>
      <c r="D78" s="7">
        <v>12</v>
      </c>
      <c r="E78" s="7" t="s">
        <v>246</v>
      </c>
      <c r="F78" s="7" t="s">
        <v>365</v>
      </c>
      <c r="G78" s="7" t="s">
        <v>366</v>
      </c>
      <c r="H78" s="7">
        <v>7</v>
      </c>
      <c r="I78" s="7">
        <v>2</v>
      </c>
      <c r="J78" s="7">
        <v>1</v>
      </c>
      <c r="K78" s="7">
        <v>1100</v>
      </c>
      <c r="L78" s="7">
        <v>11057.22</v>
      </c>
      <c r="M78" s="7">
        <v>37727.24</v>
      </c>
      <c r="N78" s="544">
        <f t="shared" si="0"/>
        <v>1312.14</v>
      </c>
      <c r="O78" s="7">
        <v>0</v>
      </c>
      <c r="P78" s="7">
        <v>1312.14</v>
      </c>
      <c r="Q78" s="544">
        <f t="shared" si="1"/>
        <v>11878.259999999998</v>
      </c>
      <c r="R78" s="7">
        <v>11774.88</v>
      </c>
      <c r="S78" s="7">
        <v>103.38</v>
      </c>
      <c r="T78" s="544">
        <v>6552.54</v>
      </c>
      <c r="U78" s="544">
        <f t="shared" si="2"/>
        <v>5141.9799999999996</v>
      </c>
      <c r="V78" s="7">
        <v>3682.99</v>
      </c>
      <c r="W78" s="7">
        <v>0</v>
      </c>
      <c r="X78" s="7">
        <v>551.55999999999995</v>
      </c>
      <c r="Y78" s="7">
        <v>299.49</v>
      </c>
      <c r="Z78" s="7">
        <v>0</v>
      </c>
      <c r="AA78" s="7">
        <v>0</v>
      </c>
      <c r="AB78" s="7">
        <v>143.16999999999999</v>
      </c>
      <c r="AC78" s="544">
        <v>8811.4500000000007</v>
      </c>
      <c r="AD78" s="7">
        <v>464.77</v>
      </c>
      <c r="AE78" s="7">
        <v>0</v>
      </c>
      <c r="AF78" s="7">
        <v>0</v>
      </c>
      <c r="AG78" s="544">
        <f t="shared" si="3"/>
        <v>19747.689999999999</v>
      </c>
      <c r="AH78" s="7">
        <v>4030.86</v>
      </c>
      <c r="AI78" s="7">
        <v>15716.83</v>
      </c>
      <c r="AJ78" s="7">
        <v>0</v>
      </c>
      <c r="AK78" s="544">
        <v>0</v>
      </c>
      <c r="AL78" s="7">
        <v>0</v>
      </c>
      <c r="AM78" s="544">
        <f t="shared" si="4"/>
        <v>0</v>
      </c>
      <c r="AN78" s="7">
        <v>0</v>
      </c>
      <c r="AO78" s="7">
        <v>0</v>
      </c>
      <c r="AP78" s="544">
        <f t="shared" si="5"/>
        <v>0</v>
      </c>
      <c r="AQ78" s="7">
        <v>0</v>
      </c>
      <c r="AR78" s="7">
        <v>0</v>
      </c>
      <c r="AS78" s="7">
        <v>0</v>
      </c>
      <c r="AT78" s="544">
        <v>0</v>
      </c>
      <c r="AU78" s="544">
        <v>0</v>
      </c>
      <c r="AV78" s="544">
        <f t="shared" si="6"/>
        <v>0</v>
      </c>
      <c r="AW78" s="7">
        <v>0</v>
      </c>
      <c r="AX78" s="7">
        <v>0</v>
      </c>
      <c r="AY78" s="544">
        <f t="shared" si="7"/>
        <v>0</v>
      </c>
      <c r="AZ78" s="7">
        <v>0</v>
      </c>
      <c r="BA78" s="7">
        <v>0</v>
      </c>
    </row>
    <row r="79" spans="1:53" ht="15.75" customHeight="1" x14ac:dyDescent="0.2">
      <c r="A79" s="7">
        <v>111980</v>
      </c>
      <c r="B79" s="7" t="s">
        <v>364</v>
      </c>
      <c r="C79" s="7" t="s">
        <v>289</v>
      </c>
      <c r="D79" s="7">
        <v>12</v>
      </c>
      <c r="E79" s="7" t="s">
        <v>246</v>
      </c>
      <c r="F79" s="7" t="s">
        <v>365</v>
      </c>
      <c r="G79" s="7" t="s">
        <v>366</v>
      </c>
      <c r="H79" s="7">
        <v>4</v>
      </c>
      <c r="I79" s="7">
        <v>2</v>
      </c>
      <c r="J79" s="7">
        <v>0</v>
      </c>
      <c r="K79" s="7">
        <v>900</v>
      </c>
      <c r="L79" s="7">
        <v>6986.55</v>
      </c>
      <c r="M79" s="7">
        <v>23838.11</v>
      </c>
      <c r="N79" s="544">
        <f t="shared" si="0"/>
        <v>974.31</v>
      </c>
      <c r="O79" s="7">
        <v>0</v>
      </c>
      <c r="P79" s="7">
        <v>974.31</v>
      </c>
      <c r="Q79" s="544">
        <f t="shared" si="1"/>
        <v>10730.57</v>
      </c>
      <c r="R79" s="7">
        <v>10730.57</v>
      </c>
      <c r="S79" s="7">
        <v>0</v>
      </c>
      <c r="T79" s="544">
        <v>4352.72</v>
      </c>
      <c r="U79" s="544">
        <f t="shared" si="2"/>
        <v>5094.3600000000006</v>
      </c>
      <c r="V79" s="7">
        <v>1474.72</v>
      </c>
      <c r="W79" s="7">
        <v>0</v>
      </c>
      <c r="X79" s="7">
        <v>913.66</v>
      </c>
      <c r="Y79" s="7">
        <v>233.41</v>
      </c>
      <c r="Z79" s="7">
        <v>0</v>
      </c>
      <c r="AA79" s="7">
        <v>0</v>
      </c>
      <c r="AB79" s="7">
        <v>721.94</v>
      </c>
      <c r="AC79" s="544">
        <v>486.86</v>
      </c>
      <c r="AD79" s="7">
        <v>1750.63</v>
      </c>
      <c r="AE79" s="7">
        <v>0</v>
      </c>
      <c r="AF79" s="7">
        <v>0</v>
      </c>
      <c r="AG79" s="544">
        <f t="shared" si="3"/>
        <v>9479.5300000000007</v>
      </c>
      <c r="AH79" s="7">
        <v>2199.36</v>
      </c>
      <c r="AI79" s="7">
        <v>7280.17</v>
      </c>
      <c r="AJ79" s="7">
        <v>0</v>
      </c>
      <c r="AK79" s="544">
        <v>0</v>
      </c>
      <c r="AL79" s="7">
        <v>0</v>
      </c>
      <c r="AM79" s="544">
        <f t="shared" si="4"/>
        <v>0</v>
      </c>
      <c r="AN79" s="7">
        <v>0</v>
      </c>
      <c r="AO79" s="7">
        <v>0</v>
      </c>
      <c r="AP79" s="544">
        <f t="shared" si="5"/>
        <v>0</v>
      </c>
      <c r="AQ79" s="7">
        <v>0</v>
      </c>
      <c r="AR79" s="7">
        <v>0</v>
      </c>
      <c r="AS79" s="7">
        <v>0</v>
      </c>
      <c r="AT79" s="544">
        <v>0</v>
      </c>
      <c r="AU79" s="544">
        <v>0</v>
      </c>
      <c r="AV79" s="544">
        <f t="shared" si="6"/>
        <v>0</v>
      </c>
      <c r="AW79" s="7">
        <v>0</v>
      </c>
      <c r="AX79" s="7">
        <v>0</v>
      </c>
      <c r="AY79" s="544">
        <f t="shared" si="7"/>
        <v>0</v>
      </c>
      <c r="AZ79" s="7">
        <v>0</v>
      </c>
      <c r="BA79" s="7">
        <v>0</v>
      </c>
    </row>
    <row r="80" spans="1:53" ht="15.75" customHeight="1" x14ac:dyDescent="0.2">
      <c r="A80" s="7">
        <v>112093</v>
      </c>
      <c r="B80" s="7" t="s">
        <v>364</v>
      </c>
      <c r="C80" s="7" t="s">
        <v>289</v>
      </c>
      <c r="D80" s="7">
        <v>12</v>
      </c>
      <c r="E80" s="7" t="s">
        <v>246</v>
      </c>
      <c r="F80" s="7" t="s">
        <v>365</v>
      </c>
      <c r="G80" s="7" t="s">
        <v>366</v>
      </c>
      <c r="H80" s="7">
        <v>7</v>
      </c>
      <c r="I80" s="7">
        <v>1</v>
      </c>
      <c r="J80" s="7">
        <v>1</v>
      </c>
      <c r="K80" s="7">
        <v>1010</v>
      </c>
      <c r="L80" s="7">
        <v>5402.53</v>
      </c>
      <c r="M80" s="7">
        <v>18433.419999999998</v>
      </c>
      <c r="N80" s="544">
        <f t="shared" si="0"/>
        <v>786.98</v>
      </c>
      <c r="O80" s="7">
        <v>0</v>
      </c>
      <c r="P80" s="7">
        <v>786.98</v>
      </c>
      <c r="Q80" s="544">
        <f t="shared" si="1"/>
        <v>5324</v>
      </c>
      <c r="R80" s="7">
        <v>4539.79</v>
      </c>
      <c r="S80" s="7">
        <v>784.21</v>
      </c>
      <c r="T80" s="544">
        <v>969.46</v>
      </c>
      <c r="U80" s="544">
        <f t="shared" si="2"/>
        <v>8650.9000000000015</v>
      </c>
      <c r="V80" s="7">
        <v>1396.47</v>
      </c>
      <c r="W80" s="7">
        <v>0</v>
      </c>
      <c r="X80" s="7">
        <v>522.79</v>
      </c>
      <c r="Y80" s="7">
        <v>524.54</v>
      </c>
      <c r="Z80" s="7">
        <v>105.32</v>
      </c>
      <c r="AA80" s="7">
        <v>860.71</v>
      </c>
      <c r="AB80" s="7">
        <v>233.33</v>
      </c>
      <c r="AC80" s="544">
        <v>687.45</v>
      </c>
      <c r="AD80" s="7">
        <v>540.42999999999995</v>
      </c>
      <c r="AE80" s="7">
        <v>4467.3100000000004</v>
      </c>
      <c r="AF80" s="7">
        <v>0</v>
      </c>
      <c r="AG80" s="544">
        <f t="shared" si="3"/>
        <v>13542.630000000001</v>
      </c>
      <c r="AH80" s="7">
        <v>2014.78</v>
      </c>
      <c r="AI80" s="7">
        <v>11527.85</v>
      </c>
      <c r="AJ80" s="7">
        <v>0</v>
      </c>
      <c r="AK80" s="544">
        <v>0</v>
      </c>
      <c r="AL80" s="7">
        <v>0</v>
      </c>
      <c r="AM80" s="544">
        <f t="shared" si="4"/>
        <v>0</v>
      </c>
      <c r="AN80" s="7">
        <v>0</v>
      </c>
      <c r="AO80" s="7">
        <v>0</v>
      </c>
      <c r="AP80" s="544">
        <f t="shared" si="5"/>
        <v>0</v>
      </c>
      <c r="AQ80" s="7">
        <v>0</v>
      </c>
      <c r="AR80" s="7">
        <v>0</v>
      </c>
      <c r="AS80" s="7">
        <v>0</v>
      </c>
      <c r="AT80" s="544">
        <v>0</v>
      </c>
      <c r="AU80" s="544">
        <v>0</v>
      </c>
      <c r="AV80" s="544">
        <f t="shared" si="6"/>
        <v>0</v>
      </c>
      <c r="AW80" s="7">
        <v>0</v>
      </c>
      <c r="AX80" s="7">
        <v>0</v>
      </c>
      <c r="AY80" s="544">
        <f t="shared" si="7"/>
        <v>0</v>
      </c>
      <c r="AZ80" s="7">
        <v>0</v>
      </c>
      <c r="BA80" s="7">
        <v>0</v>
      </c>
    </row>
    <row r="81" spans="1:53" ht="15.75" customHeight="1" x14ac:dyDescent="0.2">
      <c r="A81" s="7">
        <v>112424</v>
      </c>
      <c r="B81" s="7" t="s">
        <v>364</v>
      </c>
      <c r="C81" s="7" t="s">
        <v>289</v>
      </c>
      <c r="D81" s="7">
        <v>12</v>
      </c>
      <c r="E81" s="7" t="s">
        <v>246</v>
      </c>
      <c r="F81" s="7" t="s">
        <v>365</v>
      </c>
      <c r="G81" s="7" t="s">
        <v>366</v>
      </c>
      <c r="H81" s="7">
        <v>2</v>
      </c>
      <c r="I81" s="7">
        <v>1</v>
      </c>
      <c r="J81" s="7">
        <v>1</v>
      </c>
      <c r="K81" s="7">
        <v>1200</v>
      </c>
      <c r="L81" s="7">
        <v>7907.56</v>
      </c>
      <c r="M81" s="7">
        <v>26980.58</v>
      </c>
      <c r="N81" s="544">
        <f t="shared" si="0"/>
        <v>3837.83</v>
      </c>
      <c r="O81" s="7">
        <v>2201.6799999999998</v>
      </c>
      <c r="P81" s="7">
        <v>1636.15</v>
      </c>
      <c r="Q81" s="544">
        <f t="shared" si="1"/>
        <v>9876.869999999999</v>
      </c>
      <c r="R81" s="7">
        <v>8860.65</v>
      </c>
      <c r="S81" s="7">
        <v>1016.22</v>
      </c>
      <c r="T81" s="544">
        <v>2802.7</v>
      </c>
      <c r="U81" s="544">
        <f t="shared" si="2"/>
        <v>8472.64</v>
      </c>
      <c r="V81" s="7">
        <v>2194.69</v>
      </c>
      <c r="W81" s="7">
        <v>1782.8</v>
      </c>
      <c r="X81" s="7">
        <v>415.97</v>
      </c>
      <c r="Y81" s="7">
        <v>287.70999999999998</v>
      </c>
      <c r="Z81" s="7">
        <v>188.58</v>
      </c>
      <c r="AA81" s="7">
        <v>1516.92</v>
      </c>
      <c r="AB81" s="7">
        <v>310.07</v>
      </c>
      <c r="AC81" s="544">
        <v>1597.67</v>
      </c>
      <c r="AD81" s="7">
        <v>1775.9</v>
      </c>
      <c r="AE81" s="7">
        <v>0</v>
      </c>
      <c r="AF81" s="7">
        <v>0</v>
      </c>
      <c r="AG81" s="544">
        <f t="shared" si="3"/>
        <v>11277.67</v>
      </c>
      <c r="AH81" s="7">
        <v>356.59</v>
      </c>
      <c r="AI81" s="7">
        <v>10921.08</v>
      </c>
      <c r="AJ81" s="7">
        <v>0</v>
      </c>
      <c r="AK81" s="544">
        <v>0</v>
      </c>
      <c r="AL81" s="7">
        <v>0</v>
      </c>
      <c r="AM81" s="544">
        <f t="shared" si="4"/>
        <v>0</v>
      </c>
      <c r="AN81" s="7">
        <v>0</v>
      </c>
      <c r="AO81" s="7">
        <v>0</v>
      </c>
      <c r="AP81" s="544">
        <f t="shared" si="5"/>
        <v>0</v>
      </c>
      <c r="AQ81" s="7">
        <v>0</v>
      </c>
      <c r="AR81" s="7">
        <v>0</v>
      </c>
      <c r="AS81" s="7">
        <v>0</v>
      </c>
      <c r="AT81" s="544">
        <v>0</v>
      </c>
      <c r="AU81" s="544">
        <v>0</v>
      </c>
      <c r="AV81" s="544">
        <f t="shared" si="6"/>
        <v>0</v>
      </c>
      <c r="AW81" s="7">
        <v>0</v>
      </c>
      <c r="AX81" s="7">
        <v>0</v>
      </c>
      <c r="AY81" s="544">
        <f t="shared" si="7"/>
        <v>0</v>
      </c>
      <c r="AZ81" s="7">
        <v>0</v>
      </c>
      <c r="BA81" s="7">
        <v>0</v>
      </c>
    </row>
    <row r="82" spans="1:53" ht="15.75" customHeight="1" x14ac:dyDescent="0.2">
      <c r="A82" s="7">
        <v>112591</v>
      </c>
      <c r="B82" s="7" t="s">
        <v>364</v>
      </c>
      <c r="C82" s="7" t="s">
        <v>289</v>
      </c>
      <c r="D82" s="7">
        <v>12</v>
      </c>
      <c r="E82" s="7" t="s">
        <v>246</v>
      </c>
      <c r="F82" s="7" t="s">
        <v>365</v>
      </c>
      <c r="G82" s="7" t="s">
        <v>366</v>
      </c>
      <c r="H82" s="7">
        <v>4</v>
      </c>
      <c r="I82" s="7">
        <v>1</v>
      </c>
      <c r="J82" s="7">
        <v>0</v>
      </c>
      <c r="K82" s="7">
        <v>900</v>
      </c>
      <c r="L82" s="7">
        <v>4154.7700000000004</v>
      </c>
      <c r="M82" s="7">
        <v>14176.08</v>
      </c>
      <c r="N82" s="544">
        <f t="shared" si="0"/>
        <v>677.21</v>
      </c>
      <c r="O82" s="7">
        <v>0</v>
      </c>
      <c r="P82" s="7">
        <v>677.21</v>
      </c>
      <c r="Q82" s="544">
        <f t="shared" si="1"/>
        <v>4192.04</v>
      </c>
      <c r="R82" s="7">
        <v>4192.04</v>
      </c>
      <c r="S82" s="7">
        <v>0</v>
      </c>
      <c r="T82" s="544">
        <v>2190.02</v>
      </c>
      <c r="U82" s="544">
        <f t="shared" si="2"/>
        <v>4946.1000000000004</v>
      </c>
      <c r="V82" s="7">
        <v>1308.79</v>
      </c>
      <c r="W82" s="7">
        <v>0</v>
      </c>
      <c r="X82" s="7">
        <v>594.34</v>
      </c>
      <c r="Y82" s="7">
        <v>612.98</v>
      </c>
      <c r="Z82" s="7">
        <v>136.08000000000001</v>
      </c>
      <c r="AA82" s="7">
        <v>1075.76</v>
      </c>
      <c r="AB82" s="7">
        <v>0</v>
      </c>
      <c r="AC82" s="544">
        <v>1130.01</v>
      </c>
      <c r="AD82" s="7">
        <v>1218.1500000000001</v>
      </c>
      <c r="AE82" s="7">
        <v>0</v>
      </c>
      <c r="AF82" s="7">
        <v>0</v>
      </c>
      <c r="AG82" s="544">
        <f t="shared" si="3"/>
        <v>7526.66</v>
      </c>
      <c r="AH82" s="7">
        <v>1041.06</v>
      </c>
      <c r="AI82" s="7">
        <v>6485.6</v>
      </c>
      <c r="AJ82" s="7">
        <v>0</v>
      </c>
      <c r="AK82" s="544">
        <v>0</v>
      </c>
      <c r="AL82" s="7">
        <v>0</v>
      </c>
      <c r="AM82" s="544">
        <f t="shared" si="4"/>
        <v>0</v>
      </c>
      <c r="AN82" s="7">
        <v>0</v>
      </c>
      <c r="AO82" s="7">
        <v>0</v>
      </c>
      <c r="AP82" s="544">
        <f t="shared" si="5"/>
        <v>0</v>
      </c>
      <c r="AQ82" s="7">
        <v>0</v>
      </c>
      <c r="AR82" s="7">
        <v>0</v>
      </c>
      <c r="AS82" s="7">
        <v>0</v>
      </c>
      <c r="AT82" s="544">
        <v>0</v>
      </c>
      <c r="AU82" s="544">
        <v>0</v>
      </c>
      <c r="AV82" s="544">
        <f t="shared" si="6"/>
        <v>0</v>
      </c>
      <c r="AW82" s="7">
        <v>0</v>
      </c>
      <c r="AX82" s="7">
        <v>0</v>
      </c>
      <c r="AY82" s="544">
        <f t="shared" si="7"/>
        <v>0</v>
      </c>
      <c r="AZ82" s="7">
        <v>0</v>
      </c>
      <c r="BA82" s="7">
        <v>0</v>
      </c>
    </row>
    <row r="83" spans="1:53" ht="15.75" customHeight="1" x14ac:dyDescent="0.2">
      <c r="A83" s="7">
        <v>112724</v>
      </c>
      <c r="B83" s="7" t="s">
        <v>364</v>
      </c>
      <c r="C83" s="7" t="s">
        <v>289</v>
      </c>
      <c r="D83" s="7">
        <v>12</v>
      </c>
      <c r="E83" s="7" t="s">
        <v>246</v>
      </c>
      <c r="F83" s="7" t="s">
        <v>365</v>
      </c>
      <c r="G83" s="7" t="s">
        <v>366</v>
      </c>
      <c r="H83" s="7">
        <v>4</v>
      </c>
      <c r="I83" s="7">
        <v>1</v>
      </c>
      <c r="J83" s="7">
        <v>1</v>
      </c>
      <c r="K83" s="7">
        <v>770</v>
      </c>
      <c r="L83" s="7">
        <v>9701.3799999999992</v>
      </c>
      <c r="M83" s="7">
        <v>33101.1</v>
      </c>
      <c r="N83" s="544">
        <f t="shared" si="0"/>
        <v>3154.76</v>
      </c>
      <c r="O83" s="7">
        <v>611.46</v>
      </c>
      <c r="P83" s="7">
        <v>2543.3000000000002</v>
      </c>
      <c r="Q83" s="544">
        <f t="shared" si="1"/>
        <v>16395.84</v>
      </c>
      <c r="R83" s="7">
        <v>16265.84</v>
      </c>
      <c r="S83" s="7">
        <v>130</v>
      </c>
      <c r="T83" s="544">
        <v>5949.55</v>
      </c>
      <c r="U83" s="544">
        <f t="shared" si="2"/>
        <v>4846.59</v>
      </c>
      <c r="V83" s="7">
        <v>2445.3000000000002</v>
      </c>
      <c r="W83" s="7">
        <v>0</v>
      </c>
      <c r="X83" s="7">
        <v>753.26</v>
      </c>
      <c r="Y83" s="7">
        <v>169.02</v>
      </c>
      <c r="Z83" s="7">
        <v>0</v>
      </c>
      <c r="AA83" s="7">
        <v>0</v>
      </c>
      <c r="AB83" s="7">
        <v>0</v>
      </c>
      <c r="AC83" s="544">
        <v>1222.48</v>
      </c>
      <c r="AD83" s="7">
        <v>1479.01</v>
      </c>
      <c r="AE83" s="7">
        <v>0</v>
      </c>
      <c r="AF83" s="7">
        <v>0</v>
      </c>
      <c r="AG83" s="544">
        <f t="shared" si="3"/>
        <v>9361.09</v>
      </c>
      <c r="AH83" s="7">
        <v>1532.01</v>
      </c>
      <c r="AI83" s="7">
        <v>7829.08</v>
      </c>
      <c r="AJ83" s="7">
        <v>0</v>
      </c>
      <c r="AK83" s="544">
        <v>0</v>
      </c>
      <c r="AL83" s="7">
        <v>0</v>
      </c>
      <c r="AM83" s="544">
        <f t="shared" si="4"/>
        <v>0</v>
      </c>
      <c r="AN83" s="7">
        <v>0</v>
      </c>
      <c r="AO83" s="7">
        <v>0</v>
      </c>
      <c r="AP83" s="544">
        <f t="shared" si="5"/>
        <v>0</v>
      </c>
      <c r="AQ83" s="7">
        <v>0</v>
      </c>
      <c r="AR83" s="7">
        <v>0</v>
      </c>
      <c r="AS83" s="7">
        <v>0</v>
      </c>
      <c r="AT83" s="544">
        <v>0</v>
      </c>
      <c r="AU83" s="544">
        <v>0</v>
      </c>
      <c r="AV83" s="544">
        <f t="shared" si="6"/>
        <v>0</v>
      </c>
      <c r="AW83" s="7">
        <v>0</v>
      </c>
      <c r="AX83" s="7">
        <v>0</v>
      </c>
      <c r="AY83" s="544">
        <f t="shared" si="7"/>
        <v>0</v>
      </c>
      <c r="AZ83" s="7">
        <v>0</v>
      </c>
      <c r="BA83" s="7">
        <v>0</v>
      </c>
    </row>
    <row r="84" spans="1:53" ht="15.75" customHeight="1" x14ac:dyDescent="0.2">
      <c r="A84" s="7">
        <v>112823</v>
      </c>
      <c r="B84" s="7" t="s">
        <v>364</v>
      </c>
      <c r="C84" s="7" t="s">
        <v>289</v>
      </c>
      <c r="D84" s="7">
        <v>12</v>
      </c>
      <c r="E84" s="7" t="s">
        <v>246</v>
      </c>
      <c r="F84" s="7" t="s">
        <v>365</v>
      </c>
      <c r="G84" s="7" t="s">
        <v>366</v>
      </c>
      <c r="H84" s="7">
        <v>5</v>
      </c>
      <c r="I84" s="7">
        <v>2</v>
      </c>
      <c r="J84" s="7">
        <v>0</v>
      </c>
      <c r="K84" s="7">
        <v>1010</v>
      </c>
      <c r="L84" s="7">
        <v>13093.32</v>
      </c>
      <c r="M84" s="7">
        <v>44674.42</v>
      </c>
      <c r="N84" s="544">
        <f t="shared" si="0"/>
        <v>2970.2</v>
      </c>
      <c r="O84" s="7">
        <v>0</v>
      </c>
      <c r="P84" s="7">
        <v>2970.2</v>
      </c>
      <c r="Q84" s="544">
        <f t="shared" si="1"/>
        <v>18795.57</v>
      </c>
      <c r="R84" s="7">
        <v>18795.57</v>
      </c>
      <c r="S84" s="7">
        <v>0</v>
      </c>
      <c r="T84" s="544">
        <v>5140.71</v>
      </c>
      <c r="U84" s="544">
        <f t="shared" si="2"/>
        <v>7822.4400000000005</v>
      </c>
      <c r="V84" s="7">
        <v>5344.61</v>
      </c>
      <c r="W84" s="7">
        <v>1304.48</v>
      </c>
      <c r="X84" s="7">
        <v>0</v>
      </c>
      <c r="Y84" s="7">
        <v>228.44</v>
      </c>
      <c r="Z84" s="7">
        <v>108.14</v>
      </c>
      <c r="AA84" s="7">
        <v>569.79</v>
      </c>
      <c r="AB84" s="7">
        <v>0</v>
      </c>
      <c r="AC84" s="544">
        <v>2076.46</v>
      </c>
      <c r="AD84" s="7">
        <v>266.98</v>
      </c>
      <c r="AE84" s="7">
        <v>0</v>
      </c>
      <c r="AF84" s="7">
        <v>0</v>
      </c>
      <c r="AG84" s="544">
        <f t="shared" si="3"/>
        <v>23262.41</v>
      </c>
      <c r="AH84" s="7">
        <v>7868.96</v>
      </c>
      <c r="AI84" s="7">
        <v>15393.45</v>
      </c>
      <c r="AJ84" s="7">
        <v>0</v>
      </c>
      <c r="AK84" s="544">
        <v>0</v>
      </c>
      <c r="AL84" s="7">
        <v>0</v>
      </c>
      <c r="AM84" s="544">
        <f t="shared" si="4"/>
        <v>0</v>
      </c>
      <c r="AN84" s="7">
        <v>0</v>
      </c>
      <c r="AO84" s="7">
        <v>0</v>
      </c>
      <c r="AP84" s="544">
        <f t="shared" si="5"/>
        <v>0</v>
      </c>
      <c r="AQ84" s="7">
        <v>0</v>
      </c>
      <c r="AR84" s="7">
        <v>0</v>
      </c>
      <c r="AS84" s="7">
        <v>0</v>
      </c>
      <c r="AT84" s="544">
        <v>0</v>
      </c>
      <c r="AU84" s="544">
        <v>0</v>
      </c>
      <c r="AV84" s="544">
        <f t="shared" si="6"/>
        <v>0</v>
      </c>
      <c r="AW84" s="7">
        <v>0</v>
      </c>
      <c r="AX84" s="7">
        <v>0</v>
      </c>
      <c r="AY84" s="544">
        <f t="shared" si="7"/>
        <v>0</v>
      </c>
      <c r="AZ84" s="7">
        <v>0</v>
      </c>
      <c r="BA84" s="7">
        <v>0</v>
      </c>
    </row>
    <row r="85" spans="1:53" ht="15.75" customHeight="1" x14ac:dyDescent="0.2">
      <c r="A85" s="7">
        <v>113065</v>
      </c>
      <c r="B85" s="7" t="s">
        <v>364</v>
      </c>
      <c r="C85" s="7" t="s">
        <v>289</v>
      </c>
      <c r="D85" s="7">
        <v>12</v>
      </c>
      <c r="E85" s="7" t="s">
        <v>246</v>
      </c>
      <c r="F85" s="7" t="s">
        <v>365</v>
      </c>
      <c r="G85" s="7" t="s">
        <v>366</v>
      </c>
      <c r="H85" s="7">
        <v>6</v>
      </c>
      <c r="I85" s="7">
        <v>2</v>
      </c>
      <c r="J85" s="7">
        <v>1</v>
      </c>
      <c r="K85" s="7">
        <v>1650</v>
      </c>
      <c r="L85" s="7">
        <v>9826.0499999999993</v>
      </c>
      <c r="M85" s="7">
        <v>33526.5</v>
      </c>
      <c r="N85" s="544">
        <f t="shared" si="0"/>
        <v>1813.09</v>
      </c>
      <c r="O85" s="7">
        <v>0</v>
      </c>
      <c r="P85" s="7">
        <v>1813.09</v>
      </c>
      <c r="Q85" s="544">
        <f t="shared" si="1"/>
        <v>11255.07</v>
      </c>
      <c r="R85" s="7">
        <v>10229.39</v>
      </c>
      <c r="S85" s="7">
        <v>1025.68</v>
      </c>
      <c r="T85" s="544">
        <v>4075.04</v>
      </c>
      <c r="U85" s="544">
        <f t="shared" si="2"/>
        <v>10665.81</v>
      </c>
      <c r="V85" s="7">
        <v>3737.63</v>
      </c>
      <c r="W85" s="7">
        <v>0</v>
      </c>
      <c r="X85" s="7">
        <v>1216.74</v>
      </c>
      <c r="Y85" s="7">
        <v>186.2</v>
      </c>
      <c r="Z85" s="7">
        <v>217.82</v>
      </c>
      <c r="AA85" s="7">
        <v>1719.81</v>
      </c>
      <c r="AB85" s="7">
        <v>0</v>
      </c>
      <c r="AC85" s="544">
        <v>303.77</v>
      </c>
      <c r="AD85" s="7">
        <v>3587.61</v>
      </c>
      <c r="AE85" s="7">
        <v>0</v>
      </c>
      <c r="AF85" s="7">
        <v>0</v>
      </c>
      <c r="AG85" s="544">
        <f t="shared" si="3"/>
        <v>20897.97</v>
      </c>
      <c r="AH85" s="7">
        <v>5413.62</v>
      </c>
      <c r="AI85" s="7">
        <v>15484.35</v>
      </c>
      <c r="AJ85" s="7">
        <v>0</v>
      </c>
      <c r="AK85" s="544">
        <v>0</v>
      </c>
      <c r="AL85" s="7">
        <v>0</v>
      </c>
      <c r="AM85" s="544">
        <f t="shared" si="4"/>
        <v>0</v>
      </c>
      <c r="AN85" s="7">
        <v>0</v>
      </c>
      <c r="AO85" s="7">
        <v>0</v>
      </c>
      <c r="AP85" s="544">
        <f t="shared" si="5"/>
        <v>0</v>
      </c>
      <c r="AQ85" s="7">
        <v>0</v>
      </c>
      <c r="AR85" s="7">
        <v>0</v>
      </c>
      <c r="AS85" s="7">
        <v>0</v>
      </c>
      <c r="AT85" s="544">
        <v>0</v>
      </c>
      <c r="AU85" s="544">
        <v>0</v>
      </c>
      <c r="AV85" s="544">
        <f t="shared" si="6"/>
        <v>0</v>
      </c>
      <c r="AW85" s="7">
        <v>0</v>
      </c>
      <c r="AX85" s="7">
        <v>0</v>
      </c>
      <c r="AY85" s="544">
        <f t="shared" si="7"/>
        <v>0</v>
      </c>
      <c r="AZ85" s="7">
        <v>0</v>
      </c>
      <c r="BA85" s="7">
        <v>0</v>
      </c>
    </row>
    <row r="86" spans="1:53" ht="15.75" customHeight="1" x14ac:dyDescent="0.2">
      <c r="A86" s="7">
        <v>113126</v>
      </c>
      <c r="B86" s="7" t="s">
        <v>364</v>
      </c>
      <c r="C86" s="7" t="s">
        <v>289</v>
      </c>
      <c r="D86" s="7">
        <v>12</v>
      </c>
      <c r="E86" s="7" t="s">
        <v>246</v>
      </c>
      <c r="F86" s="7" t="s">
        <v>365</v>
      </c>
      <c r="G86" s="7" t="s">
        <v>366</v>
      </c>
      <c r="H86" s="7">
        <v>5</v>
      </c>
      <c r="I86" s="7">
        <v>2</v>
      </c>
      <c r="J86" s="7">
        <v>0</v>
      </c>
      <c r="K86" s="7">
        <v>830</v>
      </c>
      <c r="L86" s="7">
        <v>12672.72</v>
      </c>
      <c r="M86" s="7">
        <v>43239.3</v>
      </c>
      <c r="N86" s="544">
        <f t="shared" si="0"/>
        <v>2206.16</v>
      </c>
      <c r="O86" s="7">
        <v>0</v>
      </c>
      <c r="P86" s="7">
        <v>2206.16</v>
      </c>
      <c r="Q86" s="544">
        <f t="shared" si="1"/>
        <v>15245.16</v>
      </c>
      <c r="R86" s="7">
        <v>14229.94</v>
      </c>
      <c r="S86" s="7">
        <v>1015.22</v>
      </c>
      <c r="T86" s="544">
        <v>15288.9</v>
      </c>
      <c r="U86" s="544">
        <f t="shared" si="2"/>
        <v>6731.5800000000008</v>
      </c>
      <c r="V86" s="7">
        <v>2516.5700000000002</v>
      </c>
      <c r="W86" s="7">
        <v>0</v>
      </c>
      <c r="X86" s="7">
        <v>764.58</v>
      </c>
      <c r="Y86" s="7">
        <v>567.04</v>
      </c>
      <c r="Z86" s="7">
        <v>189.7</v>
      </c>
      <c r="AA86" s="7">
        <v>1357.12</v>
      </c>
      <c r="AB86" s="7">
        <v>31.81</v>
      </c>
      <c r="AC86" s="544">
        <v>578.61</v>
      </c>
      <c r="AD86" s="7">
        <v>1304.76</v>
      </c>
      <c r="AE86" s="7">
        <v>0</v>
      </c>
      <c r="AF86" s="7">
        <v>0</v>
      </c>
      <c r="AG86" s="544">
        <f t="shared" si="3"/>
        <v>14392.86</v>
      </c>
      <c r="AH86" s="7">
        <v>3188.94</v>
      </c>
      <c r="AI86" s="7">
        <v>11203.92</v>
      </c>
      <c r="AJ86" s="7">
        <v>0</v>
      </c>
      <c r="AK86" s="544">
        <v>0</v>
      </c>
      <c r="AL86" s="7">
        <v>0</v>
      </c>
      <c r="AM86" s="544">
        <f t="shared" si="4"/>
        <v>0</v>
      </c>
      <c r="AN86" s="7">
        <v>0</v>
      </c>
      <c r="AO86" s="7">
        <v>0</v>
      </c>
      <c r="AP86" s="544">
        <f t="shared" si="5"/>
        <v>0</v>
      </c>
      <c r="AQ86" s="7">
        <v>0</v>
      </c>
      <c r="AR86" s="7">
        <v>0</v>
      </c>
      <c r="AS86" s="7">
        <v>0</v>
      </c>
      <c r="AT86" s="544">
        <v>0</v>
      </c>
      <c r="AU86" s="544">
        <v>0</v>
      </c>
      <c r="AV86" s="544">
        <f t="shared" si="6"/>
        <v>0</v>
      </c>
      <c r="AW86" s="7">
        <v>0</v>
      </c>
      <c r="AX86" s="7">
        <v>0</v>
      </c>
      <c r="AY86" s="544">
        <f t="shared" si="7"/>
        <v>0</v>
      </c>
      <c r="AZ86" s="7">
        <v>0</v>
      </c>
      <c r="BA86" s="7">
        <v>0</v>
      </c>
    </row>
    <row r="87" spans="1:53" ht="15.75" customHeight="1" x14ac:dyDescent="0.2">
      <c r="A87" s="7">
        <v>113495</v>
      </c>
      <c r="B87" s="7" t="s">
        <v>364</v>
      </c>
      <c r="C87" s="7" t="s">
        <v>289</v>
      </c>
      <c r="D87" s="7">
        <v>12</v>
      </c>
      <c r="E87" s="7" t="s">
        <v>246</v>
      </c>
      <c r="F87" s="7" t="s">
        <v>365</v>
      </c>
      <c r="G87" s="7" t="s">
        <v>366</v>
      </c>
      <c r="H87" s="7">
        <v>7</v>
      </c>
      <c r="I87" s="7">
        <v>1</v>
      </c>
      <c r="J87" s="7">
        <v>1</v>
      </c>
      <c r="K87" s="7">
        <v>1500</v>
      </c>
      <c r="L87" s="7">
        <v>15821.73</v>
      </c>
      <c r="M87" s="7">
        <v>53983.74</v>
      </c>
      <c r="N87" s="544">
        <f t="shared" si="0"/>
        <v>2796.34</v>
      </c>
      <c r="O87" s="7">
        <v>0</v>
      </c>
      <c r="P87" s="7">
        <v>2796.34</v>
      </c>
      <c r="Q87" s="544">
        <f t="shared" si="1"/>
        <v>21012.53</v>
      </c>
      <c r="R87" s="7">
        <v>18729.939999999999</v>
      </c>
      <c r="S87" s="7">
        <v>2282.59</v>
      </c>
      <c r="T87" s="544">
        <v>17650.349999999999</v>
      </c>
      <c r="U87" s="544">
        <f t="shared" si="2"/>
        <v>5387.42</v>
      </c>
      <c r="V87" s="7">
        <v>2539.44</v>
      </c>
      <c r="W87" s="7">
        <v>0</v>
      </c>
      <c r="X87" s="7">
        <v>539.79</v>
      </c>
      <c r="Y87" s="7">
        <v>240.31</v>
      </c>
      <c r="Z87" s="7">
        <v>126.88</v>
      </c>
      <c r="AA87" s="7">
        <v>654.1</v>
      </c>
      <c r="AB87" s="7">
        <v>112.03</v>
      </c>
      <c r="AC87" s="544">
        <v>1279.1300000000001</v>
      </c>
      <c r="AD87" s="7">
        <v>1174.8699999999999</v>
      </c>
      <c r="AE87" s="7">
        <v>0</v>
      </c>
      <c r="AF87" s="7">
        <v>0</v>
      </c>
      <c r="AG87" s="544">
        <f t="shared" si="3"/>
        <v>20922.870000000003</v>
      </c>
      <c r="AH87" s="7">
        <v>5858.42</v>
      </c>
      <c r="AI87" s="7">
        <v>15064.45</v>
      </c>
      <c r="AJ87" s="7">
        <v>0</v>
      </c>
      <c r="AK87" s="544">
        <v>0</v>
      </c>
      <c r="AL87" s="7">
        <v>0</v>
      </c>
      <c r="AM87" s="544">
        <f t="shared" si="4"/>
        <v>0</v>
      </c>
      <c r="AN87" s="7">
        <v>0</v>
      </c>
      <c r="AO87" s="7">
        <v>0</v>
      </c>
      <c r="AP87" s="544">
        <f t="shared" si="5"/>
        <v>0</v>
      </c>
      <c r="AQ87" s="7">
        <v>0</v>
      </c>
      <c r="AR87" s="7">
        <v>0</v>
      </c>
      <c r="AS87" s="7">
        <v>0</v>
      </c>
      <c r="AT87" s="544">
        <v>0</v>
      </c>
      <c r="AU87" s="544">
        <v>0</v>
      </c>
      <c r="AV87" s="544">
        <f t="shared" si="6"/>
        <v>0</v>
      </c>
      <c r="AW87" s="7">
        <v>0</v>
      </c>
      <c r="AX87" s="7">
        <v>0</v>
      </c>
      <c r="AY87" s="544">
        <f t="shared" si="7"/>
        <v>0</v>
      </c>
      <c r="AZ87" s="7">
        <v>0</v>
      </c>
      <c r="BA87" s="7">
        <v>0</v>
      </c>
    </row>
    <row r="88" spans="1:53" ht="15.75" customHeight="1" x14ac:dyDescent="0.2">
      <c r="A88" s="7">
        <v>113513</v>
      </c>
      <c r="B88" s="7" t="s">
        <v>364</v>
      </c>
      <c r="C88" s="7" t="s">
        <v>289</v>
      </c>
      <c r="D88" s="7">
        <v>12</v>
      </c>
      <c r="E88" s="7" t="s">
        <v>246</v>
      </c>
      <c r="F88" s="7" t="s">
        <v>365</v>
      </c>
      <c r="G88" s="7" t="s">
        <v>366</v>
      </c>
      <c r="H88" s="7">
        <v>6</v>
      </c>
      <c r="I88" s="7">
        <v>1</v>
      </c>
      <c r="J88" s="7">
        <v>1</v>
      </c>
      <c r="K88" s="7">
        <v>1200</v>
      </c>
      <c r="L88" s="7">
        <v>9603.23</v>
      </c>
      <c r="M88" s="7">
        <v>32766.23</v>
      </c>
      <c r="N88" s="544">
        <f t="shared" si="0"/>
        <v>3067.18</v>
      </c>
      <c r="O88" s="7">
        <v>719.27</v>
      </c>
      <c r="P88" s="7">
        <v>2347.91</v>
      </c>
      <c r="Q88" s="544">
        <f t="shared" si="1"/>
        <v>14162.050000000001</v>
      </c>
      <c r="R88" s="7">
        <v>14062.12</v>
      </c>
      <c r="S88" s="7">
        <v>99.93</v>
      </c>
      <c r="T88" s="544">
        <v>5302.87</v>
      </c>
      <c r="U88" s="544">
        <f t="shared" si="2"/>
        <v>7949.36</v>
      </c>
      <c r="V88" s="7">
        <v>3943.56</v>
      </c>
      <c r="W88" s="7">
        <v>0</v>
      </c>
      <c r="X88" s="7">
        <v>313.64999999999998</v>
      </c>
      <c r="Y88" s="7">
        <v>155.94999999999999</v>
      </c>
      <c r="Z88" s="7">
        <v>142.05000000000001</v>
      </c>
      <c r="AA88" s="7">
        <v>980.28</v>
      </c>
      <c r="AB88" s="7">
        <v>0</v>
      </c>
      <c r="AC88" s="544">
        <v>509.87</v>
      </c>
      <c r="AD88" s="7">
        <v>2413.87</v>
      </c>
      <c r="AE88" s="7">
        <v>0</v>
      </c>
      <c r="AF88" s="7">
        <v>0</v>
      </c>
      <c r="AG88" s="544">
        <f t="shared" si="3"/>
        <v>10502.62</v>
      </c>
      <c r="AH88" s="7">
        <v>1764.11</v>
      </c>
      <c r="AI88" s="7">
        <v>8738.51</v>
      </c>
      <c r="AJ88" s="7">
        <v>0</v>
      </c>
      <c r="AK88" s="544">
        <v>0</v>
      </c>
      <c r="AL88" s="7">
        <v>0</v>
      </c>
      <c r="AM88" s="544">
        <f t="shared" si="4"/>
        <v>0</v>
      </c>
      <c r="AN88" s="7">
        <v>0</v>
      </c>
      <c r="AO88" s="7">
        <v>0</v>
      </c>
      <c r="AP88" s="544">
        <f t="shared" si="5"/>
        <v>0</v>
      </c>
      <c r="AQ88" s="7">
        <v>0</v>
      </c>
      <c r="AR88" s="7">
        <v>0</v>
      </c>
      <c r="AS88" s="7">
        <v>0</v>
      </c>
      <c r="AT88" s="544">
        <v>0</v>
      </c>
      <c r="AU88" s="544">
        <v>0</v>
      </c>
      <c r="AV88" s="544">
        <f t="shared" si="6"/>
        <v>0</v>
      </c>
      <c r="AW88" s="7">
        <v>0</v>
      </c>
      <c r="AX88" s="7">
        <v>0</v>
      </c>
      <c r="AY88" s="544">
        <f t="shared" si="7"/>
        <v>0</v>
      </c>
      <c r="AZ88" s="7">
        <v>0</v>
      </c>
      <c r="BA88" s="7">
        <v>0</v>
      </c>
    </row>
    <row r="89" spans="1:53" ht="15.75" customHeight="1" x14ac:dyDescent="0.2">
      <c r="A89" s="7">
        <v>113558</v>
      </c>
      <c r="B89" s="7" t="s">
        <v>364</v>
      </c>
      <c r="C89" s="7" t="s">
        <v>289</v>
      </c>
      <c r="D89" s="7">
        <v>12</v>
      </c>
      <c r="E89" s="7" t="s">
        <v>246</v>
      </c>
      <c r="F89" s="7" t="s">
        <v>365</v>
      </c>
      <c r="G89" s="7" t="s">
        <v>366</v>
      </c>
      <c r="H89" s="7">
        <v>4</v>
      </c>
      <c r="I89" s="7">
        <v>1</v>
      </c>
      <c r="J89" s="7">
        <v>0</v>
      </c>
      <c r="K89" s="7">
        <v>1550</v>
      </c>
      <c r="L89" s="7">
        <v>12805.37</v>
      </c>
      <c r="M89" s="7">
        <v>43691.93</v>
      </c>
      <c r="N89" s="544">
        <f t="shared" si="0"/>
        <v>2375.5</v>
      </c>
      <c r="O89" s="7">
        <v>0</v>
      </c>
      <c r="P89" s="7">
        <v>2375.5</v>
      </c>
      <c r="Q89" s="544">
        <f t="shared" si="1"/>
        <v>25798.420000000002</v>
      </c>
      <c r="R89" s="7">
        <v>22987.61</v>
      </c>
      <c r="S89" s="7">
        <v>2810.81</v>
      </c>
      <c r="T89" s="544">
        <v>0</v>
      </c>
      <c r="U89" s="544">
        <f t="shared" si="2"/>
        <v>7691.7599999999993</v>
      </c>
      <c r="V89" s="7">
        <v>2389.9</v>
      </c>
      <c r="W89" s="7">
        <v>0</v>
      </c>
      <c r="X89" s="7">
        <v>477.47</v>
      </c>
      <c r="Y89" s="7">
        <v>189.3</v>
      </c>
      <c r="Z89" s="7">
        <v>61.08</v>
      </c>
      <c r="AA89" s="7">
        <v>0</v>
      </c>
      <c r="AB89" s="7">
        <v>241.04</v>
      </c>
      <c r="AC89" s="544">
        <v>2627.55</v>
      </c>
      <c r="AD89" s="7">
        <v>3941.68</v>
      </c>
      <c r="AE89" s="7">
        <v>391.29</v>
      </c>
      <c r="AF89" s="7">
        <v>0</v>
      </c>
      <c r="AG89" s="544">
        <f t="shared" si="3"/>
        <v>23514.14</v>
      </c>
      <c r="AH89" s="7">
        <v>5199.21</v>
      </c>
      <c r="AI89" s="7">
        <v>18314.93</v>
      </c>
      <c r="AJ89" s="7">
        <v>62928.38</v>
      </c>
      <c r="AK89" s="544">
        <v>0</v>
      </c>
      <c r="AL89" s="7">
        <v>58781.3</v>
      </c>
      <c r="AM89" s="544">
        <f t="shared" si="4"/>
        <v>4147.1000000000004</v>
      </c>
      <c r="AN89" s="7">
        <v>0</v>
      </c>
      <c r="AO89" s="7">
        <v>4147.1000000000004</v>
      </c>
      <c r="AP89" s="544">
        <f t="shared" si="5"/>
        <v>4147.1000000000004</v>
      </c>
      <c r="AQ89" s="7">
        <v>0</v>
      </c>
      <c r="AR89" s="7">
        <v>4147.1000000000004</v>
      </c>
      <c r="AS89" s="7">
        <v>0</v>
      </c>
      <c r="AT89" s="544">
        <v>0</v>
      </c>
      <c r="AU89" s="544">
        <v>0</v>
      </c>
      <c r="AV89" s="544">
        <f t="shared" si="6"/>
        <v>0</v>
      </c>
      <c r="AW89" s="7">
        <v>0</v>
      </c>
      <c r="AX89" s="7">
        <v>0</v>
      </c>
      <c r="AY89" s="544">
        <f t="shared" si="7"/>
        <v>0</v>
      </c>
      <c r="AZ89" s="7">
        <v>0</v>
      </c>
      <c r="BA89" s="7">
        <v>0</v>
      </c>
    </row>
    <row r="90" spans="1:53" ht="15.75" customHeight="1" x14ac:dyDescent="0.2">
      <c r="A90" s="7">
        <v>113589</v>
      </c>
      <c r="B90" s="7" t="s">
        <v>364</v>
      </c>
      <c r="C90" s="7" t="s">
        <v>289</v>
      </c>
      <c r="D90" s="7">
        <v>12</v>
      </c>
      <c r="E90" s="7" t="s">
        <v>246</v>
      </c>
      <c r="F90" s="7" t="s">
        <v>365</v>
      </c>
      <c r="G90" s="7" t="s">
        <v>366</v>
      </c>
      <c r="H90" s="7">
        <v>7</v>
      </c>
      <c r="I90" s="7">
        <v>1</v>
      </c>
      <c r="J90" s="7">
        <v>1</v>
      </c>
      <c r="K90" s="7">
        <v>2840</v>
      </c>
      <c r="L90" s="7">
        <v>9007.77</v>
      </c>
      <c r="M90" s="7">
        <v>30734.5</v>
      </c>
      <c r="N90" s="544">
        <f t="shared" si="0"/>
        <v>1328.55</v>
      </c>
      <c r="O90" s="7">
        <v>0</v>
      </c>
      <c r="P90" s="7">
        <v>1328.55</v>
      </c>
      <c r="Q90" s="544">
        <f t="shared" si="1"/>
        <v>13070.93</v>
      </c>
      <c r="R90" s="7">
        <v>13070.93</v>
      </c>
      <c r="S90" s="7">
        <v>0</v>
      </c>
      <c r="T90" s="544">
        <v>5381.03</v>
      </c>
      <c r="U90" s="544">
        <f t="shared" si="2"/>
        <v>8027.5400000000009</v>
      </c>
      <c r="V90" s="7">
        <v>2260.41</v>
      </c>
      <c r="W90" s="7">
        <v>0</v>
      </c>
      <c r="X90" s="7">
        <v>708.67</v>
      </c>
      <c r="Y90" s="7">
        <v>224.34</v>
      </c>
      <c r="Z90" s="7">
        <v>228.32</v>
      </c>
      <c r="AA90" s="7">
        <v>2548.9</v>
      </c>
      <c r="AB90" s="7">
        <v>771.51</v>
      </c>
      <c r="AC90" s="544">
        <v>685.54</v>
      </c>
      <c r="AD90" s="7">
        <v>1285.3900000000001</v>
      </c>
      <c r="AE90" s="7">
        <v>0</v>
      </c>
      <c r="AF90" s="7">
        <v>0</v>
      </c>
      <c r="AG90" s="544">
        <f t="shared" si="3"/>
        <v>12263.23</v>
      </c>
      <c r="AH90" s="7">
        <v>2241.0100000000002</v>
      </c>
      <c r="AI90" s="7">
        <v>10022.219999999999</v>
      </c>
      <c r="AJ90" s="7">
        <v>0</v>
      </c>
      <c r="AK90" s="544">
        <v>0</v>
      </c>
      <c r="AL90" s="7">
        <v>0</v>
      </c>
      <c r="AM90" s="544">
        <f t="shared" si="4"/>
        <v>0</v>
      </c>
      <c r="AN90" s="7">
        <v>0</v>
      </c>
      <c r="AO90" s="7">
        <v>0</v>
      </c>
      <c r="AP90" s="544">
        <f t="shared" si="5"/>
        <v>0</v>
      </c>
      <c r="AQ90" s="7">
        <v>0</v>
      </c>
      <c r="AR90" s="7">
        <v>0</v>
      </c>
      <c r="AS90" s="7">
        <v>0</v>
      </c>
      <c r="AT90" s="544">
        <v>0</v>
      </c>
      <c r="AU90" s="544">
        <v>0</v>
      </c>
      <c r="AV90" s="544">
        <f t="shared" si="6"/>
        <v>0</v>
      </c>
      <c r="AW90" s="7">
        <v>0</v>
      </c>
      <c r="AX90" s="7">
        <v>0</v>
      </c>
      <c r="AY90" s="544">
        <f t="shared" si="7"/>
        <v>0</v>
      </c>
      <c r="AZ90" s="7">
        <v>0</v>
      </c>
      <c r="BA90" s="7">
        <v>0</v>
      </c>
    </row>
    <row r="91" spans="1:53" ht="15.75" customHeight="1" x14ac:dyDescent="0.2">
      <c r="A91" s="7">
        <v>113662</v>
      </c>
      <c r="B91" s="7" t="s">
        <v>364</v>
      </c>
      <c r="C91" s="7" t="s">
        <v>289</v>
      </c>
      <c r="D91" s="7">
        <v>12</v>
      </c>
      <c r="E91" s="7" t="s">
        <v>246</v>
      </c>
      <c r="F91" s="7" t="s">
        <v>365</v>
      </c>
      <c r="G91" s="7" t="s">
        <v>366</v>
      </c>
      <c r="H91" s="7">
        <v>2</v>
      </c>
      <c r="I91" s="7">
        <v>2</v>
      </c>
      <c r="J91" s="7">
        <v>0</v>
      </c>
      <c r="K91" s="7">
        <v>1100</v>
      </c>
      <c r="L91" s="7">
        <v>15269.1</v>
      </c>
      <c r="M91" s="7">
        <v>52098.16</v>
      </c>
      <c r="N91" s="544">
        <f t="shared" si="0"/>
        <v>5159.59</v>
      </c>
      <c r="O91" s="7">
        <v>0</v>
      </c>
      <c r="P91" s="7">
        <v>5159.59</v>
      </c>
      <c r="Q91" s="544">
        <f t="shared" si="1"/>
        <v>29255.47</v>
      </c>
      <c r="R91" s="7">
        <v>29255.47</v>
      </c>
      <c r="S91" s="7">
        <v>0</v>
      </c>
      <c r="T91" s="544">
        <v>0</v>
      </c>
      <c r="U91" s="544">
        <f t="shared" si="2"/>
        <v>9331.3000000000011</v>
      </c>
      <c r="V91" s="7">
        <v>2188.0300000000002</v>
      </c>
      <c r="W91" s="7">
        <v>0</v>
      </c>
      <c r="X91" s="7">
        <v>458.49</v>
      </c>
      <c r="Y91" s="7">
        <v>548.32000000000005</v>
      </c>
      <c r="Z91" s="7">
        <v>221.86</v>
      </c>
      <c r="AA91" s="7">
        <v>3061.63</v>
      </c>
      <c r="AB91" s="7">
        <v>558.4</v>
      </c>
      <c r="AC91" s="544">
        <v>680.39</v>
      </c>
      <c r="AD91" s="7">
        <v>2294.5700000000002</v>
      </c>
      <c r="AE91" s="7">
        <v>0</v>
      </c>
      <c r="AF91" s="7">
        <v>0</v>
      </c>
      <c r="AG91" s="544">
        <f t="shared" si="3"/>
        <v>28326.809999999998</v>
      </c>
      <c r="AH91" s="7">
        <v>7671.78</v>
      </c>
      <c r="AI91" s="7">
        <v>20655.03</v>
      </c>
      <c r="AJ91" s="7">
        <v>11270.55</v>
      </c>
      <c r="AK91" s="544">
        <v>0</v>
      </c>
      <c r="AL91" s="7">
        <v>11270.55</v>
      </c>
      <c r="AM91" s="544">
        <f t="shared" si="4"/>
        <v>0</v>
      </c>
      <c r="AN91" s="7">
        <v>0</v>
      </c>
      <c r="AO91" s="7">
        <v>0</v>
      </c>
      <c r="AP91" s="544">
        <f t="shared" si="5"/>
        <v>0</v>
      </c>
      <c r="AQ91" s="7">
        <v>0</v>
      </c>
      <c r="AR91" s="7">
        <v>0</v>
      </c>
      <c r="AS91" s="7">
        <v>0</v>
      </c>
      <c r="AT91" s="544">
        <v>0</v>
      </c>
      <c r="AU91" s="544">
        <v>0</v>
      </c>
      <c r="AV91" s="544">
        <f t="shared" si="6"/>
        <v>0</v>
      </c>
      <c r="AW91" s="7">
        <v>0</v>
      </c>
      <c r="AX91" s="7">
        <v>0</v>
      </c>
      <c r="AY91" s="544">
        <f t="shared" si="7"/>
        <v>0</v>
      </c>
      <c r="AZ91" s="7">
        <v>0</v>
      </c>
      <c r="BA91" s="7">
        <v>0</v>
      </c>
    </row>
    <row r="92" spans="1:53" ht="15.75" customHeight="1" x14ac:dyDescent="0.2">
      <c r="A92" s="7">
        <v>113844</v>
      </c>
      <c r="B92" s="7" t="s">
        <v>364</v>
      </c>
      <c r="C92" s="7" t="s">
        <v>289</v>
      </c>
      <c r="D92" s="7">
        <v>12</v>
      </c>
      <c r="E92" s="7" t="s">
        <v>246</v>
      </c>
      <c r="F92" s="7" t="s">
        <v>365</v>
      </c>
      <c r="G92" s="7" t="s">
        <v>366</v>
      </c>
      <c r="H92" s="7">
        <v>9</v>
      </c>
      <c r="I92" s="7">
        <v>2</v>
      </c>
      <c r="J92" s="7">
        <v>1</v>
      </c>
      <c r="K92" s="7">
        <v>800</v>
      </c>
      <c r="L92" s="7">
        <v>5743.33</v>
      </c>
      <c r="M92" s="7">
        <v>19596.25</v>
      </c>
      <c r="N92" s="544">
        <f t="shared" si="0"/>
        <v>834.97</v>
      </c>
      <c r="O92" s="7">
        <v>0</v>
      </c>
      <c r="P92" s="7">
        <v>834.97</v>
      </c>
      <c r="Q92" s="544">
        <f t="shared" si="1"/>
        <v>4745.9399999999996</v>
      </c>
      <c r="R92" s="7">
        <v>4745.9399999999996</v>
      </c>
      <c r="S92" s="7">
        <v>0</v>
      </c>
      <c r="T92" s="544">
        <v>3104.03</v>
      </c>
      <c r="U92" s="544">
        <f t="shared" si="2"/>
        <v>4704.96</v>
      </c>
      <c r="V92" s="7">
        <v>2097.89</v>
      </c>
      <c r="W92" s="7">
        <v>0</v>
      </c>
      <c r="X92" s="7">
        <v>279.33</v>
      </c>
      <c r="Y92" s="7">
        <v>225.28</v>
      </c>
      <c r="Z92" s="7">
        <v>151.05000000000001</v>
      </c>
      <c r="AA92" s="7">
        <v>1072.58</v>
      </c>
      <c r="AB92" s="7">
        <v>28.94</v>
      </c>
      <c r="AC92" s="544">
        <v>1698.72</v>
      </c>
      <c r="AD92" s="7">
        <v>849.89</v>
      </c>
      <c r="AE92" s="7">
        <v>0</v>
      </c>
      <c r="AF92" s="7">
        <v>0</v>
      </c>
      <c r="AG92" s="544">
        <f t="shared" si="3"/>
        <v>11639.96</v>
      </c>
      <c r="AH92" s="7">
        <v>1991.56</v>
      </c>
      <c r="AI92" s="7">
        <v>9648.4</v>
      </c>
      <c r="AJ92" s="7">
        <v>0</v>
      </c>
      <c r="AK92" s="544">
        <v>0</v>
      </c>
      <c r="AL92" s="7">
        <v>0</v>
      </c>
      <c r="AM92" s="544">
        <f t="shared" si="4"/>
        <v>0</v>
      </c>
      <c r="AN92" s="7">
        <v>0</v>
      </c>
      <c r="AO92" s="7">
        <v>0</v>
      </c>
      <c r="AP92" s="544">
        <f t="shared" si="5"/>
        <v>0</v>
      </c>
      <c r="AQ92" s="7">
        <v>0</v>
      </c>
      <c r="AR92" s="7">
        <v>0</v>
      </c>
      <c r="AS92" s="7">
        <v>0</v>
      </c>
      <c r="AT92" s="544">
        <v>0</v>
      </c>
      <c r="AU92" s="544">
        <v>0</v>
      </c>
      <c r="AV92" s="544">
        <f t="shared" si="6"/>
        <v>0</v>
      </c>
      <c r="AW92" s="7">
        <v>0</v>
      </c>
      <c r="AX92" s="7">
        <v>0</v>
      </c>
      <c r="AY92" s="544">
        <f t="shared" si="7"/>
        <v>0</v>
      </c>
      <c r="AZ92" s="7">
        <v>0</v>
      </c>
      <c r="BA92" s="7">
        <v>0</v>
      </c>
    </row>
    <row r="93" spans="1:53" ht="15.75" customHeight="1" x14ac:dyDescent="0.2">
      <c r="A93" s="7">
        <v>113934</v>
      </c>
      <c r="B93" s="7" t="s">
        <v>364</v>
      </c>
      <c r="C93" s="7" t="s">
        <v>289</v>
      </c>
      <c r="D93" s="7">
        <v>12</v>
      </c>
      <c r="E93" s="7" t="s">
        <v>246</v>
      </c>
      <c r="F93" s="7" t="s">
        <v>365</v>
      </c>
      <c r="G93" s="7" t="s">
        <v>366</v>
      </c>
      <c r="H93" s="7">
        <v>6</v>
      </c>
      <c r="I93" s="7">
        <v>2</v>
      </c>
      <c r="J93" s="7">
        <v>1</v>
      </c>
      <c r="K93" s="7">
        <v>2240</v>
      </c>
      <c r="L93" s="7">
        <v>9405.5499999999993</v>
      </c>
      <c r="M93" s="7">
        <v>32091.74</v>
      </c>
      <c r="N93" s="544">
        <f t="shared" si="0"/>
        <v>3011.26</v>
      </c>
      <c r="O93" s="7">
        <v>0</v>
      </c>
      <c r="P93" s="7">
        <v>3011.26</v>
      </c>
      <c r="Q93" s="544">
        <f t="shared" si="1"/>
        <v>15860.829999999998</v>
      </c>
      <c r="R93" s="7">
        <v>14345.21</v>
      </c>
      <c r="S93" s="7">
        <v>1515.62</v>
      </c>
      <c r="T93" s="544">
        <v>2950.83</v>
      </c>
      <c r="U93" s="544">
        <f t="shared" si="2"/>
        <v>8211.0399999999991</v>
      </c>
      <c r="V93" s="7">
        <v>2453.6999999999998</v>
      </c>
      <c r="W93" s="7">
        <v>0</v>
      </c>
      <c r="X93" s="7">
        <v>299.08</v>
      </c>
      <c r="Y93" s="7">
        <v>293.64</v>
      </c>
      <c r="Z93" s="7">
        <v>85.37</v>
      </c>
      <c r="AA93" s="7">
        <v>555.71</v>
      </c>
      <c r="AB93" s="7">
        <v>127.01</v>
      </c>
      <c r="AC93" s="544">
        <v>760.95</v>
      </c>
      <c r="AD93" s="7">
        <v>4396.53</v>
      </c>
      <c r="AE93" s="7">
        <v>0</v>
      </c>
      <c r="AF93" s="7">
        <v>0</v>
      </c>
      <c r="AG93" s="544">
        <f t="shared" si="3"/>
        <v>13638.25</v>
      </c>
      <c r="AH93" s="7">
        <v>1296.54</v>
      </c>
      <c r="AI93" s="7">
        <v>12341.71</v>
      </c>
      <c r="AJ93" s="7">
        <v>0</v>
      </c>
      <c r="AK93" s="544">
        <v>0</v>
      </c>
      <c r="AL93" s="7">
        <v>0</v>
      </c>
      <c r="AM93" s="544">
        <f t="shared" si="4"/>
        <v>0</v>
      </c>
      <c r="AN93" s="7">
        <v>0</v>
      </c>
      <c r="AO93" s="7">
        <v>0</v>
      </c>
      <c r="AP93" s="544">
        <f t="shared" si="5"/>
        <v>0</v>
      </c>
      <c r="AQ93" s="7">
        <v>0</v>
      </c>
      <c r="AR93" s="7">
        <v>0</v>
      </c>
      <c r="AS93" s="7">
        <v>0</v>
      </c>
      <c r="AT93" s="544">
        <v>0</v>
      </c>
      <c r="AU93" s="544">
        <v>0</v>
      </c>
      <c r="AV93" s="544">
        <f t="shared" si="6"/>
        <v>0</v>
      </c>
      <c r="AW93" s="7">
        <v>0</v>
      </c>
      <c r="AX93" s="7">
        <v>0</v>
      </c>
      <c r="AY93" s="544">
        <f t="shared" si="7"/>
        <v>0</v>
      </c>
      <c r="AZ93" s="7">
        <v>0</v>
      </c>
      <c r="BA93" s="7">
        <v>0</v>
      </c>
    </row>
    <row r="94" spans="1:53" ht="15.75" customHeight="1" x14ac:dyDescent="0.2">
      <c r="A94" s="7">
        <v>114171</v>
      </c>
      <c r="B94" s="7" t="s">
        <v>364</v>
      </c>
      <c r="C94" s="7" t="s">
        <v>289</v>
      </c>
      <c r="D94" s="7">
        <v>12</v>
      </c>
      <c r="E94" s="7" t="s">
        <v>246</v>
      </c>
      <c r="F94" s="7" t="s">
        <v>365</v>
      </c>
      <c r="G94" s="7" t="s">
        <v>366</v>
      </c>
      <c r="H94" s="7">
        <v>7</v>
      </c>
      <c r="I94" s="7">
        <v>1</v>
      </c>
      <c r="J94" s="7">
        <v>1</v>
      </c>
      <c r="K94" s="7">
        <v>1670</v>
      </c>
      <c r="L94" s="7">
        <v>13840.4</v>
      </c>
      <c r="M94" s="7">
        <v>47223.43</v>
      </c>
      <c r="N94" s="544">
        <f t="shared" si="0"/>
        <v>3073.67</v>
      </c>
      <c r="O94" s="7">
        <v>0</v>
      </c>
      <c r="P94" s="7">
        <v>3073.67</v>
      </c>
      <c r="Q94" s="544">
        <f t="shared" si="1"/>
        <v>19697.949999999997</v>
      </c>
      <c r="R94" s="7">
        <v>16925.96</v>
      </c>
      <c r="S94" s="7">
        <v>2771.99</v>
      </c>
      <c r="T94" s="544">
        <v>9633.52</v>
      </c>
      <c r="U94" s="544">
        <f t="shared" si="2"/>
        <v>9711.2999999999993</v>
      </c>
      <c r="V94" s="7">
        <v>2801.66</v>
      </c>
      <c r="W94" s="7">
        <v>0</v>
      </c>
      <c r="X94" s="7">
        <v>620.99</v>
      </c>
      <c r="Y94" s="7">
        <v>246.45</v>
      </c>
      <c r="Z94" s="7">
        <v>317.38</v>
      </c>
      <c r="AA94" s="7">
        <v>2709.67</v>
      </c>
      <c r="AB94" s="7">
        <v>593.87</v>
      </c>
      <c r="AC94" s="544">
        <v>1172.96</v>
      </c>
      <c r="AD94" s="7">
        <v>2421.2800000000002</v>
      </c>
      <c r="AE94" s="7">
        <v>0</v>
      </c>
      <c r="AF94" s="7">
        <v>0</v>
      </c>
      <c r="AG94" s="544">
        <f t="shared" si="3"/>
        <v>21796.36</v>
      </c>
      <c r="AH94" s="7">
        <v>3934.05</v>
      </c>
      <c r="AI94" s="7">
        <v>17862.310000000001</v>
      </c>
      <c r="AJ94" s="7">
        <v>0</v>
      </c>
      <c r="AK94" s="544">
        <v>0</v>
      </c>
      <c r="AL94" s="7">
        <v>0</v>
      </c>
      <c r="AM94" s="544">
        <f t="shared" si="4"/>
        <v>0</v>
      </c>
      <c r="AN94" s="7">
        <v>0</v>
      </c>
      <c r="AO94" s="7">
        <v>0</v>
      </c>
      <c r="AP94" s="544">
        <f t="shared" si="5"/>
        <v>0</v>
      </c>
      <c r="AQ94" s="7">
        <v>0</v>
      </c>
      <c r="AR94" s="7">
        <v>0</v>
      </c>
      <c r="AS94" s="7">
        <v>0</v>
      </c>
      <c r="AT94" s="544">
        <v>0</v>
      </c>
      <c r="AU94" s="544">
        <v>0</v>
      </c>
      <c r="AV94" s="544">
        <f t="shared" si="6"/>
        <v>0</v>
      </c>
      <c r="AW94" s="7">
        <v>0</v>
      </c>
      <c r="AX94" s="7">
        <v>0</v>
      </c>
      <c r="AY94" s="544">
        <f t="shared" si="7"/>
        <v>0</v>
      </c>
      <c r="AZ94" s="7">
        <v>0</v>
      </c>
      <c r="BA94" s="7">
        <v>0</v>
      </c>
    </row>
    <row r="95" spans="1:53" ht="15.75" customHeight="1" x14ac:dyDescent="0.2">
      <c r="A95" s="7">
        <v>114194</v>
      </c>
      <c r="B95" s="7" t="s">
        <v>364</v>
      </c>
      <c r="C95" s="7" t="s">
        <v>289</v>
      </c>
      <c r="D95" s="7">
        <v>12</v>
      </c>
      <c r="E95" s="7" t="s">
        <v>246</v>
      </c>
      <c r="F95" s="7" t="s">
        <v>365</v>
      </c>
      <c r="G95" s="7" t="s">
        <v>366</v>
      </c>
      <c r="H95" s="7">
        <v>6</v>
      </c>
      <c r="I95" s="7">
        <v>2</v>
      </c>
      <c r="J95" s="7">
        <v>1</v>
      </c>
      <c r="K95" s="7">
        <v>2750</v>
      </c>
      <c r="L95" s="7">
        <v>38277.11</v>
      </c>
      <c r="M95" s="7">
        <v>130601.5</v>
      </c>
      <c r="N95" s="544">
        <f t="shared" si="0"/>
        <v>6608.44</v>
      </c>
      <c r="O95" s="7">
        <v>0</v>
      </c>
      <c r="P95" s="7">
        <v>6608.44</v>
      </c>
      <c r="Q95" s="544">
        <f t="shared" si="1"/>
        <v>31804.39</v>
      </c>
      <c r="R95" s="7">
        <v>29191.18</v>
      </c>
      <c r="S95" s="7">
        <v>2613.21</v>
      </c>
      <c r="T95" s="544">
        <v>9342.52</v>
      </c>
      <c r="U95" s="544">
        <f t="shared" si="2"/>
        <v>11159.51</v>
      </c>
      <c r="V95" s="7">
        <v>5657.45</v>
      </c>
      <c r="W95" s="7">
        <v>0</v>
      </c>
      <c r="X95" s="7">
        <v>1400.6</v>
      </c>
      <c r="Y95" s="7">
        <v>229.66</v>
      </c>
      <c r="Z95" s="7">
        <v>159.37</v>
      </c>
      <c r="AA95" s="7">
        <v>1105.1300000000001</v>
      </c>
      <c r="AB95" s="7">
        <v>244.52</v>
      </c>
      <c r="AC95" s="544">
        <v>4827.6400000000003</v>
      </c>
      <c r="AD95" s="7">
        <v>2362.7800000000002</v>
      </c>
      <c r="AE95" s="7">
        <v>0</v>
      </c>
      <c r="AF95" s="7">
        <v>0</v>
      </c>
      <c r="AG95" s="544">
        <f t="shared" si="3"/>
        <v>120100.70000000001</v>
      </c>
      <c r="AH95" s="7">
        <v>33690.35</v>
      </c>
      <c r="AI95" s="7">
        <v>86410.35</v>
      </c>
      <c r="AJ95" s="7">
        <v>0</v>
      </c>
      <c r="AK95" s="544">
        <v>0</v>
      </c>
      <c r="AL95" s="7">
        <v>0</v>
      </c>
      <c r="AM95" s="544">
        <f t="shared" si="4"/>
        <v>0</v>
      </c>
      <c r="AN95" s="7">
        <v>0</v>
      </c>
      <c r="AO95" s="7">
        <v>0</v>
      </c>
      <c r="AP95" s="544">
        <f t="shared" si="5"/>
        <v>0</v>
      </c>
      <c r="AQ95" s="7">
        <v>0</v>
      </c>
      <c r="AR95" s="7">
        <v>0</v>
      </c>
      <c r="AS95" s="7">
        <v>0</v>
      </c>
      <c r="AT95" s="544">
        <v>0</v>
      </c>
      <c r="AU95" s="544">
        <v>0</v>
      </c>
      <c r="AV95" s="544">
        <f t="shared" si="6"/>
        <v>0</v>
      </c>
      <c r="AW95" s="7">
        <v>0</v>
      </c>
      <c r="AX95" s="7">
        <v>0</v>
      </c>
      <c r="AY95" s="544">
        <f t="shared" si="7"/>
        <v>0</v>
      </c>
      <c r="AZ95" s="7">
        <v>0</v>
      </c>
      <c r="BA95" s="7">
        <v>0</v>
      </c>
    </row>
    <row r="96" spans="1:53" ht="15.75" customHeight="1" x14ac:dyDescent="0.2">
      <c r="A96" s="7">
        <v>114230</v>
      </c>
      <c r="B96" s="7" t="s">
        <v>364</v>
      </c>
      <c r="C96" s="7" t="s">
        <v>289</v>
      </c>
      <c r="D96" s="7">
        <v>12</v>
      </c>
      <c r="E96" s="7" t="s">
        <v>246</v>
      </c>
      <c r="F96" s="7" t="s">
        <v>365</v>
      </c>
      <c r="G96" s="7" t="s">
        <v>366</v>
      </c>
      <c r="H96" s="7">
        <v>4</v>
      </c>
      <c r="I96" s="7">
        <v>2</v>
      </c>
      <c r="J96" s="7">
        <v>0</v>
      </c>
      <c r="K96" s="7">
        <v>940</v>
      </c>
      <c r="L96" s="7">
        <v>7813.19</v>
      </c>
      <c r="M96" s="7">
        <v>26658.61</v>
      </c>
      <c r="N96" s="544">
        <f t="shared" si="0"/>
        <v>4425.95</v>
      </c>
      <c r="O96" s="7">
        <v>3185.87</v>
      </c>
      <c r="P96" s="7">
        <v>1240.08</v>
      </c>
      <c r="Q96" s="544">
        <f t="shared" si="1"/>
        <v>7859.81</v>
      </c>
      <c r="R96" s="7">
        <v>7859.81</v>
      </c>
      <c r="S96" s="7">
        <v>0</v>
      </c>
      <c r="T96" s="544">
        <v>4721.8999999999996</v>
      </c>
      <c r="U96" s="544">
        <f t="shared" si="2"/>
        <v>4092.59</v>
      </c>
      <c r="V96" s="7">
        <v>2147.4</v>
      </c>
      <c r="W96" s="7">
        <v>0</v>
      </c>
      <c r="X96" s="7">
        <v>537.79999999999995</v>
      </c>
      <c r="Y96" s="7">
        <v>141.9</v>
      </c>
      <c r="Z96" s="7">
        <v>0</v>
      </c>
      <c r="AA96" s="7">
        <v>0</v>
      </c>
      <c r="AB96" s="7">
        <v>31.19</v>
      </c>
      <c r="AC96" s="544">
        <v>3470.58</v>
      </c>
      <c r="AD96" s="7">
        <v>1234.3</v>
      </c>
      <c r="AE96" s="7">
        <v>0</v>
      </c>
      <c r="AF96" s="7">
        <v>0</v>
      </c>
      <c r="AG96" s="544">
        <f t="shared" si="3"/>
        <v>10831.050000000001</v>
      </c>
      <c r="AH96" s="7">
        <v>2087.6</v>
      </c>
      <c r="AI96" s="7">
        <v>8743.4500000000007</v>
      </c>
      <c r="AJ96" s="7">
        <v>0</v>
      </c>
      <c r="AK96" s="544">
        <v>0</v>
      </c>
      <c r="AL96" s="7">
        <v>0</v>
      </c>
      <c r="AM96" s="544">
        <f t="shared" si="4"/>
        <v>0</v>
      </c>
      <c r="AN96" s="7">
        <v>0</v>
      </c>
      <c r="AO96" s="7">
        <v>0</v>
      </c>
      <c r="AP96" s="544">
        <f t="shared" si="5"/>
        <v>0</v>
      </c>
      <c r="AQ96" s="7">
        <v>0</v>
      </c>
      <c r="AR96" s="7">
        <v>0</v>
      </c>
      <c r="AS96" s="7">
        <v>0</v>
      </c>
      <c r="AT96" s="544">
        <v>0</v>
      </c>
      <c r="AU96" s="544">
        <v>0</v>
      </c>
      <c r="AV96" s="544">
        <f t="shared" si="6"/>
        <v>0</v>
      </c>
      <c r="AW96" s="7">
        <v>0</v>
      </c>
      <c r="AX96" s="7">
        <v>0</v>
      </c>
      <c r="AY96" s="544">
        <f t="shared" si="7"/>
        <v>0</v>
      </c>
      <c r="AZ96" s="7">
        <v>0</v>
      </c>
      <c r="BA96" s="7">
        <v>0</v>
      </c>
    </row>
    <row r="97" spans="1:53" ht="15.75" customHeight="1" x14ac:dyDescent="0.2">
      <c r="A97" s="7">
        <v>114914</v>
      </c>
      <c r="B97" s="7" t="s">
        <v>364</v>
      </c>
      <c r="C97" s="7" t="s">
        <v>289</v>
      </c>
      <c r="D97" s="7">
        <v>12</v>
      </c>
      <c r="E97" s="7" t="s">
        <v>246</v>
      </c>
      <c r="F97" s="7" t="s">
        <v>365</v>
      </c>
      <c r="G97" s="7" t="s">
        <v>366</v>
      </c>
      <c r="H97" s="7">
        <v>4</v>
      </c>
      <c r="I97" s="7">
        <v>2</v>
      </c>
      <c r="J97" s="7">
        <v>0</v>
      </c>
      <c r="K97" s="7">
        <v>840</v>
      </c>
      <c r="L97" s="7">
        <v>7216.83</v>
      </c>
      <c r="M97" s="7">
        <v>24623.82</v>
      </c>
      <c r="N97" s="544">
        <f t="shared" si="0"/>
        <v>2132.37</v>
      </c>
      <c r="O97" s="7">
        <v>240.62</v>
      </c>
      <c r="P97" s="7">
        <v>1891.75</v>
      </c>
      <c r="Q97" s="544">
        <f t="shared" si="1"/>
        <v>15298.95</v>
      </c>
      <c r="R97" s="7">
        <v>15224.58</v>
      </c>
      <c r="S97" s="7">
        <v>74.37</v>
      </c>
      <c r="T97" s="544">
        <v>0</v>
      </c>
      <c r="U97" s="544">
        <f t="shared" si="2"/>
        <v>3339.9700000000003</v>
      </c>
      <c r="V97" s="7">
        <v>1763.14</v>
      </c>
      <c r="W97" s="7">
        <v>0</v>
      </c>
      <c r="X97" s="7">
        <v>0</v>
      </c>
      <c r="Y97" s="7">
        <v>225.5</v>
      </c>
      <c r="Z97" s="7">
        <v>0</v>
      </c>
      <c r="AA97" s="7">
        <v>0</v>
      </c>
      <c r="AB97" s="7">
        <v>112.04</v>
      </c>
      <c r="AC97" s="544">
        <v>2743.22</v>
      </c>
      <c r="AD97" s="7">
        <v>1239.29</v>
      </c>
      <c r="AE97" s="7">
        <v>0</v>
      </c>
      <c r="AF97" s="7">
        <v>0</v>
      </c>
      <c r="AG97" s="544">
        <f t="shared" si="3"/>
        <v>8501.48</v>
      </c>
      <c r="AH97" s="7">
        <v>1105.8800000000001</v>
      </c>
      <c r="AI97" s="7">
        <v>7395.6</v>
      </c>
      <c r="AJ97" s="7">
        <v>10309.58</v>
      </c>
      <c r="AK97" s="544">
        <v>0</v>
      </c>
      <c r="AL97" s="7">
        <v>10196.99</v>
      </c>
      <c r="AM97" s="544">
        <f t="shared" si="4"/>
        <v>112.59</v>
      </c>
      <c r="AN97" s="7">
        <v>112.59</v>
      </c>
      <c r="AO97" s="7">
        <v>0</v>
      </c>
      <c r="AP97" s="544">
        <f t="shared" si="5"/>
        <v>112.59</v>
      </c>
      <c r="AQ97" s="7">
        <v>0</v>
      </c>
      <c r="AR97" s="7">
        <v>112.59</v>
      </c>
      <c r="AS97" s="7">
        <v>0</v>
      </c>
      <c r="AT97" s="544">
        <v>0</v>
      </c>
      <c r="AU97" s="544">
        <v>0</v>
      </c>
      <c r="AV97" s="544">
        <f t="shared" si="6"/>
        <v>0</v>
      </c>
      <c r="AW97" s="7">
        <v>0</v>
      </c>
      <c r="AX97" s="7">
        <v>0</v>
      </c>
      <c r="AY97" s="544">
        <f t="shared" si="7"/>
        <v>0</v>
      </c>
      <c r="AZ97" s="7">
        <v>0</v>
      </c>
      <c r="BA97" s="7">
        <v>0</v>
      </c>
    </row>
    <row r="98" spans="1:53" ht="15.75" customHeight="1" x14ac:dyDescent="0.2">
      <c r="A98" s="7">
        <v>115022</v>
      </c>
      <c r="B98" s="7" t="s">
        <v>364</v>
      </c>
      <c r="C98" s="7" t="s">
        <v>289</v>
      </c>
      <c r="D98" s="7">
        <v>12</v>
      </c>
      <c r="E98" s="7" t="s">
        <v>246</v>
      </c>
      <c r="F98" s="7" t="s">
        <v>365</v>
      </c>
      <c r="G98" s="7" t="s">
        <v>366</v>
      </c>
      <c r="H98" s="7">
        <v>4</v>
      </c>
      <c r="I98" s="7">
        <v>1</v>
      </c>
      <c r="J98" s="7">
        <v>1</v>
      </c>
      <c r="K98" s="7">
        <v>720</v>
      </c>
      <c r="L98" s="7">
        <v>9642.02</v>
      </c>
      <c r="M98" s="7">
        <v>32898.589999999997</v>
      </c>
      <c r="N98" s="544">
        <f t="shared" si="0"/>
        <v>0</v>
      </c>
      <c r="O98" s="7">
        <v>0</v>
      </c>
      <c r="P98" s="7">
        <v>0</v>
      </c>
      <c r="Q98" s="544">
        <f t="shared" si="1"/>
        <v>13908.19</v>
      </c>
      <c r="R98" s="7">
        <v>13908.19</v>
      </c>
      <c r="S98" s="7">
        <v>0</v>
      </c>
      <c r="T98" s="544">
        <v>7906.52</v>
      </c>
      <c r="U98" s="544">
        <f t="shared" si="2"/>
        <v>2436.4700000000003</v>
      </c>
      <c r="V98" s="7">
        <v>1873.14</v>
      </c>
      <c r="W98" s="7">
        <v>0</v>
      </c>
      <c r="X98" s="7">
        <v>0</v>
      </c>
      <c r="Y98" s="7">
        <v>152.65</v>
      </c>
      <c r="Z98" s="7">
        <v>0</v>
      </c>
      <c r="AA98" s="7">
        <v>0</v>
      </c>
      <c r="AB98" s="7">
        <v>0</v>
      </c>
      <c r="AC98" s="544">
        <v>6847.65</v>
      </c>
      <c r="AD98" s="7">
        <v>410.68</v>
      </c>
      <c r="AE98" s="7">
        <v>0</v>
      </c>
      <c r="AF98" s="7">
        <v>0</v>
      </c>
      <c r="AG98" s="544">
        <f t="shared" si="3"/>
        <v>11010.82</v>
      </c>
      <c r="AH98" s="7">
        <v>1799.92</v>
      </c>
      <c r="AI98" s="7">
        <v>9210.9</v>
      </c>
      <c r="AJ98" s="7">
        <v>0</v>
      </c>
      <c r="AK98" s="544">
        <v>0</v>
      </c>
      <c r="AL98" s="7">
        <v>0</v>
      </c>
      <c r="AM98" s="544">
        <f t="shared" si="4"/>
        <v>0</v>
      </c>
      <c r="AN98" s="7">
        <v>0</v>
      </c>
      <c r="AO98" s="7">
        <v>0</v>
      </c>
      <c r="AP98" s="544">
        <f t="shared" si="5"/>
        <v>0</v>
      </c>
      <c r="AQ98" s="7">
        <v>0</v>
      </c>
      <c r="AR98" s="7">
        <v>0</v>
      </c>
      <c r="AS98" s="7">
        <v>0</v>
      </c>
      <c r="AT98" s="544">
        <v>0</v>
      </c>
      <c r="AU98" s="544">
        <v>0</v>
      </c>
      <c r="AV98" s="544">
        <f t="shared" si="6"/>
        <v>0</v>
      </c>
      <c r="AW98" s="7">
        <v>0</v>
      </c>
      <c r="AX98" s="7">
        <v>0</v>
      </c>
      <c r="AY98" s="544">
        <f t="shared" si="7"/>
        <v>0</v>
      </c>
      <c r="AZ98" s="7">
        <v>0</v>
      </c>
      <c r="BA98" s="7">
        <v>0</v>
      </c>
    </row>
    <row r="99" spans="1:53" ht="15.75" customHeight="1" x14ac:dyDescent="0.2">
      <c r="A99" s="7">
        <v>115141</v>
      </c>
      <c r="B99" s="7" t="s">
        <v>364</v>
      </c>
      <c r="C99" s="7" t="s">
        <v>289</v>
      </c>
      <c r="D99" s="7">
        <v>12</v>
      </c>
      <c r="E99" s="7" t="s">
        <v>246</v>
      </c>
      <c r="F99" s="7" t="s">
        <v>365</v>
      </c>
      <c r="G99" s="7" t="s">
        <v>366</v>
      </c>
      <c r="H99" s="7">
        <v>4</v>
      </c>
      <c r="I99" s="7">
        <v>1</v>
      </c>
      <c r="J99" s="7">
        <v>1</v>
      </c>
      <c r="K99" s="7">
        <v>780</v>
      </c>
      <c r="L99" s="7">
        <v>5809.25</v>
      </c>
      <c r="M99" s="7">
        <v>19821.150000000001</v>
      </c>
      <c r="N99" s="544">
        <f t="shared" si="0"/>
        <v>1461.24</v>
      </c>
      <c r="O99" s="7">
        <v>205.56</v>
      </c>
      <c r="P99" s="7">
        <v>1255.68</v>
      </c>
      <c r="Q99" s="544">
        <f t="shared" si="1"/>
        <v>8394.99</v>
      </c>
      <c r="R99" s="7">
        <v>8287.06</v>
      </c>
      <c r="S99" s="7">
        <v>107.93</v>
      </c>
      <c r="T99" s="544">
        <v>2901.68</v>
      </c>
      <c r="U99" s="544">
        <f t="shared" si="2"/>
        <v>5631.9</v>
      </c>
      <c r="V99" s="7">
        <v>2647.81</v>
      </c>
      <c r="W99" s="7">
        <v>0</v>
      </c>
      <c r="X99" s="7">
        <v>483.14</v>
      </c>
      <c r="Y99" s="7">
        <v>182.66</v>
      </c>
      <c r="Z99" s="7">
        <v>0</v>
      </c>
      <c r="AA99" s="7">
        <v>0</v>
      </c>
      <c r="AB99" s="7">
        <v>0</v>
      </c>
      <c r="AC99" s="544">
        <v>305.22000000000003</v>
      </c>
      <c r="AD99" s="7">
        <v>2318.29</v>
      </c>
      <c r="AE99" s="7">
        <v>0</v>
      </c>
      <c r="AF99" s="7">
        <v>0</v>
      </c>
      <c r="AG99" s="544">
        <f t="shared" si="3"/>
        <v>6901.52</v>
      </c>
      <c r="AH99" s="7">
        <v>1122.68</v>
      </c>
      <c r="AI99" s="7">
        <v>5778.84</v>
      </c>
      <c r="AJ99" s="7">
        <v>0</v>
      </c>
      <c r="AK99" s="544">
        <v>0</v>
      </c>
      <c r="AL99" s="7">
        <v>0</v>
      </c>
      <c r="AM99" s="544">
        <f t="shared" si="4"/>
        <v>0</v>
      </c>
      <c r="AN99" s="7">
        <v>0</v>
      </c>
      <c r="AO99" s="7">
        <v>0</v>
      </c>
      <c r="AP99" s="544">
        <f t="shared" si="5"/>
        <v>0</v>
      </c>
      <c r="AQ99" s="7">
        <v>0</v>
      </c>
      <c r="AR99" s="7">
        <v>0</v>
      </c>
      <c r="AS99" s="7">
        <v>0</v>
      </c>
      <c r="AT99" s="544">
        <v>0</v>
      </c>
      <c r="AU99" s="544">
        <v>0</v>
      </c>
      <c r="AV99" s="544">
        <f t="shared" si="6"/>
        <v>0</v>
      </c>
      <c r="AW99" s="7">
        <v>0</v>
      </c>
      <c r="AX99" s="7">
        <v>0</v>
      </c>
      <c r="AY99" s="544">
        <f t="shared" si="7"/>
        <v>0</v>
      </c>
      <c r="AZ99" s="7">
        <v>0</v>
      </c>
      <c r="BA99" s="7">
        <v>0</v>
      </c>
    </row>
    <row r="100" spans="1:53" ht="15.75" customHeight="1" x14ac:dyDescent="0.2">
      <c r="A100" s="7">
        <v>115209</v>
      </c>
      <c r="B100" s="7" t="s">
        <v>364</v>
      </c>
      <c r="C100" s="7" t="s">
        <v>289</v>
      </c>
      <c r="D100" s="7">
        <v>12</v>
      </c>
      <c r="E100" s="7" t="s">
        <v>246</v>
      </c>
      <c r="F100" s="7" t="s">
        <v>365</v>
      </c>
      <c r="G100" s="7" t="s">
        <v>366</v>
      </c>
      <c r="H100" s="7">
        <v>4</v>
      </c>
      <c r="I100" s="7">
        <v>1</v>
      </c>
      <c r="J100" s="7">
        <v>1</v>
      </c>
      <c r="K100" s="7">
        <v>980</v>
      </c>
      <c r="L100" s="7">
        <v>14478.91</v>
      </c>
      <c r="M100" s="7">
        <v>49402.03</v>
      </c>
      <c r="N100" s="544">
        <f t="shared" si="0"/>
        <v>2370.12</v>
      </c>
      <c r="O100" s="7">
        <v>0</v>
      </c>
      <c r="P100" s="7">
        <v>2370.12</v>
      </c>
      <c r="Q100" s="544">
        <f t="shared" si="1"/>
        <v>14347.95</v>
      </c>
      <c r="R100" s="7">
        <v>14347.95</v>
      </c>
      <c r="S100" s="7">
        <v>0</v>
      </c>
      <c r="T100" s="544">
        <v>15190.59</v>
      </c>
      <c r="U100" s="544">
        <f t="shared" si="2"/>
        <v>9586.869999999999</v>
      </c>
      <c r="V100" s="7">
        <v>2463.7800000000002</v>
      </c>
      <c r="W100" s="7">
        <v>0</v>
      </c>
      <c r="X100" s="7">
        <v>1191.3499999999999</v>
      </c>
      <c r="Y100" s="7">
        <v>231.79</v>
      </c>
      <c r="Z100" s="7">
        <v>0</v>
      </c>
      <c r="AA100" s="7">
        <v>0</v>
      </c>
      <c r="AB100" s="7">
        <v>0</v>
      </c>
      <c r="AC100" s="544">
        <v>492.91</v>
      </c>
      <c r="AD100" s="7">
        <v>5699.95</v>
      </c>
      <c r="AE100" s="7">
        <v>0</v>
      </c>
      <c r="AF100" s="7">
        <v>0</v>
      </c>
      <c r="AG100" s="544">
        <f t="shared" si="3"/>
        <v>24813.94</v>
      </c>
      <c r="AH100" s="7">
        <v>7413.91</v>
      </c>
      <c r="AI100" s="7">
        <v>17400.03</v>
      </c>
      <c r="AJ100" s="7">
        <v>0</v>
      </c>
      <c r="AK100" s="544">
        <v>0</v>
      </c>
      <c r="AL100" s="7">
        <v>0</v>
      </c>
      <c r="AM100" s="544">
        <f t="shared" si="4"/>
        <v>0</v>
      </c>
      <c r="AN100" s="7">
        <v>0</v>
      </c>
      <c r="AO100" s="7">
        <v>0</v>
      </c>
      <c r="AP100" s="544">
        <f t="shared" si="5"/>
        <v>0</v>
      </c>
      <c r="AQ100" s="7">
        <v>0</v>
      </c>
      <c r="AR100" s="7">
        <v>0</v>
      </c>
      <c r="AS100" s="7">
        <v>0</v>
      </c>
      <c r="AT100" s="544">
        <v>0</v>
      </c>
      <c r="AU100" s="544">
        <v>0</v>
      </c>
      <c r="AV100" s="544">
        <f t="shared" si="6"/>
        <v>0</v>
      </c>
      <c r="AW100" s="7">
        <v>0</v>
      </c>
      <c r="AX100" s="7">
        <v>0</v>
      </c>
      <c r="AY100" s="544">
        <f t="shared" si="7"/>
        <v>0</v>
      </c>
      <c r="AZ100" s="7">
        <v>0</v>
      </c>
      <c r="BA100" s="7">
        <v>0</v>
      </c>
    </row>
    <row r="101" spans="1:53" ht="15.75" customHeight="1" x14ac:dyDescent="0.2">
      <c r="A101" s="7">
        <v>115355</v>
      </c>
      <c r="B101" s="7" t="s">
        <v>364</v>
      </c>
      <c r="C101" s="7" t="s">
        <v>289</v>
      </c>
      <c r="D101" s="7">
        <v>12</v>
      </c>
      <c r="E101" s="7" t="s">
        <v>246</v>
      </c>
      <c r="F101" s="7" t="s">
        <v>365</v>
      </c>
      <c r="G101" s="7" t="s">
        <v>366</v>
      </c>
      <c r="H101" s="7">
        <v>4</v>
      </c>
      <c r="I101" s="7">
        <v>2</v>
      </c>
      <c r="J101" s="7">
        <v>0</v>
      </c>
      <c r="K101" s="7">
        <v>3600</v>
      </c>
      <c r="L101" s="7">
        <v>62029.98</v>
      </c>
      <c r="M101" s="7">
        <v>211646.28</v>
      </c>
      <c r="N101" s="544">
        <f t="shared" si="0"/>
        <v>59503.649999999994</v>
      </c>
      <c r="O101" s="7">
        <v>49729.7</v>
      </c>
      <c r="P101" s="7">
        <v>9773.9500000000007</v>
      </c>
      <c r="Q101" s="544">
        <f t="shared" si="1"/>
        <v>52583.920000000006</v>
      </c>
      <c r="R101" s="7">
        <v>51661.98</v>
      </c>
      <c r="S101" s="7">
        <v>921.94</v>
      </c>
      <c r="T101" s="544">
        <v>9777.4</v>
      </c>
      <c r="U101" s="544">
        <f t="shared" si="2"/>
        <v>18054.77</v>
      </c>
      <c r="V101" s="7">
        <v>12446.78</v>
      </c>
      <c r="W101" s="7">
        <v>0</v>
      </c>
      <c r="X101" s="7">
        <v>884.05</v>
      </c>
      <c r="Y101" s="7">
        <v>462.69</v>
      </c>
      <c r="Z101" s="7">
        <v>265.79000000000002</v>
      </c>
      <c r="AA101" s="7">
        <v>1890.38</v>
      </c>
      <c r="AB101" s="7">
        <v>615.39</v>
      </c>
      <c r="AC101" s="544">
        <v>13602.93</v>
      </c>
      <c r="AD101" s="7">
        <v>1489.69</v>
      </c>
      <c r="AE101" s="7">
        <v>0</v>
      </c>
      <c r="AF101" s="7">
        <v>0</v>
      </c>
      <c r="AG101" s="544">
        <f t="shared" si="3"/>
        <v>135478.81</v>
      </c>
      <c r="AH101" s="7">
        <v>47448.38</v>
      </c>
      <c r="AI101" s="7">
        <v>88030.43</v>
      </c>
      <c r="AJ101" s="7">
        <v>0</v>
      </c>
      <c r="AK101" s="544">
        <v>0</v>
      </c>
      <c r="AL101" s="7">
        <v>0</v>
      </c>
      <c r="AM101" s="544">
        <f t="shared" si="4"/>
        <v>0</v>
      </c>
      <c r="AN101" s="7">
        <v>0</v>
      </c>
      <c r="AO101" s="7">
        <v>0</v>
      </c>
      <c r="AP101" s="544">
        <f t="shared" si="5"/>
        <v>0</v>
      </c>
      <c r="AQ101" s="7">
        <v>0</v>
      </c>
      <c r="AR101" s="7">
        <v>0</v>
      </c>
      <c r="AS101" s="7">
        <v>0</v>
      </c>
      <c r="AT101" s="544">
        <v>0</v>
      </c>
      <c r="AU101" s="544">
        <v>0</v>
      </c>
      <c r="AV101" s="544">
        <f t="shared" si="6"/>
        <v>0</v>
      </c>
      <c r="AW101" s="7">
        <v>0</v>
      </c>
      <c r="AX101" s="7">
        <v>0</v>
      </c>
      <c r="AY101" s="544">
        <f t="shared" si="7"/>
        <v>0</v>
      </c>
      <c r="AZ101" s="7">
        <v>0</v>
      </c>
      <c r="BA101" s="7">
        <v>0</v>
      </c>
    </row>
    <row r="102" spans="1:53" ht="15.75" customHeight="1" x14ac:dyDescent="0.2">
      <c r="A102" s="7">
        <v>115516</v>
      </c>
      <c r="B102" s="7" t="s">
        <v>364</v>
      </c>
      <c r="C102" s="7" t="s">
        <v>289</v>
      </c>
      <c r="D102" s="7">
        <v>12</v>
      </c>
      <c r="E102" s="7" t="s">
        <v>246</v>
      </c>
      <c r="F102" s="7" t="s">
        <v>365</v>
      </c>
      <c r="G102" s="7" t="s">
        <v>366</v>
      </c>
      <c r="H102" s="7">
        <v>4</v>
      </c>
      <c r="I102" s="7">
        <v>1</v>
      </c>
      <c r="J102" s="7">
        <v>1</v>
      </c>
      <c r="K102" s="7">
        <v>600</v>
      </c>
      <c r="L102" s="7">
        <v>16864.060000000001</v>
      </c>
      <c r="M102" s="7">
        <v>57540.17</v>
      </c>
      <c r="N102" s="544">
        <f t="shared" si="0"/>
        <v>2629.27</v>
      </c>
      <c r="O102" s="7">
        <v>0</v>
      </c>
      <c r="P102" s="7">
        <v>2629.27</v>
      </c>
      <c r="Q102" s="544">
        <f t="shared" si="1"/>
        <v>18222.28</v>
      </c>
      <c r="R102" s="7">
        <v>17980.439999999999</v>
      </c>
      <c r="S102" s="7">
        <v>241.84</v>
      </c>
      <c r="T102" s="544">
        <v>19314.36</v>
      </c>
      <c r="U102" s="544">
        <f t="shared" si="2"/>
        <v>12052.44</v>
      </c>
      <c r="V102" s="7">
        <v>8829.9500000000007</v>
      </c>
      <c r="W102" s="7">
        <v>0</v>
      </c>
      <c r="X102" s="7">
        <v>947.08</v>
      </c>
      <c r="Y102" s="7">
        <v>0</v>
      </c>
      <c r="Z102" s="7">
        <v>108.03</v>
      </c>
      <c r="AA102" s="7">
        <v>689.63</v>
      </c>
      <c r="AB102" s="7">
        <v>0</v>
      </c>
      <c r="AC102" s="544">
        <v>401.92</v>
      </c>
      <c r="AD102" s="7">
        <v>1477.75</v>
      </c>
      <c r="AE102" s="7">
        <v>0</v>
      </c>
      <c r="AF102" s="7">
        <v>0</v>
      </c>
      <c r="AG102" s="544">
        <f t="shared" si="3"/>
        <v>16334.23</v>
      </c>
      <c r="AH102" s="7">
        <v>4919.3500000000004</v>
      </c>
      <c r="AI102" s="7">
        <v>11414.88</v>
      </c>
      <c r="AJ102" s="7">
        <v>0</v>
      </c>
      <c r="AK102" s="544">
        <v>0</v>
      </c>
      <c r="AL102" s="7">
        <v>0</v>
      </c>
      <c r="AM102" s="544">
        <f t="shared" si="4"/>
        <v>0</v>
      </c>
      <c r="AN102" s="7">
        <v>0</v>
      </c>
      <c r="AO102" s="7">
        <v>0</v>
      </c>
      <c r="AP102" s="544">
        <f t="shared" si="5"/>
        <v>0</v>
      </c>
      <c r="AQ102" s="7">
        <v>0</v>
      </c>
      <c r="AR102" s="7">
        <v>0</v>
      </c>
      <c r="AS102" s="7">
        <v>0</v>
      </c>
      <c r="AT102" s="544">
        <v>0</v>
      </c>
      <c r="AU102" s="544">
        <v>0</v>
      </c>
      <c r="AV102" s="544">
        <f t="shared" si="6"/>
        <v>0</v>
      </c>
      <c r="AW102" s="7">
        <v>0</v>
      </c>
      <c r="AX102" s="7">
        <v>0</v>
      </c>
      <c r="AY102" s="544">
        <f t="shared" si="7"/>
        <v>0</v>
      </c>
      <c r="AZ102" s="7">
        <v>0</v>
      </c>
      <c r="BA102" s="7">
        <v>0</v>
      </c>
    </row>
    <row r="103" spans="1:53" ht="15.75" customHeight="1" x14ac:dyDescent="0.2">
      <c r="A103" s="7">
        <v>115551</v>
      </c>
      <c r="B103" s="7" t="s">
        <v>364</v>
      </c>
      <c r="C103" s="7" t="s">
        <v>289</v>
      </c>
      <c r="D103" s="7">
        <v>12</v>
      </c>
      <c r="E103" s="7" t="s">
        <v>246</v>
      </c>
      <c r="F103" s="7" t="s">
        <v>365</v>
      </c>
      <c r="G103" s="7" t="s">
        <v>366</v>
      </c>
      <c r="H103" s="7">
        <v>5</v>
      </c>
      <c r="I103" s="7">
        <v>2</v>
      </c>
      <c r="J103" s="7">
        <v>1</v>
      </c>
      <c r="K103" s="7">
        <v>2700</v>
      </c>
      <c r="L103" s="7">
        <v>28909.18</v>
      </c>
      <c r="M103" s="7">
        <v>98638.13</v>
      </c>
      <c r="N103" s="544">
        <f t="shared" si="0"/>
        <v>25684.04</v>
      </c>
      <c r="O103" s="7">
        <v>21517.13</v>
      </c>
      <c r="P103" s="7">
        <v>4166.91</v>
      </c>
      <c r="Q103" s="544">
        <f t="shared" si="1"/>
        <v>36428.97</v>
      </c>
      <c r="R103" s="7">
        <v>33629.410000000003</v>
      </c>
      <c r="S103" s="7">
        <v>2799.56</v>
      </c>
      <c r="T103" s="544">
        <v>12417.21</v>
      </c>
      <c r="U103" s="544">
        <f t="shared" si="2"/>
        <v>14550.55</v>
      </c>
      <c r="V103" s="7">
        <v>4259.43</v>
      </c>
      <c r="W103" s="7">
        <v>1771.77</v>
      </c>
      <c r="X103" s="7">
        <v>1607.06</v>
      </c>
      <c r="Y103" s="7">
        <v>208.6</v>
      </c>
      <c r="Z103" s="7">
        <v>265.69</v>
      </c>
      <c r="AA103" s="7">
        <v>2249.8000000000002</v>
      </c>
      <c r="AB103" s="7">
        <v>828.98</v>
      </c>
      <c r="AC103" s="544">
        <v>486.9</v>
      </c>
      <c r="AD103" s="7">
        <v>3359.22</v>
      </c>
      <c r="AE103" s="7">
        <v>0</v>
      </c>
      <c r="AF103" s="7">
        <v>0</v>
      </c>
      <c r="AG103" s="544">
        <f t="shared" si="3"/>
        <v>32012.1</v>
      </c>
      <c r="AH103" s="7">
        <v>5197.1499999999996</v>
      </c>
      <c r="AI103" s="7">
        <v>26814.95</v>
      </c>
      <c r="AJ103" s="7">
        <v>0</v>
      </c>
      <c r="AK103" s="544">
        <v>0</v>
      </c>
      <c r="AL103" s="7">
        <v>0</v>
      </c>
      <c r="AM103" s="544">
        <f t="shared" si="4"/>
        <v>0</v>
      </c>
      <c r="AN103" s="7">
        <v>0</v>
      </c>
      <c r="AO103" s="7">
        <v>0</v>
      </c>
      <c r="AP103" s="544">
        <f t="shared" si="5"/>
        <v>0</v>
      </c>
      <c r="AQ103" s="7">
        <v>0</v>
      </c>
      <c r="AR103" s="7">
        <v>0</v>
      </c>
      <c r="AS103" s="7">
        <v>0</v>
      </c>
      <c r="AT103" s="544">
        <v>0</v>
      </c>
      <c r="AU103" s="544">
        <v>0</v>
      </c>
      <c r="AV103" s="544">
        <f t="shared" si="6"/>
        <v>0</v>
      </c>
      <c r="AW103" s="7">
        <v>0</v>
      </c>
      <c r="AX103" s="7">
        <v>0</v>
      </c>
      <c r="AY103" s="544">
        <f t="shared" si="7"/>
        <v>0</v>
      </c>
      <c r="AZ103" s="7">
        <v>0</v>
      </c>
      <c r="BA103" s="7">
        <v>0</v>
      </c>
    </row>
    <row r="104" spans="1:53" ht="15.75" customHeight="1" x14ac:dyDescent="0.2">
      <c r="A104" s="7">
        <v>115655</v>
      </c>
      <c r="B104" s="7" t="s">
        <v>364</v>
      </c>
      <c r="C104" s="7" t="s">
        <v>289</v>
      </c>
      <c r="D104" s="7">
        <v>12</v>
      </c>
      <c r="E104" s="7" t="s">
        <v>246</v>
      </c>
      <c r="F104" s="7" t="s">
        <v>365</v>
      </c>
      <c r="G104" s="7" t="s">
        <v>366</v>
      </c>
      <c r="H104" s="7">
        <v>6</v>
      </c>
      <c r="I104" s="7">
        <v>1</v>
      </c>
      <c r="J104" s="7">
        <v>1</v>
      </c>
      <c r="K104" s="7">
        <v>1250</v>
      </c>
      <c r="L104" s="7">
        <v>9376.07</v>
      </c>
      <c r="M104" s="7">
        <v>31991.14</v>
      </c>
      <c r="N104" s="544">
        <f t="shared" si="0"/>
        <v>1082.8599999999999</v>
      </c>
      <c r="O104" s="7">
        <v>0</v>
      </c>
      <c r="P104" s="7">
        <v>1082.8599999999999</v>
      </c>
      <c r="Q104" s="544">
        <f t="shared" si="1"/>
        <v>11222.83</v>
      </c>
      <c r="R104" s="7">
        <v>11089.66</v>
      </c>
      <c r="S104" s="7">
        <v>133.16999999999999</v>
      </c>
      <c r="T104" s="544">
        <v>8500.68</v>
      </c>
      <c r="U104" s="544">
        <f t="shared" si="2"/>
        <v>7310.37</v>
      </c>
      <c r="V104" s="7">
        <v>5768.71</v>
      </c>
      <c r="W104" s="7">
        <v>0</v>
      </c>
      <c r="X104" s="7">
        <v>265.2</v>
      </c>
      <c r="Y104" s="7">
        <v>410.25</v>
      </c>
      <c r="Z104" s="7">
        <v>155.91999999999999</v>
      </c>
      <c r="AA104" s="7">
        <v>565.95000000000005</v>
      </c>
      <c r="AB104" s="7">
        <v>29.6</v>
      </c>
      <c r="AC104" s="544">
        <v>150.9</v>
      </c>
      <c r="AD104" s="7">
        <v>114.74</v>
      </c>
      <c r="AE104" s="7">
        <v>0</v>
      </c>
      <c r="AF104" s="7">
        <v>0</v>
      </c>
      <c r="AG104" s="544">
        <f t="shared" si="3"/>
        <v>10355.82</v>
      </c>
      <c r="AH104" s="7">
        <v>3723.62</v>
      </c>
      <c r="AI104" s="7">
        <v>6632.2</v>
      </c>
      <c r="AJ104" s="7">
        <v>0</v>
      </c>
      <c r="AK104" s="544">
        <v>0</v>
      </c>
      <c r="AL104" s="7">
        <v>0</v>
      </c>
      <c r="AM104" s="544">
        <f t="shared" si="4"/>
        <v>0</v>
      </c>
      <c r="AN104" s="7">
        <v>0</v>
      </c>
      <c r="AO104" s="7">
        <v>0</v>
      </c>
      <c r="AP104" s="544">
        <f t="shared" si="5"/>
        <v>0</v>
      </c>
      <c r="AQ104" s="7">
        <v>0</v>
      </c>
      <c r="AR104" s="7">
        <v>0</v>
      </c>
      <c r="AS104" s="7">
        <v>0</v>
      </c>
      <c r="AT104" s="544">
        <v>0</v>
      </c>
      <c r="AU104" s="544">
        <v>0</v>
      </c>
      <c r="AV104" s="544">
        <f t="shared" si="6"/>
        <v>0</v>
      </c>
      <c r="AW104" s="7">
        <v>0</v>
      </c>
      <c r="AX104" s="7">
        <v>0</v>
      </c>
      <c r="AY104" s="544">
        <f t="shared" si="7"/>
        <v>0</v>
      </c>
      <c r="AZ104" s="7">
        <v>0</v>
      </c>
      <c r="BA104" s="7">
        <v>0</v>
      </c>
    </row>
    <row r="105" spans="1:53" ht="15.75" customHeight="1" x14ac:dyDescent="0.2">
      <c r="A105" s="7">
        <v>115786</v>
      </c>
      <c r="B105" s="7" t="s">
        <v>364</v>
      </c>
      <c r="C105" s="7" t="s">
        <v>289</v>
      </c>
      <c r="D105" s="7">
        <v>12</v>
      </c>
      <c r="E105" s="7" t="s">
        <v>246</v>
      </c>
      <c r="F105" s="7" t="s">
        <v>365</v>
      </c>
      <c r="G105" s="7" t="s">
        <v>366</v>
      </c>
      <c r="H105" s="7">
        <v>2</v>
      </c>
      <c r="I105" s="7">
        <v>2</v>
      </c>
      <c r="J105" s="7">
        <v>0</v>
      </c>
      <c r="K105" s="7">
        <v>1300</v>
      </c>
      <c r="L105" s="7">
        <v>15493.45</v>
      </c>
      <c r="M105" s="7">
        <v>52863.64</v>
      </c>
      <c r="N105" s="544">
        <f t="shared" si="0"/>
        <v>4576.2700000000004</v>
      </c>
      <c r="O105" s="7">
        <v>1651.6</v>
      </c>
      <c r="P105" s="7">
        <v>2924.67</v>
      </c>
      <c r="Q105" s="544">
        <f t="shared" si="1"/>
        <v>30210.02</v>
      </c>
      <c r="R105" s="7">
        <v>30094.15</v>
      </c>
      <c r="S105" s="7">
        <v>115.87</v>
      </c>
      <c r="T105" s="544">
        <v>5998.28</v>
      </c>
      <c r="U105" s="544">
        <f t="shared" si="2"/>
        <v>8615.42</v>
      </c>
      <c r="V105" s="7">
        <v>2320.6999999999998</v>
      </c>
      <c r="W105" s="7">
        <v>0</v>
      </c>
      <c r="X105" s="7">
        <v>754.85</v>
      </c>
      <c r="Y105" s="7">
        <v>181.59</v>
      </c>
      <c r="Z105" s="7">
        <v>168.35</v>
      </c>
      <c r="AA105" s="7">
        <v>2092.5100000000002</v>
      </c>
      <c r="AB105" s="7">
        <v>689.77</v>
      </c>
      <c r="AC105" s="544">
        <v>416.3</v>
      </c>
      <c r="AD105" s="7">
        <v>2407.65</v>
      </c>
      <c r="AE105" s="7">
        <v>0</v>
      </c>
      <c r="AF105" s="7">
        <v>0</v>
      </c>
      <c r="AG105" s="544">
        <f t="shared" si="3"/>
        <v>15830.35</v>
      </c>
      <c r="AH105" s="7">
        <v>3031.17</v>
      </c>
      <c r="AI105" s="7">
        <v>12799.18</v>
      </c>
      <c r="AJ105" s="7">
        <v>0</v>
      </c>
      <c r="AK105" s="544">
        <v>0</v>
      </c>
      <c r="AL105" s="7">
        <v>0</v>
      </c>
      <c r="AM105" s="544">
        <f t="shared" si="4"/>
        <v>0</v>
      </c>
      <c r="AN105" s="7">
        <v>0</v>
      </c>
      <c r="AO105" s="7">
        <v>0</v>
      </c>
      <c r="AP105" s="544">
        <f t="shared" si="5"/>
        <v>0</v>
      </c>
      <c r="AQ105" s="7">
        <v>0</v>
      </c>
      <c r="AR105" s="7">
        <v>0</v>
      </c>
      <c r="AS105" s="7">
        <v>0</v>
      </c>
      <c r="AT105" s="544">
        <v>0</v>
      </c>
      <c r="AU105" s="544">
        <v>0</v>
      </c>
      <c r="AV105" s="544">
        <f t="shared" si="6"/>
        <v>0</v>
      </c>
      <c r="AW105" s="7">
        <v>0</v>
      </c>
      <c r="AX105" s="7">
        <v>0</v>
      </c>
      <c r="AY105" s="544">
        <f t="shared" si="7"/>
        <v>0</v>
      </c>
      <c r="AZ105" s="7">
        <v>0</v>
      </c>
      <c r="BA105" s="7">
        <v>0</v>
      </c>
    </row>
    <row r="106" spans="1:53" ht="15.75" customHeight="1" x14ac:dyDescent="0.2">
      <c r="A106" s="7">
        <v>116400</v>
      </c>
      <c r="B106" s="7" t="s">
        <v>364</v>
      </c>
      <c r="C106" s="7" t="s">
        <v>289</v>
      </c>
      <c r="D106" s="7">
        <v>12</v>
      </c>
      <c r="E106" s="7" t="s">
        <v>246</v>
      </c>
      <c r="F106" s="7" t="s">
        <v>365</v>
      </c>
      <c r="G106" s="7" t="s">
        <v>366</v>
      </c>
      <c r="H106" s="7">
        <v>3</v>
      </c>
      <c r="I106" s="7">
        <v>3</v>
      </c>
      <c r="J106" s="7">
        <v>0</v>
      </c>
      <c r="K106" s="7">
        <v>870</v>
      </c>
      <c r="L106" s="7">
        <v>13953.86</v>
      </c>
      <c r="M106" s="7">
        <v>47610.559999999998</v>
      </c>
      <c r="N106" s="544">
        <f t="shared" si="0"/>
        <v>4382.7</v>
      </c>
      <c r="O106" s="7">
        <v>1844.21</v>
      </c>
      <c r="P106" s="7">
        <v>2538.4899999999998</v>
      </c>
      <c r="Q106" s="544">
        <f t="shared" si="1"/>
        <v>17892.55</v>
      </c>
      <c r="R106" s="7">
        <v>17702.7</v>
      </c>
      <c r="S106" s="7">
        <v>189.85</v>
      </c>
      <c r="T106" s="544">
        <v>6172.25</v>
      </c>
      <c r="U106" s="544">
        <f t="shared" si="2"/>
        <v>10492.130000000001</v>
      </c>
      <c r="V106" s="7">
        <v>4509.47</v>
      </c>
      <c r="W106" s="7">
        <v>2060.62</v>
      </c>
      <c r="X106" s="7">
        <v>1052.68</v>
      </c>
      <c r="Y106" s="7">
        <v>146.68</v>
      </c>
      <c r="Z106" s="7">
        <v>255.88</v>
      </c>
      <c r="AA106" s="7">
        <v>2089.29</v>
      </c>
      <c r="AB106" s="7">
        <v>0</v>
      </c>
      <c r="AC106" s="544">
        <v>503.78</v>
      </c>
      <c r="AD106" s="7">
        <v>377.51</v>
      </c>
      <c r="AE106" s="7">
        <v>0</v>
      </c>
      <c r="AF106" s="7">
        <v>0</v>
      </c>
      <c r="AG106" s="544">
        <f t="shared" si="3"/>
        <v>25522.25</v>
      </c>
      <c r="AH106" s="7">
        <v>8140.32</v>
      </c>
      <c r="AI106" s="7">
        <v>17381.93</v>
      </c>
      <c r="AJ106" s="7">
        <v>0</v>
      </c>
      <c r="AK106" s="544">
        <v>0</v>
      </c>
      <c r="AL106" s="7">
        <v>0</v>
      </c>
      <c r="AM106" s="544">
        <f t="shared" si="4"/>
        <v>0</v>
      </c>
      <c r="AN106" s="7">
        <v>0</v>
      </c>
      <c r="AO106" s="7">
        <v>0</v>
      </c>
      <c r="AP106" s="544">
        <f t="shared" si="5"/>
        <v>0</v>
      </c>
      <c r="AQ106" s="7">
        <v>0</v>
      </c>
      <c r="AR106" s="7">
        <v>0</v>
      </c>
      <c r="AS106" s="7">
        <v>0</v>
      </c>
      <c r="AT106" s="544">
        <v>0</v>
      </c>
      <c r="AU106" s="544">
        <v>0</v>
      </c>
      <c r="AV106" s="544">
        <f t="shared" si="6"/>
        <v>0</v>
      </c>
      <c r="AW106" s="7">
        <v>0</v>
      </c>
      <c r="AX106" s="7">
        <v>0</v>
      </c>
      <c r="AY106" s="544">
        <f t="shared" si="7"/>
        <v>0</v>
      </c>
      <c r="AZ106" s="7">
        <v>0</v>
      </c>
      <c r="BA106" s="7">
        <v>0</v>
      </c>
    </row>
    <row r="107" spans="1:53" ht="15.75" customHeight="1" x14ac:dyDescent="0.2">
      <c r="A107" s="7">
        <v>116403</v>
      </c>
      <c r="B107" s="7" t="s">
        <v>364</v>
      </c>
      <c r="C107" s="7" t="s">
        <v>289</v>
      </c>
      <c r="D107" s="7">
        <v>12</v>
      </c>
      <c r="E107" s="7" t="s">
        <v>246</v>
      </c>
      <c r="F107" s="7" t="s">
        <v>365</v>
      </c>
      <c r="G107" s="7" t="s">
        <v>366</v>
      </c>
      <c r="H107" s="7">
        <v>7</v>
      </c>
      <c r="I107" s="7">
        <v>2</v>
      </c>
      <c r="J107" s="7">
        <v>1</v>
      </c>
      <c r="K107" s="7">
        <v>4200</v>
      </c>
      <c r="L107" s="7">
        <v>34399</v>
      </c>
      <c r="M107" s="7">
        <v>117369.41</v>
      </c>
      <c r="N107" s="544">
        <f t="shared" si="0"/>
        <v>10833.93</v>
      </c>
      <c r="O107" s="7">
        <v>3045.81</v>
      </c>
      <c r="P107" s="7">
        <v>7788.12</v>
      </c>
      <c r="Q107" s="544">
        <f t="shared" si="1"/>
        <v>29517.460000000003</v>
      </c>
      <c r="R107" s="7">
        <v>26960.33</v>
      </c>
      <c r="S107" s="7">
        <v>2557.13</v>
      </c>
      <c r="T107" s="544">
        <v>5728.82</v>
      </c>
      <c r="U107" s="544">
        <f t="shared" si="2"/>
        <v>5952.1400000000012</v>
      </c>
      <c r="V107" s="7">
        <v>2342.5</v>
      </c>
      <c r="W107" s="7">
        <v>0</v>
      </c>
      <c r="X107" s="7">
        <v>451.69</v>
      </c>
      <c r="Y107" s="7">
        <v>297.5</v>
      </c>
      <c r="Z107" s="7">
        <v>88.01</v>
      </c>
      <c r="AA107" s="7">
        <v>1123.33</v>
      </c>
      <c r="AB107" s="7">
        <v>253.81</v>
      </c>
      <c r="AC107" s="544">
        <v>13050.06</v>
      </c>
      <c r="AD107" s="7">
        <v>1395.3</v>
      </c>
      <c r="AE107" s="7">
        <v>0</v>
      </c>
      <c r="AF107" s="7">
        <v>0</v>
      </c>
      <c r="AG107" s="544">
        <f t="shared" si="3"/>
        <v>102682.03</v>
      </c>
      <c r="AH107" s="7">
        <v>23390.080000000002</v>
      </c>
      <c r="AI107" s="7">
        <v>79291.95</v>
      </c>
      <c r="AJ107" s="7">
        <v>0</v>
      </c>
      <c r="AK107" s="544">
        <v>0</v>
      </c>
      <c r="AL107" s="7">
        <v>0</v>
      </c>
      <c r="AM107" s="544">
        <f t="shared" si="4"/>
        <v>0</v>
      </c>
      <c r="AN107" s="7">
        <v>0</v>
      </c>
      <c r="AO107" s="7">
        <v>0</v>
      </c>
      <c r="AP107" s="544">
        <f t="shared" si="5"/>
        <v>0</v>
      </c>
      <c r="AQ107" s="7">
        <v>0</v>
      </c>
      <c r="AR107" s="7">
        <v>0</v>
      </c>
      <c r="AS107" s="7">
        <v>0</v>
      </c>
      <c r="AT107" s="544">
        <v>0</v>
      </c>
      <c r="AU107" s="544">
        <v>0</v>
      </c>
      <c r="AV107" s="544">
        <f t="shared" si="6"/>
        <v>0</v>
      </c>
      <c r="AW107" s="7">
        <v>0</v>
      </c>
      <c r="AX107" s="7">
        <v>0</v>
      </c>
      <c r="AY107" s="544">
        <f t="shared" si="7"/>
        <v>0</v>
      </c>
      <c r="AZ107" s="7">
        <v>0</v>
      </c>
      <c r="BA107" s="7">
        <v>0</v>
      </c>
    </row>
    <row r="108" spans="1:53" ht="15.75" customHeight="1" x14ac:dyDescent="0.2">
      <c r="A108" s="7">
        <v>117039</v>
      </c>
      <c r="B108" s="7" t="s">
        <v>364</v>
      </c>
      <c r="C108" s="7" t="s">
        <v>289</v>
      </c>
      <c r="D108" s="7">
        <v>12</v>
      </c>
      <c r="E108" s="7" t="s">
        <v>246</v>
      </c>
      <c r="F108" s="7" t="s">
        <v>365</v>
      </c>
      <c r="G108" s="7" t="s">
        <v>366</v>
      </c>
      <c r="H108" s="7">
        <v>4</v>
      </c>
      <c r="I108" s="7">
        <v>1</v>
      </c>
      <c r="J108" s="7">
        <v>0</v>
      </c>
      <c r="K108" s="7">
        <v>1100</v>
      </c>
      <c r="L108" s="7">
        <v>11060.37</v>
      </c>
      <c r="M108" s="7">
        <v>37737.97</v>
      </c>
      <c r="N108" s="544">
        <f t="shared" si="0"/>
        <v>0</v>
      </c>
      <c r="O108" s="7">
        <v>0</v>
      </c>
      <c r="P108" s="7">
        <v>0</v>
      </c>
      <c r="Q108" s="544">
        <f t="shared" si="1"/>
        <v>14978.53</v>
      </c>
      <c r="R108" s="7">
        <v>14978.53</v>
      </c>
      <c r="S108" s="7">
        <v>0</v>
      </c>
      <c r="T108" s="544">
        <v>0</v>
      </c>
      <c r="U108" s="544">
        <f t="shared" si="2"/>
        <v>14282.46</v>
      </c>
      <c r="V108" s="7">
        <v>2100.14</v>
      </c>
      <c r="W108" s="7">
        <v>0</v>
      </c>
      <c r="X108" s="7">
        <v>322.06</v>
      </c>
      <c r="Y108" s="7">
        <v>555.11</v>
      </c>
      <c r="Z108" s="7">
        <v>0</v>
      </c>
      <c r="AA108" s="7">
        <v>0</v>
      </c>
      <c r="AB108" s="7">
        <v>371.1</v>
      </c>
      <c r="AC108" s="544">
        <v>1982.31</v>
      </c>
      <c r="AD108" s="7">
        <v>3366.43</v>
      </c>
      <c r="AE108" s="7">
        <v>7567.62</v>
      </c>
      <c r="AF108" s="7">
        <v>0</v>
      </c>
      <c r="AG108" s="544">
        <f t="shared" si="3"/>
        <v>27154.059999999998</v>
      </c>
      <c r="AH108" s="7">
        <v>6494.71</v>
      </c>
      <c r="AI108" s="7">
        <v>20659.349999999999</v>
      </c>
      <c r="AJ108" s="7">
        <v>6235.54</v>
      </c>
      <c r="AK108" s="544">
        <v>0</v>
      </c>
      <c r="AL108" s="7">
        <v>6235.54</v>
      </c>
      <c r="AM108" s="544">
        <f t="shared" si="4"/>
        <v>0</v>
      </c>
      <c r="AN108" s="7">
        <v>0</v>
      </c>
      <c r="AO108" s="7">
        <v>0</v>
      </c>
      <c r="AP108" s="544">
        <f t="shared" si="5"/>
        <v>0</v>
      </c>
      <c r="AQ108" s="7">
        <v>0</v>
      </c>
      <c r="AR108" s="7">
        <v>0</v>
      </c>
      <c r="AS108" s="7">
        <v>0</v>
      </c>
      <c r="AT108" s="544">
        <v>0</v>
      </c>
      <c r="AU108" s="544">
        <v>0</v>
      </c>
      <c r="AV108" s="544">
        <f t="shared" si="6"/>
        <v>0</v>
      </c>
      <c r="AW108" s="7">
        <v>0</v>
      </c>
      <c r="AX108" s="7">
        <v>0</v>
      </c>
      <c r="AY108" s="544">
        <f t="shared" si="7"/>
        <v>0</v>
      </c>
      <c r="AZ108" s="7">
        <v>0</v>
      </c>
      <c r="BA108" s="7">
        <v>0</v>
      </c>
    </row>
    <row r="109" spans="1:53" ht="15.75" customHeight="1" x14ac:dyDescent="0.2">
      <c r="A109" s="7">
        <v>117307</v>
      </c>
      <c r="B109" s="7" t="s">
        <v>364</v>
      </c>
      <c r="C109" s="7" t="s">
        <v>289</v>
      </c>
      <c r="D109" s="7">
        <v>12</v>
      </c>
      <c r="E109" s="7" t="s">
        <v>246</v>
      </c>
      <c r="F109" s="7" t="s">
        <v>365</v>
      </c>
      <c r="G109" s="7" t="s">
        <v>366</v>
      </c>
      <c r="H109" s="7">
        <v>3</v>
      </c>
      <c r="I109" s="7">
        <v>3</v>
      </c>
      <c r="J109" s="7">
        <v>0</v>
      </c>
      <c r="K109" s="7">
        <v>2400</v>
      </c>
      <c r="L109" s="7">
        <v>27218.67</v>
      </c>
      <c r="M109" s="7">
        <v>92870.11</v>
      </c>
      <c r="N109" s="544">
        <f t="shared" si="0"/>
        <v>16263.720000000001</v>
      </c>
      <c r="O109" s="7">
        <v>8162.42</v>
      </c>
      <c r="P109" s="7">
        <v>8101.3</v>
      </c>
      <c r="Q109" s="544">
        <f t="shared" si="1"/>
        <v>39786.86</v>
      </c>
      <c r="R109" s="7">
        <v>37081.230000000003</v>
      </c>
      <c r="S109" s="7">
        <v>2705.63</v>
      </c>
      <c r="T109" s="544">
        <v>6021.95</v>
      </c>
      <c r="U109" s="544">
        <f t="shared" si="2"/>
        <v>16355.740000000002</v>
      </c>
      <c r="V109" s="7">
        <v>10981.78</v>
      </c>
      <c r="W109" s="7">
        <v>0</v>
      </c>
      <c r="X109" s="7">
        <v>1553.28</v>
      </c>
      <c r="Y109" s="7">
        <v>715.07</v>
      </c>
      <c r="Z109" s="7">
        <v>147.85</v>
      </c>
      <c r="AA109" s="7">
        <v>1703.04</v>
      </c>
      <c r="AB109" s="7">
        <v>246.36</v>
      </c>
      <c r="AC109" s="544">
        <v>6461.53</v>
      </c>
      <c r="AD109" s="7">
        <v>1008.36</v>
      </c>
      <c r="AE109" s="7">
        <v>0</v>
      </c>
      <c r="AF109" s="7">
        <v>0</v>
      </c>
      <c r="AG109" s="544">
        <f t="shared" si="3"/>
        <v>37932.86</v>
      </c>
      <c r="AH109" s="7">
        <v>7310.13</v>
      </c>
      <c r="AI109" s="7">
        <v>30622.73</v>
      </c>
      <c r="AJ109" s="7">
        <v>0</v>
      </c>
      <c r="AK109" s="544">
        <v>0</v>
      </c>
      <c r="AL109" s="7">
        <v>0</v>
      </c>
      <c r="AM109" s="544">
        <f t="shared" si="4"/>
        <v>0</v>
      </c>
      <c r="AN109" s="7">
        <v>0</v>
      </c>
      <c r="AO109" s="7">
        <v>0</v>
      </c>
      <c r="AP109" s="544">
        <f t="shared" si="5"/>
        <v>0</v>
      </c>
      <c r="AQ109" s="7">
        <v>0</v>
      </c>
      <c r="AR109" s="7">
        <v>0</v>
      </c>
      <c r="AS109" s="7">
        <v>0</v>
      </c>
      <c r="AT109" s="544">
        <v>0</v>
      </c>
      <c r="AU109" s="544">
        <v>0</v>
      </c>
      <c r="AV109" s="544">
        <f t="shared" si="6"/>
        <v>0</v>
      </c>
      <c r="AW109" s="7">
        <v>0</v>
      </c>
      <c r="AX109" s="7">
        <v>0</v>
      </c>
      <c r="AY109" s="544">
        <f t="shared" si="7"/>
        <v>0</v>
      </c>
      <c r="AZ109" s="7">
        <v>0</v>
      </c>
      <c r="BA109" s="7">
        <v>0</v>
      </c>
    </row>
    <row r="110" spans="1:53" ht="15.75" customHeight="1" x14ac:dyDescent="0.2">
      <c r="A110" s="7">
        <v>117368</v>
      </c>
      <c r="B110" s="7" t="s">
        <v>364</v>
      </c>
      <c r="C110" s="7" t="s">
        <v>289</v>
      </c>
      <c r="D110" s="7">
        <v>12</v>
      </c>
      <c r="E110" s="7" t="s">
        <v>246</v>
      </c>
      <c r="F110" s="7" t="s">
        <v>365</v>
      </c>
      <c r="G110" s="7" t="s">
        <v>366</v>
      </c>
      <c r="H110" s="7">
        <v>4</v>
      </c>
      <c r="I110" s="7">
        <v>1</v>
      </c>
      <c r="J110" s="7">
        <v>1</v>
      </c>
      <c r="K110" s="7">
        <v>1050</v>
      </c>
      <c r="L110" s="7">
        <v>8793.8799999999992</v>
      </c>
      <c r="M110" s="7">
        <v>30004.74</v>
      </c>
      <c r="N110" s="544">
        <f t="shared" si="0"/>
        <v>2695.7200000000003</v>
      </c>
      <c r="O110" s="7">
        <v>1038</v>
      </c>
      <c r="P110" s="7">
        <v>1657.72</v>
      </c>
      <c r="Q110" s="544">
        <f t="shared" si="1"/>
        <v>14144.89</v>
      </c>
      <c r="R110" s="7">
        <v>12564.02</v>
      </c>
      <c r="S110" s="7">
        <v>1580.87</v>
      </c>
      <c r="T110" s="544">
        <v>4500.59</v>
      </c>
      <c r="U110" s="544">
        <f t="shared" si="2"/>
        <v>5021.9800000000005</v>
      </c>
      <c r="V110" s="7">
        <v>1850.16</v>
      </c>
      <c r="W110" s="7">
        <v>0</v>
      </c>
      <c r="X110" s="7">
        <v>259.89</v>
      </c>
      <c r="Y110" s="7">
        <v>519.16</v>
      </c>
      <c r="Z110" s="7">
        <v>152.78</v>
      </c>
      <c r="AA110" s="7">
        <v>1085.21</v>
      </c>
      <c r="AB110" s="7">
        <v>29.29</v>
      </c>
      <c r="AC110" s="544">
        <v>928.25</v>
      </c>
      <c r="AD110" s="7">
        <v>1125.49</v>
      </c>
      <c r="AE110" s="7">
        <v>0</v>
      </c>
      <c r="AF110" s="7">
        <v>0</v>
      </c>
      <c r="AG110" s="544">
        <f t="shared" si="3"/>
        <v>12749.55</v>
      </c>
      <c r="AH110" s="7">
        <v>2697.33</v>
      </c>
      <c r="AI110" s="7">
        <v>10052.219999999999</v>
      </c>
      <c r="AJ110" s="7">
        <v>0</v>
      </c>
      <c r="AK110" s="544">
        <v>0</v>
      </c>
      <c r="AL110" s="7">
        <v>0</v>
      </c>
      <c r="AM110" s="544">
        <f t="shared" si="4"/>
        <v>0</v>
      </c>
      <c r="AN110" s="7">
        <v>0</v>
      </c>
      <c r="AO110" s="7">
        <v>0</v>
      </c>
      <c r="AP110" s="544">
        <f t="shared" si="5"/>
        <v>0</v>
      </c>
      <c r="AQ110" s="7">
        <v>0</v>
      </c>
      <c r="AR110" s="7">
        <v>0</v>
      </c>
      <c r="AS110" s="7">
        <v>0</v>
      </c>
      <c r="AT110" s="544">
        <v>0</v>
      </c>
      <c r="AU110" s="544">
        <v>0</v>
      </c>
      <c r="AV110" s="544">
        <f t="shared" si="6"/>
        <v>0</v>
      </c>
      <c r="AW110" s="7">
        <v>0</v>
      </c>
      <c r="AX110" s="7">
        <v>0</v>
      </c>
      <c r="AY110" s="544">
        <f t="shared" si="7"/>
        <v>0</v>
      </c>
      <c r="AZ110" s="7">
        <v>0</v>
      </c>
      <c r="BA110" s="7">
        <v>0</v>
      </c>
    </row>
    <row r="111" spans="1:53" ht="15.75" customHeight="1" x14ac:dyDescent="0.2">
      <c r="A111" s="7">
        <v>117438</v>
      </c>
      <c r="B111" s="7" t="s">
        <v>364</v>
      </c>
      <c r="C111" s="7" t="s">
        <v>289</v>
      </c>
      <c r="D111" s="7">
        <v>12</v>
      </c>
      <c r="E111" s="7" t="s">
        <v>246</v>
      </c>
      <c r="F111" s="7" t="s">
        <v>365</v>
      </c>
      <c r="G111" s="7" t="s">
        <v>366</v>
      </c>
      <c r="H111" s="7">
        <v>4</v>
      </c>
      <c r="I111" s="7">
        <v>1</v>
      </c>
      <c r="J111" s="7">
        <v>1</v>
      </c>
      <c r="K111" s="7">
        <v>1350</v>
      </c>
      <c r="L111" s="7">
        <v>6840.43</v>
      </c>
      <c r="M111" s="7">
        <v>23339.56</v>
      </c>
      <c r="N111" s="544">
        <f t="shared" si="0"/>
        <v>3032.69</v>
      </c>
      <c r="O111" s="7">
        <v>1972.52</v>
      </c>
      <c r="P111" s="7">
        <v>1060.17</v>
      </c>
      <c r="Q111" s="544">
        <f t="shared" si="1"/>
        <v>6773.93</v>
      </c>
      <c r="R111" s="7">
        <v>6721.18</v>
      </c>
      <c r="S111" s="7">
        <v>52.75</v>
      </c>
      <c r="T111" s="544">
        <v>3195.83</v>
      </c>
      <c r="U111" s="544">
        <f t="shared" si="2"/>
        <v>7301.8099999999995</v>
      </c>
      <c r="V111" s="7">
        <v>2454.21</v>
      </c>
      <c r="W111" s="7">
        <v>0</v>
      </c>
      <c r="X111" s="7">
        <v>668</v>
      </c>
      <c r="Y111" s="7">
        <v>89.12</v>
      </c>
      <c r="Z111" s="7">
        <v>185.62</v>
      </c>
      <c r="AA111" s="7">
        <v>1453.87</v>
      </c>
      <c r="AB111" s="7">
        <v>495.37</v>
      </c>
      <c r="AC111" s="544">
        <v>690.48</v>
      </c>
      <c r="AD111" s="7">
        <v>1955.62</v>
      </c>
      <c r="AE111" s="7">
        <v>0</v>
      </c>
      <c r="AF111" s="7">
        <v>0</v>
      </c>
      <c r="AG111" s="544">
        <f t="shared" si="3"/>
        <v>11311.27</v>
      </c>
      <c r="AH111" s="7">
        <v>2314.79</v>
      </c>
      <c r="AI111" s="7">
        <v>8996.48</v>
      </c>
      <c r="AJ111" s="7">
        <v>0</v>
      </c>
      <c r="AK111" s="544">
        <v>0</v>
      </c>
      <c r="AL111" s="7">
        <v>0</v>
      </c>
      <c r="AM111" s="544">
        <f t="shared" si="4"/>
        <v>0</v>
      </c>
      <c r="AN111" s="7">
        <v>0</v>
      </c>
      <c r="AO111" s="7">
        <v>0</v>
      </c>
      <c r="AP111" s="544">
        <f t="shared" si="5"/>
        <v>0</v>
      </c>
      <c r="AQ111" s="7">
        <v>0</v>
      </c>
      <c r="AR111" s="7">
        <v>0</v>
      </c>
      <c r="AS111" s="7">
        <v>0</v>
      </c>
      <c r="AT111" s="544">
        <v>0</v>
      </c>
      <c r="AU111" s="544">
        <v>0</v>
      </c>
      <c r="AV111" s="544">
        <f t="shared" si="6"/>
        <v>0</v>
      </c>
      <c r="AW111" s="7">
        <v>0</v>
      </c>
      <c r="AX111" s="7">
        <v>0</v>
      </c>
      <c r="AY111" s="544">
        <f t="shared" si="7"/>
        <v>0</v>
      </c>
      <c r="AZ111" s="7">
        <v>0</v>
      </c>
      <c r="BA111" s="7">
        <v>0</v>
      </c>
    </row>
    <row r="112" spans="1:53" ht="15.75" customHeight="1" x14ac:dyDescent="0.2">
      <c r="A112" s="7">
        <v>117569</v>
      </c>
      <c r="B112" s="7" t="s">
        <v>364</v>
      </c>
      <c r="C112" s="7" t="s">
        <v>289</v>
      </c>
      <c r="D112" s="7">
        <v>12</v>
      </c>
      <c r="E112" s="7" t="s">
        <v>246</v>
      </c>
      <c r="F112" s="7" t="s">
        <v>365</v>
      </c>
      <c r="G112" s="7" t="s">
        <v>366</v>
      </c>
      <c r="H112" s="7">
        <v>3</v>
      </c>
      <c r="I112" s="7">
        <v>1</v>
      </c>
      <c r="J112" s="7">
        <v>1</v>
      </c>
      <c r="K112" s="7">
        <v>1800</v>
      </c>
      <c r="L112" s="7">
        <v>13686.74</v>
      </c>
      <c r="M112" s="7">
        <v>46699.15</v>
      </c>
      <c r="N112" s="544">
        <f t="shared" si="0"/>
        <v>5932.04</v>
      </c>
      <c r="O112" s="7">
        <v>1153.8699999999999</v>
      </c>
      <c r="P112" s="7">
        <v>4778.17</v>
      </c>
      <c r="Q112" s="544">
        <f t="shared" si="1"/>
        <v>25345.1</v>
      </c>
      <c r="R112" s="7">
        <v>24777.34</v>
      </c>
      <c r="S112" s="7">
        <v>567.76</v>
      </c>
      <c r="T112" s="544">
        <v>4545.63</v>
      </c>
      <c r="U112" s="544">
        <f t="shared" si="2"/>
        <v>4976.6400000000003</v>
      </c>
      <c r="V112" s="7">
        <v>1488.44</v>
      </c>
      <c r="W112" s="7">
        <v>0</v>
      </c>
      <c r="X112" s="7">
        <v>677.41</v>
      </c>
      <c r="Y112" s="7">
        <v>625.82000000000005</v>
      </c>
      <c r="Z112" s="7">
        <v>104.23</v>
      </c>
      <c r="AA112" s="7">
        <v>548.91999999999996</v>
      </c>
      <c r="AB112" s="7">
        <v>132.61000000000001</v>
      </c>
      <c r="AC112" s="544">
        <v>4347.53</v>
      </c>
      <c r="AD112" s="7">
        <v>1399.21</v>
      </c>
      <c r="AE112" s="7">
        <v>0</v>
      </c>
      <c r="AF112" s="7">
        <v>0</v>
      </c>
      <c r="AG112" s="544">
        <f t="shared" si="3"/>
        <v>16266.550000000001</v>
      </c>
      <c r="AH112" s="7">
        <v>1532.93</v>
      </c>
      <c r="AI112" s="7">
        <v>14733.62</v>
      </c>
      <c r="AJ112" s="7">
        <v>0</v>
      </c>
      <c r="AK112" s="544">
        <v>0</v>
      </c>
      <c r="AL112" s="7">
        <v>0</v>
      </c>
      <c r="AM112" s="544">
        <f t="shared" si="4"/>
        <v>0</v>
      </c>
      <c r="AN112" s="7">
        <v>0</v>
      </c>
      <c r="AO112" s="7">
        <v>0</v>
      </c>
      <c r="AP112" s="544">
        <f t="shared" si="5"/>
        <v>0</v>
      </c>
      <c r="AQ112" s="7">
        <v>0</v>
      </c>
      <c r="AR112" s="7">
        <v>0</v>
      </c>
      <c r="AS112" s="7">
        <v>0</v>
      </c>
      <c r="AT112" s="544">
        <v>0</v>
      </c>
      <c r="AU112" s="544">
        <v>0</v>
      </c>
      <c r="AV112" s="544">
        <f t="shared" si="6"/>
        <v>0</v>
      </c>
      <c r="AW112" s="7">
        <v>0</v>
      </c>
      <c r="AX112" s="7">
        <v>0</v>
      </c>
      <c r="AY112" s="544">
        <f t="shared" si="7"/>
        <v>0</v>
      </c>
      <c r="AZ112" s="7">
        <v>0</v>
      </c>
      <c r="BA112" s="7">
        <v>0</v>
      </c>
    </row>
    <row r="113" spans="1:53" ht="15.75" customHeight="1" x14ac:dyDescent="0.2">
      <c r="A113" s="7">
        <v>117575</v>
      </c>
      <c r="B113" s="7" t="s">
        <v>364</v>
      </c>
      <c r="C113" s="7" t="s">
        <v>289</v>
      </c>
      <c r="D113" s="7">
        <v>12</v>
      </c>
      <c r="E113" s="7" t="s">
        <v>246</v>
      </c>
      <c r="F113" s="7" t="s">
        <v>365</v>
      </c>
      <c r="G113" s="7" t="s">
        <v>366</v>
      </c>
      <c r="H113" s="7">
        <v>4</v>
      </c>
      <c r="I113" s="7">
        <v>2</v>
      </c>
      <c r="J113" s="7">
        <v>1</v>
      </c>
      <c r="K113" s="7">
        <v>1550</v>
      </c>
      <c r="L113" s="7">
        <v>25815.51</v>
      </c>
      <c r="M113" s="7">
        <v>88082.53</v>
      </c>
      <c r="N113" s="544">
        <f t="shared" si="0"/>
        <v>4319.46</v>
      </c>
      <c r="O113" s="7">
        <v>0</v>
      </c>
      <c r="P113" s="7">
        <v>4319.46</v>
      </c>
      <c r="Q113" s="544">
        <f t="shared" si="1"/>
        <v>43342.51</v>
      </c>
      <c r="R113" s="7">
        <v>43096.91</v>
      </c>
      <c r="S113" s="7">
        <v>245.6</v>
      </c>
      <c r="T113" s="544">
        <v>12848.24</v>
      </c>
      <c r="U113" s="544">
        <f t="shared" si="2"/>
        <v>6159.6100000000006</v>
      </c>
      <c r="V113" s="7">
        <v>2557.4499999999998</v>
      </c>
      <c r="W113" s="7">
        <v>0</v>
      </c>
      <c r="X113" s="7">
        <v>374.07</v>
      </c>
      <c r="Y113" s="7">
        <v>231.24</v>
      </c>
      <c r="Z113" s="7">
        <v>164.7</v>
      </c>
      <c r="AA113" s="7">
        <v>1173.03</v>
      </c>
      <c r="AB113" s="7">
        <v>0</v>
      </c>
      <c r="AC113" s="544">
        <v>176.65</v>
      </c>
      <c r="AD113" s="7">
        <v>1195.1400000000001</v>
      </c>
      <c r="AE113" s="7">
        <v>420.14</v>
      </c>
      <c r="AF113" s="7">
        <v>43.84</v>
      </c>
      <c r="AG113" s="544">
        <f t="shared" si="3"/>
        <v>34691.370000000003</v>
      </c>
      <c r="AH113" s="7">
        <v>5111.4399999999996</v>
      </c>
      <c r="AI113" s="7">
        <v>29579.93</v>
      </c>
      <c r="AJ113" s="7">
        <v>0</v>
      </c>
      <c r="AK113" s="544">
        <v>0</v>
      </c>
      <c r="AL113" s="7">
        <v>0</v>
      </c>
      <c r="AM113" s="544">
        <f t="shared" si="4"/>
        <v>0</v>
      </c>
      <c r="AN113" s="7">
        <v>0</v>
      </c>
      <c r="AO113" s="7">
        <v>0</v>
      </c>
      <c r="AP113" s="544">
        <f t="shared" si="5"/>
        <v>0</v>
      </c>
      <c r="AQ113" s="7">
        <v>0</v>
      </c>
      <c r="AR113" s="7">
        <v>0</v>
      </c>
      <c r="AS113" s="7">
        <v>0</v>
      </c>
      <c r="AT113" s="544">
        <v>0</v>
      </c>
      <c r="AU113" s="544">
        <v>0</v>
      </c>
      <c r="AV113" s="544">
        <f t="shared" si="6"/>
        <v>0</v>
      </c>
      <c r="AW113" s="7">
        <v>0</v>
      </c>
      <c r="AX113" s="7">
        <v>0</v>
      </c>
      <c r="AY113" s="544">
        <f t="shared" si="7"/>
        <v>0</v>
      </c>
      <c r="AZ113" s="7">
        <v>0</v>
      </c>
      <c r="BA113" s="7">
        <v>0</v>
      </c>
    </row>
    <row r="114" spans="1:53" ht="15.75" customHeight="1" x14ac:dyDescent="0.2">
      <c r="A114" s="7">
        <v>117659</v>
      </c>
      <c r="B114" s="7" t="s">
        <v>364</v>
      </c>
      <c r="C114" s="7" t="s">
        <v>289</v>
      </c>
      <c r="D114" s="7">
        <v>12</v>
      </c>
      <c r="E114" s="7" t="s">
        <v>246</v>
      </c>
      <c r="F114" s="7" t="s">
        <v>365</v>
      </c>
      <c r="G114" s="7" t="s">
        <v>366</v>
      </c>
      <c r="H114" s="7">
        <v>5</v>
      </c>
      <c r="I114" s="7">
        <v>1</v>
      </c>
      <c r="J114" s="7">
        <v>0</v>
      </c>
      <c r="K114" s="7">
        <v>1530</v>
      </c>
      <c r="L114" s="7">
        <v>25984.29</v>
      </c>
      <c r="M114" s="7">
        <v>88658.41</v>
      </c>
      <c r="N114" s="544">
        <f t="shared" si="0"/>
        <v>4228.82</v>
      </c>
      <c r="O114" s="7">
        <v>0</v>
      </c>
      <c r="P114" s="7">
        <v>4228.82</v>
      </c>
      <c r="Q114" s="544">
        <f t="shared" si="1"/>
        <v>45314.95</v>
      </c>
      <c r="R114" s="7">
        <v>42644.06</v>
      </c>
      <c r="S114" s="7">
        <v>2670.89</v>
      </c>
      <c r="T114" s="544">
        <v>22795.7</v>
      </c>
      <c r="U114" s="544">
        <f t="shared" si="2"/>
        <v>4515.53</v>
      </c>
      <c r="V114" s="7">
        <v>2583.23</v>
      </c>
      <c r="W114" s="7">
        <v>0</v>
      </c>
      <c r="X114" s="7">
        <v>110.66</v>
      </c>
      <c r="Y114" s="7">
        <v>142.94999999999999</v>
      </c>
      <c r="Z114" s="7">
        <v>104.47</v>
      </c>
      <c r="AA114" s="7">
        <v>682.73</v>
      </c>
      <c r="AB114" s="7">
        <v>31.41</v>
      </c>
      <c r="AC114" s="544">
        <v>2059.0500000000002</v>
      </c>
      <c r="AD114" s="7">
        <v>860.08</v>
      </c>
      <c r="AE114" s="7">
        <v>0</v>
      </c>
      <c r="AF114" s="7">
        <v>0</v>
      </c>
      <c r="AG114" s="544">
        <f t="shared" si="3"/>
        <v>30379.269999999997</v>
      </c>
      <c r="AH114" s="7">
        <v>9744.1</v>
      </c>
      <c r="AI114" s="7">
        <v>20635.169999999998</v>
      </c>
      <c r="AJ114" s="7">
        <v>0</v>
      </c>
      <c r="AK114" s="544">
        <v>0</v>
      </c>
      <c r="AL114" s="7">
        <v>0</v>
      </c>
      <c r="AM114" s="544">
        <f t="shared" si="4"/>
        <v>0</v>
      </c>
      <c r="AN114" s="7">
        <v>0</v>
      </c>
      <c r="AO114" s="7">
        <v>0</v>
      </c>
      <c r="AP114" s="544">
        <f t="shared" si="5"/>
        <v>0</v>
      </c>
      <c r="AQ114" s="7">
        <v>0</v>
      </c>
      <c r="AR114" s="7">
        <v>0</v>
      </c>
      <c r="AS114" s="7">
        <v>0</v>
      </c>
      <c r="AT114" s="544">
        <v>0</v>
      </c>
      <c r="AU114" s="544">
        <v>0</v>
      </c>
      <c r="AV114" s="544">
        <f t="shared" si="6"/>
        <v>0</v>
      </c>
      <c r="AW114" s="7">
        <v>0</v>
      </c>
      <c r="AX114" s="7">
        <v>0</v>
      </c>
      <c r="AY114" s="544">
        <f t="shared" si="7"/>
        <v>0</v>
      </c>
      <c r="AZ114" s="7">
        <v>0</v>
      </c>
      <c r="BA114" s="7">
        <v>0</v>
      </c>
    </row>
    <row r="115" spans="1:53" ht="15.75" customHeight="1" x14ac:dyDescent="0.2">
      <c r="A115" s="7">
        <v>117788</v>
      </c>
      <c r="B115" s="7" t="s">
        <v>364</v>
      </c>
      <c r="C115" s="7" t="s">
        <v>289</v>
      </c>
      <c r="D115" s="7">
        <v>12</v>
      </c>
      <c r="E115" s="7" t="s">
        <v>246</v>
      </c>
      <c r="F115" s="7" t="s">
        <v>365</v>
      </c>
      <c r="G115" s="7" t="s">
        <v>366</v>
      </c>
      <c r="H115" s="7">
        <v>3</v>
      </c>
      <c r="I115" s="7">
        <v>1</v>
      </c>
      <c r="J115" s="7">
        <v>1</v>
      </c>
      <c r="K115" s="7">
        <v>500</v>
      </c>
      <c r="L115" s="7">
        <v>1448.18</v>
      </c>
      <c r="M115" s="7">
        <v>4941.2</v>
      </c>
      <c r="N115" s="544">
        <f t="shared" si="0"/>
        <v>241.47</v>
      </c>
      <c r="O115" s="7">
        <v>0</v>
      </c>
      <c r="P115" s="7">
        <v>241.47</v>
      </c>
      <c r="Q115" s="544">
        <f t="shared" si="1"/>
        <v>1737.56</v>
      </c>
      <c r="R115" s="7">
        <v>1664.46</v>
      </c>
      <c r="S115" s="7">
        <v>73.099999999999994</v>
      </c>
      <c r="T115" s="544">
        <v>719.39</v>
      </c>
      <c r="U115" s="544">
        <f t="shared" si="2"/>
        <v>1418.79</v>
      </c>
      <c r="V115" s="7">
        <v>749.8</v>
      </c>
      <c r="W115" s="7">
        <v>0</v>
      </c>
      <c r="X115" s="7">
        <v>0</v>
      </c>
      <c r="Y115" s="7">
        <v>201.13</v>
      </c>
      <c r="Z115" s="7">
        <v>0</v>
      </c>
      <c r="AA115" s="7">
        <v>0</v>
      </c>
      <c r="AB115" s="7">
        <v>0</v>
      </c>
      <c r="AC115" s="544">
        <v>104.84</v>
      </c>
      <c r="AD115" s="7">
        <v>467.86</v>
      </c>
      <c r="AE115" s="7">
        <v>0</v>
      </c>
      <c r="AF115" s="7">
        <v>0</v>
      </c>
      <c r="AG115" s="544">
        <f t="shared" si="3"/>
        <v>2527.15</v>
      </c>
      <c r="AH115" s="7">
        <v>719.38</v>
      </c>
      <c r="AI115" s="7">
        <v>1807.77</v>
      </c>
      <c r="AJ115" s="7">
        <v>169.23</v>
      </c>
      <c r="AK115" s="544">
        <v>0</v>
      </c>
      <c r="AL115" s="7">
        <v>0</v>
      </c>
      <c r="AM115" s="544">
        <f t="shared" si="4"/>
        <v>169.23</v>
      </c>
      <c r="AN115" s="7">
        <v>169.23</v>
      </c>
      <c r="AO115" s="7">
        <v>0</v>
      </c>
      <c r="AP115" s="544">
        <f t="shared" si="5"/>
        <v>169.23</v>
      </c>
      <c r="AQ115" s="7">
        <v>0</v>
      </c>
      <c r="AR115" s="7">
        <v>169.23</v>
      </c>
      <c r="AS115" s="7">
        <v>0</v>
      </c>
      <c r="AT115" s="544">
        <v>0</v>
      </c>
      <c r="AU115" s="544">
        <v>0</v>
      </c>
      <c r="AV115" s="544">
        <f t="shared" si="6"/>
        <v>0</v>
      </c>
      <c r="AW115" s="7">
        <v>0</v>
      </c>
      <c r="AX115" s="7">
        <v>0</v>
      </c>
      <c r="AY115" s="544">
        <f t="shared" si="7"/>
        <v>0</v>
      </c>
      <c r="AZ115" s="7">
        <v>0</v>
      </c>
      <c r="BA115" s="7">
        <v>0</v>
      </c>
    </row>
    <row r="116" spans="1:53" ht="15.75" customHeight="1" x14ac:dyDescent="0.2">
      <c r="A116" s="7">
        <v>117994</v>
      </c>
      <c r="B116" s="7" t="s">
        <v>364</v>
      </c>
      <c r="C116" s="7" t="s">
        <v>289</v>
      </c>
      <c r="D116" s="7">
        <v>12</v>
      </c>
      <c r="E116" s="7" t="s">
        <v>246</v>
      </c>
      <c r="F116" s="7" t="s">
        <v>365</v>
      </c>
      <c r="G116" s="7" t="s">
        <v>366</v>
      </c>
      <c r="H116" s="7">
        <v>5</v>
      </c>
      <c r="I116" s="7">
        <v>2</v>
      </c>
      <c r="J116" s="7">
        <v>0</v>
      </c>
      <c r="K116" s="7">
        <v>1470</v>
      </c>
      <c r="L116" s="7">
        <v>11348.08</v>
      </c>
      <c r="M116" s="7">
        <v>38719.65</v>
      </c>
      <c r="N116" s="544">
        <f t="shared" si="0"/>
        <v>3987.39</v>
      </c>
      <c r="O116" s="7">
        <v>0</v>
      </c>
      <c r="P116" s="7">
        <v>3987.39</v>
      </c>
      <c r="Q116" s="544">
        <f t="shared" si="1"/>
        <v>24131.07</v>
      </c>
      <c r="R116" s="7">
        <v>23015.119999999999</v>
      </c>
      <c r="S116" s="7">
        <v>1115.95</v>
      </c>
      <c r="T116" s="544">
        <v>3219.2</v>
      </c>
      <c r="U116" s="544">
        <f t="shared" si="2"/>
        <v>5553.25</v>
      </c>
      <c r="V116" s="7">
        <v>2849.86</v>
      </c>
      <c r="W116" s="7">
        <v>0</v>
      </c>
      <c r="X116" s="7">
        <v>481.84</v>
      </c>
      <c r="Y116" s="7">
        <v>744.87</v>
      </c>
      <c r="Z116" s="7">
        <v>106.97</v>
      </c>
      <c r="AA116" s="7">
        <v>549.67999999999995</v>
      </c>
      <c r="AB116" s="7">
        <v>0</v>
      </c>
      <c r="AC116" s="544">
        <v>658.69</v>
      </c>
      <c r="AD116" s="7">
        <v>820.03</v>
      </c>
      <c r="AE116" s="7">
        <v>0</v>
      </c>
      <c r="AF116" s="7">
        <v>0</v>
      </c>
      <c r="AG116" s="544">
        <f t="shared" si="3"/>
        <v>10806.300000000001</v>
      </c>
      <c r="AH116" s="7">
        <v>1170.44</v>
      </c>
      <c r="AI116" s="7">
        <v>9635.86</v>
      </c>
      <c r="AJ116" s="7">
        <v>0</v>
      </c>
      <c r="AK116" s="544">
        <v>0</v>
      </c>
      <c r="AL116" s="7">
        <v>0</v>
      </c>
      <c r="AM116" s="544">
        <f t="shared" si="4"/>
        <v>0</v>
      </c>
      <c r="AN116" s="7">
        <v>0</v>
      </c>
      <c r="AO116" s="7">
        <v>0</v>
      </c>
      <c r="AP116" s="544">
        <f t="shared" si="5"/>
        <v>0</v>
      </c>
      <c r="AQ116" s="7">
        <v>0</v>
      </c>
      <c r="AR116" s="7">
        <v>0</v>
      </c>
      <c r="AS116" s="7">
        <v>0</v>
      </c>
      <c r="AT116" s="544">
        <v>0</v>
      </c>
      <c r="AU116" s="544">
        <v>0</v>
      </c>
      <c r="AV116" s="544">
        <f t="shared" si="6"/>
        <v>0</v>
      </c>
      <c r="AW116" s="7">
        <v>0</v>
      </c>
      <c r="AX116" s="7">
        <v>0</v>
      </c>
      <c r="AY116" s="544">
        <f t="shared" si="7"/>
        <v>0</v>
      </c>
      <c r="AZ116" s="7">
        <v>0</v>
      </c>
      <c r="BA116" s="7">
        <v>0</v>
      </c>
    </row>
    <row r="117" spans="1:53" ht="15.75" customHeight="1" x14ac:dyDescent="0.2">
      <c r="A117" s="7">
        <v>118004</v>
      </c>
      <c r="B117" s="7" t="s">
        <v>364</v>
      </c>
      <c r="C117" s="7" t="s">
        <v>289</v>
      </c>
      <c r="D117" s="7">
        <v>12</v>
      </c>
      <c r="E117" s="7" t="s">
        <v>246</v>
      </c>
      <c r="F117" s="7" t="s">
        <v>365</v>
      </c>
      <c r="G117" s="7" t="s">
        <v>366</v>
      </c>
      <c r="H117" s="7">
        <v>4</v>
      </c>
      <c r="I117" s="7">
        <v>1</v>
      </c>
      <c r="J117" s="7">
        <v>1</v>
      </c>
      <c r="K117" s="7">
        <v>1240</v>
      </c>
      <c r="L117" s="7">
        <v>9810.2800000000007</v>
      </c>
      <c r="M117" s="7">
        <v>33472.660000000003</v>
      </c>
      <c r="N117" s="544">
        <f t="shared" si="0"/>
        <v>3436.61</v>
      </c>
      <c r="O117" s="7">
        <v>1270.17</v>
      </c>
      <c r="P117" s="7">
        <v>2166.44</v>
      </c>
      <c r="Q117" s="544">
        <f t="shared" si="1"/>
        <v>12577.23</v>
      </c>
      <c r="R117" s="7">
        <v>12475.23</v>
      </c>
      <c r="S117" s="7">
        <v>102</v>
      </c>
      <c r="T117" s="544">
        <v>5065.83</v>
      </c>
      <c r="U117" s="544">
        <f t="shared" si="2"/>
        <v>5847.4400000000005</v>
      </c>
      <c r="V117" s="7">
        <v>1727.66</v>
      </c>
      <c r="W117" s="7">
        <v>0</v>
      </c>
      <c r="X117" s="7">
        <v>1348.76</v>
      </c>
      <c r="Y117" s="7">
        <v>621.87</v>
      </c>
      <c r="Z117" s="7">
        <v>0</v>
      </c>
      <c r="AA117" s="7">
        <v>0</v>
      </c>
      <c r="AB117" s="7">
        <v>458.73</v>
      </c>
      <c r="AC117" s="544">
        <v>4290.8999999999996</v>
      </c>
      <c r="AD117" s="7">
        <v>1690.42</v>
      </c>
      <c r="AE117" s="7">
        <v>0</v>
      </c>
      <c r="AF117" s="7">
        <v>0</v>
      </c>
      <c r="AG117" s="544">
        <f t="shared" si="3"/>
        <v>15169.369999999999</v>
      </c>
      <c r="AH117" s="7">
        <v>2235.3200000000002</v>
      </c>
      <c r="AI117" s="7">
        <v>12934.05</v>
      </c>
      <c r="AJ117" s="7">
        <v>0</v>
      </c>
      <c r="AK117" s="544">
        <v>0</v>
      </c>
      <c r="AL117" s="7">
        <v>0</v>
      </c>
      <c r="AM117" s="544">
        <f t="shared" si="4"/>
        <v>0</v>
      </c>
      <c r="AN117" s="7">
        <v>0</v>
      </c>
      <c r="AO117" s="7">
        <v>0</v>
      </c>
      <c r="AP117" s="544">
        <f t="shared" si="5"/>
        <v>0</v>
      </c>
      <c r="AQ117" s="7">
        <v>0</v>
      </c>
      <c r="AR117" s="7">
        <v>0</v>
      </c>
      <c r="AS117" s="7">
        <v>0</v>
      </c>
      <c r="AT117" s="544">
        <v>0</v>
      </c>
      <c r="AU117" s="544">
        <v>0</v>
      </c>
      <c r="AV117" s="544">
        <f t="shared" si="6"/>
        <v>0</v>
      </c>
      <c r="AW117" s="7">
        <v>0</v>
      </c>
      <c r="AX117" s="7">
        <v>0</v>
      </c>
      <c r="AY117" s="544">
        <f t="shared" si="7"/>
        <v>0</v>
      </c>
      <c r="AZ117" s="7">
        <v>0</v>
      </c>
      <c r="BA117" s="7">
        <v>0</v>
      </c>
    </row>
    <row r="118" spans="1:53" ht="15.75" customHeight="1" x14ac:dyDescent="0.2">
      <c r="A118" s="7">
        <v>118032</v>
      </c>
      <c r="B118" s="7" t="s">
        <v>364</v>
      </c>
      <c r="C118" s="7" t="s">
        <v>289</v>
      </c>
      <c r="D118" s="7">
        <v>12</v>
      </c>
      <c r="E118" s="7" t="s">
        <v>246</v>
      </c>
      <c r="F118" s="7" t="s">
        <v>365</v>
      </c>
      <c r="G118" s="7" t="s">
        <v>366</v>
      </c>
      <c r="H118" s="7">
        <v>9</v>
      </c>
      <c r="I118" s="7">
        <v>2</v>
      </c>
      <c r="J118" s="7">
        <v>1</v>
      </c>
      <c r="K118" s="7">
        <v>700</v>
      </c>
      <c r="L118" s="7">
        <v>9828.81</v>
      </c>
      <c r="M118" s="7">
        <v>33535.910000000003</v>
      </c>
      <c r="N118" s="544">
        <f t="shared" si="0"/>
        <v>651.65</v>
      </c>
      <c r="O118" s="7">
        <v>0</v>
      </c>
      <c r="P118" s="7">
        <v>651.65</v>
      </c>
      <c r="Q118" s="544">
        <f t="shared" si="1"/>
        <v>8340.98</v>
      </c>
      <c r="R118" s="7">
        <v>7562.61</v>
      </c>
      <c r="S118" s="7">
        <v>778.37</v>
      </c>
      <c r="T118" s="544">
        <v>11655.96</v>
      </c>
      <c r="U118" s="544">
        <f t="shared" si="2"/>
        <v>3485.04</v>
      </c>
      <c r="V118" s="7">
        <v>1388.17</v>
      </c>
      <c r="W118" s="7">
        <v>0</v>
      </c>
      <c r="X118" s="7">
        <v>336.45</v>
      </c>
      <c r="Y118" s="7">
        <v>231.97</v>
      </c>
      <c r="Z118" s="7">
        <v>0</v>
      </c>
      <c r="AA118" s="7">
        <v>0</v>
      </c>
      <c r="AB118" s="7">
        <v>0</v>
      </c>
      <c r="AC118" s="544">
        <v>3358.67</v>
      </c>
      <c r="AD118" s="7">
        <v>1528.45</v>
      </c>
      <c r="AE118" s="7">
        <v>0</v>
      </c>
      <c r="AF118" s="7">
        <v>0</v>
      </c>
      <c r="AG118" s="544">
        <f t="shared" si="3"/>
        <v>18972.97</v>
      </c>
      <c r="AH118" s="7">
        <v>6043.7</v>
      </c>
      <c r="AI118" s="7">
        <v>12929.27</v>
      </c>
      <c r="AJ118" s="7">
        <v>0</v>
      </c>
      <c r="AK118" s="544">
        <v>0</v>
      </c>
      <c r="AL118" s="7">
        <v>0</v>
      </c>
      <c r="AM118" s="544">
        <f t="shared" si="4"/>
        <v>0</v>
      </c>
      <c r="AN118" s="7">
        <v>0</v>
      </c>
      <c r="AO118" s="7">
        <v>0</v>
      </c>
      <c r="AP118" s="544">
        <f t="shared" si="5"/>
        <v>0</v>
      </c>
      <c r="AQ118" s="7">
        <v>0</v>
      </c>
      <c r="AR118" s="7">
        <v>0</v>
      </c>
      <c r="AS118" s="7">
        <v>0</v>
      </c>
      <c r="AT118" s="544">
        <v>0</v>
      </c>
      <c r="AU118" s="544">
        <v>0</v>
      </c>
      <c r="AV118" s="544">
        <f t="shared" si="6"/>
        <v>0</v>
      </c>
      <c r="AW118" s="7">
        <v>0</v>
      </c>
      <c r="AX118" s="7">
        <v>0</v>
      </c>
      <c r="AY118" s="544">
        <f t="shared" si="7"/>
        <v>0</v>
      </c>
      <c r="AZ118" s="7">
        <v>0</v>
      </c>
      <c r="BA118" s="7">
        <v>0</v>
      </c>
    </row>
    <row r="119" spans="1:53" ht="15.75" customHeight="1" x14ac:dyDescent="0.2">
      <c r="A119" s="7">
        <v>118052</v>
      </c>
      <c r="B119" s="7" t="s">
        <v>364</v>
      </c>
      <c r="C119" s="7" t="s">
        <v>289</v>
      </c>
      <c r="D119" s="7">
        <v>12</v>
      </c>
      <c r="E119" s="7" t="s">
        <v>246</v>
      </c>
      <c r="F119" s="7" t="s">
        <v>365</v>
      </c>
      <c r="G119" s="7" t="s">
        <v>366</v>
      </c>
      <c r="H119" s="7">
        <v>7</v>
      </c>
      <c r="I119" s="7">
        <v>1</v>
      </c>
      <c r="J119" s="7">
        <v>1</v>
      </c>
      <c r="K119" s="7">
        <v>1200</v>
      </c>
      <c r="L119" s="7">
        <v>16413.77</v>
      </c>
      <c r="M119" s="7">
        <v>56003.78</v>
      </c>
      <c r="N119" s="544">
        <f t="shared" si="0"/>
        <v>3851.59</v>
      </c>
      <c r="O119" s="7">
        <v>0</v>
      </c>
      <c r="P119" s="7">
        <v>3851.59</v>
      </c>
      <c r="Q119" s="544">
        <f t="shared" si="1"/>
        <v>28156.97</v>
      </c>
      <c r="R119" s="7">
        <v>27986.639999999999</v>
      </c>
      <c r="S119" s="7">
        <v>170.33</v>
      </c>
      <c r="T119" s="544">
        <v>8345.2800000000007</v>
      </c>
      <c r="U119" s="544">
        <f t="shared" si="2"/>
        <v>9629.08</v>
      </c>
      <c r="V119" s="7">
        <v>1799.47</v>
      </c>
      <c r="W119" s="7">
        <v>0</v>
      </c>
      <c r="X119" s="7">
        <v>736.52</v>
      </c>
      <c r="Y119" s="7">
        <v>233.89</v>
      </c>
      <c r="Z119" s="7">
        <v>431.99</v>
      </c>
      <c r="AA119" s="7">
        <v>4052.02</v>
      </c>
      <c r="AB119" s="7">
        <v>658.52</v>
      </c>
      <c r="AC119" s="544">
        <v>2692.66</v>
      </c>
      <c r="AD119" s="7">
        <v>1716.67</v>
      </c>
      <c r="AE119" s="7">
        <v>0</v>
      </c>
      <c r="AF119" s="7">
        <v>0</v>
      </c>
      <c r="AG119" s="544">
        <f t="shared" si="3"/>
        <v>21201.55</v>
      </c>
      <c r="AH119" s="7">
        <v>3328.68</v>
      </c>
      <c r="AI119" s="7">
        <v>17872.87</v>
      </c>
      <c r="AJ119" s="7">
        <v>0</v>
      </c>
      <c r="AK119" s="544">
        <v>0</v>
      </c>
      <c r="AL119" s="7">
        <v>0</v>
      </c>
      <c r="AM119" s="544">
        <f t="shared" si="4"/>
        <v>0</v>
      </c>
      <c r="AN119" s="7">
        <v>0</v>
      </c>
      <c r="AO119" s="7">
        <v>0</v>
      </c>
      <c r="AP119" s="544">
        <f t="shared" si="5"/>
        <v>0</v>
      </c>
      <c r="AQ119" s="7">
        <v>0</v>
      </c>
      <c r="AR119" s="7">
        <v>0</v>
      </c>
      <c r="AS119" s="7">
        <v>0</v>
      </c>
      <c r="AT119" s="544">
        <v>0</v>
      </c>
      <c r="AU119" s="544">
        <v>0</v>
      </c>
      <c r="AV119" s="544">
        <f t="shared" si="6"/>
        <v>0</v>
      </c>
      <c r="AW119" s="7">
        <v>0</v>
      </c>
      <c r="AX119" s="7">
        <v>0</v>
      </c>
      <c r="AY119" s="544">
        <f t="shared" si="7"/>
        <v>0</v>
      </c>
      <c r="AZ119" s="7">
        <v>0</v>
      </c>
      <c r="BA119" s="7">
        <v>0</v>
      </c>
    </row>
    <row r="120" spans="1:53" ht="15.75" customHeight="1" x14ac:dyDescent="0.2">
      <c r="N120" s="544">
        <f t="shared" si="0"/>
        <v>0</v>
      </c>
      <c r="Q120" s="544">
        <f t="shared" si="1"/>
        <v>0</v>
      </c>
      <c r="T120" s="544"/>
      <c r="U120" s="544">
        <f t="shared" si="2"/>
        <v>0</v>
      </c>
      <c r="AC120" s="544"/>
      <c r="AG120" s="544">
        <f t="shared" si="3"/>
        <v>0</v>
      </c>
      <c r="AK120" s="544"/>
      <c r="AM120" s="544">
        <f t="shared" si="4"/>
        <v>0</v>
      </c>
      <c r="AP120" s="544">
        <f t="shared" si="5"/>
        <v>0</v>
      </c>
      <c r="AT120" s="544"/>
      <c r="AU120" s="544"/>
      <c r="AV120" s="544">
        <f t="shared" si="6"/>
        <v>0</v>
      </c>
      <c r="AY120" s="544">
        <f t="shared" si="7"/>
        <v>0</v>
      </c>
    </row>
    <row r="121" spans="1:53" ht="15.75" customHeight="1" x14ac:dyDescent="0.2">
      <c r="N121" s="544">
        <f t="shared" si="0"/>
        <v>0</v>
      </c>
      <c r="Q121" s="544">
        <f t="shared" si="1"/>
        <v>0</v>
      </c>
      <c r="T121" s="544"/>
      <c r="U121" s="544">
        <f t="shared" si="2"/>
        <v>0</v>
      </c>
      <c r="AC121" s="544"/>
      <c r="AG121" s="544">
        <f t="shared" si="3"/>
        <v>0</v>
      </c>
      <c r="AK121" s="544"/>
      <c r="AM121" s="544">
        <f t="shared" si="4"/>
        <v>0</v>
      </c>
      <c r="AP121" s="544">
        <f t="shared" si="5"/>
        <v>0</v>
      </c>
      <c r="AT121" s="544"/>
      <c r="AU121" s="544"/>
      <c r="AV121" s="544">
        <f t="shared" si="6"/>
        <v>0</v>
      </c>
      <c r="AY121" s="544">
        <f t="shared" si="7"/>
        <v>0</v>
      </c>
    </row>
    <row r="122" spans="1:53" ht="15.75" customHeight="1" x14ac:dyDescent="0.2">
      <c r="N122" s="544">
        <f t="shared" si="0"/>
        <v>0</v>
      </c>
      <c r="Q122" s="544">
        <f t="shared" si="1"/>
        <v>0</v>
      </c>
      <c r="T122" s="544"/>
      <c r="U122" s="544">
        <f t="shared" si="2"/>
        <v>0</v>
      </c>
      <c r="AC122" s="544"/>
      <c r="AG122" s="544">
        <f t="shared" si="3"/>
        <v>0</v>
      </c>
      <c r="AK122" s="544"/>
      <c r="AM122" s="544">
        <f t="shared" si="4"/>
        <v>0</v>
      </c>
      <c r="AP122" s="544">
        <f t="shared" si="5"/>
        <v>0</v>
      </c>
      <c r="AT122" s="544"/>
      <c r="AU122" s="544"/>
      <c r="AV122" s="544">
        <f t="shared" si="6"/>
        <v>0</v>
      </c>
      <c r="AY122" s="544">
        <f t="shared" si="7"/>
        <v>0</v>
      </c>
    </row>
    <row r="123" spans="1:53" ht="15.75" customHeight="1" x14ac:dyDescent="0.2">
      <c r="N123" s="544">
        <f t="shared" si="0"/>
        <v>0</v>
      </c>
      <c r="Q123" s="544">
        <f t="shared" si="1"/>
        <v>0</v>
      </c>
      <c r="T123" s="544"/>
      <c r="U123" s="544">
        <f t="shared" si="2"/>
        <v>0</v>
      </c>
      <c r="AC123" s="544"/>
      <c r="AG123" s="544">
        <f t="shared" si="3"/>
        <v>0</v>
      </c>
      <c r="AK123" s="544"/>
      <c r="AM123" s="544">
        <f t="shared" si="4"/>
        <v>0</v>
      </c>
      <c r="AP123" s="544">
        <f t="shared" si="5"/>
        <v>0</v>
      </c>
      <c r="AT123" s="544"/>
      <c r="AU123" s="544"/>
      <c r="AV123" s="544">
        <f t="shared" si="6"/>
        <v>0</v>
      </c>
      <c r="AY123" s="544">
        <f t="shared" si="7"/>
        <v>0</v>
      </c>
    </row>
    <row r="124" spans="1:53" ht="15.75" customHeight="1" x14ac:dyDescent="0.2">
      <c r="N124" s="544">
        <f t="shared" si="0"/>
        <v>0</v>
      </c>
      <c r="Q124" s="544">
        <f t="shared" si="1"/>
        <v>0</v>
      </c>
      <c r="T124" s="544"/>
      <c r="U124" s="544">
        <f t="shared" si="2"/>
        <v>0</v>
      </c>
      <c r="AC124" s="544"/>
      <c r="AG124" s="544">
        <f t="shared" si="3"/>
        <v>0</v>
      </c>
      <c r="AK124" s="544"/>
      <c r="AM124" s="544">
        <f t="shared" si="4"/>
        <v>0</v>
      </c>
      <c r="AP124" s="544">
        <f t="shared" si="5"/>
        <v>0</v>
      </c>
      <c r="AT124" s="544"/>
      <c r="AU124" s="544"/>
      <c r="AV124" s="544">
        <f t="shared" si="6"/>
        <v>0</v>
      </c>
      <c r="AY124" s="544">
        <f t="shared" si="7"/>
        <v>0</v>
      </c>
    </row>
    <row r="125" spans="1:53" ht="15.75" customHeight="1" x14ac:dyDescent="0.2">
      <c r="N125" s="544">
        <f t="shared" si="0"/>
        <v>0</v>
      </c>
      <c r="Q125" s="544">
        <f t="shared" si="1"/>
        <v>0</v>
      </c>
      <c r="T125" s="544"/>
      <c r="U125" s="544">
        <f t="shared" si="2"/>
        <v>0</v>
      </c>
      <c r="AC125" s="544"/>
      <c r="AG125" s="544">
        <f t="shared" si="3"/>
        <v>0</v>
      </c>
      <c r="AK125" s="544"/>
      <c r="AM125" s="544">
        <f t="shared" si="4"/>
        <v>0</v>
      </c>
      <c r="AP125" s="544">
        <f t="shared" si="5"/>
        <v>0</v>
      </c>
      <c r="AT125" s="544"/>
      <c r="AU125" s="544"/>
      <c r="AV125" s="544">
        <f t="shared" si="6"/>
        <v>0</v>
      </c>
      <c r="AY125" s="544">
        <f t="shared" si="7"/>
        <v>0</v>
      </c>
    </row>
    <row r="126" spans="1:53" ht="15.75" customHeight="1" x14ac:dyDescent="0.2">
      <c r="N126" s="544">
        <f t="shared" si="0"/>
        <v>0</v>
      </c>
      <c r="Q126" s="544">
        <f t="shared" si="1"/>
        <v>0</v>
      </c>
      <c r="T126" s="544"/>
      <c r="U126" s="544">
        <f t="shared" si="2"/>
        <v>0</v>
      </c>
      <c r="AC126" s="544"/>
      <c r="AG126" s="544">
        <f t="shared" si="3"/>
        <v>0</v>
      </c>
      <c r="AK126" s="544"/>
      <c r="AM126" s="544">
        <f t="shared" si="4"/>
        <v>0</v>
      </c>
      <c r="AP126" s="544">
        <f t="shared" si="5"/>
        <v>0</v>
      </c>
      <c r="AT126" s="544"/>
      <c r="AU126" s="544"/>
      <c r="AV126" s="544">
        <f t="shared" si="6"/>
        <v>0</v>
      </c>
      <c r="AY126" s="544">
        <f t="shared" si="7"/>
        <v>0</v>
      </c>
    </row>
    <row r="127" spans="1:53" ht="15.75" customHeight="1" x14ac:dyDescent="0.2">
      <c r="N127" s="544">
        <f t="shared" si="0"/>
        <v>0</v>
      </c>
      <c r="Q127" s="544">
        <f t="shared" si="1"/>
        <v>0</v>
      </c>
      <c r="T127" s="544"/>
      <c r="U127" s="544">
        <f t="shared" si="2"/>
        <v>0</v>
      </c>
      <c r="AC127" s="544"/>
      <c r="AG127" s="544">
        <f t="shared" si="3"/>
        <v>0</v>
      </c>
      <c r="AK127" s="544"/>
      <c r="AM127" s="544">
        <f t="shared" si="4"/>
        <v>0</v>
      </c>
      <c r="AP127" s="544">
        <f t="shared" si="5"/>
        <v>0</v>
      </c>
      <c r="AT127" s="544"/>
      <c r="AU127" s="544"/>
      <c r="AV127" s="544">
        <f t="shared" si="6"/>
        <v>0</v>
      </c>
      <c r="AY127" s="544">
        <f t="shared" si="7"/>
        <v>0</v>
      </c>
    </row>
    <row r="128" spans="1:53" ht="15.75" customHeight="1" x14ac:dyDescent="0.2">
      <c r="N128" s="544">
        <f t="shared" si="0"/>
        <v>0</v>
      </c>
      <c r="Q128" s="544">
        <f t="shared" si="1"/>
        <v>0</v>
      </c>
      <c r="T128" s="544"/>
      <c r="U128" s="544">
        <f t="shared" si="2"/>
        <v>0</v>
      </c>
      <c r="AC128" s="544"/>
      <c r="AG128" s="544">
        <f t="shared" si="3"/>
        <v>0</v>
      </c>
      <c r="AK128" s="544"/>
      <c r="AM128" s="544">
        <f t="shared" si="4"/>
        <v>0</v>
      </c>
      <c r="AP128" s="544">
        <f t="shared" si="5"/>
        <v>0</v>
      </c>
      <c r="AT128" s="544"/>
      <c r="AU128" s="544"/>
      <c r="AV128" s="544">
        <f t="shared" si="6"/>
        <v>0</v>
      </c>
      <c r="AY128" s="544">
        <f t="shared" si="7"/>
        <v>0</v>
      </c>
    </row>
    <row r="129" spans="14:51" ht="15.75" customHeight="1" x14ac:dyDescent="0.2">
      <c r="N129" s="544">
        <f t="shared" si="0"/>
        <v>0</v>
      </c>
      <c r="Q129" s="544">
        <f t="shared" si="1"/>
        <v>0</v>
      </c>
      <c r="T129" s="544"/>
      <c r="U129" s="544">
        <f t="shared" si="2"/>
        <v>0</v>
      </c>
      <c r="AC129" s="544"/>
      <c r="AG129" s="544">
        <f t="shared" si="3"/>
        <v>0</v>
      </c>
      <c r="AK129" s="544"/>
      <c r="AM129" s="544">
        <f t="shared" si="4"/>
        <v>0</v>
      </c>
      <c r="AP129" s="544">
        <f t="shared" si="5"/>
        <v>0</v>
      </c>
      <c r="AT129" s="544"/>
      <c r="AU129" s="544"/>
      <c r="AV129" s="544">
        <f t="shared" si="6"/>
        <v>0</v>
      </c>
      <c r="AY129" s="544">
        <f t="shared" si="7"/>
        <v>0</v>
      </c>
    </row>
    <row r="130" spans="14:51" ht="15.75" customHeight="1" x14ac:dyDescent="0.2">
      <c r="N130" s="544">
        <f t="shared" si="0"/>
        <v>0</v>
      </c>
      <c r="Q130" s="544">
        <f t="shared" si="1"/>
        <v>0</v>
      </c>
      <c r="T130" s="544"/>
      <c r="U130" s="544">
        <f t="shared" si="2"/>
        <v>0</v>
      </c>
      <c r="AC130" s="544"/>
      <c r="AG130" s="544">
        <f t="shared" si="3"/>
        <v>0</v>
      </c>
      <c r="AK130" s="544"/>
      <c r="AM130" s="544">
        <f t="shared" si="4"/>
        <v>0</v>
      </c>
      <c r="AP130" s="544">
        <f t="shared" si="5"/>
        <v>0</v>
      </c>
      <c r="AT130" s="544"/>
      <c r="AU130" s="544"/>
      <c r="AV130" s="544">
        <f t="shared" si="6"/>
        <v>0</v>
      </c>
      <c r="AY130" s="544">
        <f t="shared" si="7"/>
        <v>0</v>
      </c>
    </row>
    <row r="131" spans="14:51" ht="15.75" customHeight="1" x14ac:dyDescent="0.2">
      <c r="N131" s="544">
        <f t="shared" si="0"/>
        <v>0</v>
      </c>
      <c r="Q131" s="544">
        <f t="shared" si="1"/>
        <v>0</v>
      </c>
      <c r="T131" s="544"/>
      <c r="U131" s="544">
        <f t="shared" si="2"/>
        <v>0</v>
      </c>
      <c r="AC131" s="544"/>
      <c r="AG131" s="544">
        <f t="shared" si="3"/>
        <v>0</v>
      </c>
      <c r="AK131" s="544"/>
      <c r="AM131" s="544">
        <f t="shared" si="4"/>
        <v>0</v>
      </c>
      <c r="AP131" s="544">
        <f t="shared" si="5"/>
        <v>0</v>
      </c>
      <c r="AT131" s="544"/>
      <c r="AU131" s="544"/>
      <c r="AV131" s="544">
        <f t="shared" si="6"/>
        <v>0</v>
      </c>
      <c r="AY131" s="544">
        <f t="shared" si="7"/>
        <v>0</v>
      </c>
    </row>
    <row r="132" spans="14:51" ht="15.75" customHeight="1" x14ac:dyDescent="0.2">
      <c r="N132" s="544">
        <f t="shared" si="0"/>
        <v>0</v>
      </c>
      <c r="Q132" s="544">
        <f t="shared" si="1"/>
        <v>0</v>
      </c>
      <c r="T132" s="544"/>
      <c r="U132" s="544">
        <f t="shared" si="2"/>
        <v>0</v>
      </c>
      <c r="AC132" s="544"/>
      <c r="AG132" s="544">
        <f t="shared" si="3"/>
        <v>0</v>
      </c>
      <c r="AK132" s="544"/>
      <c r="AM132" s="544">
        <f t="shared" si="4"/>
        <v>0</v>
      </c>
      <c r="AP132" s="544">
        <f t="shared" si="5"/>
        <v>0</v>
      </c>
      <c r="AT132" s="544"/>
      <c r="AU132" s="544"/>
      <c r="AV132" s="544">
        <f t="shared" si="6"/>
        <v>0</v>
      </c>
      <c r="AY132" s="544">
        <f t="shared" si="7"/>
        <v>0</v>
      </c>
    </row>
    <row r="133" spans="14:51" ht="15.75" customHeight="1" x14ac:dyDescent="0.2">
      <c r="N133" s="544">
        <f t="shared" si="0"/>
        <v>0</v>
      </c>
      <c r="Q133" s="544">
        <f t="shared" si="1"/>
        <v>0</v>
      </c>
      <c r="T133" s="544"/>
      <c r="U133" s="544">
        <f t="shared" si="2"/>
        <v>0</v>
      </c>
      <c r="AC133" s="544"/>
      <c r="AG133" s="544">
        <f t="shared" si="3"/>
        <v>0</v>
      </c>
      <c r="AK133" s="544"/>
      <c r="AM133" s="544">
        <f t="shared" si="4"/>
        <v>0</v>
      </c>
      <c r="AP133" s="544">
        <f t="shared" si="5"/>
        <v>0</v>
      </c>
      <c r="AT133" s="544"/>
      <c r="AU133" s="544"/>
      <c r="AV133" s="544">
        <f t="shared" si="6"/>
        <v>0</v>
      </c>
      <c r="AY133" s="544">
        <f t="shared" si="7"/>
        <v>0</v>
      </c>
    </row>
    <row r="134" spans="14:51" ht="15.75" customHeight="1" x14ac:dyDescent="0.2">
      <c r="N134" s="544">
        <f t="shared" si="0"/>
        <v>0</v>
      </c>
      <c r="Q134" s="544">
        <f t="shared" si="1"/>
        <v>0</v>
      </c>
      <c r="T134" s="544"/>
      <c r="U134" s="544">
        <f t="shared" si="2"/>
        <v>0</v>
      </c>
      <c r="AC134" s="544"/>
      <c r="AG134" s="544">
        <f t="shared" si="3"/>
        <v>0</v>
      </c>
      <c r="AK134" s="544"/>
      <c r="AM134" s="544">
        <f t="shared" si="4"/>
        <v>0</v>
      </c>
      <c r="AP134" s="544">
        <f t="shared" si="5"/>
        <v>0</v>
      </c>
      <c r="AT134" s="544"/>
      <c r="AU134" s="544"/>
      <c r="AV134" s="544">
        <f t="shared" si="6"/>
        <v>0</v>
      </c>
      <c r="AY134" s="544">
        <f t="shared" si="7"/>
        <v>0</v>
      </c>
    </row>
    <row r="135" spans="14:51" ht="15.75" customHeight="1" x14ac:dyDescent="0.2">
      <c r="N135" s="544">
        <f t="shared" si="0"/>
        <v>0</v>
      </c>
      <c r="Q135" s="544">
        <f t="shared" si="1"/>
        <v>0</v>
      </c>
      <c r="T135" s="544"/>
      <c r="U135" s="544">
        <f t="shared" si="2"/>
        <v>0</v>
      </c>
      <c r="AC135" s="544"/>
      <c r="AG135" s="544">
        <f t="shared" si="3"/>
        <v>0</v>
      </c>
      <c r="AK135" s="544"/>
      <c r="AM135" s="544">
        <f t="shared" si="4"/>
        <v>0</v>
      </c>
      <c r="AP135" s="544">
        <f t="shared" si="5"/>
        <v>0</v>
      </c>
      <c r="AT135" s="544"/>
      <c r="AU135" s="544"/>
      <c r="AV135" s="544">
        <f t="shared" si="6"/>
        <v>0</v>
      </c>
      <c r="AY135" s="544">
        <f t="shared" si="7"/>
        <v>0</v>
      </c>
    </row>
    <row r="136" spans="14:51" ht="15.75" customHeight="1" x14ac:dyDescent="0.2">
      <c r="N136" s="544">
        <f t="shared" si="0"/>
        <v>0</v>
      </c>
      <c r="Q136" s="544">
        <f t="shared" si="1"/>
        <v>0</v>
      </c>
      <c r="T136" s="544"/>
      <c r="U136" s="544">
        <f t="shared" si="2"/>
        <v>0</v>
      </c>
      <c r="AC136" s="544"/>
      <c r="AG136" s="544">
        <f t="shared" si="3"/>
        <v>0</v>
      </c>
      <c r="AK136" s="544"/>
      <c r="AM136" s="544">
        <f t="shared" si="4"/>
        <v>0</v>
      </c>
      <c r="AP136" s="544">
        <f t="shared" si="5"/>
        <v>0</v>
      </c>
      <c r="AT136" s="544"/>
      <c r="AU136" s="544"/>
      <c r="AV136" s="544">
        <f t="shared" si="6"/>
        <v>0</v>
      </c>
      <c r="AY136" s="544">
        <f t="shared" si="7"/>
        <v>0</v>
      </c>
    </row>
    <row r="137" spans="14:51" ht="15.75" customHeight="1" x14ac:dyDescent="0.2">
      <c r="N137" s="544">
        <f t="shared" si="0"/>
        <v>0</v>
      </c>
      <c r="Q137" s="544">
        <f t="shared" si="1"/>
        <v>0</v>
      </c>
      <c r="T137" s="544"/>
      <c r="U137" s="544">
        <f t="shared" si="2"/>
        <v>0</v>
      </c>
      <c r="AC137" s="544"/>
      <c r="AG137" s="544">
        <f t="shared" si="3"/>
        <v>0</v>
      </c>
      <c r="AK137" s="544"/>
      <c r="AM137" s="544">
        <f t="shared" si="4"/>
        <v>0</v>
      </c>
      <c r="AP137" s="544">
        <f t="shared" si="5"/>
        <v>0</v>
      </c>
      <c r="AT137" s="544"/>
      <c r="AU137" s="544"/>
      <c r="AV137" s="544">
        <f t="shared" si="6"/>
        <v>0</v>
      </c>
      <c r="AY137" s="544">
        <f t="shared" si="7"/>
        <v>0</v>
      </c>
    </row>
    <row r="138" spans="14:51" ht="15.75" customHeight="1" x14ac:dyDescent="0.2">
      <c r="N138" s="544">
        <f t="shared" si="0"/>
        <v>0</v>
      </c>
      <c r="Q138" s="544">
        <f t="shared" si="1"/>
        <v>0</v>
      </c>
      <c r="T138" s="544"/>
      <c r="U138" s="544">
        <f t="shared" si="2"/>
        <v>0</v>
      </c>
      <c r="AC138" s="544"/>
      <c r="AG138" s="544">
        <f t="shared" si="3"/>
        <v>0</v>
      </c>
      <c r="AK138" s="544"/>
      <c r="AM138" s="544">
        <f t="shared" si="4"/>
        <v>0</v>
      </c>
      <c r="AP138" s="544">
        <f t="shared" si="5"/>
        <v>0</v>
      </c>
      <c r="AT138" s="544"/>
      <c r="AU138" s="544"/>
      <c r="AV138" s="544">
        <f t="shared" si="6"/>
        <v>0</v>
      </c>
      <c r="AY138" s="544">
        <f t="shared" si="7"/>
        <v>0</v>
      </c>
    </row>
    <row r="139" spans="14:51" ht="15.75" customHeight="1" x14ac:dyDescent="0.2">
      <c r="N139" s="544">
        <f t="shared" si="0"/>
        <v>0</v>
      </c>
      <c r="Q139" s="544">
        <f t="shared" si="1"/>
        <v>0</v>
      </c>
      <c r="T139" s="544"/>
      <c r="U139" s="544">
        <f t="shared" si="2"/>
        <v>0</v>
      </c>
      <c r="AC139" s="544"/>
      <c r="AG139" s="544">
        <f t="shared" si="3"/>
        <v>0</v>
      </c>
      <c r="AK139" s="544"/>
      <c r="AM139" s="544">
        <f t="shared" si="4"/>
        <v>0</v>
      </c>
      <c r="AP139" s="544">
        <f t="shared" si="5"/>
        <v>0</v>
      </c>
      <c r="AT139" s="544"/>
      <c r="AU139" s="544"/>
      <c r="AV139" s="544">
        <f t="shared" si="6"/>
        <v>0</v>
      </c>
      <c r="AY139" s="544">
        <f t="shared" si="7"/>
        <v>0</v>
      </c>
    </row>
    <row r="140" spans="14:51" ht="15.75" customHeight="1" x14ac:dyDescent="0.2">
      <c r="N140" s="544">
        <f t="shared" si="0"/>
        <v>0</v>
      </c>
      <c r="Q140" s="544">
        <f t="shared" si="1"/>
        <v>0</v>
      </c>
      <c r="T140" s="544"/>
      <c r="U140" s="544">
        <f t="shared" si="2"/>
        <v>0</v>
      </c>
      <c r="AC140" s="544"/>
      <c r="AG140" s="544">
        <f t="shared" si="3"/>
        <v>0</v>
      </c>
      <c r="AK140" s="544"/>
      <c r="AM140" s="544">
        <f t="shared" si="4"/>
        <v>0</v>
      </c>
      <c r="AP140" s="544">
        <f t="shared" si="5"/>
        <v>0</v>
      </c>
      <c r="AT140" s="544"/>
      <c r="AU140" s="544"/>
      <c r="AV140" s="544">
        <f t="shared" si="6"/>
        <v>0</v>
      </c>
      <c r="AY140" s="544">
        <f t="shared" si="7"/>
        <v>0</v>
      </c>
    </row>
    <row r="141" spans="14:51" ht="15.75" customHeight="1" x14ac:dyDescent="0.2">
      <c r="N141" s="544">
        <f t="shared" si="0"/>
        <v>0</v>
      </c>
      <c r="Q141" s="544">
        <f t="shared" si="1"/>
        <v>0</v>
      </c>
      <c r="T141" s="544"/>
      <c r="U141" s="544">
        <f t="shared" si="2"/>
        <v>0</v>
      </c>
      <c r="AC141" s="544"/>
      <c r="AG141" s="544">
        <f t="shared" si="3"/>
        <v>0</v>
      </c>
      <c r="AK141" s="544"/>
      <c r="AM141" s="544">
        <f t="shared" si="4"/>
        <v>0</v>
      </c>
      <c r="AP141" s="544">
        <f t="shared" si="5"/>
        <v>0</v>
      </c>
      <c r="AT141" s="544"/>
      <c r="AU141" s="544"/>
      <c r="AV141" s="544">
        <f t="shared" si="6"/>
        <v>0</v>
      </c>
      <c r="AY141" s="544">
        <f t="shared" si="7"/>
        <v>0</v>
      </c>
    </row>
    <row r="142" spans="14:51" ht="15.75" customHeight="1" x14ac:dyDescent="0.2">
      <c r="N142" s="544">
        <f t="shared" si="0"/>
        <v>0</v>
      </c>
      <c r="Q142" s="544">
        <f t="shared" si="1"/>
        <v>0</v>
      </c>
      <c r="T142" s="544"/>
      <c r="U142" s="544">
        <f t="shared" si="2"/>
        <v>0</v>
      </c>
      <c r="AC142" s="544"/>
      <c r="AG142" s="544">
        <f t="shared" si="3"/>
        <v>0</v>
      </c>
      <c r="AK142" s="544"/>
      <c r="AM142" s="544">
        <f t="shared" si="4"/>
        <v>0</v>
      </c>
      <c r="AP142" s="544">
        <f t="shared" si="5"/>
        <v>0</v>
      </c>
      <c r="AT142" s="544"/>
      <c r="AU142" s="544"/>
      <c r="AV142" s="544">
        <f t="shared" si="6"/>
        <v>0</v>
      </c>
      <c r="AY142" s="544">
        <f t="shared" si="7"/>
        <v>0</v>
      </c>
    </row>
    <row r="143" spans="14:51" ht="15.75" customHeight="1" x14ac:dyDescent="0.2">
      <c r="N143" s="544">
        <f t="shared" si="0"/>
        <v>0</v>
      </c>
      <c r="Q143" s="544">
        <f t="shared" si="1"/>
        <v>0</v>
      </c>
      <c r="T143" s="544"/>
      <c r="U143" s="544">
        <f t="shared" si="2"/>
        <v>0</v>
      </c>
      <c r="AC143" s="544"/>
      <c r="AG143" s="544">
        <f t="shared" si="3"/>
        <v>0</v>
      </c>
      <c r="AK143" s="544"/>
      <c r="AM143" s="544">
        <f t="shared" si="4"/>
        <v>0</v>
      </c>
      <c r="AP143" s="544">
        <f t="shared" si="5"/>
        <v>0</v>
      </c>
      <c r="AT143" s="544"/>
      <c r="AU143" s="544"/>
      <c r="AV143" s="544">
        <f t="shared" si="6"/>
        <v>0</v>
      </c>
      <c r="AY143" s="544">
        <f t="shared" si="7"/>
        <v>0</v>
      </c>
    </row>
    <row r="144" spans="14:51" ht="15.75" customHeight="1" x14ac:dyDescent="0.2">
      <c r="N144" s="544">
        <f t="shared" si="0"/>
        <v>0</v>
      </c>
      <c r="Q144" s="544">
        <f t="shared" si="1"/>
        <v>0</v>
      </c>
      <c r="T144" s="544"/>
      <c r="U144" s="544">
        <f t="shared" si="2"/>
        <v>0</v>
      </c>
      <c r="AC144" s="544"/>
      <c r="AG144" s="544">
        <f t="shared" si="3"/>
        <v>0</v>
      </c>
      <c r="AK144" s="544"/>
      <c r="AM144" s="544">
        <f t="shared" si="4"/>
        <v>0</v>
      </c>
      <c r="AP144" s="544">
        <f t="shared" si="5"/>
        <v>0</v>
      </c>
      <c r="AT144" s="544"/>
      <c r="AU144" s="544"/>
      <c r="AV144" s="544">
        <f t="shared" si="6"/>
        <v>0</v>
      </c>
      <c r="AY144" s="544">
        <f t="shared" si="7"/>
        <v>0</v>
      </c>
    </row>
    <row r="145" spans="14:51" ht="15.75" customHeight="1" x14ac:dyDescent="0.2">
      <c r="N145" s="544">
        <f t="shared" si="0"/>
        <v>0</v>
      </c>
      <c r="Q145" s="544">
        <f t="shared" si="1"/>
        <v>0</v>
      </c>
      <c r="T145" s="544"/>
      <c r="U145" s="544">
        <f t="shared" si="2"/>
        <v>0</v>
      </c>
      <c r="AC145" s="544"/>
      <c r="AG145" s="544">
        <f t="shared" si="3"/>
        <v>0</v>
      </c>
      <c r="AK145" s="544"/>
      <c r="AM145" s="544">
        <f t="shared" si="4"/>
        <v>0</v>
      </c>
      <c r="AP145" s="544">
        <f t="shared" si="5"/>
        <v>0</v>
      </c>
      <c r="AT145" s="544"/>
      <c r="AU145" s="544"/>
      <c r="AV145" s="544">
        <f t="shared" si="6"/>
        <v>0</v>
      </c>
      <c r="AY145" s="544">
        <f t="shared" si="7"/>
        <v>0</v>
      </c>
    </row>
    <row r="146" spans="14:51" ht="15.75" customHeight="1" x14ac:dyDescent="0.2">
      <c r="N146" s="544">
        <f t="shared" si="0"/>
        <v>0</v>
      </c>
      <c r="Q146" s="544">
        <f t="shared" si="1"/>
        <v>0</v>
      </c>
      <c r="T146" s="544"/>
      <c r="U146" s="544">
        <f t="shared" si="2"/>
        <v>0</v>
      </c>
      <c r="AC146" s="544"/>
      <c r="AG146" s="544">
        <f t="shared" si="3"/>
        <v>0</v>
      </c>
      <c r="AK146" s="544"/>
      <c r="AM146" s="544">
        <f t="shared" si="4"/>
        <v>0</v>
      </c>
      <c r="AP146" s="544">
        <f t="shared" si="5"/>
        <v>0</v>
      </c>
      <c r="AT146" s="544"/>
      <c r="AU146" s="544"/>
      <c r="AV146" s="544">
        <f t="shared" si="6"/>
        <v>0</v>
      </c>
      <c r="AY146" s="544">
        <f t="shared" si="7"/>
        <v>0</v>
      </c>
    </row>
    <row r="147" spans="14:51" ht="15.75" customHeight="1" x14ac:dyDescent="0.2">
      <c r="N147" s="544">
        <f t="shared" si="0"/>
        <v>0</v>
      </c>
      <c r="Q147" s="544">
        <f t="shared" si="1"/>
        <v>0</v>
      </c>
      <c r="T147" s="544"/>
      <c r="U147" s="544">
        <f t="shared" si="2"/>
        <v>0</v>
      </c>
      <c r="AC147" s="544"/>
      <c r="AG147" s="544">
        <f t="shared" si="3"/>
        <v>0</v>
      </c>
      <c r="AK147" s="544"/>
      <c r="AM147" s="544">
        <f t="shared" si="4"/>
        <v>0</v>
      </c>
      <c r="AP147" s="544">
        <f t="shared" si="5"/>
        <v>0</v>
      </c>
      <c r="AT147" s="544"/>
      <c r="AU147" s="544"/>
      <c r="AV147" s="544">
        <f t="shared" si="6"/>
        <v>0</v>
      </c>
      <c r="AY147" s="544">
        <f t="shared" si="7"/>
        <v>0</v>
      </c>
    </row>
    <row r="148" spans="14:51" ht="15.75" customHeight="1" x14ac:dyDescent="0.2">
      <c r="N148" s="544">
        <f t="shared" si="0"/>
        <v>0</v>
      </c>
      <c r="Q148" s="544">
        <f t="shared" si="1"/>
        <v>0</v>
      </c>
      <c r="T148" s="544"/>
      <c r="U148" s="544">
        <f t="shared" si="2"/>
        <v>0</v>
      </c>
      <c r="AC148" s="544"/>
      <c r="AG148" s="544">
        <f t="shared" si="3"/>
        <v>0</v>
      </c>
      <c r="AK148" s="544"/>
      <c r="AM148" s="544">
        <f t="shared" si="4"/>
        <v>0</v>
      </c>
      <c r="AP148" s="544">
        <f t="shared" si="5"/>
        <v>0</v>
      </c>
      <c r="AT148" s="544"/>
      <c r="AU148" s="544"/>
      <c r="AV148" s="544">
        <f t="shared" si="6"/>
        <v>0</v>
      </c>
      <c r="AY148" s="544">
        <f t="shared" si="7"/>
        <v>0</v>
      </c>
    </row>
    <row r="149" spans="14:51" ht="15.75" customHeight="1" x14ac:dyDescent="0.2">
      <c r="N149" s="544">
        <f t="shared" si="0"/>
        <v>0</v>
      </c>
      <c r="Q149" s="544">
        <f t="shared" si="1"/>
        <v>0</v>
      </c>
      <c r="T149" s="544"/>
      <c r="U149" s="544">
        <f t="shared" si="2"/>
        <v>0</v>
      </c>
      <c r="AC149" s="544"/>
      <c r="AG149" s="544">
        <f t="shared" si="3"/>
        <v>0</v>
      </c>
      <c r="AK149" s="544"/>
      <c r="AM149" s="544">
        <f t="shared" si="4"/>
        <v>0</v>
      </c>
      <c r="AP149" s="544">
        <f t="shared" si="5"/>
        <v>0</v>
      </c>
      <c r="AT149" s="544"/>
      <c r="AU149" s="544"/>
      <c r="AV149" s="544">
        <f t="shared" si="6"/>
        <v>0</v>
      </c>
      <c r="AY149" s="544">
        <f t="shared" si="7"/>
        <v>0</v>
      </c>
    </row>
    <row r="150" spans="14:51" ht="15.75" customHeight="1" x14ac:dyDescent="0.2">
      <c r="N150" s="544">
        <f t="shared" si="0"/>
        <v>0</v>
      </c>
      <c r="Q150" s="544">
        <f t="shared" si="1"/>
        <v>0</v>
      </c>
      <c r="T150" s="544"/>
      <c r="U150" s="544">
        <f t="shared" si="2"/>
        <v>0</v>
      </c>
      <c r="AC150" s="544"/>
      <c r="AG150" s="544">
        <f t="shared" si="3"/>
        <v>0</v>
      </c>
      <c r="AK150" s="544"/>
      <c r="AM150" s="544">
        <f t="shared" si="4"/>
        <v>0</v>
      </c>
      <c r="AP150" s="544">
        <f t="shared" si="5"/>
        <v>0</v>
      </c>
      <c r="AT150" s="544"/>
      <c r="AU150" s="544"/>
      <c r="AV150" s="544">
        <f t="shared" si="6"/>
        <v>0</v>
      </c>
      <c r="AY150" s="544">
        <f t="shared" si="7"/>
        <v>0</v>
      </c>
    </row>
    <row r="151" spans="14:51" ht="15.75" customHeight="1" x14ac:dyDescent="0.2">
      <c r="N151" s="544">
        <f t="shared" si="0"/>
        <v>0</v>
      </c>
      <c r="Q151" s="544">
        <f t="shared" si="1"/>
        <v>0</v>
      </c>
      <c r="T151" s="544"/>
      <c r="U151" s="544">
        <f t="shared" si="2"/>
        <v>0</v>
      </c>
      <c r="AC151" s="544"/>
      <c r="AG151" s="544">
        <f t="shared" si="3"/>
        <v>0</v>
      </c>
      <c r="AK151" s="544"/>
      <c r="AM151" s="544">
        <f t="shared" si="4"/>
        <v>0</v>
      </c>
      <c r="AP151" s="544">
        <f t="shared" si="5"/>
        <v>0</v>
      </c>
      <c r="AT151" s="544"/>
      <c r="AU151" s="544"/>
      <c r="AV151" s="544">
        <f t="shared" si="6"/>
        <v>0</v>
      </c>
      <c r="AY151" s="544">
        <f t="shared" si="7"/>
        <v>0</v>
      </c>
    </row>
    <row r="152" spans="14:51" ht="15.75" customHeight="1" x14ac:dyDescent="0.2">
      <c r="N152" s="544">
        <f t="shared" si="0"/>
        <v>0</v>
      </c>
      <c r="Q152" s="544">
        <f t="shared" si="1"/>
        <v>0</v>
      </c>
      <c r="T152" s="544"/>
      <c r="U152" s="544">
        <f t="shared" si="2"/>
        <v>0</v>
      </c>
      <c r="AC152" s="544"/>
      <c r="AG152" s="544">
        <f t="shared" si="3"/>
        <v>0</v>
      </c>
      <c r="AK152" s="544"/>
      <c r="AM152" s="544">
        <f t="shared" si="4"/>
        <v>0</v>
      </c>
      <c r="AP152" s="544">
        <f t="shared" si="5"/>
        <v>0</v>
      </c>
      <c r="AT152" s="544"/>
      <c r="AU152" s="544"/>
      <c r="AV152" s="544">
        <f t="shared" si="6"/>
        <v>0</v>
      </c>
      <c r="AY152" s="544">
        <f t="shared" si="7"/>
        <v>0</v>
      </c>
    </row>
    <row r="153" spans="14:51" ht="15.75" customHeight="1" x14ac:dyDescent="0.2">
      <c r="N153" s="544">
        <f t="shared" si="0"/>
        <v>0</v>
      </c>
      <c r="Q153" s="544">
        <f t="shared" si="1"/>
        <v>0</v>
      </c>
      <c r="T153" s="544"/>
      <c r="U153" s="544">
        <f t="shared" si="2"/>
        <v>0</v>
      </c>
      <c r="AC153" s="544"/>
      <c r="AG153" s="544">
        <f t="shared" si="3"/>
        <v>0</v>
      </c>
      <c r="AK153" s="544"/>
      <c r="AM153" s="544">
        <f t="shared" si="4"/>
        <v>0</v>
      </c>
      <c r="AP153" s="544">
        <f t="shared" si="5"/>
        <v>0</v>
      </c>
      <c r="AT153" s="544"/>
      <c r="AU153" s="544"/>
      <c r="AV153" s="544">
        <f t="shared" si="6"/>
        <v>0</v>
      </c>
      <c r="AY153" s="544">
        <f t="shared" si="7"/>
        <v>0</v>
      </c>
    </row>
    <row r="154" spans="14:51" ht="15.75" customHeight="1" x14ac:dyDescent="0.2">
      <c r="N154" s="544">
        <f t="shared" si="0"/>
        <v>0</v>
      </c>
      <c r="Q154" s="544">
        <f t="shared" si="1"/>
        <v>0</v>
      </c>
      <c r="T154" s="544"/>
      <c r="U154" s="544">
        <f t="shared" si="2"/>
        <v>0</v>
      </c>
      <c r="AC154" s="544"/>
      <c r="AG154" s="544">
        <f t="shared" si="3"/>
        <v>0</v>
      </c>
      <c r="AK154" s="544"/>
      <c r="AM154" s="544">
        <f t="shared" si="4"/>
        <v>0</v>
      </c>
      <c r="AP154" s="544">
        <f t="shared" si="5"/>
        <v>0</v>
      </c>
      <c r="AT154" s="544"/>
      <c r="AU154" s="544"/>
      <c r="AV154" s="544">
        <f t="shared" si="6"/>
        <v>0</v>
      </c>
      <c r="AY154" s="544">
        <f t="shared" si="7"/>
        <v>0</v>
      </c>
    </row>
    <row r="155" spans="14:51" ht="15.75" customHeight="1" x14ac:dyDescent="0.2">
      <c r="N155" s="544">
        <f t="shared" si="0"/>
        <v>0</v>
      </c>
      <c r="Q155" s="544">
        <f t="shared" si="1"/>
        <v>0</v>
      </c>
      <c r="T155" s="544"/>
      <c r="U155" s="544">
        <f t="shared" si="2"/>
        <v>0</v>
      </c>
      <c r="AC155" s="544"/>
      <c r="AG155" s="544">
        <f t="shared" si="3"/>
        <v>0</v>
      </c>
      <c r="AK155" s="544"/>
      <c r="AM155" s="544">
        <f t="shared" si="4"/>
        <v>0</v>
      </c>
      <c r="AP155" s="544">
        <f t="shared" si="5"/>
        <v>0</v>
      </c>
      <c r="AT155" s="544"/>
      <c r="AU155" s="544"/>
      <c r="AV155" s="544">
        <f t="shared" si="6"/>
        <v>0</v>
      </c>
      <c r="AY155" s="544">
        <f t="shared" si="7"/>
        <v>0</v>
      </c>
    </row>
    <row r="156" spans="14:51" ht="15.75" customHeight="1" x14ac:dyDescent="0.2">
      <c r="N156" s="544">
        <f t="shared" si="0"/>
        <v>0</v>
      </c>
      <c r="Q156" s="544">
        <f t="shared" si="1"/>
        <v>0</v>
      </c>
      <c r="T156" s="544"/>
      <c r="U156" s="544">
        <f t="shared" si="2"/>
        <v>0</v>
      </c>
      <c r="AC156" s="544"/>
      <c r="AG156" s="544">
        <f t="shared" si="3"/>
        <v>0</v>
      </c>
      <c r="AK156" s="544"/>
      <c r="AM156" s="544">
        <f t="shared" si="4"/>
        <v>0</v>
      </c>
      <c r="AP156" s="544">
        <f t="shared" si="5"/>
        <v>0</v>
      </c>
      <c r="AT156" s="544"/>
      <c r="AU156" s="544"/>
      <c r="AV156" s="544">
        <f t="shared" si="6"/>
        <v>0</v>
      </c>
      <c r="AY156" s="544">
        <f t="shared" si="7"/>
        <v>0</v>
      </c>
    </row>
    <row r="157" spans="14:51" ht="15.75" customHeight="1" x14ac:dyDescent="0.2">
      <c r="N157" s="544">
        <f t="shared" si="0"/>
        <v>0</v>
      </c>
      <c r="Q157" s="544">
        <f t="shared" si="1"/>
        <v>0</v>
      </c>
      <c r="T157" s="544"/>
      <c r="U157" s="544">
        <f t="shared" si="2"/>
        <v>0</v>
      </c>
      <c r="AC157" s="544"/>
      <c r="AG157" s="544">
        <f t="shared" si="3"/>
        <v>0</v>
      </c>
      <c r="AK157" s="544"/>
      <c r="AM157" s="544">
        <f t="shared" si="4"/>
        <v>0</v>
      </c>
      <c r="AP157" s="544">
        <f t="shared" si="5"/>
        <v>0</v>
      </c>
      <c r="AT157" s="544"/>
      <c r="AU157" s="544"/>
      <c r="AV157" s="544">
        <f t="shared" si="6"/>
        <v>0</v>
      </c>
      <c r="AY157" s="544">
        <f t="shared" si="7"/>
        <v>0</v>
      </c>
    </row>
    <row r="158" spans="14:51" ht="15.75" customHeight="1" x14ac:dyDescent="0.2">
      <c r="N158" s="544">
        <f t="shared" si="0"/>
        <v>0</v>
      </c>
      <c r="Q158" s="544">
        <f t="shared" si="1"/>
        <v>0</v>
      </c>
      <c r="T158" s="544"/>
      <c r="U158" s="544">
        <f t="shared" si="2"/>
        <v>0</v>
      </c>
      <c r="AC158" s="544"/>
      <c r="AG158" s="544">
        <f t="shared" si="3"/>
        <v>0</v>
      </c>
      <c r="AK158" s="544"/>
      <c r="AM158" s="544">
        <f t="shared" si="4"/>
        <v>0</v>
      </c>
      <c r="AP158" s="544">
        <f t="shared" si="5"/>
        <v>0</v>
      </c>
      <c r="AT158" s="544"/>
      <c r="AU158" s="544"/>
      <c r="AV158" s="544">
        <f t="shared" si="6"/>
        <v>0</v>
      </c>
      <c r="AY158" s="544">
        <f t="shared" si="7"/>
        <v>0</v>
      </c>
    </row>
    <row r="159" spans="14:51" ht="15.75" customHeight="1" x14ac:dyDescent="0.2">
      <c r="N159" s="544">
        <f t="shared" si="0"/>
        <v>0</v>
      </c>
      <c r="Q159" s="544">
        <f t="shared" si="1"/>
        <v>0</v>
      </c>
      <c r="T159" s="544"/>
      <c r="U159" s="544">
        <f t="shared" si="2"/>
        <v>0</v>
      </c>
      <c r="AC159" s="544"/>
      <c r="AG159" s="544">
        <f t="shared" si="3"/>
        <v>0</v>
      </c>
      <c r="AK159" s="544"/>
      <c r="AM159" s="544">
        <f t="shared" si="4"/>
        <v>0</v>
      </c>
      <c r="AP159" s="544">
        <f t="shared" si="5"/>
        <v>0</v>
      </c>
      <c r="AT159" s="544"/>
      <c r="AU159" s="544"/>
      <c r="AV159" s="544">
        <f t="shared" si="6"/>
        <v>0</v>
      </c>
      <c r="AY159" s="544">
        <f t="shared" si="7"/>
        <v>0</v>
      </c>
    </row>
    <row r="160" spans="14:51" ht="15.75" customHeight="1" x14ac:dyDescent="0.2">
      <c r="N160" s="544">
        <f t="shared" si="0"/>
        <v>0</v>
      </c>
      <c r="Q160" s="544">
        <f t="shared" si="1"/>
        <v>0</v>
      </c>
      <c r="T160" s="544"/>
      <c r="U160" s="544">
        <f t="shared" si="2"/>
        <v>0</v>
      </c>
      <c r="AC160" s="544"/>
      <c r="AG160" s="544">
        <f t="shared" si="3"/>
        <v>0</v>
      </c>
      <c r="AK160" s="544"/>
      <c r="AM160" s="544">
        <f t="shared" si="4"/>
        <v>0</v>
      </c>
      <c r="AP160" s="544">
        <f t="shared" si="5"/>
        <v>0</v>
      </c>
      <c r="AT160" s="544"/>
      <c r="AU160" s="544"/>
      <c r="AV160" s="544">
        <f t="shared" si="6"/>
        <v>0</v>
      </c>
      <c r="AY160" s="544">
        <f t="shared" si="7"/>
        <v>0</v>
      </c>
    </row>
    <row r="161" spans="14:51" ht="15.75" customHeight="1" x14ac:dyDescent="0.2">
      <c r="N161" s="544">
        <f t="shared" si="0"/>
        <v>0</v>
      </c>
      <c r="Q161" s="544">
        <f t="shared" si="1"/>
        <v>0</v>
      </c>
      <c r="T161" s="544"/>
      <c r="U161" s="544">
        <f t="shared" si="2"/>
        <v>0</v>
      </c>
      <c r="AC161" s="544"/>
      <c r="AG161" s="544">
        <f t="shared" si="3"/>
        <v>0</v>
      </c>
      <c r="AK161" s="544"/>
      <c r="AM161" s="544">
        <f t="shared" si="4"/>
        <v>0</v>
      </c>
      <c r="AP161" s="544">
        <f t="shared" si="5"/>
        <v>0</v>
      </c>
      <c r="AT161" s="544"/>
      <c r="AU161" s="544"/>
      <c r="AV161" s="544">
        <f t="shared" si="6"/>
        <v>0</v>
      </c>
      <c r="AY161" s="544">
        <f t="shared" si="7"/>
        <v>0</v>
      </c>
    </row>
    <row r="162" spans="14:51" ht="15.75" customHeight="1" x14ac:dyDescent="0.2">
      <c r="N162" s="544">
        <f t="shared" si="0"/>
        <v>0</v>
      </c>
      <c r="Q162" s="544">
        <f t="shared" si="1"/>
        <v>0</v>
      </c>
      <c r="T162" s="544"/>
      <c r="U162" s="544">
        <f t="shared" si="2"/>
        <v>0</v>
      </c>
      <c r="AC162" s="544"/>
      <c r="AG162" s="544">
        <f t="shared" si="3"/>
        <v>0</v>
      </c>
      <c r="AK162" s="544"/>
      <c r="AM162" s="544">
        <f t="shared" si="4"/>
        <v>0</v>
      </c>
      <c r="AP162" s="544">
        <f t="shared" si="5"/>
        <v>0</v>
      </c>
      <c r="AT162" s="544"/>
      <c r="AU162" s="544"/>
      <c r="AV162" s="544">
        <f t="shared" si="6"/>
        <v>0</v>
      </c>
      <c r="AY162" s="544">
        <f t="shared" si="7"/>
        <v>0</v>
      </c>
    </row>
    <row r="163" spans="14:51" ht="15.75" customHeight="1" x14ac:dyDescent="0.2">
      <c r="N163" s="544">
        <f t="shared" si="0"/>
        <v>0</v>
      </c>
      <c r="Q163" s="544">
        <f t="shared" si="1"/>
        <v>0</v>
      </c>
      <c r="T163" s="544"/>
      <c r="U163" s="544">
        <f t="shared" si="2"/>
        <v>0</v>
      </c>
      <c r="AC163" s="544"/>
      <c r="AG163" s="544">
        <f t="shared" si="3"/>
        <v>0</v>
      </c>
      <c r="AK163" s="544"/>
      <c r="AM163" s="544">
        <f t="shared" si="4"/>
        <v>0</v>
      </c>
      <c r="AP163" s="544">
        <f t="shared" si="5"/>
        <v>0</v>
      </c>
      <c r="AT163" s="544"/>
      <c r="AU163" s="544"/>
      <c r="AV163" s="544">
        <f t="shared" si="6"/>
        <v>0</v>
      </c>
      <c r="AY163" s="544">
        <f t="shared" si="7"/>
        <v>0</v>
      </c>
    </row>
    <row r="164" spans="14:51" ht="15.75" customHeight="1" x14ac:dyDescent="0.2">
      <c r="N164" s="544">
        <f t="shared" si="0"/>
        <v>0</v>
      </c>
      <c r="Q164" s="544">
        <f t="shared" si="1"/>
        <v>0</v>
      </c>
      <c r="T164" s="544"/>
      <c r="U164" s="544">
        <f t="shared" si="2"/>
        <v>0</v>
      </c>
      <c r="AC164" s="544"/>
      <c r="AG164" s="544">
        <f t="shared" si="3"/>
        <v>0</v>
      </c>
      <c r="AK164" s="544"/>
      <c r="AM164" s="544">
        <f t="shared" si="4"/>
        <v>0</v>
      </c>
      <c r="AP164" s="544">
        <f t="shared" si="5"/>
        <v>0</v>
      </c>
      <c r="AT164" s="544"/>
      <c r="AU164" s="544"/>
      <c r="AV164" s="544">
        <f t="shared" si="6"/>
        <v>0</v>
      </c>
      <c r="AY164" s="544">
        <f t="shared" si="7"/>
        <v>0</v>
      </c>
    </row>
    <row r="165" spans="14:51" ht="15.75" customHeight="1" x14ac:dyDescent="0.2">
      <c r="N165" s="544">
        <f t="shared" si="0"/>
        <v>0</v>
      </c>
      <c r="Q165" s="544">
        <f t="shared" si="1"/>
        <v>0</v>
      </c>
      <c r="T165" s="544"/>
      <c r="U165" s="544">
        <f t="shared" si="2"/>
        <v>0</v>
      </c>
      <c r="AC165" s="544"/>
      <c r="AG165" s="544">
        <f t="shared" si="3"/>
        <v>0</v>
      </c>
      <c r="AK165" s="544"/>
      <c r="AM165" s="544">
        <f t="shared" si="4"/>
        <v>0</v>
      </c>
      <c r="AP165" s="544">
        <f t="shared" si="5"/>
        <v>0</v>
      </c>
      <c r="AT165" s="544"/>
      <c r="AU165" s="544"/>
      <c r="AV165" s="544">
        <f t="shared" si="6"/>
        <v>0</v>
      </c>
      <c r="AY165" s="544">
        <f t="shared" si="7"/>
        <v>0</v>
      </c>
    </row>
    <row r="166" spans="14:51" ht="15.75" customHeight="1" x14ac:dyDescent="0.2">
      <c r="N166" s="544">
        <f t="shared" si="0"/>
        <v>0</v>
      </c>
      <c r="Q166" s="544">
        <f t="shared" si="1"/>
        <v>0</v>
      </c>
      <c r="T166" s="544"/>
      <c r="U166" s="544">
        <f t="shared" si="2"/>
        <v>0</v>
      </c>
      <c r="AC166" s="544"/>
      <c r="AG166" s="544">
        <f t="shared" si="3"/>
        <v>0</v>
      </c>
      <c r="AK166" s="544"/>
      <c r="AM166" s="544">
        <f t="shared" si="4"/>
        <v>0</v>
      </c>
      <c r="AP166" s="544">
        <f t="shared" si="5"/>
        <v>0</v>
      </c>
      <c r="AT166" s="544"/>
      <c r="AU166" s="544"/>
      <c r="AV166" s="544">
        <f t="shared" si="6"/>
        <v>0</v>
      </c>
      <c r="AY166" s="544">
        <f t="shared" si="7"/>
        <v>0</v>
      </c>
    </row>
    <row r="167" spans="14:51" ht="15.75" customHeight="1" x14ac:dyDescent="0.2">
      <c r="N167" s="544">
        <f t="shared" si="0"/>
        <v>0</v>
      </c>
      <c r="Q167" s="544">
        <f t="shared" si="1"/>
        <v>0</v>
      </c>
      <c r="T167" s="544"/>
      <c r="U167" s="544">
        <f t="shared" si="2"/>
        <v>0</v>
      </c>
      <c r="AC167" s="544"/>
      <c r="AG167" s="544">
        <f t="shared" si="3"/>
        <v>0</v>
      </c>
      <c r="AK167" s="544"/>
      <c r="AM167" s="544">
        <f t="shared" si="4"/>
        <v>0</v>
      </c>
      <c r="AP167" s="544">
        <f t="shared" si="5"/>
        <v>0</v>
      </c>
      <c r="AT167" s="544"/>
      <c r="AU167" s="544"/>
      <c r="AV167" s="544">
        <f t="shared" si="6"/>
        <v>0</v>
      </c>
      <c r="AY167" s="544">
        <f t="shared" si="7"/>
        <v>0</v>
      </c>
    </row>
    <row r="168" spans="14:51" ht="15.75" customHeight="1" x14ac:dyDescent="0.2">
      <c r="N168" s="544">
        <f t="shared" si="0"/>
        <v>0</v>
      </c>
      <c r="Q168" s="544">
        <f t="shared" si="1"/>
        <v>0</v>
      </c>
      <c r="T168" s="544"/>
      <c r="U168" s="544">
        <f t="shared" si="2"/>
        <v>0</v>
      </c>
      <c r="AC168" s="544"/>
      <c r="AG168" s="544">
        <f t="shared" si="3"/>
        <v>0</v>
      </c>
      <c r="AK168" s="544"/>
      <c r="AM168" s="544">
        <f t="shared" si="4"/>
        <v>0</v>
      </c>
      <c r="AP168" s="544">
        <f t="shared" si="5"/>
        <v>0</v>
      </c>
      <c r="AT168" s="544"/>
      <c r="AU168" s="544"/>
      <c r="AV168" s="544">
        <f t="shared" si="6"/>
        <v>0</v>
      </c>
      <c r="AY168" s="544">
        <f t="shared" si="7"/>
        <v>0</v>
      </c>
    </row>
    <row r="169" spans="14:51" ht="15.75" customHeight="1" x14ac:dyDescent="0.2">
      <c r="N169" s="544">
        <f t="shared" si="0"/>
        <v>0</v>
      </c>
      <c r="Q169" s="544">
        <f t="shared" si="1"/>
        <v>0</v>
      </c>
      <c r="T169" s="544"/>
      <c r="U169" s="544">
        <f t="shared" si="2"/>
        <v>0</v>
      </c>
      <c r="AC169" s="544"/>
      <c r="AG169" s="544">
        <f t="shared" si="3"/>
        <v>0</v>
      </c>
      <c r="AK169" s="544"/>
      <c r="AM169" s="544">
        <f t="shared" si="4"/>
        <v>0</v>
      </c>
      <c r="AP169" s="544">
        <f t="shared" si="5"/>
        <v>0</v>
      </c>
      <c r="AT169" s="544"/>
      <c r="AU169" s="544"/>
      <c r="AV169" s="544">
        <f t="shared" si="6"/>
        <v>0</v>
      </c>
      <c r="AY169" s="544">
        <f t="shared" si="7"/>
        <v>0</v>
      </c>
    </row>
    <row r="170" spans="14:51" ht="15.75" customHeight="1" x14ac:dyDescent="0.2">
      <c r="N170" s="544">
        <f t="shared" si="0"/>
        <v>0</v>
      </c>
      <c r="Q170" s="544">
        <f t="shared" si="1"/>
        <v>0</v>
      </c>
      <c r="T170" s="544"/>
      <c r="U170" s="544">
        <f t="shared" si="2"/>
        <v>0</v>
      </c>
      <c r="AC170" s="544"/>
      <c r="AG170" s="544">
        <f t="shared" si="3"/>
        <v>0</v>
      </c>
      <c r="AK170" s="544"/>
      <c r="AM170" s="544">
        <f t="shared" si="4"/>
        <v>0</v>
      </c>
      <c r="AP170" s="544">
        <f t="shared" si="5"/>
        <v>0</v>
      </c>
      <c r="AT170" s="544"/>
      <c r="AU170" s="544"/>
      <c r="AV170" s="544">
        <f t="shared" si="6"/>
        <v>0</v>
      </c>
      <c r="AY170" s="544">
        <f t="shared" si="7"/>
        <v>0</v>
      </c>
    </row>
    <row r="171" spans="14:51" ht="15.75" customHeight="1" x14ac:dyDescent="0.2">
      <c r="N171" s="544">
        <f t="shared" si="0"/>
        <v>0</v>
      </c>
      <c r="Q171" s="544">
        <f t="shared" si="1"/>
        <v>0</v>
      </c>
      <c r="T171" s="544"/>
      <c r="U171" s="544">
        <f t="shared" si="2"/>
        <v>0</v>
      </c>
      <c r="AC171" s="544"/>
      <c r="AG171" s="544">
        <f t="shared" si="3"/>
        <v>0</v>
      </c>
      <c r="AK171" s="544"/>
      <c r="AM171" s="544">
        <f t="shared" si="4"/>
        <v>0</v>
      </c>
      <c r="AP171" s="544">
        <f t="shared" si="5"/>
        <v>0</v>
      </c>
      <c r="AT171" s="544"/>
      <c r="AU171" s="544"/>
      <c r="AV171" s="544">
        <f t="shared" si="6"/>
        <v>0</v>
      </c>
      <c r="AY171" s="544">
        <f t="shared" si="7"/>
        <v>0</v>
      </c>
    </row>
    <row r="172" spans="14:51" ht="15.75" customHeight="1" x14ac:dyDescent="0.2">
      <c r="N172" s="544">
        <f t="shared" si="0"/>
        <v>0</v>
      </c>
      <c r="Q172" s="544">
        <f t="shared" si="1"/>
        <v>0</v>
      </c>
      <c r="T172" s="544"/>
      <c r="U172" s="544">
        <f t="shared" si="2"/>
        <v>0</v>
      </c>
      <c r="AC172" s="544"/>
      <c r="AG172" s="544">
        <f t="shared" si="3"/>
        <v>0</v>
      </c>
      <c r="AK172" s="544"/>
      <c r="AM172" s="544">
        <f t="shared" si="4"/>
        <v>0</v>
      </c>
      <c r="AP172" s="544">
        <f t="shared" si="5"/>
        <v>0</v>
      </c>
      <c r="AT172" s="544"/>
      <c r="AU172" s="544"/>
      <c r="AV172" s="544">
        <f t="shared" si="6"/>
        <v>0</v>
      </c>
      <c r="AY172" s="544">
        <f t="shared" si="7"/>
        <v>0</v>
      </c>
    </row>
    <row r="173" spans="14:51" ht="15.75" customHeight="1" x14ac:dyDescent="0.2">
      <c r="N173" s="544">
        <f t="shared" si="0"/>
        <v>0</v>
      </c>
      <c r="Q173" s="544">
        <f t="shared" si="1"/>
        <v>0</v>
      </c>
      <c r="T173" s="544"/>
      <c r="U173" s="544">
        <f t="shared" si="2"/>
        <v>0</v>
      </c>
      <c r="AC173" s="544"/>
      <c r="AG173" s="544">
        <f t="shared" si="3"/>
        <v>0</v>
      </c>
      <c r="AK173" s="544"/>
      <c r="AM173" s="544">
        <f t="shared" si="4"/>
        <v>0</v>
      </c>
      <c r="AP173" s="544">
        <f t="shared" si="5"/>
        <v>0</v>
      </c>
      <c r="AT173" s="544"/>
      <c r="AU173" s="544"/>
      <c r="AV173" s="544">
        <f t="shared" si="6"/>
        <v>0</v>
      </c>
      <c r="AY173" s="544">
        <f t="shared" si="7"/>
        <v>0</v>
      </c>
    </row>
    <row r="174" spans="14:51" ht="15.75" customHeight="1" x14ac:dyDescent="0.2">
      <c r="N174" s="544">
        <f t="shared" si="0"/>
        <v>0</v>
      </c>
      <c r="Q174" s="544">
        <f t="shared" si="1"/>
        <v>0</v>
      </c>
      <c r="T174" s="544"/>
      <c r="U174" s="544">
        <f t="shared" si="2"/>
        <v>0</v>
      </c>
      <c r="AC174" s="544"/>
      <c r="AG174" s="544">
        <f t="shared" si="3"/>
        <v>0</v>
      </c>
      <c r="AK174" s="544"/>
      <c r="AM174" s="544">
        <f t="shared" si="4"/>
        <v>0</v>
      </c>
      <c r="AP174" s="544">
        <f t="shared" si="5"/>
        <v>0</v>
      </c>
      <c r="AT174" s="544"/>
      <c r="AU174" s="544"/>
      <c r="AV174" s="544">
        <f t="shared" si="6"/>
        <v>0</v>
      </c>
      <c r="AY174" s="544">
        <f t="shared" si="7"/>
        <v>0</v>
      </c>
    </row>
    <row r="175" spans="14:51" ht="15.75" customHeight="1" x14ac:dyDescent="0.2">
      <c r="N175" s="544">
        <f t="shared" si="0"/>
        <v>0</v>
      </c>
      <c r="Q175" s="544">
        <f t="shared" si="1"/>
        <v>0</v>
      </c>
      <c r="T175" s="544"/>
      <c r="U175" s="544">
        <f t="shared" si="2"/>
        <v>0</v>
      </c>
      <c r="AC175" s="544"/>
      <c r="AG175" s="544">
        <f t="shared" si="3"/>
        <v>0</v>
      </c>
      <c r="AK175" s="544"/>
      <c r="AM175" s="544">
        <f t="shared" si="4"/>
        <v>0</v>
      </c>
      <c r="AP175" s="544">
        <f t="shared" si="5"/>
        <v>0</v>
      </c>
      <c r="AT175" s="544"/>
      <c r="AU175" s="544"/>
      <c r="AV175" s="544">
        <f t="shared" si="6"/>
        <v>0</v>
      </c>
      <c r="AY175" s="544">
        <f t="shared" si="7"/>
        <v>0</v>
      </c>
    </row>
    <row r="176" spans="14:51" ht="15.75" customHeight="1" x14ac:dyDescent="0.2">
      <c r="N176" s="544">
        <f t="shared" si="0"/>
        <v>0</v>
      </c>
      <c r="Q176" s="544">
        <f t="shared" si="1"/>
        <v>0</v>
      </c>
      <c r="T176" s="544"/>
      <c r="U176" s="544">
        <f t="shared" si="2"/>
        <v>0</v>
      </c>
      <c r="AC176" s="544"/>
      <c r="AG176" s="544">
        <f t="shared" si="3"/>
        <v>0</v>
      </c>
      <c r="AK176" s="544"/>
      <c r="AM176" s="544">
        <f t="shared" si="4"/>
        <v>0</v>
      </c>
      <c r="AP176" s="544">
        <f t="shared" si="5"/>
        <v>0</v>
      </c>
      <c r="AT176" s="544"/>
      <c r="AU176" s="544"/>
      <c r="AV176" s="544">
        <f t="shared" si="6"/>
        <v>0</v>
      </c>
      <c r="AY176" s="544">
        <f t="shared" si="7"/>
        <v>0</v>
      </c>
    </row>
    <row r="177" spans="14:51" ht="15.75" customHeight="1" x14ac:dyDescent="0.2">
      <c r="N177" s="544">
        <f t="shared" si="0"/>
        <v>0</v>
      </c>
      <c r="Q177" s="544">
        <f t="shared" si="1"/>
        <v>0</v>
      </c>
      <c r="T177" s="544"/>
      <c r="U177" s="544">
        <f t="shared" si="2"/>
        <v>0</v>
      </c>
      <c r="AC177" s="544"/>
      <c r="AG177" s="544">
        <f t="shared" si="3"/>
        <v>0</v>
      </c>
      <c r="AK177" s="544"/>
      <c r="AM177" s="544">
        <f t="shared" si="4"/>
        <v>0</v>
      </c>
      <c r="AP177" s="544">
        <f t="shared" si="5"/>
        <v>0</v>
      </c>
      <c r="AT177" s="544"/>
      <c r="AU177" s="544"/>
      <c r="AV177" s="544">
        <f t="shared" si="6"/>
        <v>0</v>
      </c>
      <c r="AY177" s="544">
        <f t="shared" si="7"/>
        <v>0</v>
      </c>
    </row>
    <row r="178" spans="14:51" ht="15.75" customHeight="1" x14ac:dyDescent="0.2">
      <c r="N178" s="544">
        <f t="shared" si="0"/>
        <v>0</v>
      </c>
      <c r="Q178" s="544">
        <f t="shared" si="1"/>
        <v>0</v>
      </c>
      <c r="T178" s="544"/>
      <c r="U178" s="544">
        <f t="shared" si="2"/>
        <v>0</v>
      </c>
      <c r="AC178" s="544"/>
      <c r="AG178" s="544">
        <f t="shared" si="3"/>
        <v>0</v>
      </c>
      <c r="AK178" s="544"/>
      <c r="AM178" s="544">
        <f t="shared" si="4"/>
        <v>0</v>
      </c>
      <c r="AP178" s="544">
        <f t="shared" si="5"/>
        <v>0</v>
      </c>
      <c r="AT178" s="544"/>
      <c r="AU178" s="544"/>
      <c r="AV178" s="544">
        <f t="shared" si="6"/>
        <v>0</v>
      </c>
      <c r="AY178" s="544">
        <f t="shared" si="7"/>
        <v>0</v>
      </c>
    </row>
    <row r="179" spans="14:51" ht="15.75" customHeight="1" x14ac:dyDescent="0.2">
      <c r="N179" s="544">
        <f t="shared" si="0"/>
        <v>0</v>
      </c>
      <c r="Q179" s="544">
        <f t="shared" si="1"/>
        <v>0</v>
      </c>
      <c r="T179" s="544"/>
      <c r="U179" s="544">
        <f t="shared" si="2"/>
        <v>0</v>
      </c>
      <c r="AC179" s="544"/>
      <c r="AG179" s="544">
        <f t="shared" si="3"/>
        <v>0</v>
      </c>
      <c r="AK179" s="544"/>
      <c r="AM179" s="544">
        <f t="shared" si="4"/>
        <v>0</v>
      </c>
      <c r="AP179" s="544">
        <f t="shared" si="5"/>
        <v>0</v>
      </c>
      <c r="AT179" s="544"/>
      <c r="AU179" s="544"/>
      <c r="AV179" s="544">
        <f t="shared" si="6"/>
        <v>0</v>
      </c>
      <c r="AY179" s="544">
        <f t="shared" si="7"/>
        <v>0</v>
      </c>
    </row>
    <row r="180" spans="14:51" ht="15.75" customHeight="1" x14ac:dyDescent="0.2">
      <c r="N180" s="544">
        <f t="shared" si="0"/>
        <v>0</v>
      </c>
      <c r="Q180" s="544">
        <f t="shared" si="1"/>
        <v>0</v>
      </c>
      <c r="T180" s="544"/>
      <c r="U180" s="544">
        <f t="shared" si="2"/>
        <v>0</v>
      </c>
      <c r="AC180" s="544"/>
      <c r="AG180" s="544">
        <f t="shared" si="3"/>
        <v>0</v>
      </c>
      <c r="AK180" s="544"/>
      <c r="AM180" s="544">
        <f t="shared" si="4"/>
        <v>0</v>
      </c>
      <c r="AP180" s="544">
        <f t="shared" si="5"/>
        <v>0</v>
      </c>
      <c r="AT180" s="544"/>
      <c r="AU180" s="544"/>
      <c r="AV180" s="544">
        <f t="shared" si="6"/>
        <v>0</v>
      </c>
      <c r="AY180" s="544">
        <f t="shared" si="7"/>
        <v>0</v>
      </c>
    </row>
    <row r="181" spans="14:51" ht="15.75" customHeight="1" x14ac:dyDescent="0.2">
      <c r="N181" s="544">
        <f t="shared" si="0"/>
        <v>0</v>
      </c>
      <c r="Q181" s="544">
        <f t="shared" si="1"/>
        <v>0</v>
      </c>
      <c r="T181" s="544"/>
      <c r="U181" s="544">
        <f t="shared" si="2"/>
        <v>0</v>
      </c>
      <c r="AC181" s="544"/>
      <c r="AG181" s="544">
        <f t="shared" si="3"/>
        <v>0</v>
      </c>
      <c r="AK181" s="544"/>
      <c r="AM181" s="544">
        <f t="shared" si="4"/>
        <v>0</v>
      </c>
      <c r="AP181" s="544">
        <f t="shared" si="5"/>
        <v>0</v>
      </c>
      <c r="AT181" s="544"/>
      <c r="AU181" s="544"/>
      <c r="AV181" s="544">
        <f t="shared" si="6"/>
        <v>0</v>
      </c>
      <c r="AY181" s="544">
        <f t="shared" si="7"/>
        <v>0</v>
      </c>
    </row>
    <row r="182" spans="14:51" ht="15.75" customHeight="1" x14ac:dyDescent="0.2">
      <c r="N182" s="544">
        <f t="shared" si="0"/>
        <v>0</v>
      </c>
      <c r="Q182" s="544">
        <f t="shared" si="1"/>
        <v>0</v>
      </c>
      <c r="T182" s="544"/>
      <c r="U182" s="544">
        <f t="shared" si="2"/>
        <v>0</v>
      </c>
      <c r="AC182" s="544"/>
      <c r="AG182" s="544">
        <f t="shared" si="3"/>
        <v>0</v>
      </c>
      <c r="AK182" s="544"/>
      <c r="AM182" s="544">
        <f t="shared" si="4"/>
        <v>0</v>
      </c>
      <c r="AP182" s="544">
        <f t="shared" si="5"/>
        <v>0</v>
      </c>
      <c r="AT182" s="544"/>
      <c r="AU182" s="544"/>
      <c r="AV182" s="544">
        <f t="shared" si="6"/>
        <v>0</v>
      </c>
      <c r="AY182" s="544">
        <f t="shared" si="7"/>
        <v>0</v>
      </c>
    </row>
    <row r="183" spans="14:51" ht="15.75" customHeight="1" x14ac:dyDescent="0.2">
      <c r="N183" s="544">
        <f t="shared" si="0"/>
        <v>0</v>
      </c>
      <c r="Q183" s="544">
        <f t="shared" si="1"/>
        <v>0</v>
      </c>
      <c r="T183" s="544"/>
      <c r="U183" s="544">
        <f t="shared" si="2"/>
        <v>0</v>
      </c>
      <c r="AC183" s="544"/>
      <c r="AG183" s="544">
        <f t="shared" si="3"/>
        <v>0</v>
      </c>
      <c r="AK183" s="544"/>
      <c r="AM183" s="544">
        <f t="shared" si="4"/>
        <v>0</v>
      </c>
      <c r="AP183" s="544">
        <f t="shared" si="5"/>
        <v>0</v>
      </c>
      <c r="AT183" s="544"/>
      <c r="AU183" s="544"/>
      <c r="AV183" s="544">
        <f t="shared" si="6"/>
        <v>0</v>
      </c>
      <c r="AY183" s="544">
        <f t="shared" si="7"/>
        <v>0</v>
      </c>
    </row>
    <row r="184" spans="14:51" ht="15.75" customHeight="1" x14ac:dyDescent="0.2">
      <c r="N184" s="544">
        <f t="shared" si="0"/>
        <v>0</v>
      </c>
      <c r="Q184" s="544">
        <f t="shared" si="1"/>
        <v>0</v>
      </c>
      <c r="T184" s="544"/>
      <c r="U184" s="544">
        <f t="shared" si="2"/>
        <v>0</v>
      </c>
      <c r="AC184" s="544"/>
      <c r="AG184" s="544">
        <f t="shared" si="3"/>
        <v>0</v>
      </c>
      <c r="AK184" s="544"/>
      <c r="AM184" s="544">
        <f t="shared" si="4"/>
        <v>0</v>
      </c>
      <c r="AP184" s="544">
        <f t="shared" si="5"/>
        <v>0</v>
      </c>
      <c r="AT184" s="544"/>
      <c r="AU184" s="544"/>
      <c r="AV184" s="544">
        <f t="shared" si="6"/>
        <v>0</v>
      </c>
      <c r="AY184" s="544">
        <f t="shared" si="7"/>
        <v>0</v>
      </c>
    </row>
    <row r="185" spans="14:51" ht="15.75" customHeight="1" x14ac:dyDescent="0.2">
      <c r="N185" s="544">
        <f t="shared" si="0"/>
        <v>0</v>
      </c>
      <c r="Q185" s="544">
        <f t="shared" si="1"/>
        <v>0</v>
      </c>
      <c r="T185" s="544"/>
      <c r="U185" s="544">
        <f t="shared" si="2"/>
        <v>0</v>
      </c>
      <c r="AC185" s="544"/>
      <c r="AG185" s="544">
        <f t="shared" si="3"/>
        <v>0</v>
      </c>
      <c r="AK185" s="544"/>
      <c r="AM185" s="544">
        <f t="shared" si="4"/>
        <v>0</v>
      </c>
      <c r="AP185" s="544">
        <f t="shared" si="5"/>
        <v>0</v>
      </c>
      <c r="AT185" s="544"/>
      <c r="AU185" s="544"/>
      <c r="AV185" s="544">
        <f t="shared" si="6"/>
        <v>0</v>
      </c>
      <c r="AY185" s="544">
        <f t="shared" si="7"/>
        <v>0</v>
      </c>
    </row>
    <row r="186" spans="14:51" ht="15.75" customHeight="1" x14ac:dyDescent="0.2">
      <c r="N186" s="544">
        <f t="shared" si="0"/>
        <v>0</v>
      </c>
      <c r="Q186" s="544">
        <f t="shared" si="1"/>
        <v>0</v>
      </c>
      <c r="T186" s="544"/>
      <c r="U186" s="544">
        <f t="shared" si="2"/>
        <v>0</v>
      </c>
      <c r="AC186" s="544"/>
      <c r="AG186" s="544">
        <f t="shared" si="3"/>
        <v>0</v>
      </c>
      <c r="AK186" s="544"/>
      <c r="AM186" s="544">
        <f t="shared" si="4"/>
        <v>0</v>
      </c>
      <c r="AP186" s="544">
        <f t="shared" si="5"/>
        <v>0</v>
      </c>
      <c r="AT186" s="544"/>
      <c r="AU186" s="544"/>
      <c r="AV186" s="544">
        <f t="shared" si="6"/>
        <v>0</v>
      </c>
      <c r="AY186" s="544">
        <f t="shared" si="7"/>
        <v>0</v>
      </c>
    </row>
    <row r="187" spans="14:51" ht="15.75" customHeight="1" x14ac:dyDescent="0.2">
      <c r="N187" s="544">
        <f t="shared" si="0"/>
        <v>0</v>
      </c>
      <c r="Q187" s="544">
        <f t="shared" si="1"/>
        <v>0</v>
      </c>
      <c r="T187" s="544"/>
      <c r="U187" s="544">
        <f t="shared" si="2"/>
        <v>0</v>
      </c>
      <c r="AC187" s="544"/>
      <c r="AG187" s="544">
        <f t="shared" si="3"/>
        <v>0</v>
      </c>
      <c r="AK187" s="544"/>
      <c r="AM187" s="544">
        <f t="shared" si="4"/>
        <v>0</v>
      </c>
      <c r="AP187" s="544">
        <f t="shared" si="5"/>
        <v>0</v>
      </c>
      <c r="AT187" s="544"/>
      <c r="AU187" s="544"/>
      <c r="AV187" s="544">
        <f t="shared" si="6"/>
        <v>0</v>
      </c>
      <c r="AY187" s="544">
        <f t="shared" si="7"/>
        <v>0</v>
      </c>
    </row>
    <row r="188" spans="14:51" ht="15.75" customHeight="1" x14ac:dyDescent="0.2">
      <c r="N188" s="544">
        <f t="shared" si="0"/>
        <v>0</v>
      </c>
      <c r="Q188" s="544">
        <f t="shared" si="1"/>
        <v>0</v>
      </c>
      <c r="T188" s="544"/>
      <c r="U188" s="544">
        <f t="shared" si="2"/>
        <v>0</v>
      </c>
      <c r="AC188" s="544"/>
      <c r="AG188" s="544">
        <f t="shared" si="3"/>
        <v>0</v>
      </c>
      <c r="AK188" s="544"/>
      <c r="AM188" s="544">
        <f t="shared" si="4"/>
        <v>0</v>
      </c>
      <c r="AP188" s="544">
        <f t="shared" si="5"/>
        <v>0</v>
      </c>
      <c r="AT188" s="544"/>
      <c r="AU188" s="544"/>
      <c r="AV188" s="544">
        <f t="shared" si="6"/>
        <v>0</v>
      </c>
      <c r="AY188" s="544">
        <f t="shared" si="7"/>
        <v>0</v>
      </c>
    </row>
    <row r="189" spans="14:51" ht="15.75" customHeight="1" x14ac:dyDescent="0.2">
      <c r="N189" s="544">
        <f t="shared" si="0"/>
        <v>0</v>
      </c>
      <c r="Q189" s="544">
        <f t="shared" si="1"/>
        <v>0</v>
      </c>
      <c r="T189" s="544"/>
      <c r="U189" s="544">
        <f t="shared" si="2"/>
        <v>0</v>
      </c>
      <c r="AC189" s="544"/>
      <c r="AG189" s="544">
        <f t="shared" si="3"/>
        <v>0</v>
      </c>
      <c r="AK189" s="544"/>
      <c r="AM189" s="544">
        <f t="shared" si="4"/>
        <v>0</v>
      </c>
      <c r="AP189" s="544">
        <f t="shared" si="5"/>
        <v>0</v>
      </c>
      <c r="AT189" s="544"/>
      <c r="AU189" s="544"/>
      <c r="AV189" s="544">
        <f t="shared" si="6"/>
        <v>0</v>
      </c>
      <c r="AY189" s="544">
        <f t="shared" si="7"/>
        <v>0</v>
      </c>
    </row>
    <row r="190" spans="14:51" ht="15.75" customHeight="1" x14ac:dyDescent="0.2">
      <c r="N190" s="544">
        <f t="shared" si="0"/>
        <v>0</v>
      </c>
      <c r="Q190" s="544">
        <f t="shared" si="1"/>
        <v>0</v>
      </c>
      <c r="T190" s="544"/>
      <c r="U190" s="544">
        <f t="shared" si="2"/>
        <v>0</v>
      </c>
      <c r="AC190" s="544"/>
      <c r="AG190" s="544">
        <f t="shared" si="3"/>
        <v>0</v>
      </c>
      <c r="AK190" s="544"/>
      <c r="AM190" s="544">
        <f t="shared" si="4"/>
        <v>0</v>
      </c>
      <c r="AP190" s="544">
        <f t="shared" si="5"/>
        <v>0</v>
      </c>
      <c r="AT190" s="544"/>
      <c r="AU190" s="544"/>
      <c r="AV190" s="544">
        <f t="shared" si="6"/>
        <v>0</v>
      </c>
      <c r="AY190" s="544">
        <f t="shared" si="7"/>
        <v>0</v>
      </c>
    </row>
    <row r="191" spans="14:51" ht="15.75" customHeight="1" x14ac:dyDescent="0.2">
      <c r="N191" s="544">
        <f t="shared" si="0"/>
        <v>0</v>
      </c>
      <c r="Q191" s="544">
        <f t="shared" si="1"/>
        <v>0</v>
      </c>
      <c r="T191" s="544"/>
      <c r="U191" s="544">
        <f t="shared" si="2"/>
        <v>0</v>
      </c>
      <c r="AC191" s="544"/>
      <c r="AG191" s="544">
        <f t="shared" si="3"/>
        <v>0</v>
      </c>
      <c r="AK191" s="544"/>
      <c r="AM191" s="544">
        <f t="shared" si="4"/>
        <v>0</v>
      </c>
      <c r="AP191" s="544">
        <f t="shared" si="5"/>
        <v>0</v>
      </c>
      <c r="AT191" s="544"/>
      <c r="AU191" s="544"/>
      <c r="AV191" s="544">
        <f t="shared" si="6"/>
        <v>0</v>
      </c>
      <c r="AY191" s="544">
        <f t="shared" si="7"/>
        <v>0</v>
      </c>
    </row>
    <row r="192" spans="14:51" ht="15.75" customHeight="1" x14ac:dyDescent="0.2">
      <c r="N192" s="544">
        <f t="shared" si="0"/>
        <v>0</v>
      </c>
      <c r="Q192" s="544">
        <f t="shared" si="1"/>
        <v>0</v>
      </c>
      <c r="T192" s="544"/>
      <c r="U192" s="544">
        <f t="shared" si="2"/>
        <v>0</v>
      </c>
      <c r="AC192" s="544"/>
      <c r="AG192" s="544">
        <f t="shared" si="3"/>
        <v>0</v>
      </c>
      <c r="AK192" s="544"/>
      <c r="AM192" s="544">
        <f t="shared" si="4"/>
        <v>0</v>
      </c>
      <c r="AP192" s="544">
        <f t="shared" si="5"/>
        <v>0</v>
      </c>
      <c r="AT192" s="544"/>
      <c r="AU192" s="544"/>
      <c r="AV192" s="544">
        <f t="shared" si="6"/>
        <v>0</v>
      </c>
      <c r="AY192" s="544">
        <f t="shared" si="7"/>
        <v>0</v>
      </c>
    </row>
    <row r="193" spans="14:51" ht="15.75" customHeight="1" x14ac:dyDescent="0.2">
      <c r="N193" s="544">
        <f t="shared" si="0"/>
        <v>0</v>
      </c>
      <c r="Q193" s="544">
        <f t="shared" si="1"/>
        <v>0</v>
      </c>
      <c r="T193" s="544"/>
      <c r="U193" s="544">
        <f t="shared" si="2"/>
        <v>0</v>
      </c>
      <c r="AC193" s="544"/>
      <c r="AG193" s="544">
        <f t="shared" si="3"/>
        <v>0</v>
      </c>
      <c r="AK193" s="544"/>
      <c r="AM193" s="544">
        <f t="shared" si="4"/>
        <v>0</v>
      </c>
      <c r="AP193" s="544">
        <f t="shared" si="5"/>
        <v>0</v>
      </c>
      <c r="AT193" s="544"/>
      <c r="AU193" s="544"/>
      <c r="AV193" s="544">
        <f t="shared" si="6"/>
        <v>0</v>
      </c>
      <c r="AY193" s="544">
        <f t="shared" si="7"/>
        <v>0</v>
      </c>
    </row>
    <row r="194" spans="14:51" ht="15.75" customHeight="1" x14ac:dyDescent="0.2">
      <c r="N194" s="544">
        <f t="shared" si="0"/>
        <v>0</v>
      </c>
      <c r="Q194" s="544">
        <f t="shared" si="1"/>
        <v>0</v>
      </c>
      <c r="T194" s="544"/>
      <c r="U194" s="544">
        <f t="shared" si="2"/>
        <v>0</v>
      </c>
      <c r="AC194" s="544"/>
      <c r="AG194" s="544">
        <f t="shared" si="3"/>
        <v>0</v>
      </c>
      <c r="AK194" s="544"/>
      <c r="AM194" s="544">
        <f t="shared" si="4"/>
        <v>0</v>
      </c>
      <c r="AP194" s="544">
        <f t="shared" si="5"/>
        <v>0</v>
      </c>
      <c r="AT194" s="544"/>
      <c r="AU194" s="544"/>
      <c r="AV194" s="544">
        <f t="shared" si="6"/>
        <v>0</v>
      </c>
      <c r="AY194" s="544">
        <f t="shared" si="7"/>
        <v>0</v>
      </c>
    </row>
    <row r="195" spans="14:51" ht="15.75" customHeight="1" x14ac:dyDescent="0.2">
      <c r="N195" s="544">
        <f t="shared" si="0"/>
        <v>0</v>
      </c>
      <c r="Q195" s="544">
        <f t="shared" si="1"/>
        <v>0</v>
      </c>
      <c r="T195" s="544"/>
      <c r="U195" s="544">
        <f t="shared" si="2"/>
        <v>0</v>
      </c>
      <c r="AC195" s="544"/>
      <c r="AG195" s="544">
        <f t="shared" si="3"/>
        <v>0</v>
      </c>
      <c r="AK195" s="544"/>
      <c r="AM195" s="544">
        <f t="shared" si="4"/>
        <v>0</v>
      </c>
      <c r="AP195" s="544">
        <f t="shared" si="5"/>
        <v>0</v>
      </c>
      <c r="AT195" s="544"/>
      <c r="AU195" s="544"/>
      <c r="AV195" s="544">
        <f t="shared" si="6"/>
        <v>0</v>
      </c>
      <c r="AY195" s="544">
        <f t="shared" si="7"/>
        <v>0</v>
      </c>
    </row>
    <row r="196" spans="14:51" ht="15.75" customHeight="1" x14ac:dyDescent="0.2">
      <c r="N196" s="544">
        <f t="shared" si="0"/>
        <v>0</v>
      </c>
      <c r="Q196" s="544">
        <f t="shared" si="1"/>
        <v>0</v>
      </c>
      <c r="T196" s="544"/>
      <c r="U196" s="544">
        <f t="shared" si="2"/>
        <v>0</v>
      </c>
      <c r="AC196" s="544"/>
      <c r="AG196" s="544">
        <f t="shared" si="3"/>
        <v>0</v>
      </c>
      <c r="AK196" s="544"/>
      <c r="AM196" s="544">
        <f t="shared" si="4"/>
        <v>0</v>
      </c>
      <c r="AP196" s="544">
        <f t="shared" si="5"/>
        <v>0</v>
      </c>
      <c r="AT196" s="544"/>
      <c r="AU196" s="544"/>
      <c r="AV196" s="544">
        <f t="shared" si="6"/>
        <v>0</v>
      </c>
      <c r="AY196" s="544">
        <f t="shared" si="7"/>
        <v>0</v>
      </c>
    </row>
    <row r="197" spans="14:51" ht="15.75" customHeight="1" x14ac:dyDescent="0.2">
      <c r="N197" s="544">
        <f t="shared" si="0"/>
        <v>0</v>
      </c>
      <c r="Q197" s="544">
        <f t="shared" si="1"/>
        <v>0</v>
      </c>
      <c r="T197" s="544"/>
      <c r="U197" s="544">
        <f t="shared" si="2"/>
        <v>0</v>
      </c>
      <c r="AC197" s="544"/>
      <c r="AG197" s="544">
        <f t="shared" si="3"/>
        <v>0</v>
      </c>
      <c r="AK197" s="544"/>
      <c r="AM197" s="544">
        <f t="shared" si="4"/>
        <v>0</v>
      </c>
      <c r="AP197" s="544">
        <f t="shared" si="5"/>
        <v>0</v>
      </c>
      <c r="AT197" s="544"/>
      <c r="AU197" s="544"/>
      <c r="AV197" s="544">
        <f t="shared" si="6"/>
        <v>0</v>
      </c>
      <c r="AY197" s="544">
        <f t="shared" si="7"/>
        <v>0</v>
      </c>
    </row>
    <row r="198" spans="14:51" ht="15.75" customHeight="1" x14ac:dyDescent="0.2">
      <c r="N198" s="544">
        <f t="shared" si="0"/>
        <v>0</v>
      </c>
      <c r="Q198" s="544">
        <f t="shared" si="1"/>
        <v>0</v>
      </c>
      <c r="T198" s="544"/>
      <c r="U198" s="544">
        <f t="shared" si="2"/>
        <v>0</v>
      </c>
      <c r="AC198" s="544"/>
      <c r="AG198" s="544">
        <f t="shared" si="3"/>
        <v>0</v>
      </c>
      <c r="AK198" s="544"/>
      <c r="AM198" s="544">
        <f t="shared" si="4"/>
        <v>0</v>
      </c>
      <c r="AP198" s="544">
        <f t="shared" si="5"/>
        <v>0</v>
      </c>
      <c r="AT198" s="544"/>
      <c r="AU198" s="544"/>
      <c r="AV198" s="544">
        <f t="shared" si="6"/>
        <v>0</v>
      </c>
      <c r="AY198" s="544">
        <f t="shared" si="7"/>
        <v>0</v>
      </c>
    </row>
    <row r="199" spans="14:51" ht="15.75" customHeight="1" x14ac:dyDescent="0.2">
      <c r="N199" s="544">
        <f t="shared" si="0"/>
        <v>0</v>
      </c>
      <c r="Q199" s="544">
        <f t="shared" si="1"/>
        <v>0</v>
      </c>
      <c r="T199" s="544"/>
      <c r="U199" s="544">
        <f t="shared" si="2"/>
        <v>0</v>
      </c>
      <c r="AC199" s="544"/>
      <c r="AG199" s="544">
        <f t="shared" si="3"/>
        <v>0</v>
      </c>
      <c r="AK199" s="544"/>
      <c r="AM199" s="544">
        <f t="shared" si="4"/>
        <v>0</v>
      </c>
      <c r="AP199" s="544">
        <f t="shared" si="5"/>
        <v>0</v>
      </c>
      <c r="AT199" s="544"/>
      <c r="AU199" s="544"/>
      <c r="AV199" s="544">
        <f t="shared" si="6"/>
        <v>0</v>
      </c>
      <c r="AY199" s="544">
        <f t="shared" si="7"/>
        <v>0</v>
      </c>
    </row>
    <row r="200" spans="14:51" ht="15.75" customHeight="1" x14ac:dyDescent="0.2">
      <c r="N200" s="544">
        <f t="shared" si="0"/>
        <v>0</v>
      </c>
      <c r="Q200" s="544">
        <f t="shared" si="1"/>
        <v>0</v>
      </c>
      <c r="T200" s="544"/>
      <c r="U200" s="544">
        <f t="shared" si="2"/>
        <v>0</v>
      </c>
      <c r="AC200" s="544"/>
      <c r="AG200" s="544">
        <f t="shared" si="3"/>
        <v>0</v>
      </c>
      <c r="AK200" s="544"/>
      <c r="AM200" s="544">
        <f t="shared" si="4"/>
        <v>0</v>
      </c>
      <c r="AP200" s="544">
        <f t="shared" si="5"/>
        <v>0</v>
      </c>
      <c r="AT200" s="544"/>
      <c r="AU200" s="544"/>
      <c r="AV200" s="544">
        <f t="shared" si="6"/>
        <v>0</v>
      </c>
      <c r="AY200" s="544">
        <f t="shared" si="7"/>
        <v>0</v>
      </c>
    </row>
    <row r="201" spans="14:51" ht="15.75" customHeight="1" x14ac:dyDescent="0.2">
      <c r="N201" s="544">
        <f t="shared" si="0"/>
        <v>0</v>
      </c>
      <c r="Q201" s="544">
        <f t="shared" si="1"/>
        <v>0</v>
      </c>
      <c r="T201" s="544"/>
      <c r="U201" s="544">
        <f t="shared" si="2"/>
        <v>0</v>
      </c>
      <c r="AC201" s="544"/>
      <c r="AG201" s="544">
        <f t="shared" si="3"/>
        <v>0</v>
      </c>
      <c r="AK201" s="544"/>
      <c r="AM201" s="544">
        <f t="shared" si="4"/>
        <v>0</v>
      </c>
      <c r="AP201" s="544">
        <f t="shared" si="5"/>
        <v>0</v>
      </c>
      <c r="AT201" s="544"/>
      <c r="AU201" s="544"/>
      <c r="AV201" s="544">
        <f t="shared" si="6"/>
        <v>0</v>
      </c>
      <c r="AY201" s="544">
        <f t="shared" si="7"/>
        <v>0</v>
      </c>
    </row>
    <row r="202" spans="14:51" ht="15.75" customHeight="1" x14ac:dyDescent="0.2">
      <c r="N202" s="544">
        <f t="shared" si="0"/>
        <v>0</v>
      </c>
      <c r="Q202" s="544">
        <f t="shared" si="1"/>
        <v>0</v>
      </c>
      <c r="T202" s="544"/>
      <c r="U202" s="544">
        <f t="shared" si="2"/>
        <v>0</v>
      </c>
      <c r="AC202" s="544"/>
      <c r="AG202" s="544">
        <f t="shared" si="3"/>
        <v>0</v>
      </c>
      <c r="AK202" s="544"/>
      <c r="AM202" s="544">
        <f t="shared" si="4"/>
        <v>0</v>
      </c>
      <c r="AP202" s="544">
        <f t="shared" si="5"/>
        <v>0</v>
      </c>
      <c r="AT202" s="544"/>
      <c r="AU202" s="544"/>
      <c r="AV202" s="544">
        <f t="shared" si="6"/>
        <v>0</v>
      </c>
      <c r="AY202" s="544">
        <f t="shared" si="7"/>
        <v>0</v>
      </c>
    </row>
    <row r="203" spans="14:51" ht="15.75" customHeight="1" x14ac:dyDescent="0.2">
      <c r="N203" s="544">
        <f t="shared" si="0"/>
        <v>0</v>
      </c>
      <c r="Q203" s="544">
        <f t="shared" si="1"/>
        <v>0</v>
      </c>
      <c r="T203" s="544"/>
      <c r="U203" s="544">
        <f t="shared" si="2"/>
        <v>0</v>
      </c>
      <c r="AC203" s="544"/>
      <c r="AG203" s="544">
        <f t="shared" si="3"/>
        <v>0</v>
      </c>
      <c r="AK203" s="544"/>
      <c r="AM203" s="544">
        <f t="shared" si="4"/>
        <v>0</v>
      </c>
      <c r="AP203" s="544">
        <f t="shared" si="5"/>
        <v>0</v>
      </c>
      <c r="AT203" s="544"/>
      <c r="AU203" s="544"/>
      <c r="AV203" s="544">
        <f t="shared" si="6"/>
        <v>0</v>
      </c>
      <c r="AY203" s="544">
        <f t="shared" si="7"/>
        <v>0</v>
      </c>
    </row>
    <row r="204" spans="14:51" ht="15.75" customHeight="1" x14ac:dyDescent="0.2">
      <c r="N204" s="544">
        <f t="shared" si="0"/>
        <v>0</v>
      </c>
      <c r="Q204" s="544">
        <f t="shared" si="1"/>
        <v>0</v>
      </c>
      <c r="T204" s="544"/>
      <c r="U204" s="544">
        <f t="shared" si="2"/>
        <v>0</v>
      </c>
      <c r="AC204" s="544"/>
      <c r="AG204" s="544">
        <f t="shared" si="3"/>
        <v>0</v>
      </c>
      <c r="AK204" s="544"/>
      <c r="AM204" s="544">
        <f t="shared" si="4"/>
        <v>0</v>
      </c>
      <c r="AP204" s="544">
        <f t="shared" si="5"/>
        <v>0</v>
      </c>
      <c r="AT204" s="544"/>
      <c r="AU204" s="544"/>
      <c r="AV204" s="544">
        <f t="shared" si="6"/>
        <v>0</v>
      </c>
      <c r="AY204" s="544">
        <f t="shared" si="7"/>
        <v>0</v>
      </c>
    </row>
    <row r="205" spans="14:51" ht="15.75" customHeight="1" x14ac:dyDescent="0.2">
      <c r="N205" s="544">
        <f t="shared" si="0"/>
        <v>0</v>
      </c>
      <c r="Q205" s="544">
        <f t="shared" si="1"/>
        <v>0</v>
      </c>
      <c r="T205" s="544"/>
      <c r="U205" s="544">
        <f t="shared" si="2"/>
        <v>0</v>
      </c>
      <c r="AC205" s="544"/>
      <c r="AG205" s="544">
        <f t="shared" si="3"/>
        <v>0</v>
      </c>
      <c r="AK205" s="544"/>
      <c r="AM205" s="544">
        <f t="shared" si="4"/>
        <v>0</v>
      </c>
      <c r="AP205" s="544">
        <f t="shared" si="5"/>
        <v>0</v>
      </c>
      <c r="AT205" s="544"/>
      <c r="AU205" s="544"/>
      <c r="AV205" s="544">
        <f t="shared" si="6"/>
        <v>0</v>
      </c>
      <c r="AY205" s="544">
        <f t="shared" si="7"/>
        <v>0</v>
      </c>
    </row>
    <row r="206" spans="14:51" ht="15.75" customHeight="1" x14ac:dyDescent="0.2">
      <c r="N206" s="544">
        <f t="shared" si="0"/>
        <v>0</v>
      </c>
      <c r="Q206" s="544">
        <f t="shared" si="1"/>
        <v>0</v>
      </c>
      <c r="T206" s="544"/>
      <c r="U206" s="544">
        <f t="shared" si="2"/>
        <v>0</v>
      </c>
      <c r="AC206" s="544"/>
      <c r="AG206" s="544">
        <f t="shared" si="3"/>
        <v>0</v>
      </c>
      <c r="AK206" s="544"/>
      <c r="AM206" s="544">
        <f t="shared" si="4"/>
        <v>0</v>
      </c>
      <c r="AP206" s="544">
        <f t="shared" si="5"/>
        <v>0</v>
      </c>
      <c r="AT206" s="544"/>
      <c r="AU206" s="544"/>
      <c r="AV206" s="544">
        <f t="shared" si="6"/>
        <v>0</v>
      </c>
      <c r="AY206" s="544">
        <f t="shared" si="7"/>
        <v>0</v>
      </c>
    </row>
    <row r="207" spans="14:51" ht="15.75" customHeight="1" x14ac:dyDescent="0.2">
      <c r="N207" s="544">
        <f t="shared" si="0"/>
        <v>0</v>
      </c>
      <c r="Q207" s="544">
        <f t="shared" si="1"/>
        <v>0</v>
      </c>
      <c r="T207" s="544"/>
      <c r="U207" s="544">
        <f t="shared" si="2"/>
        <v>0</v>
      </c>
      <c r="AC207" s="544"/>
      <c r="AG207" s="544">
        <f t="shared" si="3"/>
        <v>0</v>
      </c>
      <c r="AK207" s="544"/>
      <c r="AM207" s="544">
        <f t="shared" si="4"/>
        <v>0</v>
      </c>
      <c r="AP207" s="544">
        <f t="shared" si="5"/>
        <v>0</v>
      </c>
      <c r="AT207" s="544"/>
      <c r="AU207" s="544"/>
      <c r="AV207" s="544">
        <f t="shared" si="6"/>
        <v>0</v>
      </c>
      <c r="AY207" s="544">
        <f t="shared" si="7"/>
        <v>0</v>
      </c>
    </row>
    <row r="208" spans="14:51" ht="15.75" customHeight="1" x14ac:dyDescent="0.2">
      <c r="N208" s="544">
        <f t="shared" si="0"/>
        <v>0</v>
      </c>
      <c r="Q208" s="544">
        <f t="shared" si="1"/>
        <v>0</v>
      </c>
      <c r="T208" s="544"/>
      <c r="U208" s="544">
        <f t="shared" si="2"/>
        <v>0</v>
      </c>
      <c r="AC208" s="544"/>
      <c r="AG208" s="544">
        <f t="shared" si="3"/>
        <v>0</v>
      </c>
      <c r="AK208" s="544"/>
      <c r="AM208" s="544">
        <f t="shared" si="4"/>
        <v>0</v>
      </c>
      <c r="AP208" s="544">
        <f t="shared" si="5"/>
        <v>0</v>
      </c>
      <c r="AT208" s="544"/>
      <c r="AU208" s="544"/>
      <c r="AV208" s="544">
        <f t="shared" si="6"/>
        <v>0</v>
      </c>
      <c r="AY208" s="544">
        <f t="shared" si="7"/>
        <v>0</v>
      </c>
    </row>
    <row r="209" spans="14:51" ht="15.75" customHeight="1" x14ac:dyDescent="0.2">
      <c r="N209" s="544">
        <f t="shared" si="0"/>
        <v>0</v>
      </c>
      <c r="Q209" s="544">
        <f t="shared" si="1"/>
        <v>0</v>
      </c>
      <c r="T209" s="544"/>
      <c r="U209" s="544">
        <f t="shared" si="2"/>
        <v>0</v>
      </c>
      <c r="AC209" s="544"/>
      <c r="AG209" s="544">
        <f t="shared" si="3"/>
        <v>0</v>
      </c>
      <c r="AK209" s="544"/>
      <c r="AM209" s="544">
        <f t="shared" si="4"/>
        <v>0</v>
      </c>
      <c r="AP209" s="544">
        <f t="shared" si="5"/>
        <v>0</v>
      </c>
      <c r="AT209" s="544"/>
      <c r="AU209" s="544"/>
      <c r="AV209" s="544">
        <f t="shared" si="6"/>
        <v>0</v>
      </c>
      <c r="AY209" s="544">
        <f t="shared" si="7"/>
        <v>0</v>
      </c>
    </row>
    <row r="210" spans="14:51" ht="15.75" customHeight="1" x14ac:dyDescent="0.2">
      <c r="N210" s="544">
        <f t="shared" si="0"/>
        <v>0</v>
      </c>
      <c r="Q210" s="544">
        <f t="shared" si="1"/>
        <v>0</v>
      </c>
      <c r="T210" s="544"/>
      <c r="U210" s="544">
        <f t="shared" si="2"/>
        <v>0</v>
      </c>
      <c r="AC210" s="544"/>
      <c r="AG210" s="544">
        <f t="shared" si="3"/>
        <v>0</v>
      </c>
      <c r="AK210" s="544"/>
      <c r="AM210" s="544">
        <f t="shared" si="4"/>
        <v>0</v>
      </c>
      <c r="AP210" s="544">
        <f t="shared" si="5"/>
        <v>0</v>
      </c>
      <c r="AT210" s="544"/>
      <c r="AU210" s="544"/>
      <c r="AV210" s="544">
        <f t="shared" si="6"/>
        <v>0</v>
      </c>
      <c r="AY210" s="544">
        <f t="shared" si="7"/>
        <v>0</v>
      </c>
    </row>
    <row r="211" spans="14:51" ht="15.75" customHeight="1" x14ac:dyDescent="0.2">
      <c r="N211" s="544">
        <f t="shared" si="0"/>
        <v>0</v>
      </c>
      <c r="Q211" s="544">
        <f t="shared" si="1"/>
        <v>0</v>
      </c>
      <c r="T211" s="544"/>
      <c r="U211" s="544">
        <f t="shared" si="2"/>
        <v>0</v>
      </c>
      <c r="AC211" s="544"/>
      <c r="AG211" s="544">
        <f t="shared" si="3"/>
        <v>0</v>
      </c>
      <c r="AK211" s="544"/>
      <c r="AM211" s="544">
        <f t="shared" si="4"/>
        <v>0</v>
      </c>
      <c r="AP211" s="544">
        <f t="shared" si="5"/>
        <v>0</v>
      </c>
      <c r="AT211" s="544"/>
      <c r="AU211" s="544"/>
      <c r="AV211" s="544">
        <f t="shared" si="6"/>
        <v>0</v>
      </c>
      <c r="AY211" s="544">
        <f t="shared" si="7"/>
        <v>0</v>
      </c>
    </row>
    <row r="212" spans="14:51" ht="15.75" customHeight="1" x14ac:dyDescent="0.2">
      <c r="N212" s="544">
        <f t="shared" si="0"/>
        <v>0</v>
      </c>
      <c r="Q212" s="544">
        <f t="shared" si="1"/>
        <v>0</v>
      </c>
      <c r="T212" s="544"/>
      <c r="U212" s="544">
        <f t="shared" si="2"/>
        <v>0</v>
      </c>
      <c r="AC212" s="544"/>
      <c r="AG212" s="544">
        <f t="shared" si="3"/>
        <v>0</v>
      </c>
      <c r="AK212" s="544"/>
      <c r="AM212" s="544">
        <f t="shared" si="4"/>
        <v>0</v>
      </c>
      <c r="AP212" s="544">
        <f t="shared" si="5"/>
        <v>0</v>
      </c>
      <c r="AT212" s="544"/>
      <c r="AU212" s="544"/>
      <c r="AV212" s="544">
        <f t="shared" si="6"/>
        <v>0</v>
      </c>
      <c r="AY212" s="544">
        <f t="shared" si="7"/>
        <v>0</v>
      </c>
    </row>
    <row r="213" spans="14:51" ht="15.75" customHeight="1" x14ac:dyDescent="0.2">
      <c r="N213" s="544">
        <f t="shared" si="0"/>
        <v>0</v>
      </c>
      <c r="Q213" s="544">
        <f t="shared" si="1"/>
        <v>0</v>
      </c>
      <c r="T213" s="544"/>
      <c r="U213" s="544">
        <f t="shared" si="2"/>
        <v>0</v>
      </c>
      <c r="AC213" s="544"/>
      <c r="AG213" s="544">
        <f t="shared" si="3"/>
        <v>0</v>
      </c>
      <c r="AK213" s="544"/>
      <c r="AM213" s="544">
        <f t="shared" si="4"/>
        <v>0</v>
      </c>
      <c r="AP213" s="544">
        <f t="shared" si="5"/>
        <v>0</v>
      </c>
      <c r="AT213" s="544"/>
      <c r="AU213" s="544"/>
      <c r="AV213" s="544">
        <f t="shared" si="6"/>
        <v>0</v>
      </c>
      <c r="AY213" s="544">
        <f t="shared" si="7"/>
        <v>0</v>
      </c>
    </row>
    <row r="214" spans="14:51" ht="15.75" customHeight="1" x14ac:dyDescent="0.2">
      <c r="N214" s="544">
        <f t="shared" si="0"/>
        <v>0</v>
      </c>
      <c r="Q214" s="544">
        <f t="shared" si="1"/>
        <v>0</v>
      </c>
      <c r="T214" s="544"/>
      <c r="U214" s="544">
        <f t="shared" si="2"/>
        <v>0</v>
      </c>
      <c r="AC214" s="544"/>
      <c r="AG214" s="544">
        <f t="shared" si="3"/>
        <v>0</v>
      </c>
      <c r="AK214" s="544"/>
      <c r="AM214" s="544">
        <f t="shared" si="4"/>
        <v>0</v>
      </c>
      <c r="AP214" s="544">
        <f t="shared" si="5"/>
        <v>0</v>
      </c>
      <c r="AT214" s="544"/>
      <c r="AU214" s="544"/>
      <c r="AV214" s="544">
        <f t="shared" si="6"/>
        <v>0</v>
      </c>
      <c r="AY214" s="544">
        <f t="shared" si="7"/>
        <v>0</v>
      </c>
    </row>
    <row r="215" spans="14:51" ht="15.75" customHeight="1" x14ac:dyDescent="0.2">
      <c r="N215" s="544">
        <f t="shared" si="0"/>
        <v>0</v>
      </c>
      <c r="Q215" s="544">
        <f t="shared" si="1"/>
        <v>0</v>
      </c>
      <c r="T215" s="544"/>
      <c r="U215" s="544">
        <f t="shared" si="2"/>
        <v>0</v>
      </c>
      <c r="AC215" s="544"/>
      <c r="AG215" s="544">
        <f t="shared" si="3"/>
        <v>0</v>
      </c>
      <c r="AK215" s="544"/>
      <c r="AM215" s="544">
        <f t="shared" si="4"/>
        <v>0</v>
      </c>
      <c r="AP215" s="544">
        <f t="shared" si="5"/>
        <v>0</v>
      </c>
      <c r="AT215" s="544"/>
      <c r="AU215" s="544"/>
      <c r="AV215" s="544">
        <f t="shared" si="6"/>
        <v>0</v>
      </c>
      <c r="AY215" s="544">
        <f t="shared" si="7"/>
        <v>0</v>
      </c>
    </row>
    <row r="216" spans="14:51" ht="15.75" customHeight="1" x14ac:dyDescent="0.2">
      <c r="N216" s="544">
        <f t="shared" si="0"/>
        <v>0</v>
      </c>
      <c r="Q216" s="544">
        <f t="shared" si="1"/>
        <v>0</v>
      </c>
      <c r="T216" s="544"/>
      <c r="U216" s="544">
        <f t="shared" si="2"/>
        <v>0</v>
      </c>
      <c r="AC216" s="544"/>
      <c r="AG216" s="544">
        <f t="shared" si="3"/>
        <v>0</v>
      </c>
      <c r="AK216" s="544"/>
      <c r="AM216" s="544">
        <f t="shared" si="4"/>
        <v>0</v>
      </c>
      <c r="AP216" s="544">
        <f t="shared" si="5"/>
        <v>0</v>
      </c>
      <c r="AT216" s="544"/>
      <c r="AU216" s="544"/>
      <c r="AV216" s="544">
        <f t="shared" si="6"/>
        <v>0</v>
      </c>
      <c r="AY216" s="544">
        <f t="shared" si="7"/>
        <v>0</v>
      </c>
    </row>
    <row r="217" spans="14:51" ht="15.75" customHeight="1" x14ac:dyDescent="0.2">
      <c r="N217" s="544">
        <f t="shared" si="0"/>
        <v>0</v>
      </c>
      <c r="Q217" s="544">
        <f t="shared" si="1"/>
        <v>0</v>
      </c>
      <c r="T217" s="544"/>
      <c r="U217" s="544">
        <f t="shared" si="2"/>
        <v>0</v>
      </c>
      <c r="AC217" s="544"/>
      <c r="AG217" s="544">
        <f t="shared" si="3"/>
        <v>0</v>
      </c>
      <c r="AK217" s="544"/>
      <c r="AM217" s="544">
        <f t="shared" si="4"/>
        <v>0</v>
      </c>
      <c r="AP217" s="544">
        <f t="shared" si="5"/>
        <v>0</v>
      </c>
      <c r="AT217" s="544"/>
      <c r="AU217" s="544"/>
      <c r="AV217" s="544">
        <f t="shared" si="6"/>
        <v>0</v>
      </c>
      <c r="AY217" s="544">
        <f t="shared" si="7"/>
        <v>0</v>
      </c>
    </row>
    <row r="218" spans="14:51" ht="15.75" customHeight="1" x14ac:dyDescent="0.2">
      <c r="N218" s="544">
        <f t="shared" si="0"/>
        <v>0</v>
      </c>
      <c r="Q218" s="544">
        <f t="shared" si="1"/>
        <v>0</v>
      </c>
      <c r="T218" s="544"/>
      <c r="U218" s="544">
        <f t="shared" si="2"/>
        <v>0</v>
      </c>
      <c r="AC218" s="544"/>
      <c r="AG218" s="544">
        <f t="shared" si="3"/>
        <v>0</v>
      </c>
      <c r="AK218" s="544"/>
      <c r="AM218" s="544">
        <f t="shared" si="4"/>
        <v>0</v>
      </c>
      <c r="AP218" s="544">
        <f t="shared" si="5"/>
        <v>0</v>
      </c>
      <c r="AT218" s="544"/>
      <c r="AU218" s="544"/>
      <c r="AV218" s="544">
        <f t="shared" si="6"/>
        <v>0</v>
      </c>
      <c r="AY218" s="544">
        <f t="shared" si="7"/>
        <v>0</v>
      </c>
    </row>
    <row r="219" spans="14:51" ht="15.75" customHeight="1" x14ac:dyDescent="0.2">
      <c r="N219" s="544">
        <f t="shared" si="0"/>
        <v>0</v>
      </c>
      <c r="Q219" s="544">
        <f t="shared" si="1"/>
        <v>0</v>
      </c>
      <c r="T219" s="544"/>
      <c r="U219" s="544">
        <f t="shared" si="2"/>
        <v>0</v>
      </c>
      <c r="AC219" s="544"/>
      <c r="AG219" s="544">
        <f t="shared" si="3"/>
        <v>0</v>
      </c>
      <c r="AK219" s="544"/>
      <c r="AM219" s="544">
        <f t="shared" si="4"/>
        <v>0</v>
      </c>
      <c r="AP219" s="544">
        <f t="shared" si="5"/>
        <v>0</v>
      </c>
      <c r="AT219" s="544"/>
      <c r="AU219" s="544"/>
      <c r="AV219" s="544">
        <f t="shared" si="6"/>
        <v>0</v>
      </c>
      <c r="AY219" s="544">
        <f t="shared" si="7"/>
        <v>0</v>
      </c>
    </row>
    <row r="220" spans="14:51" ht="15.75" customHeight="1" x14ac:dyDescent="0.2">
      <c r="N220" s="544">
        <f t="shared" si="0"/>
        <v>0</v>
      </c>
      <c r="Q220" s="544">
        <f t="shared" si="1"/>
        <v>0</v>
      </c>
      <c r="T220" s="544"/>
      <c r="U220" s="544">
        <f t="shared" si="2"/>
        <v>0</v>
      </c>
      <c r="AC220" s="544"/>
      <c r="AG220" s="544">
        <f t="shared" si="3"/>
        <v>0</v>
      </c>
      <c r="AK220" s="544"/>
      <c r="AM220" s="544">
        <f t="shared" si="4"/>
        <v>0</v>
      </c>
      <c r="AP220" s="544">
        <f t="shared" si="5"/>
        <v>0</v>
      </c>
      <c r="AT220" s="544"/>
      <c r="AU220" s="544"/>
      <c r="AV220" s="544">
        <f t="shared" si="6"/>
        <v>0</v>
      </c>
      <c r="AY220" s="544">
        <f t="shared" si="7"/>
        <v>0</v>
      </c>
    </row>
    <row r="221" spans="14:51" ht="15.75" customHeight="1" x14ac:dyDescent="0.2">
      <c r="N221" s="544">
        <f t="shared" si="0"/>
        <v>0</v>
      </c>
      <c r="Q221" s="544">
        <f t="shared" si="1"/>
        <v>0</v>
      </c>
      <c r="T221" s="544"/>
      <c r="U221" s="544">
        <f t="shared" si="2"/>
        <v>0</v>
      </c>
      <c r="AC221" s="544"/>
      <c r="AG221" s="544">
        <f t="shared" si="3"/>
        <v>0</v>
      </c>
      <c r="AK221" s="544"/>
      <c r="AM221" s="544">
        <f t="shared" si="4"/>
        <v>0</v>
      </c>
      <c r="AP221" s="544">
        <f t="shared" si="5"/>
        <v>0</v>
      </c>
      <c r="AT221" s="544"/>
      <c r="AU221" s="544"/>
      <c r="AV221" s="544">
        <f t="shared" si="6"/>
        <v>0</v>
      </c>
      <c r="AY221" s="544">
        <f t="shared" si="7"/>
        <v>0</v>
      </c>
    </row>
    <row r="222" spans="14:51" ht="15.75" customHeight="1" x14ac:dyDescent="0.2">
      <c r="N222" s="544">
        <f t="shared" si="0"/>
        <v>0</v>
      </c>
      <c r="Q222" s="544">
        <f t="shared" si="1"/>
        <v>0</v>
      </c>
      <c r="T222" s="544"/>
      <c r="U222" s="544">
        <f t="shared" si="2"/>
        <v>0</v>
      </c>
      <c r="AC222" s="544"/>
      <c r="AG222" s="544">
        <f t="shared" si="3"/>
        <v>0</v>
      </c>
      <c r="AK222" s="544"/>
      <c r="AM222" s="544">
        <f t="shared" si="4"/>
        <v>0</v>
      </c>
      <c r="AP222" s="544">
        <f t="shared" si="5"/>
        <v>0</v>
      </c>
      <c r="AT222" s="544"/>
      <c r="AU222" s="544"/>
      <c r="AV222" s="544">
        <f t="shared" si="6"/>
        <v>0</v>
      </c>
      <c r="AY222" s="544">
        <f t="shared" si="7"/>
        <v>0</v>
      </c>
    </row>
    <row r="223" spans="14:51" ht="15.75" customHeight="1" x14ac:dyDescent="0.2">
      <c r="N223" s="544">
        <f t="shared" si="0"/>
        <v>0</v>
      </c>
      <c r="Q223" s="544">
        <f t="shared" si="1"/>
        <v>0</v>
      </c>
      <c r="T223" s="544"/>
      <c r="U223" s="544">
        <f t="shared" si="2"/>
        <v>0</v>
      </c>
      <c r="AC223" s="544"/>
      <c r="AG223" s="544">
        <f t="shared" si="3"/>
        <v>0</v>
      </c>
      <c r="AK223" s="544"/>
      <c r="AM223" s="544">
        <f t="shared" si="4"/>
        <v>0</v>
      </c>
      <c r="AP223" s="544">
        <f t="shared" si="5"/>
        <v>0</v>
      </c>
      <c r="AT223" s="544"/>
      <c r="AU223" s="544"/>
      <c r="AV223" s="544">
        <f t="shared" si="6"/>
        <v>0</v>
      </c>
      <c r="AY223" s="544">
        <f t="shared" si="7"/>
        <v>0</v>
      </c>
    </row>
    <row r="224" spans="14:51" ht="15.75" customHeight="1" x14ac:dyDescent="0.2">
      <c r="N224" s="544">
        <f t="shared" si="0"/>
        <v>0</v>
      </c>
      <c r="Q224" s="544">
        <f t="shared" si="1"/>
        <v>0</v>
      </c>
      <c r="T224" s="544"/>
      <c r="U224" s="544">
        <f t="shared" si="2"/>
        <v>0</v>
      </c>
      <c r="AC224" s="544"/>
      <c r="AG224" s="544">
        <f t="shared" si="3"/>
        <v>0</v>
      </c>
      <c r="AK224" s="544"/>
      <c r="AM224" s="544">
        <f t="shared" si="4"/>
        <v>0</v>
      </c>
      <c r="AP224" s="544">
        <f t="shared" si="5"/>
        <v>0</v>
      </c>
      <c r="AT224" s="544"/>
      <c r="AU224" s="544"/>
      <c r="AV224" s="544">
        <f t="shared" si="6"/>
        <v>0</v>
      </c>
      <c r="AY224" s="544">
        <f t="shared" si="7"/>
        <v>0</v>
      </c>
    </row>
    <row r="225" spans="14:51" ht="15.75" customHeight="1" x14ac:dyDescent="0.2">
      <c r="N225" s="544">
        <f t="shared" si="0"/>
        <v>0</v>
      </c>
      <c r="Q225" s="544">
        <f t="shared" si="1"/>
        <v>0</v>
      </c>
      <c r="T225" s="544"/>
      <c r="U225" s="544">
        <f t="shared" si="2"/>
        <v>0</v>
      </c>
      <c r="AC225" s="544"/>
      <c r="AG225" s="544">
        <f t="shared" si="3"/>
        <v>0</v>
      </c>
      <c r="AK225" s="544"/>
      <c r="AM225" s="544">
        <f t="shared" si="4"/>
        <v>0</v>
      </c>
      <c r="AP225" s="544">
        <f t="shared" si="5"/>
        <v>0</v>
      </c>
      <c r="AT225" s="544"/>
      <c r="AU225" s="544"/>
      <c r="AV225" s="544">
        <f t="shared" si="6"/>
        <v>0</v>
      </c>
      <c r="AY225" s="544">
        <f t="shared" si="7"/>
        <v>0</v>
      </c>
    </row>
    <row r="226" spans="14:51" ht="15.75" customHeight="1" x14ac:dyDescent="0.2">
      <c r="N226" s="544">
        <f t="shared" si="0"/>
        <v>0</v>
      </c>
      <c r="Q226" s="544">
        <f t="shared" si="1"/>
        <v>0</v>
      </c>
      <c r="T226" s="544"/>
      <c r="U226" s="544">
        <f t="shared" si="2"/>
        <v>0</v>
      </c>
      <c r="AC226" s="544"/>
      <c r="AG226" s="544">
        <f t="shared" si="3"/>
        <v>0</v>
      </c>
      <c r="AK226" s="544"/>
      <c r="AM226" s="544">
        <f t="shared" si="4"/>
        <v>0</v>
      </c>
      <c r="AP226" s="544">
        <f t="shared" si="5"/>
        <v>0</v>
      </c>
      <c r="AT226" s="544"/>
      <c r="AU226" s="544"/>
      <c r="AV226" s="544">
        <f t="shared" si="6"/>
        <v>0</v>
      </c>
      <c r="AY226" s="544">
        <f t="shared" si="7"/>
        <v>0</v>
      </c>
    </row>
    <row r="227" spans="14:51" ht="15.75" customHeight="1" x14ac:dyDescent="0.2">
      <c r="N227" s="544">
        <f t="shared" si="0"/>
        <v>0</v>
      </c>
      <c r="Q227" s="544">
        <f t="shared" si="1"/>
        <v>0</v>
      </c>
      <c r="T227" s="544"/>
      <c r="U227" s="544">
        <f t="shared" si="2"/>
        <v>0</v>
      </c>
      <c r="AC227" s="544"/>
      <c r="AG227" s="544">
        <f t="shared" si="3"/>
        <v>0</v>
      </c>
      <c r="AK227" s="544"/>
      <c r="AM227" s="544">
        <f t="shared" si="4"/>
        <v>0</v>
      </c>
      <c r="AP227" s="544">
        <f t="shared" si="5"/>
        <v>0</v>
      </c>
      <c r="AT227" s="544"/>
      <c r="AU227" s="544"/>
      <c r="AV227" s="544">
        <f t="shared" si="6"/>
        <v>0</v>
      </c>
      <c r="AY227" s="544">
        <f t="shared" si="7"/>
        <v>0</v>
      </c>
    </row>
    <row r="228" spans="14:51" ht="15.75" customHeight="1" x14ac:dyDescent="0.2">
      <c r="N228" s="544">
        <f t="shared" si="0"/>
        <v>0</v>
      </c>
      <c r="Q228" s="544">
        <f t="shared" si="1"/>
        <v>0</v>
      </c>
      <c r="T228" s="544"/>
      <c r="U228" s="544">
        <f t="shared" si="2"/>
        <v>0</v>
      </c>
      <c r="AC228" s="544"/>
      <c r="AG228" s="544">
        <f t="shared" si="3"/>
        <v>0</v>
      </c>
      <c r="AK228" s="544"/>
      <c r="AM228" s="544">
        <f t="shared" si="4"/>
        <v>0</v>
      </c>
      <c r="AP228" s="544">
        <f t="shared" si="5"/>
        <v>0</v>
      </c>
      <c r="AT228" s="544"/>
      <c r="AU228" s="544"/>
      <c r="AV228" s="544">
        <f t="shared" si="6"/>
        <v>0</v>
      </c>
      <c r="AY228" s="544">
        <f t="shared" si="7"/>
        <v>0</v>
      </c>
    </row>
    <row r="229" spans="14:51" ht="15.75" customHeight="1" x14ac:dyDescent="0.2">
      <c r="N229" s="544">
        <f t="shared" si="0"/>
        <v>0</v>
      </c>
      <c r="Q229" s="544">
        <f t="shared" si="1"/>
        <v>0</v>
      </c>
      <c r="T229" s="544"/>
      <c r="U229" s="544">
        <f t="shared" si="2"/>
        <v>0</v>
      </c>
      <c r="AC229" s="544"/>
      <c r="AG229" s="544">
        <f t="shared" si="3"/>
        <v>0</v>
      </c>
      <c r="AK229" s="544"/>
      <c r="AM229" s="544">
        <f t="shared" si="4"/>
        <v>0</v>
      </c>
      <c r="AP229" s="544">
        <f t="shared" si="5"/>
        <v>0</v>
      </c>
      <c r="AT229" s="544"/>
      <c r="AU229" s="544"/>
      <c r="AV229" s="544">
        <f t="shared" si="6"/>
        <v>0</v>
      </c>
      <c r="AY229" s="544">
        <f t="shared" si="7"/>
        <v>0</v>
      </c>
    </row>
    <row r="230" spans="14:51" ht="15.75" customHeight="1" x14ac:dyDescent="0.2">
      <c r="N230" s="544">
        <f t="shared" si="0"/>
        <v>0</v>
      </c>
      <c r="Q230" s="544">
        <f t="shared" si="1"/>
        <v>0</v>
      </c>
      <c r="T230" s="544"/>
      <c r="U230" s="544">
        <f t="shared" si="2"/>
        <v>0</v>
      </c>
      <c r="AC230" s="544"/>
      <c r="AG230" s="544">
        <f t="shared" si="3"/>
        <v>0</v>
      </c>
      <c r="AK230" s="544"/>
      <c r="AM230" s="544">
        <f t="shared" si="4"/>
        <v>0</v>
      </c>
      <c r="AP230" s="544">
        <f t="shared" si="5"/>
        <v>0</v>
      </c>
      <c r="AT230" s="544"/>
      <c r="AU230" s="544"/>
      <c r="AV230" s="544">
        <f t="shared" si="6"/>
        <v>0</v>
      </c>
      <c r="AY230" s="544">
        <f t="shared" si="7"/>
        <v>0</v>
      </c>
    </row>
    <row r="231" spans="14:51" ht="15.75" customHeight="1" x14ac:dyDescent="0.2">
      <c r="N231" s="544">
        <f t="shared" si="0"/>
        <v>0</v>
      </c>
      <c r="Q231" s="544">
        <f t="shared" si="1"/>
        <v>0</v>
      </c>
      <c r="T231" s="544"/>
      <c r="U231" s="544">
        <f t="shared" si="2"/>
        <v>0</v>
      </c>
      <c r="AC231" s="544"/>
      <c r="AG231" s="544">
        <f t="shared" si="3"/>
        <v>0</v>
      </c>
      <c r="AK231" s="544"/>
      <c r="AM231" s="544">
        <f t="shared" si="4"/>
        <v>0</v>
      </c>
      <c r="AP231" s="544">
        <f t="shared" si="5"/>
        <v>0</v>
      </c>
      <c r="AT231" s="544"/>
      <c r="AU231" s="544"/>
      <c r="AV231" s="544">
        <f t="shared" si="6"/>
        <v>0</v>
      </c>
      <c r="AY231" s="544">
        <f t="shared" si="7"/>
        <v>0</v>
      </c>
    </row>
    <row r="232" spans="14:51" ht="15.75" customHeight="1" x14ac:dyDescent="0.2">
      <c r="N232" s="544">
        <f t="shared" si="0"/>
        <v>0</v>
      </c>
      <c r="Q232" s="544">
        <f t="shared" si="1"/>
        <v>0</v>
      </c>
      <c r="T232" s="544"/>
      <c r="U232" s="544">
        <f t="shared" si="2"/>
        <v>0</v>
      </c>
      <c r="AC232" s="544"/>
      <c r="AG232" s="544">
        <f t="shared" si="3"/>
        <v>0</v>
      </c>
      <c r="AK232" s="544"/>
      <c r="AM232" s="544">
        <f t="shared" si="4"/>
        <v>0</v>
      </c>
      <c r="AP232" s="544">
        <f t="shared" si="5"/>
        <v>0</v>
      </c>
      <c r="AT232" s="544"/>
      <c r="AU232" s="544"/>
      <c r="AV232" s="544">
        <f t="shared" si="6"/>
        <v>0</v>
      </c>
      <c r="AY232" s="544">
        <f t="shared" si="7"/>
        <v>0</v>
      </c>
    </row>
    <row r="233" spans="14:51" ht="15.75" customHeight="1" x14ac:dyDescent="0.2">
      <c r="N233" s="544">
        <f t="shared" si="0"/>
        <v>0</v>
      </c>
      <c r="Q233" s="544">
        <f t="shared" si="1"/>
        <v>0</v>
      </c>
      <c r="T233" s="544"/>
      <c r="U233" s="544">
        <f t="shared" si="2"/>
        <v>0</v>
      </c>
      <c r="AC233" s="544"/>
      <c r="AG233" s="544">
        <f t="shared" si="3"/>
        <v>0</v>
      </c>
      <c r="AK233" s="544"/>
      <c r="AM233" s="544">
        <f t="shared" si="4"/>
        <v>0</v>
      </c>
      <c r="AP233" s="544">
        <f t="shared" si="5"/>
        <v>0</v>
      </c>
      <c r="AT233" s="544"/>
      <c r="AU233" s="544"/>
      <c r="AV233" s="544">
        <f t="shared" si="6"/>
        <v>0</v>
      </c>
      <c r="AY233" s="544">
        <f t="shared" si="7"/>
        <v>0</v>
      </c>
    </row>
    <row r="234" spans="14:51" ht="15.75" customHeight="1" x14ac:dyDescent="0.2">
      <c r="N234" s="544">
        <f t="shared" si="0"/>
        <v>0</v>
      </c>
      <c r="Q234" s="544">
        <f t="shared" si="1"/>
        <v>0</v>
      </c>
      <c r="T234" s="544"/>
      <c r="U234" s="544">
        <f t="shared" si="2"/>
        <v>0</v>
      </c>
      <c r="AC234" s="544"/>
      <c r="AG234" s="544">
        <f t="shared" si="3"/>
        <v>0</v>
      </c>
      <c r="AK234" s="544"/>
      <c r="AM234" s="544">
        <f t="shared" si="4"/>
        <v>0</v>
      </c>
      <c r="AP234" s="544">
        <f t="shared" si="5"/>
        <v>0</v>
      </c>
      <c r="AT234" s="544"/>
      <c r="AU234" s="544"/>
      <c r="AV234" s="544">
        <f t="shared" si="6"/>
        <v>0</v>
      </c>
      <c r="AY234" s="544">
        <f t="shared" si="7"/>
        <v>0</v>
      </c>
    </row>
    <row r="235" spans="14:51" ht="15.75" customHeight="1" x14ac:dyDescent="0.2">
      <c r="N235" s="544">
        <f t="shared" si="0"/>
        <v>0</v>
      </c>
      <c r="Q235" s="544">
        <f t="shared" si="1"/>
        <v>0</v>
      </c>
      <c r="T235" s="544"/>
      <c r="U235" s="544">
        <f t="shared" si="2"/>
        <v>0</v>
      </c>
      <c r="AC235" s="544"/>
      <c r="AG235" s="544">
        <f t="shared" si="3"/>
        <v>0</v>
      </c>
      <c r="AK235" s="544"/>
      <c r="AM235" s="544">
        <f t="shared" si="4"/>
        <v>0</v>
      </c>
      <c r="AP235" s="544">
        <f t="shared" si="5"/>
        <v>0</v>
      </c>
      <c r="AT235" s="544"/>
      <c r="AU235" s="544"/>
      <c r="AV235" s="544">
        <f t="shared" si="6"/>
        <v>0</v>
      </c>
      <c r="AY235" s="544">
        <f t="shared" si="7"/>
        <v>0</v>
      </c>
    </row>
    <row r="236" spans="14:51" ht="15.75" customHeight="1" x14ac:dyDescent="0.2">
      <c r="N236" s="544">
        <f t="shared" si="0"/>
        <v>0</v>
      </c>
      <c r="Q236" s="544">
        <f t="shared" si="1"/>
        <v>0</v>
      </c>
      <c r="T236" s="544"/>
      <c r="U236" s="544">
        <f t="shared" si="2"/>
        <v>0</v>
      </c>
      <c r="AC236" s="544"/>
      <c r="AG236" s="544">
        <f t="shared" si="3"/>
        <v>0</v>
      </c>
      <c r="AK236" s="544"/>
      <c r="AM236" s="544">
        <f t="shared" si="4"/>
        <v>0</v>
      </c>
      <c r="AP236" s="544">
        <f t="shared" si="5"/>
        <v>0</v>
      </c>
      <c r="AT236" s="544"/>
      <c r="AU236" s="544"/>
      <c r="AV236" s="544">
        <f t="shared" si="6"/>
        <v>0</v>
      </c>
      <c r="AY236" s="544">
        <f t="shared" si="7"/>
        <v>0</v>
      </c>
    </row>
    <row r="237" spans="14:51" ht="15.75" customHeight="1" x14ac:dyDescent="0.2">
      <c r="N237" s="544">
        <f t="shared" si="0"/>
        <v>0</v>
      </c>
      <c r="Q237" s="544">
        <f t="shared" si="1"/>
        <v>0</v>
      </c>
      <c r="T237" s="544"/>
      <c r="U237" s="544">
        <f t="shared" si="2"/>
        <v>0</v>
      </c>
      <c r="AC237" s="544"/>
      <c r="AG237" s="544">
        <f t="shared" si="3"/>
        <v>0</v>
      </c>
      <c r="AK237" s="544"/>
      <c r="AM237" s="544">
        <f t="shared" si="4"/>
        <v>0</v>
      </c>
      <c r="AP237" s="544">
        <f t="shared" si="5"/>
        <v>0</v>
      </c>
      <c r="AT237" s="544"/>
      <c r="AU237" s="544"/>
      <c r="AV237" s="544">
        <f t="shared" si="6"/>
        <v>0</v>
      </c>
      <c r="AY237" s="544">
        <f t="shared" si="7"/>
        <v>0</v>
      </c>
    </row>
    <row r="238" spans="14:51" ht="15.75" customHeight="1" x14ac:dyDescent="0.2">
      <c r="N238" s="544">
        <f t="shared" si="0"/>
        <v>0</v>
      </c>
      <c r="Q238" s="544">
        <f t="shared" si="1"/>
        <v>0</v>
      </c>
      <c r="T238" s="544"/>
      <c r="U238" s="544">
        <f t="shared" si="2"/>
        <v>0</v>
      </c>
      <c r="AC238" s="544"/>
      <c r="AG238" s="544">
        <f t="shared" si="3"/>
        <v>0</v>
      </c>
      <c r="AK238" s="544"/>
      <c r="AM238" s="544">
        <f t="shared" si="4"/>
        <v>0</v>
      </c>
      <c r="AP238" s="544">
        <f t="shared" si="5"/>
        <v>0</v>
      </c>
      <c r="AT238" s="544"/>
      <c r="AU238" s="544"/>
      <c r="AV238" s="544">
        <f t="shared" si="6"/>
        <v>0</v>
      </c>
      <c r="AY238" s="544">
        <f t="shared" si="7"/>
        <v>0</v>
      </c>
    </row>
    <row r="239" spans="14:51" ht="15.75" customHeight="1" x14ac:dyDescent="0.2">
      <c r="N239" s="544">
        <f t="shared" si="0"/>
        <v>0</v>
      </c>
      <c r="Q239" s="544">
        <f t="shared" si="1"/>
        <v>0</v>
      </c>
      <c r="T239" s="544"/>
      <c r="U239" s="544">
        <f t="shared" si="2"/>
        <v>0</v>
      </c>
      <c r="AC239" s="544"/>
      <c r="AG239" s="544">
        <f t="shared" si="3"/>
        <v>0</v>
      </c>
      <c r="AK239" s="544"/>
      <c r="AM239" s="544">
        <f t="shared" si="4"/>
        <v>0</v>
      </c>
      <c r="AP239" s="544">
        <f t="shared" si="5"/>
        <v>0</v>
      </c>
      <c r="AT239" s="544"/>
      <c r="AU239" s="544"/>
      <c r="AV239" s="544">
        <f t="shared" si="6"/>
        <v>0</v>
      </c>
      <c r="AY239" s="544">
        <f t="shared" si="7"/>
        <v>0</v>
      </c>
    </row>
    <row r="240" spans="14:51" ht="15.75" customHeight="1" x14ac:dyDescent="0.2">
      <c r="N240" s="544">
        <f t="shared" si="0"/>
        <v>0</v>
      </c>
      <c r="Q240" s="544">
        <f t="shared" si="1"/>
        <v>0</v>
      </c>
      <c r="T240" s="544"/>
      <c r="U240" s="544">
        <f t="shared" si="2"/>
        <v>0</v>
      </c>
      <c r="AC240" s="544"/>
      <c r="AG240" s="544">
        <f t="shared" si="3"/>
        <v>0</v>
      </c>
      <c r="AK240" s="544"/>
      <c r="AM240" s="544">
        <f t="shared" si="4"/>
        <v>0</v>
      </c>
      <c r="AP240" s="544">
        <f t="shared" si="5"/>
        <v>0</v>
      </c>
      <c r="AT240" s="544"/>
      <c r="AU240" s="544"/>
      <c r="AV240" s="544">
        <f t="shared" si="6"/>
        <v>0</v>
      </c>
      <c r="AY240" s="544">
        <f t="shared" si="7"/>
        <v>0</v>
      </c>
    </row>
    <row r="241" spans="14:51" ht="15.75" customHeight="1" x14ac:dyDescent="0.2">
      <c r="N241" s="544">
        <f t="shared" si="0"/>
        <v>0</v>
      </c>
      <c r="Q241" s="544">
        <f t="shared" si="1"/>
        <v>0</v>
      </c>
      <c r="T241" s="544"/>
      <c r="U241" s="544">
        <f t="shared" si="2"/>
        <v>0</v>
      </c>
      <c r="AC241" s="544"/>
      <c r="AG241" s="544">
        <f t="shared" si="3"/>
        <v>0</v>
      </c>
      <c r="AK241" s="544"/>
      <c r="AM241" s="544">
        <f t="shared" si="4"/>
        <v>0</v>
      </c>
      <c r="AP241" s="544">
        <f t="shared" si="5"/>
        <v>0</v>
      </c>
      <c r="AT241" s="544"/>
      <c r="AU241" s="544"/>
      <c r="AV241" s="544">
        <f t="shared" si="6"/>
        <v>0</v>
      </c>
      <c r="AY241" s="544">
        <f t="shared" si="7"/>
        <v>0</v>
      </c>
    </row>
    <row r="242" spans="14:51" ht="15.75" customHeight="1" x14ac:dyDescent="0.2">
      <c r="N242" s="544">
        <f t="shared" si="0"/>
        <v>0</v>
      </c>
      <c r="Q242" s="544">
        <f t="shared" si="1"/>
        <v>0</v>
      </c>
      <c r="T242" s="544"/>
      <c r="U242" s="544">
        <f t="shared" si="2"/>
        <v>0</v>
      </c>
      <c r="AC242" s="544"/>
      <c r="AG242" s="544">
        <f t="shared" si="3"/>
        <v>0</v>
      </c>
      <c r="AK242" s="544"/>
      <c r="AM242" s="544">
        <f t="shared" si="4"/>
        <v>0</v>
      </c>
      <c r="AP242" s="544">
        <f t="shared" si="5"/>
        <v>0</v>
      </c>
      <c r="AT242" s="544"/>
      <c r="AU242" s="544"/>
      <c r="AV242" s="544">
        <f t="shared" si="6"/>
        <v>0</v>
      </c>
      <c r="AY242" s="544">
        <f t="shared" si="7"/>
        <v>0</v>
      </c>
    </row>
    <row r="243" spans="14:51" ht="15.75" customHeight="1" x14ac:dyDescent="0.2">
      <c r="N243" s="544">
        <f t="shared" si="0"/>
        <v>0</v>
      </c>
      <c r="Q243" s="544">
        <f t="shared" si="1"/>
        <v>0</v>
      </c>
      <c r="T243" s="544"/>
      <c r="U243" s="544">
        <f t="shared" si="2"/>
        <v>0</v>
      </c>
      <c r="AC243" s="544"/>
      <c r="AG243" s="544">
        <f t="shared" si="3"/>
        <v>0</v>
      </c>
      <c r="AK243" s="544"/>
      <c r="AM243" s="544">
        <f t="shared" si="4"/>
        <v>0</v>
      </c>
      <c r="AP243" s="544">
        <f t="shared" si="5"/>
        <v>0</v>
      </c>
      <c r="AT243" s="544"/>
      <c r="AU243" s="544"/>
      <c r="AV243" s="544">
        <f t="shared" si="6"/>
        <v>0</v>
      </c>
      <c r="AY243" s="544">
        <f t="shared" si="7"/>
        <v>0</v>
      </c>
    </row>
    <row r="244" spans="14:51" ht="15.75" customHeight="1" x14ac:dyDescent="0.2">
      <c r="N244" s="544">
        <f t="shared" si="0"/>
        <v>0</v>
      </c>
      <c r="Q244" s="544">
        <f t="shared" si="1"/>
        <v>0</v>
      </c>
      <c r="T244" s="544"/>
      <c r="U244" s="544">
        <f t="shared" si="2"/>
        <v>0</v>
      </c>
      <c r="AC244" s="544"/>
      <c r="AG244" s="544">
        <f t="shared" si="3"/>
        <v>0</v>
      </c>
      <c r="AK244" s="544"/>
      <c r="AM244" s="544">
        <f t="shared" si="4"/>
        <v>0</v>
      </c>
      <c r="AP244" s="544">
        <f t="shared" si="5"/>
        <v>0</v>
      </c>
      <c r="AT244" s="544"/>
      <c r="AU244" s="544"/>
      <c r="AV244" s="544">
        <f t="shared" si="6"/>
        <v>0</v>
      </c>
      <c r="AY244" s="544">
        <f t="shared" si="7"/>
        <v>0</v>
      </c>
    </row>
    <row r="245" spans="14:51" ht="15.75" customHeight="1" x14ac:dyDescent="0.2">
      <c r="N245" s="544">
        <f t="shared" si="0"/>
        <v>0</v>
      </c>
      <c r="Q245" s="544">
        <f t="shared" si="1"/>
        <v>0</v>
      </c>
      <c r="T245" s="544"/>
      <c r="U245" s="544">
        <f t="shared" si="2"/>
        <v>0</v>
      </c>
      <c r="AC245" s="544"/>
      <c r="AG245" s="544">
        <f t="shared" si="3"/>
        <v>0</v>
      </c>
      <c r="AK245" s="544"/>
      <c r="AM245" s="544">
        <f t="shared" si="4"/>
        <v>0</v>
      </c>
      <c r="AP245" s="544">
        <f t="shared" si="5"/>
        <v>0</v>
      </c>
      <c r="AT245" s="544"/>
      <c r="AU245" s="544"/>
      <c r="AV245" s="544">
        <f t="shared" si="6"/>
        <v>0</v>
      </c>
      <c r="AY245" s="544">
        <f t="shared" si="7"/>
        <v>0</v>
      </c>
    </row>
    <row r="246" spans="14:51" ht="15.75" customHeight="1" x14ac:dyDescent="0.2">
      <c r="N246" s="544">
        <f t="shared" si="0"/>
        <v>0</v>
      </c>
      <c r="Q246" s="544">
        <f t="shared" si="1"/>
        <v>0</v>
      </c>
      <c r="T246" s="544"/>
      <c r="U246" s="544">
        <f t="shared" si="2"/>
        <v>0</v>
      </c>
      <c r="AC246" s="544"/>
      <c r="AG246" s="544">
        <f t="shared" si="3"/>
        <v>0</v>
      </c>
      <c r="AK246" s="544"/>
      <c r="AM246" s="544">
        <f t="shared" si="4"/>
        <v>0</v>
      </c>
      <c r="AP246" s="544">
        <f t="shared" si="5"/>
        <v>0</v>
      </c>
      <c r="AT246" s="544"/>
      <c r="AU246" s="544"/>
      <c r="AV246" s="544">
        <f t="shared" si="6"/>
        <v>0</v>
      </c>
      <c r="AY246" s="544">
        <f t="shared" si="7"/>
        <v>0</v>
      </c>
    </row>
    <row r="247" spans="14:51" ht="15.75" customHeight="1" x14ac:dyDescent="0.2">
      <c r="N247" s="544">
        <f t="shared" si="0"/>
        <v>0</v>
      </c>
      <c r="Q247" s="544">
        <f t="shared" si="1"/>
        <v>0</v>
      </c>
      <c r="T247" s="544"/>
      <c r="U247" s="544">
        <f t="shared" si="2"/>
        <v>0</v>
      </c>
      <c r="AC247" s="544"/>
      <c r="AG247" s="544">
        <f t="shared" si="3"/>
        <v>0</v>
      </c>
      <c r="AK247" s="544"/>
      <c r="AM247" s="544">
        <f t="shared" si="4"/>
        <v>0</v>
      </c>
      <c r="AP247" s="544">
        <f t="shared" si="5"/>
        <v>0</v>
      </c>
      <c r="AT247" s="544"/>
      <c r="AU247" s="544"/>
      <c r="AV247" s="544">
        <f t="shared" si="6"/>
        <v>0</v>
      </c>
      <c r="AY247" s="544">
        <f t="shared" si="7"/>
        <v>0</v>
      </c>
    </row>
    <row r="248" spans="14:51" ht="15.75" customHeight="1" x14ac:dyDescent="0.2">
      <c r="N248" s="544">
        <f t="shared" si="0"/>
        <v>0</v>
      </c>
      <c r="Q248" s="544">
        <f t="shared" si="1"/>
        <v>0</v>
      </c>
      <c r="T248" s="544"/>
      <c r="U248" s="544">
        <f t="shared" si="2"/>
        <v>0</v>
      </c>
      <c r="AC248" s="544"/>
      <c r="AG248" s="544">
        <f t="shared" si="3"/>
        <v>0</v>
      </c>
      <c r="AK248" s="544"/>
      <c r="AM248" s="544">
        <f t="shared" si="4"/>
        <v>0</v>
      </c>
      <c r="AP248" s="544">
        <f t="shared" si="5"/>
        <v>0</v>
      </c>
      <c r="AT248" s="544"/>
      <c r="AU248" s="544"/>
      <c r="AV248" s="544">
        <f t="shared" si="6"/>
        <v>0</v>
      </c>
      <c r="AY248" s="544">
        <f t="shared" si="7"/>
        <v>0</v>
      </c>
    </row>
    <row r="249" spans="14:51" ht="15.75" customHeight="1" x14ac:dyDescent="0.2">
      <c r="N249" s="544">
        <f t="shared" si="0"/>
        <v>0</v>
      </c>
      <c r="Q249" s="544">
        <f t="shared" si="1"/>
        <v>0</v>
      </c>
      <c r="T249" s="544"/>
      <c r="U249" s="544">
        <f t="shared" si="2"/>
        <v>0</v>
      </c>
      <c r="AC249" s="544"/>
      <c r="AG249" s="544">
        <f t="shared" si="3"/>
        <v>0</v>
      </c>
      <c r="AK249" s="544"/>
      <c r="AM249" s="544">
        <f t="shared" si="4"/>
        <v>0</v>
      </c>
      <c r="AP249" s="544">
        <f t="shared" si="5"/>
        <v>0</v>
      </c>
      <c r="AT249" s="544"/>
      <c r="AU249" s="544"/>
      <c r="AV249" s="544">
        <f t="shared" si="6"/>
        <v>0</v>
      </c>
      <c r="AY249" s="544">
        <f t="shared" si="7"/>
        <v>0</v>
      </c>
    </row>
    <row r="250" spans="14:51" ht="15.75" customHeight="1" x14ac:dyDescent="0.2">
      <c r="N250" s="544">
        <f t="shared" si="0"/>
        <v>0</v>
      </c>
      <c r="Q250" s="544">
        <f t="shared" si="1"/>
        <v>0</v>
      </c>
      <c r="T250" s="544"/>
      <c r="U250" s="544">
        <f t="shared" si="2"/>
        <v>0</v>
      </c>
      <c r="AC250" s="544"/>
      <c r="AG250" s="544">
        <f t="shared" si="3"/>
        <v>0</v>
      </c>
      <c r="AK250" s="544"/>
      <c r="AM250" s="544">
        <f t="shared" si="4"/>
        <v>0</v>
      </c>
      <c r="AP250" s="544">
        <f t="shared" si="5"/>
        <v>0</v>
      </c>
      <c r="AT250" s="544"/>
      <c r="AU250" s="544"/>
      <c r="AV250" s="544">
        <f t="shared" si="6"/>
        <v>0</v>
      </c>
      <c r="AY250" s="544">
        <f t="shared" si="7"/>
        <v>0</v>
      </c>
    </row>
    <row r="251" spans="14:51" ht="15.75" customHeight="1" x14ac:dyDescent="0.2">
      <c r="N251" s="544">
        <f t="shared" si="0"/>
        <v>0</v>
      </c>
      <c r="Q251" s="544">
        <f t="shared" si="1"/>
        <v>0</v>
      </c>
      <c r="T251" s="544"/>
      <c r="U251" s="544">
        <f t="shared" si="2"/>
        <v>0</v>
      </c>
      <c r="AC251" s="544"/>
      <c r="AG251" s="544">
        <f t="shared" si="3"/>
        <v>0</v>
      </c>
      <c r="AK251" s="544"/>
      <c r="AM251" s="544">
        <f t="shared" si="4"/>
        <v>0</v>
      </c>
      <c r="AP251" s="544">
        <f t="shared" si="5"/>
        <v>0</v>
      </c>
      <c r="AT251" s="544"/>
      <c r="AU251" s="544"/>
      <c r="AV251" s="544">
        <f t="shared" si="6"/>
        <v>0</v>
      </c>
      <c r="AY251" s="544">
        <f t="shared" si="7"/>
        <v>0</v>
      </c>
    </row>
    <row r="252" spans="14:51" ht="15.75" customHeight="1" x14ac:dyDescent="0.2">
      <c r="N252" s="544">
        <f t="shared" si="0"/>
        <v>0</v>
      </c>
      <c r="Q252" s="544">
        <f t="shared" si="1"/>
        <v>0</v>
      </c>
      <c r="T252" s="544"/>
      <c r="U252" s="544">
        <f t="shared" si="2"/>
        <v>0</v>
      </c>
      <c r="AC252" s="544"/>
      <c r="AG252" s="544">
        <f t="shared" si="3"/>
        <v>0</v>
      </c>
      <c r="AK252" s="544"/>
      <c r="AM252" s="544">
        <f t="shared" si="4"/>
        <v>0</v>
      </c>
      <c r="AP252" s="544">
        <f t="shared" si="5"/>
        <v>0</v>
      </c>
      <c r="AT252" s="544"/>
      <c r="AU252" s="544"/>
      <c r="AV252" s="544">
        <f t="shared" si="6"/>
        <v>0</v>
      </c>
      <c r="AY252" s="544">
        <f t="shared" si="7"/>
        <v>0</v>
      </c>
    </row>
    <row r="253" spans="14:51" ht="15.75" customHeight="1" x14ac:dyDescent="0.2">
      <c r="N253" s="544">
        <f t="shared" si="0"/>
        <v>0</v>
      </c>
      <c r="Q253" s="544">
        <f t="shared" si="1"/>
        <v>0</v>
      </c>
      <c r="T253" s="544"/>
      <c r="U253" s="544">
        <f t="shared" si="2"/>
        <v>0</v>
      </c>
      <c r="AC253" s="544"/>
      <c r="AG253" s="544">
        <f t="shared" si="3"/>
        <v>0</v>
      </c>
      <c r="AK253" s="544"/>
      <c r="AM253" s="544">
        <f t="shared" si="4"/>
        <v>0</v>
      </c>
      <c r="AP253" s="544">
        <f t="shared" si="5"/>
        <v>0</v>
      </c>
      <c r="AT253" s="544"/>
      <c r="AU253" s="544"/>
      <c r="AV253" s="544">
        <f t="shared" si="6"/>
        <v>0</v>
      </c>
      <c r="AY253" s="544">
        <f t="shared" si="7"/>
        <v>0</v>
      </c>
    </row>
    <row r="254" spans="14:51" ht="15.75" customHeight="1" x14ac:dyDescent="0.2">
      <c r="N254" s="544">
        <f t="shared" si="0"/>
        <v>0</v>
      </c>
      <c r="Q254" s="544">
        <f t="shared" si="1"/>
        <v>0</v>
      </c>
      <c r="T254" s="544"/>
      <c r="U254" s="544">
        <f t="shared" si="2"/>
        <v>0</v>
      </c>
      <c r="AC254" s="544"/>
      <c r="AG254" s="544">
        <f t="shared" si="3"/>
        <v>0</v>
      </c>
      <c r="AK254" s="544"/>
      <c r="AM254" s="544">
        <f t="shared" si="4"/>
        <v>0</v>
      </c>
      <c r="AP254" s="544">
        <f t="shared" si="5"/>
        <v>0</v>
      </c>
      <c r="AT254" s="544"/>
      <c r="AU254" s="544"/>
      <c r="AV254" s="544">
        <f t="shared" si="6"/>
        <v>0</v>
      </c>
      <c r="AY254" s="544">
        <f t="shared" si="7"/>
        <v>0</v>
      </c>
    </row>
    <row r="255" spans="14:51" ht="15.75" customHeight="1" x14ac:dyDescent="0.2">
      <c r="N255" s="544">
        <f t="shared" si="0"/>
        <v>0</v>
      </c>
      <c r="Q255" s="544">
        <f t="shared" si="1"/>
        <v>0</v>
      </c>
      <c r="T255" s="544"/>
      <c r="U255" s="544">
        <f t="shared" si="2"/>
        <v>0</v>
      </c>
      <c r="AC255" s="544"/>
      <c r="AG255" s="544">
        <f t="shared" si="3"/>
        <v>0</v>
      </c>
      <c r="AK255" s="544"/>
      <c r="AM255" s="544">
        <f t="shared" si="4"/>
        <v>0</v>
      </c>
      <c r="AP255" s="544">
        <f t="shared" si="5"/>
        <v>0</v>
      </c>
      <c r="AT255" s="544"/>
      <c r="AU255" s="544"/>
      <c r="AV255" s="544">
        <f t="shared" si="6"/>
        <v>0</v>
      </c>
      <c r="AY255" s="544">
        <f t="shared" si="7"/>
        <v>0</v>
      </c>
    </row>
    <row r="256" spans="14:51" ht="15.75" customHeight="1" x14ac:dyDescent="0.2">
      <c r="N256" s="544">
        <f t="shared" si="0"/>
        <v>0</v>
      </c>
      <c r="Q256" s="544">
        <f t="shared" si="1"/>
        <v>0</v>
      </c>
      <c r="T256" s="544"/>
      <c r="U256" s="544">
        <f t="shared" si="2"/>
        <v>0</v>
      </c>
      <c r="AC256" s="544"/>
      <c r="AG256" s="544">
        <f t="shared" si="3"/>
        <v>0</v>
      </c>
      <c r="AK256" s="544"/>
      <c r="AM256" s="544">
        <f t="shared" si="4"/>
        <v>0</v>
      </c>
      <c r="AP256" s="544">
        <f t="shared" si="5"/>
        <v>0</v>
      </c>
      <c r="AT256" s="544"/>
      <c r="AU256" s="544"/>
      <c r="AV256" s="544">
        <f t="shared" si="6"/>
        <v>0</v>
      </c>
      <c r="AY256" s="544">
        <f t="shared" si="7"/>
        <v>0</v>
      </c>
    </row>
    <row r="257" spans="14:51" ht="15.75" customHeight="1" x14ac:dyDescent="0.2">
      <c r="N257" s="544">
        <f t="shared" si="0"/>
        <v>0</v>
      </c>
      <c r="Q257" s="544">
        <f t="shared" si="1"/>
        <v>0</v>
      </c>
      <c r="T257" s="544"/>
      <c r="U257" s="544">
        <f t="shared" si="2"/>
        <v>0</v>
      </c>
      <c r="AC257" s="544"/>
      <c r="AG257" s="544">
        <f t="shared" si="3"/>
        <v>0</v>
      </c>
      <c r="AK257" s="544"/>
      <c r="AM257" s="544">
        <f t="shared" si="4"/>
        <v>0</v>
      </c>
      <c r="AP257" s="544">
        <f t="shared" si="5"/>
        <v>0</v>
      </c>
      <c r="AT257" s="544"/>
      <c r="AU257" s="544"/>
      <c r="AV257" s="544">
        <f t="shared" si="6"/>
        <v>0</v>
      </c>
      <c r="AY257" s="544">
        <f t="shared" si="7"/>
        <v>0</v>
      </c>
    </row>
    <row r="258" spans="14:51" ht="15.75" customHeight="1" x14ac:dyDescent="0.2">
      <c r="N258" s="544">
        <f t="shared" si="0"/>
        <v>0</v>
      </c>
      <c r="Q258" s="544">
        <f t="shared" si="1"/>
        <v>0</v>
      </c>
      <c r="T258" s="544"/>
      <c r="U258" s="544">
        <f t="shared" si="2"/>
        <v>0</v>
      </c>
      <c r="AC258" s="544"/>
      <c r="AG258" s="544">
        <f t="shared" si="3"/>
        <v>0</v>
      </c>
      <c r="AK258" s="544"/>
      <c r="AM258" s="544">
        <f t="shared" si="4"/>
        <v>0</v>
      </c>
      <c r="AP258" s="544">
        <f t="shared" si="5"/>
        <v>0</v>
      </c>
      <c r="AT258" s="544"/>
      <c r="AU258" s="544"/>
      <c r="AV258" s="544">
        <f t="shared" si="6"/>
        <v>0</v>
      </c>
      <c r="AY258" s="544">
        <f t="shared" si="7"/>
        <v>0</v>
      </c>
    </row>
    <row r="259" spans="14:51" ht="15.75" customHeight="1" x14ac:dyDescent="0.2">
      <c r="N259" s="544">
        <f t="shared" ref="N259:N513" si="8">SUM(O259:P259)</f>
        <v>0</v>
      </c>
      <c r="Q259" s="544">
        <f t="shared" ref="Q259:Q513" si="9">SUM(R259:S259)</f>
        <v>0</v>
      </c>
      <c r="T259" s="544"/>
      <c r="U259" s="544">
        <f t="shared" ref="U259:U513" si="10">SUM(V259:AB259,AD259:AF259)</f>
        <v>0</v>
      </c>
      <c r="AC259" s="544"/>
      <c r="AG259" s="544">
        <f t="shared" ref="AG259:AG513" si="11">SUM(AH259:AI259)</f>
        <v>0</v>
      </c>
      <c r="AK259" s="544"/>
      <c r="AM259" s="544">
        <f t="shared" ref="AM259:AM513" si="12">SUM(AN259:AO259)</f>
        <v>0</v>
      </c>
      <c r="AP259" s="544">
        <f t="shared" ref="AP259:AP513" si="13">SUM(AQ259:AR259)</f>
        <v>0</v>
      </c>
      <c r="AT259" s="544"/>
      <c r="AU259" s="544"/>
      <c r="AV259" s="544">
        <f t="shared" ref="AV259:AV513" si="14">SUM(AW259:AX259)</f>
        <v>0</v>
      </c>
      <c r="AY259" s="544">
        <f t="shared" ref="AY259:AY513" si="15">SUM(AZ259:BA259)</f>
        <v>0</v>
      </c>
    </row>
    <row r="260" spans="14:51" ht="15.75" customHeight="1" x14ac:dyDescent="0.2">
      <c r="N260" s="544">
        <f t="shared" si="8"/>
        <v>0</v>
      </c>
      <c r="Q260" s="544">
        <f t="shared" si="9"/>
        <v>0</v>
      </c>
      <c r="T260" s="544"/>
      <c r="U260" s="544">
        <f t="shared" si="10"/>
        <v>0</v>
      </c>
      <c r="AC260" s="544"/>
      <c r="AG260" s="544">
        <f t="shared" si="11"/>
        <v>0</v>
      </c>
      <c r="AK260" s="544"/>
      <c r="AM260" s="544">
        <f t="shared" si="12"/>
        <v>0</v>
      </c>
      <c r="AP260" s="544">
        <f t="shared" si="13"/>
        <v>0</v>
      </c>
      <c r="AT260" s="544"/>
      <c r="AU260" s="544"/>
      <c r="AV260" s="544">
        <f t="shared" si="14"/>
        <v>0</v>
      </c>
      <c r="AY260" s="544">
        <f t="shared" si="15"/>
        <v>0</v>
      </c>
    </row>
    <row r="261" spans="14:51" ht="15.75" customHeight="1" x14ac:dyDescent="0.2">
      <c r="N261" s="544">
        <f t="shared" si="8"/>
        <v>0</v>
      </c>
      <c r="Q261" s="544">
        <f t="shared" si="9"/>
        <v>0</v>
      </c>
      <c r="T261" s="544"/>
      <c r="U261" s="544">
        <f t="shared" si="10"/>
        <v>0</v>
      </c>
      <c r="AC261" s="544"/>
      <c r="AG261" s="544">
        <f t="shared" si="11"/>
        <v>0</v>
      </c>
      <c r="AK261" s="544"/>
      <c r="AM261" s="544">
        <f t="shared" si="12"/>
        <v>0</v>
      </c>
      <c r="AP261" s="544">
        <f t="shared" si="13"/>
        <v>0</v>
      </c>
      <c r="AT261" s="544"/>
      <c r="AU261" s="544"/>
      <c r="AV261" s="544">
        <f t="shared" si="14"/>
        <v>0</v>
      </c>
      <c r="AY261" s="544">
        <f t="shared" si="15"/>
        <v>0</v>
      </c>
    </row>
    <row r="262" spans="14:51" ht="15.75" customHeight="1" x14ac:dyDescent="0.2">
      <c r="N262" s="544">
        <f t="shared" si="8"/>
        <v>0</v>
      </c>
      <c r="Q262" s="544">
        <f t="shared" si="9"/>
        <v>0</v>
      </c>
      <c r="T262" s="544"/>
      <c r="U262" s="544">
        <f t="shared" si="10"/>
        <v>0</v>
      </c>
      <c r="AC262" s="544"/>
      <c r="AG262" s="544">
        <f t="shared" si="11"/>
        <v>0</v>
      </c>
      <c r="AK262" s="544"/>
      <c r="AM262" s="544">
        <f t="shared" si="12"/>
        <v>0</v>
      </c>
      <c r="AP262" s="544">
        <f t="shared" si="13"/>
        <v>0</v>
      </c>
      <c r="AT262" s="544"/>
      <c r="AU262" s="544"/>
      <c r="AV262" s="544">
        <f t="shared" si="14"/>
        <v>0</v>
      </c>
      <c r="AY262" s="544">
        <f t="shared" si="15"/>
        <v>0</v>
      </c>
    </row>
    <row r="263" spans="14:51" ht="15.75" customHeight="1" x14ac:dyDescent="0.2">
      <c r="N263" s="544">
        <f t="shared" si="8"/>
        <v>0</v>
      </c>
      <c r="Q263" s="544">
        <f t="shared" si="9"/>
        <v>0</v>
      </c>
      <c r="T263" s="544"/>
      <c r="U263" s="544">
        <f t="shared" si="10"/>
        <v>0</v>
      </c>
      <c r="AC263" s="544"/>
      <c r="AG263" s="544">
        <f t="shared" si="11"/>
        <v>0</v>
      </c>
      <c r="AK263" s="544"/>
      <c r="AM263" s="544">
        <f t="shared" si="12"/>
        <v>0</v>
      </c>
      <c r="AP263" s="544">
        <f t="shared" si="13"/>
        <v>0</v>
      </c>
      <c r="AT263" s="544"/>
      <c r="AU263" s="544"/>
      <c r="AV263" s="544">
        <f t="shared" si="14"/>
        <v>0</v>
      </c>
      <c r="AY263" s="544">
        <f t="shared" si="15"/>
        <v>0</v>
      </c>
    </row>
    <row r="264" spans="14:51" ht="15.75" customHeight="1" x14ac:dyDescent="0.2">
      <c r="N264" s="544">
        <f t="shared" si="8"/>
        <v>0</v>
      </c>
      <c r="Q264" s="544">
        <f t="shared" si="9"/>
        <v>0</v>
      </c>
      <c r="T264" s="544"/>
      <c r="U264" s="544">
        <f t="shared" si="10"/>
        <v>0</v>
      </c>
      <c r="AC264" s="544"/>
      <c r="AG264" s="544">
        <f t="shared" si="11"/>
        <v>0</v>
      </c>
      <c r="AK264" s="544"/>
      <c r="AM264" s="544">
        <f t="shared" si="12"/>
        <v>0</v>
      </c>
      <c r="AP264" s="544">
        <f t="shared" si="13"/>
        <v>0</v>
      </c>
      <c r="AT264" s="544"/>
      <c r="AU264" s="544"/>
      <c r="AV264" s="544">
        <f t="shared" si="14"/>
        <v>0</v>
      </c>
      <c r="AY264" s="544">
        <f t="shared" si="15"/>
        <v>0</v>
      </c>
    </row>
    <row r="265" spans="14:51" ht="15.75" customHeight="1" x14ac:dyDescent="0.2">
      <c r="N265" s="544">
        <f t="shared" si="8"/>
        <v>0</v>
      </c>
      <c r="Q265" s="544">
        <f t="shared" si="9"/>
        <v>0</v>
      </c>
      <c r="T265" s="544"/>
      <c r="U265" s="544">
        <f t="shared" si="10"/>
        <v>0</v>
      </c>
      <c r="AC265" s="544"/>
      <c r="AG265" s="544">
        <f t="shared" si="11"/>
        <v>0</v>
      </c>
      <c r="AK265" s="544"/>
      <c r="AM265" s="544">
        <f t="shared" si="12"/>
        <v>0</v>
      </c>
      <c r="AP265" s="544">
        <f t="shared" si="13"/>
        <v>0</v>
      </c>
      <c r="AT265" s="544"/>
      <c r="AU265" s="544"/>
      <c r="AV265" s="544">
        <f t="shared" si="14"/>
        <v>0</v>
      </c>
      <c r="AY265" s="544">
        <f t="shared" si="15"/>
        <v>0</v>
      </c>
    </row>
    <row r="266" spans="14:51" ht="15.75" customHeight="1" x14ac:dyDescent="0.2">
      <c r="N266" s="544">
        <f t="shared" si="8"/>
        <v>0</v>
      </c>
      <c r="Q266" s="544">
        <f t="shared" si="9"/>
        <v>0</v>
      </c>
      <c r="T266" s="544"/>
      <c r="U266" s="544">
        <f t="shared" si="10"/>
        <v>0</v>
      </c>
      <c r="AC266" s="544"/>
      <c r="AG266" s="544">
        <f t="shared" si="11"/>
        <v>0</v>
      </c>
      <c r="AK266" s="544"/>
      <c r="AM266" s="544">
        <f t="shared" si="12"/>
        <v>0</v>
      </c>
      <c r="AP266" s="544">
        <f t="shared" si="13"/>
        <v>0</v>
      </c>
      <c r="AT266" s="544"/>
      <c r="AU266" s="544"/>
      <c r="AV266" s="544">
        <f t="shared" si="14"/>
        <v>0</v>
      </c>
      <c r="AY266" s="544">
        <f t="shared" si="15"/>
        <v>0</v>
      </c>
    </row>
    <row r="267" spans="14:51" ht="15.75" customHeight="1" x14ac:dyDescent="0.2">
      <c r="N267" s="544">
        <f t="shared" si="8"/>
        <v>0</v>
      </c>
      <c r="Q267" s="544">
        <f t="shared" si="9"/>
        <v>0</v>
      </c>
      <c r="T267" s="544"/>
      <c r="U267" s="544">
        <f t="shared" si="10"/>
        <v>0</v>
      </c>
      <c r="AC267" s="544"/>
      <c r="AG267" s="544">
        <f t="shared" si="11"/>
        <v>0</v>
      </c>
      <c r="AK267" s="544"/>
      <c r="AM267" s="544">
        <f t="shared" si="12"/>
        <v>0</v>
      </c>
      <c r="AP267" s="544">
        <f t="shared" si="13"/>
        <v>0</v>
      </c>
      <c r="AT267" s="544"/>
      <c r="AU267" s="544"/>
      <c r="AV267" s="544">
        <f t="shared" si="14"/>
        <v>0</v>
      </c>
      <c r="AY267" s="544">
        <f t="shared" si="15"/>
        <v>0</v>
      </c>
    </row>
    <row r="268" spans="14:51" ht="15.75" customHeight="1" x14ac:dyDescent="0.2">
      <c r="N268" s="544">
        <f t="shared" si="8"/>
        <v>0</v>
      </c>
      <c r="Q268" s="544">
        <f t="shared" si="9"/>
        <v>0</v>
      </c>
      <c r="T268" s="544"/>
      <c r="U268" s="544">
        <f t="shared" si="10"/>
        <v>0</v>
      </c>
      <c r="AC268" s="544"/>
      <c r="AG268" s="544">
        <f t="shared" si="11"/>
        <v>0</v>
      </c>
      <c r="AK268" s="544"/>
      <c r="AM268" s="544">
        <f t="shared" si="12"/>
        <v>0</v>
      </c>
      <c r="AP268" s="544">
        <f t="shared" si="13"/>
        <v>0</v>
      </c>
      <c r="AT268" s="544"/>
      <c r="AU268" s="544"/>
      <c r="AV268" s="544">
        <f t="shared" si="14"/>
        <v>0</v>
      </c>
      <c r="AY268" s="544">
        <f t="shared" si="15"/>
        <v>0</v>
      </c>
    </row>
    <row r="269" spans="14:51" ht="15.75" customHeight="1" x14ac:dyDescent="0.2">
      <c r="N269" s="544">
        <f t="shared" si="8"/>
        <v>0</v>
      </c>
      <c r="Q269" s="544">
        <f t="shared" si="9"/>
        <v>0</v>
      </c>
      <c r="T269" s="544"/>
      <c r="U269" s="544">
        <f t="shared" si="10"/>
        <v>0</v>
      </c>
      <c r="AC269" s="544"/>
      <c r="AG269" s="544">
        <f t="shared" si="11"/>
        <v>0</v>
      </c>
      <c r="AK269" s="544"/>
      <c r="AM269" s="544">
        <f t="shared" si="12"/>
        <v>0</v>
      </c>
      <c r="AP269" s="544">
        <f t="shared" si="13"/>
        <v>0</v>
      </c>
      <c r="AT269" s="544"/>
      <c r="AU269" s="544"/>
      <c r="AV269" s="544">
        <f t="shared" si="14"/>
        <v>0</v>
      </c>
      <c r="AY269" s="544">
        <f t="shared" si="15"/>
        <v>0</v>
      </c>
    </row>
    <row r="270" spans="14:51" ht="15.75" customHeight="1" x14ac:dyDescent="0.2">
      <c r="N270" s="544">
        <f t="shared" si="8"/>
        <v>0</v>
      </c>
      <c r="Q270" s="544">
        <f t="shared" si="9"/>
        <v>0</v>
      </c>
      <c r="T270" s="544"/>
      <c r="U270" s="544">
        <f t="shared" si="10"/>
        <v>0</v>
      </c>
      <c r="AC270" s="544"/>
      <c r="AG270" s="544">
        <f t="shared" si="11"/>
        <v>0</v>
      </c>
      <c r="AK270" s="544"/>
      <c r="AM270" s="544">
        <f t="shared" si="12"/>
        <v>0</v>
      </c>
      <c r="AP270" s="544">
        <f t="shared" si="13"/>
        <v>0</v>
      </c>
      <c r="AT270" s="544"/>
      <c r="AU270" s="544"/>
      <c r="AV270" s="544">
        <f t="shared" si="14"/>
        <v>0</v>
      </c>
      <c r="AY270" s="544">
        <f t="shared" si="15"/>
        <v>0</v>
      </c>
    </row>
    <row r="271" spans="14:51" ht="15.75" customHeight="1" x14ac:dyDescent="0.2">
      <c r="N271" s="544">
        <f t="shared" si="8"/>
        <v>0</v>
      </c>
      <c r="Q271" s="544">
        <f t="shared" si="9"/>
        <v>0</v>
      </c>
      <c r="T271" s="544"/>
      <c r="U271" s="544">
        <f t="shared" si="10"/>
        <v>0</v>
      </c>
      <c r="AC271" s="544"/>
      <c r="AG271" s="544">
        <f t="shared" si="11"/>
        <v>0</v>
      </c>
      <c r="AK271" s="544"/>
      <c r="AM271" s="544">
        <f t="shared" si="12"/>
        <v>0</v>
      </c>
      <c r="AP271" s="544">
        <f t="shared" si="13"/>
        <v>0</v>
      </c>
      <c r="AT271" s="544"/>
      <c r="AU271" s="544"/>
      <c r="AV271" s="544">
        <f t="shared" si="14"/>
        <v>0</v>
      </c>
      <c r="AY271" s="544">
        <f t="shared" si="15"/>
        <v>0</v>
      </c>
    </row>
    <row r="272" spans="14:51" ht="15.75" customHeight="1" x14ac:dyDescent="0.2">
      <c r="N272" s="544">
        <f t="shared" si="8"/>
        <v>0</v>
      </c>
      <c r="Q272" s="544">
        <f t="shared" si="9"/>
        <v>0</v>
      </c>
      <c r="T272" s="544"/>
      <c r="U272" s="544">
        <f t="shared" si="10"/>
        <v>0</v>
      </c>
      <c r="AC272" s="544"/>
      <c r="AG272" s="544">
        <f t="shared" si="11"/>
        <v>0</v>
      </c>
      <c r="AK272" s="544"/>
      <c r="AM272" s="544">
        <f t="shared" si="12"/>
        <v>0</v>
      </c>
      <c r="AP272" s="544">
        <f t="shared" si="13"/>
        <v>0</v>
      </c>
      <c r="AT272" s="544"/>
      <c r="AU272" s="544"/>
      <c r="AV272" s="544">
        <f t="shared" si="14"/>
        <v>0</v>
      </c>
      <c r="AY272" s="544">
        <f t="shared" si="15"/>
        <v>0</v>
      </c>
    </row>
    <row r="273" spans="14:51" ht="15.75" customHeight="1" x14ac:dyDescent="0.2">
      <c r="N273" s="544">
        <f t="shared" si="8"/>
        <v>0</v>
      </c>
      <c r="Q273" s="544">
        <f t="shared" si="9"/>
        <v>0</v>
      </c>
      <c r="T273" s="544"/>
      <c r="U273" s="544">
        <f t="shared" si="10"/>
        <v>0</v>
      </c>
      <c r="AC273" s="544"/>
      <c r="AG273" s="544">
        <f t="shared" si="11"/>
        <v>0</v>
      </c>
      <c r="AK273" s="544"/>
      <c r="AM273" s="544">
        <f t="shared" si="12"/>
        <v>0</v>
      </c>
      <c r="AP273" s="544">
        <f t="shared" si="13"/>
        <v>0</v>
      </c>
      <c r="AT273" s="544"/>
      <c r="AU273" s="544"/>
      <c r="AV273" s="544">
        <f t="shared" si="14"/>
        <v>0</v>
      </c>
      <c r="AY273" s="544">
        <f t="shared" si="15"/>
        <v>0</v>
      </c>
    </row>
    <row r="274" spans="14:51" ht="15.75" customHeight="1" x14ac:dyDescent="0.2">
      <c r="N274" s="544">
        <f t="shared" si="8"/>
        <v>0</v>
      </c>
      <c r="Q274" s="544">
        <f t="shared" si="9"/>
        <v>0</v>
      </c>
      <c r="T274" s="544"/>
      <c r="U274" s="544">
        <f t="shared" si="10"/>
        <v>0</v>
      </c>
      <c r="AC274" s="544"/>
      <c r="AG274" s="544">
        <f t="shared" si="11"/>
        <v>0</v>
      </c>
      <c r="AK274" s="544"/>
      <c r="AM274" s="544">
        <f t="shared" si="12"/>
        <v>0</v>
      </c>
      <c r="AP274" s="544">
        <f t="shared" si="13"/>
        <v>0</v>
      </c>
      <c r="AT274" s="544"/>
      <c r="AU274" s="544"/>
      <c r="AV274" s="544">
        <f t="shared" si="14"/>
        <v>0</v>
      </c>
      <c r="AY274" s="544">
        <f t="shared" si="15"/>
        <v>0</v>
      </c>
    </row>
    <row r="275" spans="14:51" ht="15.75" customHeight="1" x14ac:dyDescent="0.2">
      <c r="N275" s="544">
        <f t="shared" si="8"/>
        <v>0</v>
      </c>
      <c r="Q275" s="544">
        <f t="shared" si="9"/>
        <v>0</v>
      </c>
      <c r="T275" s="544"/>
      <c r="U275" s="544">
        <f t="shared" si="10"/>
        <v>0</v>
      </c>
      <c r="AC275" s="544"/>
      <c r="AG275" s="544">
        <f t="shared" si="11"/>
        <v>0</v>
      </c>
      <c r="AK275" s="544"/>
      <c r="AM275" s="544">
        <f t="shared" si="12"/>
        <v>0</v>
      </c>
      <c r="AP275" s="544">
        <f t="shared" si="13"/>
        <v>0</v>
      </c>
      <c r="AT275" s="544"/>
      <c r="AU275" s="544"/>
      <c r="AV275" s="544">
        <f t="shared" si="14"/>
        <v>0</v>
      </c>
      <c r="AY275" s="544">
        <f t="shared" si="15"/>
        <v>0</v>
      </c>
    </row>
    <row r="276" spans="14:51" ht="15.75" customHeight="1" x14ac:dyDescent="0.2">
      <c r="N276" s="544">
        <f t="shared" si="8"/>
        <v>0</v>
      </c>
      <c r="Q276" s="544">
        <f t="shared" si="9"/>
        <v>0</v>
      </c>
      <c r="T276" s="544"/>
      <c r="U276" s="544">
        <f t="shared" si="10"/>
        <v>0</v>
      </c>
      <c r="AC276" s="544"/>
      <c r="AG276" s="544">
        <f t="shared" si="11"/>
        <v>0</v>
      </c>
      <c r="AK276" s="544"/>
      <c r="AM276" s="544">
        <f t="shared" si="12"/>
        <v>0</v>
      </c>
      <c r="AP276" s="544">
        <f t="shared" si="13"/>
        <v>0</v>
      </c>
      <c r="AT276" s="544"/>
      <c r="AU276" s="544"/>
      <c r="AV276" s="544">
        <f t="shared" si="14"/>
        <v>0</v>
      </c>
      <c r="AY276" s="544">
        <f t="shared" si="15"/>
        <v>0</v>
      </c>
    </row>
    <row r="277" spans="14:51" ht="15.75" customHeight="1" x14ac:dyDescent="0.2">
      <c r="N277" s="544">
        <f t="shared" si="8"/>
        <v>0</v>
      </c>
      <c r="Q277" s="544">
        <f t="shared" si="9"/>
        <v>0</v>
      </c>
      <c r="T277" s="544"/>
      <c r="U277" s="544">
        <f t="shared" si="10"/>
        <v>0</v>
      </c>
      <c r="AC277" s="544"/>
      <c r="AG277" s="544">
        <f t="shared" si="11"/>
        <v>0</v>
      </c>
      <c r="AK277" s="544"/>
      <c r="AM277" s="544">
        <f t="shared" si="12"/>
        <v>0</v>
      </c>
      <c r="AP277" s="544">
        <f t="shared" si="13"/>
        <v>0</v>
      </c>
      <c r="AT277" s="544"/>
      <c r="AU277" s="544"/>
      <c r="AV277" s="544">
        <f t="shared" si="14"/>
        <v>0</v>
      </c>
      <c r="AY277" s="544">
        <f t="shared" si="15"/>
        <v>0</v>
      </c>
    </row>
    <row r="278" spans="14:51" ht="15.75" customHeight="1" x14ac:dyDescent="0.2">
      <c r="N278" s="544">
        <f t="shared" si="8"/>
        <v>0</v>
      </c>
      <c r="Q278" s="544">
        <f t="shared" si="9"/>
        <v>0</v>
      </c>
      <c r="T278" s="544"/>
      <c r="U278" s="544">
        <f t="shared" si="10"/>
        <v>0</v>
      </c>
      <c r="AC278" s="544"/>
      <c r="AG278" s="544">
        <f t="shared" si="11"/>
        <v>0</v>
      </c>
      <c r="AK278" s="544"/>
      <c r="AM278" s="544">
        <f t="shared" si="12"/>
        <v>0</v>
      </c>
      <c r="AP278" s="544">
        <f t="shared" si="13"/>
        <v>0</v>
      </c>
      <c r="AT278" s="544"/>
      <c r="AU278" s="544"/>
      <c r="AV278" s="544">
        <f t="shared" si="14"/>
        <v>0</v>
      </c>
      <c r="AY278" s="544">
        <f t="shared" si="15"/>
        <v>0</v>
      </c>
    </row>
    <row r="279" spans="14:51" ht="15.75" customHeight="1" x14ac:dyDescent="0.2">
      <c r="N279" s="544">
        <f t="shared" si="8"/>
        <v>0</v>
      </c>
      <c r="Q279" s="544">
        <f t="shared" si="9"/>
        <v>0</v>
      </c>
      <c r="T279" s="544"/>
      <c r="U279" s="544">
        <f t="shared" si="10"/>
        <v>0</v>
      </c>
      <c r="AC279" s="544"/>
      <c r="AG279" s="544">
        <f t="shared" si="11"/>
        <v>0</v>
      </c>
      <c r="AK279" s="544"/>
      <c r="AM279" s="544">
        <f t="shared" si="12"/>
        <v>0</v>
      </c>
      <c r="AP279" s="544">
        <f t="shared" si="13"/>
        <v>0</v>
      </c>
      <c r="AT279" s="544"/>
      <c r="AU279" s="544"/>
      <c r="AV279" s="544">
        <f t="shared" si="14"/>
        <v>0</v>
      </c>
      <c r="AY279" s="544">
        <f t="shared" si="15"/>
        <v>0</v>
      </c>
    </row>
    <row r="280" spans="14:51" ht="15.75" customHeight="1" x14ac:dyDescent="0.2">
      <c r="N280" s="544">
        <f t="shared" si="8"/>
        <v>0</v>
      </c>
      <c r="Q280" s="544">
        <f t="shared" si="9"/>
        <v>0</v>
      </c>
      <c r="T280" s="544"/>
      <c r="U280" s="544">
        <f t="shared" si="10"/>
        <v>0</v>
      </c>
      <c r="AC280" s="544"/>
      <c r="AG280" s="544">
        <f t="shared" si="11"/>
        <v>0</v>
      </c>
      <c r="AK280" s="544"/>
      <c r="AM280" s="544">
        <f t="shared" si="12"/>
        <v>0</v>
      </c>
      <c r="AP280" s="544">
        <f t="shared" si="13"/>
        <v>0</v>
      </c>
      <c r="AT280" s="544"/>
      <c r="AU280" s="544"/>
      <c r="AV280" s="544">
        <f t="shared" si="14"/>
        <v>0</v>
      </c>
      <c r="AY280" s="544">
        <f t="shared" si="15"/>
        <v>0</v>
      </c>
    </row>
    <row r="281" spans="14:51" ht="15.75" customHeight="1" x14ac:dyDescent="0.2">
      <c r="N281" s="544">
        <f t="shared" si="8"/>
        <v>0</v>
      </c>
      <c r="Q281" s="544">
        <f t="shared" si="9"/>
        <v>0</v>
      </c>
      <c r="T281" s="544"/>
      <c r="U281" s="544">
        <f t="shared" si="10"/>
        <v>0</v>
      </c>
      <c r="AC281" s="544"/>
      <c r="AG281" s="544">
        <f t="shared" si="11"/>
        <v>0</v>
      </c>
      <c r="AK281" s="544"/>
      <c r="AM281" s="544">
        <f t="shared" si="12"/>
        <v>0</v>
      </c>
      <c r="AP281" s="544">
        <f t="shared" si="13"/>
        <v>0</v>
      </c>
      <c r="AT281" s="544"/>
      <c r="AU281" s="544"/>
      <c r="AV281" s="544">
        <f t="shared" si="14"/>
        <v>0</v>
      </c>
      <c r="AY281" s="544">
        <f t="shared" si="15"/>
        <v>0</v>
      </c>
    </row>
    <row r="282" spans="14:51" ht="15.75" customHeight="1" x14ac:dyDescent="0.2">
      <c r="N282" s="544">
        <f t="shared" si="8"/>
        <v>0</v>
      </c>
      <c r="Q282" s="544">
        <f t="shared" si="9"/>
        <v>0</v>
      </c>
      <c r="T282" s="544"/>
      <c r="U282" s="544">
        <f t="shared" si="10"/>
        <v>0</v>
      </c>
      <c r="AC282" s="544"/>
      <c r="AG282" s="544">
        <f t="shared" si="11"/>
        <v>0</v>
      </c>
      <c r="AK282" s="544"/>
      <c r="AM282" s="544">
        <f t="shared" si="12"/>
        <v>0</v>
      </c>
      <c r="AP282" s="544">
        <f t="shared" si="13"/>
        <v>0</v>
      </c>
      <c r="AT282" s="544"/>
      <c r="AU282" s="544"/>
      <c r="AV282" s="544">
        <f t="shared" si="14"/>
        <v>0</v>
      </c>
      <c r="AY282" s="544">
        <f t="shared" si="15"/>
        <v>0</v>
      </c>
    </row>
    <row r="283" spans="14:51" ht="15.75" customHeight="1" x14ac:dyDescent="0.2">
      <c r="N283" s="544">
        <f t="shared" si="8"/>
        <v>0</v>
      </c>
      <c r="Q283" s="544">
        <f t="shared" si="9"/>
        <v>0</v>
      </c>
      <c r="T283" s="544"/>
      <c r="U283" s="544">
        <f t="shared" si="10"/>
        <v>0</v>
      </c>
      <c r="AC283" s="544"/>
      <c r="AG283" s="544">
        <f t="shared" si="11"/>
        <v>0</v>
      </c>
      <c r="AK283" s="544"/>
      <c r="AM283" s="544">
        <f t="shared" si="12"/>
        <v>0</v>
      </c>
      <c r="AP283" s="544">
        <f t="shared" si="13"/>
        <v>0</v>
      </c>
      <c r="AT283" s="544"/>
      <c r="AU283" s="544"/>
      <c r="AV283" s="544">
        <f t="shared" si="14"/>
        <v>0</v>
      </c>
      <c r="AY283" s="544">
        <f t="shared" si="15"/>
        <v>0</v>
      </c>
    </row>
    <row r="284" spans="14:51" ht="15.75" customHeight="1" x14ac:dyDescent="0.2">
      <c r="N284" s="544">
        <f t="shared" si="8"/>
        <v>0</v>
      </c>
      <c r="Q284" s="544">
        <f t="shared" si="9"/>
        <v>0</v>
      </c>
      <c r="T284" s="544"/>
      <c r="U284" s="544">
        <f t="shared" si="10"/>
        <v>0</v>
      </c>
      <c r="AC284" s="544"/>
      <c r="AG284" s="544">
        <f t="shared" si="11"/>
        <v>0</v>
      </c>
      <c r="AK284" s="544"/>
      <c r="AM284" s="544">
        <f t="shared" si="12"/>
        <v>0</v>
      </c>
      <c r="AP284" s="544">
        <f t="shared" si="13"/>
        <v>0</v>
      </c>
      <c r="AT284" s="544"/>
      <c r="AU284" s="544"/>
      <c r="AV284" s="544">
        <f t="shared" si="14"/>
        <v>0</v>
      </c>
      <c r="AY284" s="544">
        <f t="shared" si="15"/>
        <v>0</v>
      </c>
    </row>
    <row r="285" spans="14:51" ht="15.75" customHeight="1" x14ac:dyDescent="0.2">
      <c r="N285" s="544">
        <f t="shared" si="8"/>
        <v>0</v>
      </c>
      <c r="Q285" s="544">
        <f t="shared" si="9"/>
        <v>0</v>
      </c>
      <c r="T285" s="544"/>
      <c r="U285" s="544">
        <f t="shared" si="10"/>
        <v>0</v>
      </c>
      <c r="AC285" s="544"/>
      <c r="AG285" s="544">
        <f t="shared" si="11"/>
        <v>0</v>
      </c>
      <c r="AK285" s="544"/>
      <c r="AM285" s="544">
        <f t="shared" si="12"/>
        <v>0</v>
      </c>
      <c r="AP285" s="544">
        <f t="shared" si="13"/>
        <v>0</v>
      </c>
      <c r="AT285" s="544"/>
      <c r="AU285" s="544"/>
      <c r="AV285" s="544">
        <f t="shared" si="14"/>
        <v>0</v>
      </c>
      <c r="AY285" s="544">
        <f t="shared" si="15"/>
        <v>0</v>
      </c>
    </row>
    <row r="286" spans="14:51" ht="15.75" customHeight="1" x14ac:dyDescent="0.2">
      <c r="N286" s="544">
        <f t="shared" si="8"/>
        <v>0</v>
      </c>
      <c r="Q286" s="544">
        <f t="shared" si="9"/>
        <v>0</v>
      </c>
      <c r="T286" s="544"/>
      <c r="U286" s="544">
        <f t="shared" si="10"/>
        <v>0</v>
      </c>
      <c r="AC286" s="544"/>
      <c r="AG286" s="544">
        <f t="shared" si="11"/>
        <v>0</v>
      </c>
      <c r="AK286" s="544"/>
      <c r="AM286" s="544">
        <f t="shared" si="12"/>
        <v>0</v>
      </c>
      <c r="AP286" s="544">
        <f t="shared" si="13"/>
        <v>0</v>
      </c>
      <c r="AT286" s="544"/>
      <c r="AU286" s="544"/>
      <c r="AV286" s="544">
        <f t="shared" si="14"/>
        <v>0</v>
      </c>
      <c r="AY286" s="544">
        <f t="shared" si="15"/>
        <v>0</v>
      </c>
    </row>
    <row r="287" spans="14:51" ht="15.75" customHeight="1" x14ac:dyDescent="0.2">
      <c r="N287" s="544">
        <f t="shared" si="8"/>
        <v>0</v>
      </c>
      <c r="Q287" s="544">
        <f t="shared" si="9"/>
        <v>0</v>
      </c>
      <c r="T287" s="544"/>
      <c r="U287" s="544">
        <f t="shared" si="10"/>
        <v>0</v>
      </c>
      <c r="AC287" s="544"/>
      <c r="AG287" s="544">
        <f t="shared" si="11"/>
        <v>0</v>
      </c>
      <c r="AK287" s="544"/>
      <c r="AM287" s="544">
        <f t="shared" si="12"/>
        <v>0</v>
      </c>
      <c r="AP287" s="544">
        <f t="shared" si="13"/>
        <v>0</v>
      </c>
      <c r="AT287" s="544"/>
      <c r="AU287" s="544"/>
      <c r="AV287" s="544">
        <f t="shared" si="14"/>
        <v>0</v>
      </c>
      <c r="AY287" s="544">
        <f t="shared" si="15"/>
        <v>0</v>
      </c>
    </row>
    <row r="288" spans="14:51" ht="15.75" customHeight="1" x14ac:dyDescent="0.2">
      <c r="N288" s="544">
        <f t="shared" si="8"/>
        <v>0</v>
      </c>
      <c r="Q288" s="544">
        <f t="shared" si="9"/>
        <v>0</v>
      </c>
      <c r="T288" s="544"/>
      <c r="U288" s="544">
        <f t="shared" si="10"/>
        <v>0</v>
      </c>
      <c r="AC288" s="544"/>
      <c r="AG288" s="544">
        <f t="shared" si="11"/>
        <v>0</v>
      </c>
      <c r="AK288" s="544"/>
      <c r="AM288" s="544">
        <f t="shared" si="12"/>
        <v>0</v>
      </c>
      <c r="AP288" s="544">
        <f t="shared" si="13"/>
        <v>0</v>
      </c>
      <c r="AT288" s="544"/>
      <c r="AU288" s="544"/>
      <c r="AV288" s="544">
        <f t="shared" si="14"/>
        <v>0</v>
      </c>
      <c r="AY288" s="544">
        <f t="shared" si="15"/>
        <v>0</v>
      </c>
    </row>
    <row r="289" spans="14:51" ht="15.75" customHeight="1" x14ac:dyDescent="0.2">
      <c r="N289" s="544">
        <f t="shared" si="8"/>
        <v>0</v>
      </c>
      <c r="Q289" s="544">
        <f t="shared" si="9"/>
        <v>0</v>
      </c>
      <c r="T289" s="544"/>
      <c r="U289" s="544">
        <f t="shared" si="10"/>
        <v>0</v>
      </c>
      <c r="AC289" s="544"/>
      <c r="AG289" s="544">
        <f t="shared" si="11"/>
        <v>0</v>
      </c>
      <c r="AK289" s="544"/>
      <c r="AM289" s="544">
        <f t="shared" si="12"/>
        <v>0</v>
      </c>
      <c r="AP289" s="544">
        <f t="shared" si="13"/>
        <v>0</v>
      </c>
      <c r="AT289" s="544"/>
      <c r="AU289" s="544"/>
      <c r="AV289" s="544">
        <f t="shared" si="14"/>
        <v>0</v>
      </c>
      <c r="AY289" s="544">
        <f t="shared" si="15"/>
        <v>0</v>
      </c>
    </row>
    <row r="290" spans="14:51" ht="15.75" customHeight="1" x14ac:dyDescent="0.2">
      <c r="N290" s="544">
        <f t="shared" si="8"/>
        <v>0</v>
      </c>
      <c r="Q290" s="544">
        <f t="shared" si="9"/>
        <v>0</v>
      </c>
      <c r="T290" s="544"/>
      <c r="U290" s="544">
        <f t="shared" si="10"/>
        <v>0</v>
      </c>
      <c r="AC290" s="544"/>
      <c r="AG290" s="544">
        <f t="shared" si="11"/>
        <v>0</v>
      </c>
      <c r="AK290" s="544"/>
      <c r="AM290" s="544">
        <f t="shared" si="12"/>
        <v>0</v>
      </c>
      <c r="AP290" s="544">
        <f t="shared" si="13"/>
        <v>0</v>
      </c>
      <c r="AT290" s="544"/>
      <c r="AU290" s="544"/>
      <c r="AV290" s="544">
        <f t="shared" si="14"/>
        <v>0</v>
      </c>
      <c r="AY290" s="544">
        <f t="shared" si="15"/>
        <v>0</v>
      </c>
    </row>
    <row r="291" spans="14:51" ht="15.75" customHeight="1" x14ac:dyDescent="0.2">
      <c r="N291" s="544">
        <f t="shared" si="8"/>
        <v>0</v>
      </c>
      <c r="Q291" s="544">
        <f t="shared" si="9"/>
        <v>0</v>
      </c>
      <c r="T291" s="544"/>
      <c r="U291" s="544">
        <f t="shared" si="10"/>
        <v>0</v>
      </c>
      <c r="AC291" s="544"/>
      <c r="AG291" s="544">
        <f t="shared" si="11"/>
        <v>0</v>
      </c>
      <c r="AK291" s="544"/>
      <c r="AM291" s="544">
        <f t="shared" si="12"/>
        <v>0</v>
      </c>
      <c r="AP291" s="544">
        <f t="shared" si="13"/>
        <v>0</v>
      </c>
      <c r="AT291" s="544"/>
      <c r="AU291" s="544"/>
      <c r="AV291" s="544">
        <f t="shared" si="14"/>
        <v>0</v>
      </c>
      <c r="AY291" s="544">
        <f t="shared" si="15"/>
        <v>0</v>
      </c>
    </row>
    <row r="292" spans="14:51" ht="15.75" customHeight="1" x14ac:dyDescent="0.2">
      <c r="N292" s="544">
        <f t="shared" si="8"/>
        <v>0</v>
      </c>
      <c r="Q292" s="544">
        <f t="shared" si="9"/>
        <v>0</v>
      </c>
      <c r="T292" s="544"/>
      <c r="U292" s="544">
        <f t="shared" si="10"/>
        <v>0</v>
      </c>
      <c r="AC292" s="544"/>
      <c r="AG292" s="544">
        <f t="shared" si="11"/>
        <v>0</v>
      </c>
      <c r="AK292" s="544"/>
      <c r="AM292" s="544">
        <f t="shared" si="12"/>
        <v>0</v>
      </c>
      <c r="AP292" s="544">
        <f t="shared" si="13"/>
        <v>0</v>
      </c>
      <c r="AT292" s="544"/>
      <c r="AU292" s="544"/>
      <c r="AV292" s="544">
        <f t="shared" si="14"/>
        <v>0</v>
      </c>
      <c r="AY292" s="544">
        <f t="shared" si="15"/>
        <v>0</v>
      </c>
    </row>
    <row r="293" spans="14:51" ht="15.75" customHeight="1" x14ac:dyDescent="0.2">
      <c r="N293" s="544">
        <f t="shared" si="8"/>
        <v>0</v>
      </c>
      <c r="Q293" s="544">
        <f t="shared" si="9"/>
        <v>0</v>
      </c>
      <c r="T293" s="544"/>
      <c r="U293" s="544">
        <f t="shared" si="10"/>
        <v>0</v>
      </c>
      <c r="AC293" s="544"/>
      <c r="AG293" s="544">
        <f t="shared" si="11"/>
        <v>0</v>
      </c>
      <c r="AK293" s="544"/>
      <c r="AM293" s="544">
        <f t="shared" si="12"/>
        <v>0</v>
      </c>
      <c r="AP293" s="544">
        <f t="shared" si="13"/>
        <v>0</v>
      </c>
      <c r="AT293" s="544"/>
      <c r="AU293" s="544"/>
      <c r="AV293" s="544">
        <f t="shared" si="14"/>
        <v>0</v>
      </c>
      <c r="AY293" s="544">
        <f t="shared" si="15"/>
        <v>0</v>
      </c>
    </row>
    <row r="294" spans="14:51" ht="15.75" customHeight="1" x14ac:dyDescent="0.2">
      <c r="N294" s="544">
        <f t="shared" si="8"/>
        <v>0</v>
      </c>
      <c r="Q294" s="544">
        <f t="shared" si="9"/>
        <v>0</v>
      </c>
      <c r="T294" s="544"/>
      <c r="U294" s="544">
        <f t="shared" si="10"/>
        <v>0</v>
      </c>
      <c r="AC294" s="544"/>
      <c r="AG294" s="544">
        <f t="shared" si="11"/>
        <v>0</v>
      </c>
      <c r="AK294" s="544"/>
      <c r="AM294" s="544">
        <f t="shared" si="12"/>
        <v>0</v>
      </c>
      <c r="AP294" s="544">
        <f t="shared" si="13"/>
        <v>0</v>
      </c>
      <c r="AT294" s="544"/>
      <c r="AU294" s="544"/>
      <c r="AV294" s="544">
        <f t="shared" si="14"/>
        <v>0</v>
      </c>
      <c r="AY294" s="544">
        <f t="shared" si="15"/>
        <v>0</v>
      </c>
    </row>
    <row r="295" spans="14:51" ht="15.75" customHeight="1" x14ac:dyDescent="0.2">
      <c r="N295" s="544">
        <f t="shared" si="8"/>
        <v>0</v>
      </c>
      <c r="Q295" s="544">
        <f t="shared" si="9"/>
        <v>0</v>
      </c>
      <c r="T295" s="544"/>
      <c r="U295" s="544">
        <f t="shared" si="10"/>
        <v>0</v>
      </c>
      <c r="AC295" s="544"/>
      <c r="AG295" s="544">
        <f t="shared" si="11"/>
        <v>0</v>
      </c>
      <c r="AK295" s="544"/>
      <c r="AM295" s="544">
        <f t="shared" si="12"/>
        <v>0</v>
      </c>
      <c r="AP295" s="544">
        <f t="shared" si="13"/>
        <v>0</v>
      </c>
      <c r="AT295" s="544"/>
      <c r="AU295" s="544"/>
      <c r="AV295" s="544">
        <f t="shared" si="14"/>
        <v>0</v>
      </c>
      <c r="AY295" s="544">
        <f t="shared" si="15"/>
        <v>0</v>
      </c>
    </row>
    <row r="296" spans="14:51" ht="15.75" customHeight="1" x14ac:dyDescent="0.2">
      <c r="N296" s="544">
        <f t="shared" si="8"/>
        <v>0</v>
      </c>
      <c r="Q296" s="544">
        <f t="shared" si="9"/>
        <v>0</v>
      </c>
      <c r="T296" s="544"/>
      <c r="U296" s="544">
        <f t="shared" si="10"/>
        <v>0</v>
      </c>
      <c r="AC296" s="544"/>
      <c r="AG296" s="544">
        <f t="shared" si="11"/>
        <v>0</v>
      </c>
      <c r="AK296" s="544"/>
      <c r="AM296" s="544">
        <f t="shared" si="12"/>
        <v>0</v>
      </c>
      <c r="AP296" s="544">
        <f t="shared" si="13"/>
        <v>0</v>
      </c>
      <c r="AT296" s="544"/>
      <c r="AU296" s="544"/>
      <c r="AV296" s="544">
        <f t="shared" si="14"/>
        <v>0</v>
      </c>
      <c r="AY296" s="544">
        <f t="shared" si="15"/>
        <v>0</v>
      </c>
    </row>
    <row r="297" spans="14:51" ht="15.75" customHeight="1" x14ac:dyDescent="0.2">
      <c r="N297" s="544">
        <f t="shared" si="8"/>
        <v>0</v>
      </c>
      <c r="Q297" s="544">
        <f t="shared" si="9"/>
        <v>0</v>
      </c>
      <c r="T297" s="544"/>
      <c r="U297" s="544">
        <f t="shared" si="10"/>
        <v>0</v>
      </c>
      <c r="AC297" s="544"/>
      <c r="AG297" s="544">
        <f t="shared" si="11"/>
        <v>0</v>
      </c>
      <c r="AK297" s="544"/>
      <c r="AM297" s="544">
        <f t="shared" si="12"/>
        <v>0</v>
      </c>
      <c r="AP297" s="544">
        <f t="shared" si="13"/>
        <v>0</v>
      </c>
      <c r="AT297" s="544"/>
      <c r="AU297" s="544"/>
      <c r="AV297" s="544">
        <f t="shared" si="14"/>
        <v>0</v>
      </c>
      <c r="AY297" s="544">
        <f t="shared" si="15"/>
        <v>0</v>
      </c>
    </row>
    <row r="298" spans="14:51" ht="15.75" customHeight="1" x14ac:dyDescent="0.2">
      <c r="N298" s="544">
        <f t="shared" si="8"/>
        <v>0</v>
      </c>
      <c r="Q298" s="544">
        <f t="shared" si="9"/>
        <v>0</v>
      </c>
      <c r="T298" s="544"/>
      <c r="U298" s="544">
        <f t="shared" si="10"/>
        <v>0</v>
      </c>
      <c r="AC298" s="544"/>
      <c r="AG298" s="544">
        <f t="shared" si="11"/>
        <v>0</v>
      </c>
      <c r="AK298" s="544"/>
      <c r="AM298" s="544">
        <f t="shared" si="12"/>
        <v>0</v>
      </c>
      <c r="AP298" s="544">
        <f t="shared" si="13"/>
        <v>0</v>
      </c>
      <c r="AT298" s="544"/>
      <c r="AU298" s="544"/>
      <c r="AV298" s="544">
        <f t="shared" si="14"/>
        <v>0</v>
      </c>
      <c r="AY298" s="544">
        <f t="shared" si="15"/>
        <v>0</v>
      </c>
    </row>
    <row r="299" spans="14:51" ht="15.75" customHeight="1" x14ac:dyDescent="0.2">
      <c r="N299" s="544">
        <f t="shared" si="8"/>
        <v>0</v>
      </c>
      <c r="Q299" s="544">
        <f t="shared" si="9"/>
        <v>0</v>
      </c>
      <c r="T299" s="544"/>
      <c r="U299" s="544">
        <f t="shared" si="10"/>
        <v>0</v>
      </c>
      <c r="AC299" s="544"/>
      <c r="AG299" s="544">
        <f t="shared" si="11"/>
        <v>0</v>
      </c>
      <c r="AK299" s="544"/>
      <c r="AM299" s="544">
        <f t="shared" si="12"/>
        <v>0</v>
      </c>
      <c r="AP299" s="544">
        <f t="shared" si="13"/>
        <v>0</v>
      </c>
      <c r="AT299" s="544"/>
      <c r="AU299" s="544"/>
      <c r="AV299" s="544">
        <f t="shared" si="14"/>
        <v>0</v>
      </c>
      <c r="AY299" s="544">
        <f t="shared" si="15"/>
        <v>0</v>
      </c>
    </row>
    <row r="300" spans="14:51" ht="15.75" customHeight="1" x14ac:dyDescent="0.2">
      <c r="N300" s="544">
        <f t="shared" si="8"/>
        <v>0</v>
      </c>
      <c r="Q300" s="544">
        <f t="shared" si="9"/>
        <v>0</v>
      </c>
      <c r="T300" s="544"/>
      <c r="U300" s="544">
        <f t="shared" si="10"/>
        <v>0</v>
      </c>
      <c r="AC300" s="544"/>
      <c r="AG300" s="544">
        <f t="shared" si="11"/>
        <v>0</v>
      </c>
      <c r="AK300" s="544"/>
      <c r="AM300" s="544">
        <f t="shared" si="12"/>
        <v>0</v>
      </c>
      <c r="AP300" s="544">
        <f t="shared" si="13"/>
        <v>0</v>
      </c>
      <c r="AT300" s="544"/>
      <c r="AU300" s="544"/>
      <c r="AV300" s="544">
        <f t="shared" si="14"/>
        <v>0</v>
      </c>
      <c r="AY300" s="544">
        <f t="shared" si="15"/>
        <v>0</v>
      </c>
    </row>
    <row r="301" spans="14:51" ht="15.75" customHeight="1" x14ac:dyDescent="0.2">
      <c r="N301" s="544">
        <f t="shared" si="8"/>
        <v>0</v>
      </c>
      <c r="Q301" s="544">
        <f t="shared" si="9"/>
        <v>0</v>
      </c>
      <c r="T301" s="544"/>
      <c r="U301" s="544">
        <f t="shared" si="10"/>
        <v>0</v>
      </c>
      <c r="AC301" s="544"/>
      <c r="AG301" s="544">
        <f t="shared" si="11"/>
        <v>0</v>
      </c>
      <c r="AK301" s="544"/>
      <c r="AM301" s="544">
        <f t="shared" si="12"/>
        <v>0</v>
      </c>
      <c r="AP301" s="544">
        <f t="shared" si="13"/>
        <v>0</v>
      </c>
      <c r="AT301" s="544"/>
      <c r="AU301" s="544"/>
      <c r="AV301" s="544">
        <f t="shared" si="14"/>
        <v>0</v>
      </c>
      <c r="AY301" s="544">
        <f t="shared" si="15"/>
        <v>0</v>
      </c>
    </row>
    <row r="302" spans="14:51" ht="15.75" customHeight="1" x14ac:dyDescent="0.2">
      <c r="N302" s="544">
        <f t="shared" si="8"/>
        <v>0</v>
      </c>
      <c r="Q302" s="544">
        <f t="shared" si="9"/>
        <v>0</v>
      </c>
      <c r="T302" s="544"/>
      <c r="U302" s="544">
        <f t="shared" si="10"/>
        <v>0</v>
      </c>
      <c r="AC302" s="544"/>
      <c r="AG302" s="544">
        <f t="shared" si="11"/>
        <v>0</v>
      </c>
      <c r="AK302" s="544"/>
      <c r="AM302" s="544">
        <f t="shared" si="12"/>
        <v>0</v>
      </c>
      <c r="AP302" s="544">
        <f t="shared" si="13"/>
        <v>0</v>
      </c>
      <c r="AT302" s="544"/>
      <c r="AU302" s="544"/>
      <c r="AV302" s="544">
        <f t="shared" si="14"/>
        <v>0</v>
      </c>
      <c r="AY302" s="544">
        <f t="shared" si="15"/>
        <v>0</v>
      </c>
    </row>
    <row r="303" spans="14:51" ht="15.75" customHeight="1" x14ac:dyDescent="0.2">
      <c r="N303" s="544">
        <f t="shared" si="8"/>
        <v>0</v>
      </c>
      <c r="Q303" s="544">
        <f t="shared" si="9"/>
        <v>0</v>
      </c>
      <c r="T303" s="544"/>
      <c r="U303" s="544">
        <f t="shared" si="10"/>
        <v>0</v>
      </c>
      <c r="AC303" s="544"/>
      <c r="AG303" s="544">
        <f t="shared" si="11"/>
        <v>0</v>
      </c>
      <c r="AK303" s="544"/>
      <c r="AM303" s="544">
        <f t="shared" si="12"/>
        <v>0</v>
      </c>
      <c r="AP303" s="544">
        <f t="shared" si="13"/>
        <v>0</v>
      </c>
      <c r="AT303" s="544"/>
      <c r="AU303" s="544"/>
      <c r="AV303" s="544">
        <f t="shared" si="14"/>
        <v>0</v>
      </c>
      <c r="AY303" s="544">
        <f t="shared" si="15"/>
        <v>0</v>
      </c>
    </row>
    <row r="304" spans="14:51" ht="15.75" customHeight="1" x14ac:dyDescent="0.2">
      <c r="N304" s="544">
        <f t="shared" si="8"/>
        <v>0</v>
      </c>
      <c r="Q304" s="544">
        <f t="shared" si="9"/>
        <v>0</v>
      </c>
      <c r="T304" s="544"/>
      <c r="U304" s="544">
        <f t="shared" si="10"/>
        <v>0</v>
      </c>
      <c r="AC304" s="544"/>
      <c r="AG304" s="544">
        <f t="shared" si="11"/>
        <v>0</v>
      </c>
      <c r="AK304" s="544"/>
      <c r="AM304" s="544">
        <f t="shared" si="12"/>
        <v>0</v>
      </c>
      <c r="AP304" s="544">
        <f t="shared" si="13"/>
        <v>0</v>
      </c>
      <c r="AT304" s="544"/>
      <c r="AU304" s="544"/>
      <c r="AV304" s="544">
        <f t="shared" si="14"/>
        <v>0</v>
      </c>
      <c r="AY304" s="544">
        <f t="shared" si="15"/>
        <v>0</v>
      </c>
    </row>
    <row r="305" spans="14:51" ht="15.75" customHeight="1" x14ac:dyDescent="0.2">
      <c r="N305" s="544">
        <f t="shared" si="8"/>
        <v>0</v>
      </c>
      <c r="Q305" s="544">
        <f t="shared" si="9"/>
        <v>0</v>
      </c>
      <c r="T305" s="544"/>
      <c r="U305" s="544">
        <f t="shared" si="10"/>
        <v>0</v>
      </c>
      <c r="AC305" s="544"/>
      <c r="AG305" s="544">
        <f t="shared" si="11"/>
        <v>0</v>
      </c>
      <c r="AK305" s="544"/>
      <c r="AM305" s="544">
        <f t="shared" si="12"/>
        <v>0</v>
      </c>
      <c r="AP305" s="544">
        <f t="shared" si="13"/>
        <v>0</v>
      </c>
      <c r="AT305" s="544"/>
      <c r="AU305" s="544"/>
      <c r="AV305" s="544">
        <f t="shared" si="14"/>
        <v>0</v>
      </c>
      <c r="AY305" s="544">
        <f t="shared" si="15"/>
        <v>0</v>
      </c>
    </row>
    <row r="306" spans="14:51" ht="15.75" customHeight="1" x14ac:dyDescent="0.2">
      <c r="N306" s="544">
        <f t="shared" si="8"/>
        <v>0</v>
      </c>
      <c r="Q306" s="544">
        <f t="shared" si="9"/>
        <v>0</v>
      </c>
      <c r="T306" s="544"/>
      <c r="U306" s="544">
        <f t="shared" si="10"/>
        <v>0</v>
      </c>
      <c r="AC306" s="544"/>
      <c r="AG306" s="544">
        <f t="shared" si="11"/>
        <v>0</v>
      </c>
      <c r="AK306" s="544"/>
      <c r="AM306" s="544">
        <f t="shared" si="12"/>
        <v>0</v>
      </c>
      <c r="AP306" s="544">
        <f t="shared" si="13"/>
        <v>0</v>
      </c>
      <c r="AT306" s="544"/>
      <c r="AU306" s="544"/>
      <c r="AV306" s="544">
        <f t="shared" si="14"/>
        <v>0</v>
      </c>
      <c r="AY306" s="544">
        <f t="shared" si="15"/>
        <v>0</v>
      </c>
    </row>
    <row r="307" spans="14:51" ht="15.75" customHeight="1" x14ac:dyDescent="0.2">
      <c r="N307" s="544">
        <f t="shared" si="8"/>
        <v>0</v>
      </c>
      <c r="Q307" s="544">
        <f t="shared" si="9"/>
        <v>0</v>
      </c>
      <c r="T307" s="544"/>
      <c r="U307" s="544">
        <f t="shared" si="10"/>
        <v>0</v>
      </c>
      <c r="AC307" s="544"/>
      <c r="AG307" s="544">
        <f t="shared" si="11"/>
        <v>0</v>
      </c>
      <c r="AK307" s="544"/>
      <c r="AM307" s="544">
        <f t="shared" si="12"/>
        <v>0</v>
      </c>
      <c r="AP307" s="544">
        <f t="shared" si="13"/>
        <v>0</v>
      </c>
      <c r="AT307" s="544"/>
      <c r="AU307" s="544"/>
      <c r="AV307" s="544">
        <f t="shared" si="14"/>
        <v>0</v>
      </c>
      <c r="AY307" s="544">
        <f t="shared" si="15"/>
        <v>0</v>
      </c>
    </row>
    <row r="308" spans="14:51" ht="15.75" customHeight="1" x14ac:dyDescent="0.2">
      <c r="N308" s="544">
        <f t="shared" si="8"/>
        <v>0</v>
      </c>
      <c r="Q308" s="544">
        <f t="shared" si="9"/>
        <v>0</v>
      </c>
      <c r="T308" s="544"/>
      <c r="U308" s="544">
        <f t="shared" si="10"/>
        <v>0</v>
      </c>
      <c r="AC308" s="544"/>
      <c r="AG308" s="544">
        <f t="shared" si="11"/>
        <v>0</v>
      </c>
      <c r="AK308" s="544"/>
      <c r="AM308" s="544">
        <f t="shared" si="12"/>
        <v>0</v>
      </c>
      <c r="AP308" s="544">
        <f t="shared" si="13"/>
        <v>0</v>
      </c>
      <c r="AT308" s="544"/>
      <c r="AU308" s="544"/>
      <c r="AV308" s="544">
        <f t="shared" si="14"/>
        <v>0</v>
      </c>
      <c r="AY308" s="544">
        <f t="shared" si="15"/>
        <v>0</v>
      </c>
    </row>
    <row r="309" spans="14:51" ht="15.75" customHeight="1" x14ac:dyDescent="0.2">
      <c r="N309" s="544">
        <f t="shared" si="8"/>
        <v>0</v>
      </c>
      <c r="Q309" s="544">
        <f t="shared" si="9"/>
        <v>0</v>
      </c>
      <c r="T309" s="544"/>
      <c r="U309" s="544">
        <f t="shared" si="10"/>
        <v>0</v>
      </c>
      <c r="AC309" s="544"/>
      <c r="AG309" s="544">
        <f t="shared" si="11"/>
        <v>0</v>
      </c>
      <c r="AK309" s="544"/>
      <c r="AM309" s="544">
        <f t="shared" si="12"/>
        <v>0</v>
      </c>
      <c r="AP309" s="544">
        <f t="shared" si="13"/>
        <v>0</v>
      </c>
      <c r="AT309" s="544"/>
      <c r="AU309" s="544"/>
      <c r="AV309" s="544">
        <f t="shared" si="14"/>
        <v>0</v>
      </c>
      <c r="AY309" s="544">
        <f t="shared" si="15"/>
        <v>0</v>
      </c>
    </row>
    <row r="310" spans="14:51" ht="15.75" customHeight="1" x14ac:dyDescent="0.2">
      <c r="N310" s="544">
        <f t="shared" si="8"/>
        <v>0</v>
      </c>
      <c r="Q310" s="544">
        <f t="shared" si="9"/>
        <v>0</v>
      </c>
      <c r="T310" s="544"/>
      <c r="U310" s="544">
        <f t="shared" si="10"/>
        <v>0</v>
      </c>
      <c r="AC310" s="544"/>
      <c r="AG310" s="544">
        <f t="shared" si="11"/>
        <v>0</v>
      </c>
      <c r="AK310" s="544"/>
      <c r="AM310" s="544">
        <f t="shared" si="12"/>
        <v>0</v>
      </c>
      <c r="AP310" s="544">
        <f t="shared" si="13"/>
        <v>0</v>
      </c>
      <c r="AT310" s="544"/>
      <c r="AU310" s="544"/>
      <c r="AV310" s="544">
        <f t="shared" si="14"/>
        <v>0</v>
      </c>
      <c r="AY310" s="544">
        <f t="shared" si="15"/>
        <v>0</v>
      </c>
    </row>
    <row r="311" spans="14:51" ht="15.75" customHeight="1" x14ac:dyDescent="0.2">
      <c r="N311" s="544">
        <f t="shared" si="8"/>
        <v>0</v>
      </c>
      <c r="Q311" s="544">
        <f t="shared" si="9"/>
        <v>0</v>
      </c>
      <c r="T311" s="544"/>
      <c r="U311" s="544">
        <f t="shared" si="10"/>
        <v>0</v>
      </c>
      <c r="AC311" s="544"/>
      <c r="AG311" s="544">
        <f t="shared" si="11"/>
        <v>0</v>
      </c>
      <c r="AK311" s="544"/>
      <c r="AM311" s="544">
        <f t="shared" si="12"/>
        <v>0</v>
      </c>
      <c r="AP311" s="544">
        <f t="shared" si="13"/>
        <v>0</v>
      </c>
      <c r="AT311" s="544"/>
      <c r="AU311" s="544"/>
      <c r="AV311" s="544">
        <f t="shared" si="14"/>
        <v>0</v>
      </c>
      <c r="AY311" s="544">
        <f t="shared" si="15"/>
        <v>0</v>
      </c>
    </row>
    <row r="312" spans="14:51" ht="15.75" customHeight="1" x14ac:dyDescent="0.2">
      <c r="N312" s="544">
        <f t="shared" si="8"/>
        <v>0</v>
      </c>
      <c r="Q312" s="544">
        <f t="shared" si="9"/>
        <v>0</v>
      </c>
      <c r="T312" s="544"/>
      <c r="U312" s="544">
        <f t="shared" si="10"/>
        <v>0</v>
      </c>
      <c r="AC312" s="544"/>
      <c r="AG312" s="544">
        <f t="shared" si="11"/>
        <v>0</v>
      </c>
      <c r="AK312" s="544"/>
      <c r="AM312" s="544">
        <f t="shared" si="12"/>
        <v>0</v>
      </c>
      <c r="AP312" s="544">
        <f t="shared" si="13"/>
        <v>0</v>
      </c>
      <c r="AT312" s="544"/>
      <c r="AU312" s="544"/>
      <c r="AV312" s="544">
        <f t="shared" si="14"/>
        <v>0</v>
      </c>
      <c r="AY312" s="544">
        <f t="shared" si="15"/>
        <v>0</v>
      </c>
    </row>
    <row r="313" spans="14:51" ht="15.75" customHeight="1" x14ac:dyDescent="0.2">
      <c r="N313" s="544">
        <f t="shared" si="8"/>
        <v>0</v>
      </c>
      <c r="Q313" s="544">
        <f t="shared" si="9"/>
        <v>0</v>
      </c>
      <c r="T313" s="544"/>
      <c r="U313" s="544">
        <f t="shared" si="10"/>
        <v>0</v>
      </c>
      <c r="AC313" s="544"/>
      <c r="AG313" s="544">
        <f t="shared" si="11"/>
        <v>0</v>
      </c>
      <c r="AK313" s="544"/>
      <c r="AM313" s="544">
        <f t="shared" si="12"/>
        <v>0</v>
      </c>
      <c r="AP313" s="544">
        <f t="shared" si="13"/>
        <v>0</v>
      </c>
      <c r="AT313" s="544"/>
      <c r="AU313" s="544"/>
      <c r="AV313" s="544">
        <f t="shared" si="14"/>
        <v>0</v>
      </c>
      <c r="AY313" s="544">
        <f t="shared" si="15"/>
        <v>0</v>
      </c>
    </row>
    <row r="314" spans="14:51" ht="15.75" customHeight="1" x14ac:dyDescent="0.2">
      <c r="N314" s="544">
        <f t="shared" si="8"/>
        <v>0</v>
      </c>
      <c r="Q314" s="544">
        <f t="shared" si="9"/>
        <v>0</v>
      </c>
      <c r="T314" s="544"/>
      <c r="U314" s="544">
        <f t="shared" si="10"/>
        <v>0</v>
      </c>
      <c r="AC314" s="544"/>
      <c r="AG314" s="544">
        <f t="shared" si="11"/>
        <v>0</v>
      </c>
      <c r="AK314" s="544"/>
      <c r="AM314" s="544">
        <f t="shared" si="12"/>
        <v>0</v>
      </c>
      <c r="AP314" s="544">
        <f t="shared" si="13"/>
        <v>0</v>
      </c>
      <c r="AT314" s="544"/>
      <c r="AU314" s="544"/>
      <c r="AV314" s="544">
        <f t="shared" si="14"/>
        <v>0</v>
      </c>
      <c r="AY314" s="544">
        <f t="shared" si="15"/>
        <v>0</v>
      </c>
    </row>
    <row r="315" spans="14:51" ht="15.75" customHeight="1" x14ac:dyDescent="0.2">
      <c r="N315" s="544">
        <f t="shared" si="8"/>
        <v>0</v>
      </c>
      <c r="Q315" s="544">
        <f t="shared" si="9"/>
        <v>0</v>
      </c>
      <c r="T315" s="544"/>
      <c r="U315" s="544">
        <f t="shared" si="10"/>
        <v>0</v>
      </c>
      <c r="AC315" s="544"/>
      <c r="AG315" s="544">
        <f t="shared" si="11"/>
        <v>0</v>
      </c>
      <c r="AK315" s="544"/>
      <c r="AM315" s="544">
        <f t="shared" si="12"/>
        <v>0</v>
      </c>
      <c r="AP315" s="544">
        <f t="shared" si="13"/>
        <v>0</v>
      </c>
      <c r="AT315" s="544"/>
      <c r="AU315" s="544"/>
      <c r="AV315" s="544">
        <f t="shared" si="14"/>
        <v>0</v>
      </c>
      <c r="AY315" s="544">
        <f t="shared" si="15"/>
        <v>0</v>
      </c>
    </row>
    <row r="316" spans="14:51" ht="15.75" customHeight="1" x14ac:dyDescent="0.2">
      <c r="N316" s="544">
        <f t="shared" si="8"/>
        <v>0</v>
      </c>
      <c r="Q316" s="544">
        <f t="shared" si="9"/>
        <v>0</v>
      </c>
      <c r="T316" s="544"/>
      <c r="U316" s="544">
        <f t="shared" si="10"/>
        <v>0</v>
      </c>
      <c r="AC316" s="544"/>
      <c r="AG316" s="544">
        <f t="shared" si="11"/>
        <v>0</v>
      </c>
      <c r="AK316" s="544"/>
      <c r="AM316" s="544">
        <f t="shared" si="12"/>
        <v>0</v>
      </c>
      <c r="AP316" s="544">
        <f t="shared" si="13"/>
        <v>0</v>
      </c>
      <c r="AT316" s="544"/>
      <c r="AU316" s="544"/>
      <c r="AV316" s="544">
        <f t="shared" si="14"/>
        <v>0</v>
      </c>
      <c r="AY316" s="544">
        <f t="shared" si="15"/>
        <v>0</v>
      </c>
    </row>
    <row r="317" spans="14:51" ht="15.75" customHeight="1" x14ac:dyDescent="0.2">
      <c r="N317" s="544">
        <f t="shared" si="8"/>
        <v>0</v>
      </c>
      <c r="Q317" s="544">
        <f t="shared" si="9"/>
        <v>0</v>
      </c>
      <c r="T317" s="544"/>
      <c r="U317" s="544">
        <f t="shared" si="10"/>
        <v>0</v>
      </c>
      <c r="AC317" s="544"/>
      <c r="AG317" s="544">
        <f t="shared" si="11"/>
        <v>0</v>
      </c>
      <c r="AK317" s="544"/>
      <c r="AM317" s="544">
        <f t="shared" si="12"/>
        <v>0</v>
      </c>
      <c r="AP317" s="544">
        <f t="shared" si="13"/>
        <v>0</v>
      </c>
      <c r="AT317" s="544"/>
      <c r="AU317" s="544"/>
      <c r="AV317" s="544">
        <f t="shared" si="14"/>
        <v>0</v>
      </c>
      <c r="AY317" s="544">
        <f t="shared" si="15"/>
        <v>0</v>
      </c>
    </row>
    <row r="318" spans="14:51" ht="15.75" customHeight="1" x14ac:dyDescent="0.2">
      <c r="N318" s="544">
        <f t="shared" si="8"/>
        <v>0</v>
      </c>
      <c r="Q318" s="544">
        <f t="shared" si="9"/>
        <v>0</v>
      </c>
      <c r="T318" s="544"/>
      <c r="U318" s="544">
        <f t="shared" si="10"/>
        <v>0</v>
      </c>
      <c r="AC318" s="544"/>
      <c r="AG318" s="544">
        <f t="shared" si="11"/>
        <v>0</v>
      </c>
      <c r="AK318" s="544"/>
      <c r="AM318" s="544">
        <f t="shared" si="12"/>
        <v>0</v>
      </c>
      <c r="AP318" s="544">
        <f t="shared" si="13"/>
        <v>0</v>
      </c>
      <c r="AT318" s="544"/>
      <c r="AU318" s="544"/>
      <c r="AV318" s="544">
        <f t="shared" si="14"/>
        <v>0</v>
      </c>
      <c r="AY318" s="544">
        <f t="shared" si="15"/>
        <v>0</v>
      </c>
    </row>
    <row r="319" spans="14:51" ht="15.75" customHeight="1" x14ac:dyDescent="0.2">
      <c r="N319" s="544">
        <f t="shared" si="8"/>
        <v>0</v>
      </c>
      <c r="Q319" s="544">
        <f t="shared" si="9"/>
        <v>0</v>
      </c>
      <c r="T319" s="544"/>
      <c r="U319" s="544">
        <f t="shared" si="10"/>
        <v>0</v>
      </c>
      <c r="AC319" s="544"/>
      <c r="AG319" s="544">
        <f t="shared" si="11"/>
        <v>0</v>
      </c>
      <c r="AK319" s="544"/>
      <c r="AM319" s="544">
        <f t="shared" si="12"/>
        <v>0</v>
      </c>
      <c r="AP319" s="544">
        <f t="shared" si="13"/>
        <v>0</v>
      </c>
      <c r="AT319" s="544"/>
      <c r="AU319" s="544"/>
      <c r="AV319" s="544">
        <f t="shared" si="14"/>
        <v>0</v>
      </c>
      <c r="AY319" s="544">
        <f t="shared" si="15"/>
        <v>0</v>
      </c>
    </row>
    <row r="320" spans="14:51" ht="15.75" customHeight="1" x14ac:dyDescent="0.2">
      <c r="N320" s="544">
        <f t="shared" si="8"/>
        <v>0</v>
      </c>
      <c r="Q320" s="544">
        <f t="shared" si="9"/>
        <v>0</v>
      </c>
      <c r="T320" s="544"/>
      <c r="U320" s="544">
        <f t="shared" si="10"/>
        <v>0</v>
      </c>
      <c r="AC320" s="544"/>
      <c r="AG320" s="544">
        <f t="shared" si="11"/>
        <v>0</v>
      </c>
      <c r="AK320" s="544"/>
      <c r="AM320" s="544">
        <f t="shared" si="12"/>
        <v>0</v>
      </c>
      <c r="AP320" s="544">
        <f t="shared" si="13"/>
        <v>0</v>
      </c>
      <c r="AT320" s="544"/>
      <c r="AU320" s="544"/>
      <c r="AV320" s="544">
        <f t="shared" si="14"/>
        <v>0</v>
      </c>
      <c r="AY320" s="544">
        <f t="shared" si="15"/>
        <v>0</v>
      </c>
    </row>
    <row r="321" spans="14:51" ht="15.75" customHeight="1" x14ac:dyDescent="0.2">
      <c r="N321" s="544">
        <f t="shared" si="8"/>
        <v>0</v>
      </c>
      <c r="Q321" s="544">
        <f t="shared" si="9"/>
        <v>0</v>
      </c>
      <c r="T321" s="544"/>
      <c r="U321" s="544">
        <f t="shared" si="10"/>
        <v>0</v>
      </c>
      <c r="AC321" s="544"/>
      <c r="AG321" s="544">
        <f t="shared" si="11"/>
        <v>0</v>
      </c>
      <c r="AK321" s="544"/>
      <c r="AM321" s="544">
        <f t="shared" si="12"/>
        <v>0</v>
      </c>
      <c r="AP321" s="544">
        <f t="shared" si="13"/>
        <v>0</v>
      </c>
      <c r="AT321" s="544"/>
      <c r="AU321" s="544"/>
      <c r="AV321" s="544">
        <f t="shared" si="14"/>
        <v>0</v>
      </c>
      <c r="AY321" s="544">
        <f t="shared" si="15"/>
        <v>0</v>
      </c>
    </row>
    <row r="322" spans="14:51" ht="15.75" customHeight="1" x14ac:dyDescent="0.2">
      <c r="N322" s="544">
        <f t="shared" si="8"/>
        <v>0</v>
      </c>
      <c r="Q322" s="544">
        <f t="shared" si="9"/>
        <v>0</v>
      </c>
      <c r="T322" s="544"/>
      <c r="U322" s="544">
        <f t="shared" si="10"/>
        <v>0</v>
      </c>
      <c r="AC322" s="544"/>
      <c r="AG322" s="544">
        <f t="shared" si="11"/>
        <v>0</v>
      </c>
      <c r="AK322" s="544"/>
      <c r="AM322" s="544">
        <f t="shared" si="12"/>
        <v>0</v>
      </c>
      <c r="AP322" s="544">
        <f t="shared" si="13"/>
        <v>0</v>
      </c>
      <c r="AT322" s="544"/>
      <c r="AU322" s="544"/>
      <c r="AV322" s="544">
        <f t="shared" si="14"/>
        <v>0</v>
      </c>
      <c r="AY322" s="544">
        <f t="shared" si="15"/>
        <v>0</v>
      </c>
    </row>
    <row r="323" spans="14:51" ht="15.75" customHeight="1" x14ac:dyDescent="0.2">
      <c r="N323" s="544">
        <f t="shared" si="8"/>
        <v>0</v>
      </c>
      <c r="Q323" s="544">
        <f t="shared" si="9"/>
        <v>0</v>
      </c>
      <c r="T323" s="544"/>
      <c r="U323" s="544">
        <f t="shared" si="10"/>
        <v>0</v>
      </c>
      <c r="AC323" s="544"/>
      <c r="AG323" s="544">
        <f t="shared" si="11"/>
        <v>0</v>
      </c>
      <c r="AK323" s="544"/>
      <c r="AM323" s="544">
        <f t="shared" si="12"/>
        <v>0</v>
      </c>
      <c r="AP323" s="544">
        <f t="shared" si="13"/>
        <v>0</v>
      </c>
      <c r="AT323" s="544"/>
      <c r="AU323" s="544"/>
      <c r="AV323" s="544">
        <f t="shared" si="14"/>
        <v>0</v>
      </c>
      <c r="AY323" s="544">
        <f t="shared" si="15"/>
        <v>0</v>
      </c>
    </row>
    <row r="324" spans="14:51" ht="15.75" customHeight="1" x14ac:dyDescent="0.2">
      <c r="N324" s="544">
        <f t="shared" si="8"/>
        <v>0</v>
      </c>
      <c r="Q324" s="544">
        <f t="shared" si="9"/>
        <v>0</v>
      </c>
      <c r="T324" s="544"/>
      <c r="U324" s="544">
        <f t="shared" si="10"/>
        <v>0</v>
      </c>
      <c r="AC324" s="544"/>
      <c r="AG324" s="544">
        <f t="shared" si="11"/>
        <v>0</v>
      </c>
      <c r="AK324" s="544"/>
      <c r="AM324" s="544">
        <f t="shared" si="12"/>
        <v>0</v>
      </c>
      <c r="AP324" s="544">
        <f t="shared" si="13"/>
        <v>0</v>
      </c>
      <c r="AT324" s="544"/>
      <c r="AU324" s="544"/>
      <c r="AV324" s="544">
        <f t="shared" si="14"/>
        <v>0</v>
      </c>
      <c r="AY324" s="544">
        <f t="shared" si="15"/>
        <v>0</v>
      </c>
    </row>
    <row r="325" spans="14:51" ht="15.75" customHeight="1" x14ac:dyDescent="0.2">
      <c r="N325" s="544">
        <f t="shared" si="8"/>
        <v>0</v>
      </c>
      <c r="Q325" s="544">
        <f t="shared" si="9"/>
        <v>0</v>
      </c>
      <c r="T325" s="544"/>
      <c r="U325" s="544">
        <f t="shared" si="10"/>
        <v>0</v>
      </c>
      <c r="AC325" s="544"/>
      <c r="AG325" s="544">
        <f t="shared" si="11"/>
        <v>0</v>
      </c>
      <c r="AK325" s="544"/>
      <c r="AM325" s="544">
        <f t="shared" si="12"/>
        <v>0</v>
      </c>
      <c r="AP325" s="544">
        <f t="shared" si="13"/>
        <v>0</v>
      </c>
      <c r="AT325" s="544"/>
      <c r="AU325" s="544"/>
      <c r="AV325" s="544">
        <f t="shared" si="14"/>
        <v>0</v>
      </c>
      <c r="AY325" s="544">
        <f t="shared" si="15"/>
        <v>0</v>
      </c>
    </row>
    <row r="326" spans="14:51" ht="15.75" customHeight="1" x14ac:dyDescent="0.2">
      <c r="N326" s="544">
        <f t="shared" si="8"/>
        <v>0</v>
      </c>
      <c r="Q326" s="544">
        <f t="shared" si="9"/>
        <v>0</v>
      </c>
      <c r="T326" s="544"/>
      <c r="U326" s="544">
        <f t="shared" si="10"/>
        <v>0</v>
      </c>
      <c r="AC326" s="544"/>
      <c r="AG326" s="544">
        <f t="shared" si="11"/>
        <v>0</v>
      </c>
      <c r="AK326" s="544"/>
      <c r="AM326" s="544">
        <f t="shared" si="12"/>
        <v>0</v>
      </c>
      <c r="AP326" s="544">
        <f t="shared" si="13"/>
        <v>0</v>
      </c>
      <c r="AT326" s="544"/>
      <c r="AU326" s="544"/>
      <c r="AV326" s="544">
        <f t="shared" si="14"/>
        <v>0</v>
      </c>
      <c r="AY326" s="544">
        <f t="shared" si="15"/>
        <v>0</v>
      </c>
    </row>
    <row r="327" spans="14:51" ht="15.75" customHeight="1" x14ac:dyDescent="0.2">
      <c r="N327" s="544">
        <f t="shared" si="8"/>
        <v>0</v>
      </c>
      <c r="Q327" s="544">
        <f t="shared" si="9"/>
        <v>0</v>
      </c>
      <c r="T327" s="544"/>
      <c r="U327" s="544">
        <f t="shared" si="10"/>
        <v>0</v>
      </c>
      <c r="AC327" s="544"/>
      <c r="AG327" s="544">
        <f t="shared" si="11"/>
        <v>0</v>
      </c>
      <c r="AK327" s="544"/>
      <c r="AM327" s="544">
        <f t="shared" si="12"/>
        <v>0</v>
      </c>
      <c r="AP327" s="544">
        <f t="shared" si="13"/>
        <v>0</v>
      </c>
      <c r="AT327" s="544"/>
      <c r="AU327" s="544"/>
      <c r="AV327" s="544">
        <f t="shared" si="14"/>
        <v>0</v>
      </c>
      <c r="AY327" s="544">
        <f t="shared" si="15"/>
        <v>0</v>
      </c>
    </row>
    <row r="328" spans="14:51" ht="15.75" customHeight="1" x14ac:dyDescent="0.2">
      <c r="N328" s="544">
        <f t="shared" si="8"/>
        <v>0</v>
      </c>
      <c r="Q328" s="544">
        <f t="shared" si="9"/>
        <v>0</v>
      </c>
      <c r="T328" s="544"/>
      <c r="U328" s="544">
        <f t="shared" si="10"/>
        <v>0</v>
      </c>
      <c r="AC328" s="544"/>
      <c r="AG328" s="544">
        <f t="shared" si="11"/>
        <v>0</v>
      </c>
      <c r="AK328" s="544"/>
      <c r="AM328" s="544">
        <f t="shared" si="12"/>
        <v>0</v>
      </c>
      <c r="AP328" s="544">
        <f t="shared" si="13"/>
        <v>0</v>
      </c>
      <c r="AT328" s="544"/>
      <c r="AU328" s="544"/>
      <c r="AV328" s="544">
        <f t="shared" si="14"/>
        <v>0</v>
      </c>
      <c r="AY328" s="544">
        <f t="shared" si="15"/>
        <v>0</v>
      </c>
    </row>
    <row r="329" spans="14:51" ht="15.75" customHeight="1" x14ac:dyDescent="0.2">
      <c r="N329" s="544">
        <f t="shared" si="8"/>
        <v>0</v>
      </c>
      <c r="Q329" s="544">
        <f t="shared" si="9"/>
        <v>0</v>
      </c>
      <c r="T329" s="544"/>
      <c r="U329" s="544">
        <f t="shared" si="10"/>
        <v>0</v>
      </c>
      <c r="AC329" s="544"/>
      <c r="AG329" s="544">
        <f t="shared" si="11"/>
        <v>0</v>
      </c>
      <c r="AK329" s="544"/>
      <c r="AM329" s="544">
        <f t="shared" si="12"/>
        <v>0</v>
      </c>
      <c r="AP329" s="544">
        <f t="shared" si="13"/>
        <v>0</v>
      </c>
      <c r="AT329" s="544"/>
      <c r="AU329" s="544"/>
      <c r="AV329" s="544">
        <f t="shared" si="14"/>
        <v>0</v>
      </c>
      <c r="AY329" s="544">
        <f t="shared" si="15"/>
        <v>0</v>
      </c>
    </row>
    <row r="330" spans="14:51" ht="15.75" customHeight="1" x14ac:dyDescent="0.2">
      <c r="N330" s="544">
        <f t="shared" si="8"/>
        <v>0</v>
      </c>
      <c r="Q330" s="544">
        <f t="shared" si="9"/>
        <v>0</v>
      </c>
      <c r="T330" s="544"/>
      <c r="U330" s="544">
        <f t="shared" si="10"/>
        <v>0</v>
      </c>
      <c r="AC330" s="544"/>
      <c r="AG330" s="544">
        <f t="shared" si="11"/>
        <v>0</v>
      </c>
      <c r="AK330" s="544"/>
      <c r="AM330" s="544">
        <f t="shared" si="12"/>
        <v>0</v>
      </c>
      <c r="AP330" s="544">
        <f t="shared" si="13"/>
        <v>0</v>
      </c>
      <c r="AT330" s="544"/>
      <c r="AU330" s="544"/>
      <c r="AV330" s="544">
        <f t="shared" si="14"/>
        <v>0</v>
      </c>
      <c r="AY330" s="544">
        <f t="shared" si="15"/>
        <v>0</v>
      </c>
    </row>
    <row r="331" spans="14:51" ht="15.75" customHeight="1" x14ac:dyDescent="0.2">
      <c r="N331" s="544">
        <f t="shared" si="8"/>
        <v>0</v>
      </c>
      <c r="Q331" s="544">
        <f t="shared" si="9"/>
        <v>0</v>
      </c>
      <c r="T331" s="544"/>
      <c r="U331" s="544">
        <f t="shared" si="10"/>
        <v>0</v>
      </c>
      <c r="AC331" s="544"/>
      <c r="AG331" s="544">
        <f t="shared" si="11"/>
        <v>0</v>
      </c>
      <c r="AK331" s="544"/>
      <c r="AM331" s="544">
        <f t="shared" si="12"/>
        <v>0</v>
      </c>
      <c r="AP331" s="544">
        <f t="shared" si="13"/>
        <v>0</v>
      </c>
      <c r="AT331" s="544"/>
      <c r="AU331" s="544"/>
      <c r="AV331" s="544">
        <f t="shared" si="14"/>
        <v>0</v>
      </c>
      <c r="AY331" s="544">
        <f t="shared" si="15"/>
        <v>0</v>
      </c>
    </row>
    <row r="332" spans="14:51" ht="15.75" customHeight="1" x14ac:dyDescent="0.2">
      <c r="N332" s="544">
        <f t="shared" si="8"/>
        <v>0</v>
      </c>
      <c r="Q332" s="544">
        <f t="shared" si="9"/>
        <v>0</v>
      </c>
      <c r="T332" s="544"/>
      <c r="U332" s="544">
        <f t="shared" si="10"/>
        <v>0</v>
      </c>
      <c r="AC332" s="544"/>
      <c r="AG332" s="544">
        <f t="shared" si="11"/>
        <v>0</v>
      </c>
      <c r="AK332" s="544"/>
      <c r="AM332" s="544">
        <f t="shared" si="12"/>
        <v>0</v>
      </c>
      <c r="AP332" s="544">
        <f t="shared" si="13"/>
        <v>0</v>
      </c>
      <c r="AT332" s="544"/>
      <c r="AU332" s="544"/>
      <c r="AV332" s="544">
        <f t="shared" si="14"/>
        <v>0</v>
      </c>
      <c r="AY332" s="544">
        <f t="shared" si="15"/>
        <v>0</v>
      </c>
    </row>
    <row r="333" spans="14:51" ht="15.75" customHeight="1" x14ac:dyDescent="0.2">
      <c r="N333" s="544">
        <f t="shared" si="8"/>
        <v>0</v>
      </c>
      <c r="Q333" s="544">
        <f t="shared" si="9"/>
        <v>0</v>
      </c>
      <c r="T333" s="544"/>
      <c r="U333" s="544">
        <f t="shared" si="10"/>
        <v>0</v>
      </c>
      <c r="AC333" s="544"/>
      <c r="AG333" s="544">
        <f t="shared" si="11"/>
        <v>0</v>
      </c>
      <c r="AK333" s="544"/>
      <c r="AM333" s="544">
        <f t="shared" si="12"/>
        <v>0</v>
      </c>
      <c r="AP333" s="544">
        <f t="shared" si="13"/>
        <v>0</v>
      </c>
      <c r="AT333" s="544"/>
      <c r="AU333" s="544"/>
      <c r="AV333" s="544">
        <f t="shared" si="14"/>
        <v>0</v>
      </c>
      <c r="AY333" s="544">
        <f t="shared" si="15"/>
        <v>0</v>
      </c>
    </row>
    <row r="334" spans="14:51" ht="15.75" customHeight="1" x14ac:dyDescent="0.2">
      <c r="N334" s="544">
        <f t="shared" si="8"/>
        <v>0</v>
      </c>
      <c r="Q334" s="544">
        <f t="shared" si="9"/>
        <v>0</v>
      </c>
      <c r="T334" s="544"/>
      <c r="U334" s="544">
        <f t="shared" si="10"/>
        <v>0</v>
      </c>
      <c r="AC334" s="544"/>
      <c r="AG334" s="544">
        <f t="shared" si="11"/>
        <v>0</v>
      </c>
      <c r="AK334" s="544"/>
      <c r="AM334" s="544">
        <f t="shared" si="12"/>
        <v>0</v>
      </c>
      <c r="AP334" s="544">
        <f t="shared" si="13"/>
        <v>0</v>
      </c>
      <c r="AT334" s="544"/>
      <c r="AU334" s="544"/>
      <c r="AV334" s="544">
        <f t="shared" si="14"/>
        <v>0</v>
      </c>
      <c r="AY334" s="544">
        <f t="shared" si="15"/>
        <v>0</v>
      </c>
    </row>
    <row r="335" spans="14:51" ht="15.75" customHeight="1" x14ac:dyDescent="0.2">
      <c r="N335" s="544">
        <f t="shared" si="8"/>
        <v>0</v>
      </c>
      <c r="Q335" s="544">
        <f t="shared" si="9"/>
        <v>0</v>
      </c>
      <c r="T335" s="544"/>
      <c r="U335" s="544">
        <f t="shared" si="10"/>
        <v>0</v>
      </c>
      <c r="AC335" s="544"/>
      <c r="AG335" s="544">
        <f t="shared" si="11"/>
        <v>0</v>
      </c>
      <c r="AK335" s="544"/>
      <c r="AM335" s="544">
        <f t="shared" si="12"/>
        <v>0</v>
      </c>
      <c r="AP335" s="544">
        <f t="shared" si="13"/>
        <v>0</v>
      </c>
      <c r="AT335" s="544"/>
      <c r="AU335" s="544"/>
      <c r="AV335" s="544">
        <f t="shared" si="14"/>
        <v>0</v>
      </c>
      <c r="AY335" s="544">
        <f t="shared" si="15"/>
        <v>0</v>
      </c>
    </row>
    <row r="336" spans="14:51" ht="15.75" customHeight="1" x14ac:dyDescent="0.2">
      <c r="N336" s="544">
        <f t="shared" si="8"/>
        <v>0</v>
      </c>
      <c r="Q336" s="544">
        <f t="shared" si="9"/>
        <v>0</v>
      </c>
      <c r="T336" s="544"/>
      <c r="U336" s="544">
        <f t="shared" si="10"/>
        <v>0</v>
      </c>
      <c r="AC336" s="544"/>
      <c r="AG336" s="544">
        <f t="shared" si="11"/>
        <v>0</v>
      </c>
      <c r="AK336" s="544"/>
      <c r="AM336" s="544">
        <f t="shared" si="12"/>
        <v>0</v>
      </c>
      <c r="AP336" s="544">
        <f t="shared" si="13"/>
        <v>0</v>
      </c>
      <c r="AT336" s="544"/>
      <c r="AU336" s="544"/>
      <c r="AV336" s="544">
        <f t="shared" si="14"/>
        <v>0</v>
      </c>
      <c r="AY336" s="544">
        <f t="shared" si="15"/>
        <v>0</v>
      </c>
    </row>
    <row r="337" spans="14:51" ht="15.75" customHeight="1" x14ac:dyDescent="0.2">
      <c r="N337" s="544">
        <f t="shared" si="8"/>
        <v>0</v>
      </c>
      <c r="Q337" s="544">
        <f t="shared" si="9"/>
        <v>0</v>
      </c>
      <c r="T337" s="544"/>
      <c r="U337" s="544">
        <f t="shared" si="10"/>
        <v>0</v>
      </c>
      <c r="AC337" s="544"/>
      <c r="AG337" s="544">
        <f t="shared" si="11"/>
        <v>0</v>
      </c>
      <c r="AK337" s="544"/>
      <c r="AM337" s="544">
        <f t="shared" si="12"/>
        <v>0</v>
      </c>
      <c r="AP337" s="544">
        <f t="shared" si="13"/>
        <v>0</v>
      </c>
      <c r="AT337" s="544"/>
      <c r="AU337" s="544"/>
      <c r="AV337" s="544">
        <f t="shared" si="14"/>
        <v>0</v>
      </c>
      <c r="AY337" s="544">
        <f t="shared" si="15"/>
        <v>0</v>
      </c>
    </row>
    <row r="338" spans="14:51" ht="15.75" customHeight="1" x14ac:dyDescent="0.2">
      <c r="N338" s="544">
        <f t="shared" si="8"/>
        <v>0</v>
      </c>
      <c r="Q338" s="544">
        <f t="shared" si="9"/>
        <v>0</v>
      </c>
      <c r="T338" s="544"/>
      <c r="U338" s="544">
        <f t="shared" si="10"/>
        <v>0</v>
      </c>
      <c r="AC338" s="544"/>
      <c r="AG338" s="544">
        <f t="shared" si="11"/>
        <v>0</v>
      </c>
      <c r="AK338" s="544"/>
      <c r="AM338" s="544">
        <f t="shared" si="12"/>
        <v>0</v>
      </c>
      <c r="AP338" s="544">
        <f t="shared" si="13"/>
        <v>0</v>
      </c>
      <c r="AT338" s="544"/>
      <c r="AU338" s="544"/>
      <c r="AV338" s="544">
        <f t="shared" si="14"/>
        <v>0</v>
      </c>
      <c r="AY338" s="544">
        <f t="shared" si="15"/>
        <v>0</v>
      </c>
    </row>
    <row r="339" spans="14:51" ht="15.75" customHeight="1" x14ac:dyDescent="0.2">
      <c r="N339" s="544">
        <f t="shared" si="8"/>
        <v>0</v>
      </c>
      <c r="Q339" s="544">
        <f t="shared" si="9"/>
        <v>0</v>
      </c>
      <c r="T339" s="544"/>
      <c r="U339" s="544">
        <f t="shared" si="10"/>
        <v>0</v>
      </c>
      <c r="AC339" s="544"/>
      <c r="AG339" s="544">
        <f t="shared" si="11"/>
        <v>0</v>
      </c>
      <c r="AK339" s="544"/>
      <c r="AM339" s="544">
        <f t="shared" si="12"/>
        <v>0</v>
      </c>
      <c r="AP339" s="544">
        <f t="shared" si="13"/>
        <v>0</v>
      </c>
      <c r="AT339" s="544"/>
      <c r="AU339" s="544"/>
      <c r="AV339" s="544">
        <f t="shared" si="14"/>
        <v>0</v>
      </c>
      <c r="AY339" s="544">
        <f t="shared" si="15"/>
        <v>0</v>
      </c>
    </row>
    <row r="340" spans="14:51" ht="15.75" customHeight="1" x14ac:dyDescent="0.2">
      <c r="N340" s="544">
        <f t="shared" si="8"/>
        <v>0</v>
      </c>
      <c r="Q340" s="544">
        <f t="shared" si="9"/>
        <v>0</v>
      </c>
      <c r="T340" s="544"/>
      <c r="U340" s="544">
        <f t="shared" si="10"/>
        <v>0</v>
      </c>
      <c r="AC340" s="544"/>
      <c r="AG340" s="544">
        <f t="shared" si="11"/>
        <v>0</v>
      </c>
      <c r="AK340" s="544"/>
      <c r="AM340" s="544">
        <f t="shared" si="12"/>
        <v>0</v>
      </c>
      <c r="AP340" s="544">
        <f t="shared" si="13"/>
        <v>0</v>
      </c>
      <c r="AT340" s="544"/>
      <c r="AU340" s="544"/>
      <c r="AV340" s="544">
        <f t="shared" si="14"/>
        <v>0</v>
      </c>
      <c r="AY340" s="544">
        <f t="shared" si="15"/>
        <v>0</v>
      </c>
    </row>
    <row r="341" spans="14:51" ht="15.75" customHeight="1" x14ac:dyDescent="0.2">
      <c r="N341" s="544">
        <f t="shared" si="8"/>
        <v>0</v>
      </c>
      <c r="Q341" s="544">
        <f t="shared" si="9"/>
        <v>0</v>
      </c>
      <c r="T341" s="544"/>
      <c r="U341" s="544">
        <f t="shared" si="10"/>
        <v>0</v>
      </c>
      <c r="AC341" s="544"/>
      <c r="AG341" s="544">
        <f t="shared" si="11"/>
        <v>0</v>
      </c>
      <c r="AK341" s="544"/>
      <c r="AM341" s="544">
        <f t="shared" si="12"/>
        <v>0</v>
      </c>
      <c r="AP341" s="544">
        <f t="shared" si="13"/>
        <v>0</v>
      </c>
      <c r="AT341" s="544"/>
      <c r="AU341" s="544"/>
      <c r="AV341" s="544">
        <f t="shared" si="14"/>
        <v>0</v>
      </c>
      <c r="AY341" s="544">
        <f t="shared" si="15"/>
        <v>0</v>
      </c>
    </row>
    <row r="342" spans="14:51" ht="15.75" customHeight="1" x14ac:dyDescent="0.2">
      <c r="N342" s="544">
        <f t="shared" si="8"/>
        <v>0</v>
      </c>
      <c r="Q342" s="544">
        <f t="shared" si="9"/>
        <v>0</v>
      </c>
      <c r="T342" s="544"/>
      <c r="U342" s="544">
        <f t="shared" si="10"/>
        <v>0</v>
      </c>
      <c r="AC342" s="544"/>
      <c r="AG342" s="544">
        <f t="shared" si="11"/>
        <v>0</v>
      </c>
      <c r="AK342" s="544"/>
      <c r="AM342" s="544">
        <f t="shared" si="12"/>
        <v>0</v>
      </c>
      <c r="AP342" s="544">
        <f t="shared" si="13"/>
        <v>0</v>
      </c>
      <c r="AT342" s="544"/>
      <c r="AU342" s="544"/>
      <c r="AV342" s="544">
        <f t="shared" si="14"/>
        <v>0</v>
      </c>
      <c r="AY342" s="544">
        <f t="shared" si="15"/>
        <v>0</v>
      </c>
    </row>
    <row r="343" spans="14:51" ht="15.75" customHeight="1" x14ac:dyDescent="0.2">
      <c r="N343" s="544">
        <f t="shared" si="8"/>
        <v>0</v>
      </c>
      <c r="Q343" s="544">
        <f t="shared" si="9"/>
        <v>0</v>
      </c>
      <c r="T343" s="544"/>
      <c r="U343" s="544">
        <f t="shared" si="10"/>
        <v>0</v>
      </c>
      <c r="AC343" s="544"/>
      <c r="AG343" s="544">
        <f t="shared" si="11"/>
        <v>0</v>
      </c>
      <c r="AK343" s="544"/>
      <c r="AM343" s="544">
        <f t="shared" si="12"/>
        <v>0</v>
      </c>
      <c r="AP343" s="544">
        <f t="shared" si="13"/>
        <v>0</v>
      </c>
      <c r="AT343" s="544"/>
      <c r="AU343" s="544"/>
      <c r="AV343" s="544">
        <f t="shared" si="14"/>
        <v>0</v>
      </c>
      <c r="AY343" s="544">
        <f t="shared" si="15"/>
        <v>0</v>
      </c>
    </row>
    <row r="344" spans="14:51" ht="15.75" customHeight="1" x14ac:dyDescent="0.2">
      <c r="N344" s="544">
        <f t="shared" si="8"/>
        <v>0</v>
      </c>
      <c r="Q344" s="544">
        <f t="shared" si="9"/>
        <v>0</v>
      </c>
      <c r="T344" s="544"/>
      <c r="U344" s="544">
        <f t="shared" si="10"/>
        <v>0</v>
      </c>
      <c r="AC344" s="544"/>
      <c r="AG344" s="544">
        <f t="shared" si="11"/>
        <v>0</v>
      </c>
      <c r="AK344" s="544"/>
      <c r="AM344" s="544">
        <f t="shared" si="12"/>
        <v>0</v>
      </c>
      <c r="AP344" s="544">
        <f t="shared" si="13"/>
        <v>0</v>
      </c>
      <c r="AT344" s="544"/>
      <c r="AU344" s="544"/>
      <c r="AV344" s="544">
        <f t="shared" si="14"/>
        <v>0</v>
      </c>
      <c r="AY344" s="544">
        <f t="shared" si="15"/>
        <v>0</v>
      </c>
    </row>
    <row r="345" spans="14:51" ht="15.75" customHeight="1" x14ac:dyDescent="0.2">
      <c r="N345" s="544">
        <f t="shared" si="8"/>
        <v>0</v>
      </c>
      <c r="Q345" s="544">
        <f t="shared" si="9"/>
        <v>0</v>
      </c>
      <c r="T345" s="544"/>
      <c r="U345" s="544">
        <f t="shared" si="10"/>
        <v>0</v>
      </c>
      <c r="AC345" s="544"/>
      <c r="AG345" s="544">
        <f t="shared" si="11"/>
        <v>0</v>
      </c>
      <c r="AK345" s="544"/>
      <c r="AM345" s="544">
        <f t="shared" si="12"/>
        <v>0</v>
      </c>
      <c r="AP345" s="544">
        <f t="shared" si="13"/>
        <v>0</v>
      </c>
      <c r="AT345" s="544"/>
      <c r="AU345" s="544"/>
      <c r="AV345" s="544">
        <f t="shared" si="14"/>
        <v>0</v>
      </c>
      <c r="AY345" s="544">
        <f t="shared" si="15"/>
        <v>0</v>
      </c>
    </row>
    <row r="346" spans="14:51" ht="15.75" customHeight="1" x14ac:dyDescent="0.2">
      <c r="N346" s="544">
        <f t="shared" si="8"/>
        <v>0</v>
      </c>
      <c r="Q346" s="544">
        <f t="shared" si="9"/>
        <v>0</v>
      </c>
      <c r="T346" s="544"/>
      <c r="U346" s="544">
        <f t="shared" si="10"/>
        <v>0</v>
      </c>
      <c r="AC346" s="544"/>
      <c r="AG346" s="544">
        <f t="shared" si="11"/>
        <v>0</v>
      </c>
      <c r="AK346" s="544"/>
      <c r="AM346" s="544">
        <f t="shared" si="12"/>
        <v>0</v>
      </c>
      <c r="AP346" s="544">
        <f t="shared" si="13"/>
        <v>0</v>
      </c>
      <c r="AT346" s="544"/>
      <c r="AU346" s="544"/>
      <c r="AV346" s="544">
        <f t="shared" si="14"/>
        <v>0</v>
      </c>
      <c r="AY346" s="544">
        <f t="shared" si="15"/>
        <v>0</v>
      </c>
    </row>
    <row r="347" spans="14:51" ht="15.75" customHeight="1" x14ac:dyDescent="0.2">
      <c r="N347" s="544">
        <f t="shared" si="8"/>
        <v>0</v>
      </c>
      <c r="Q347" s="544">
        <f t="shared" si="9"/>
        <v>0</v>
      </c>
      <c r="T347" s="544"/>
      <c r="U347" s="544">
        <f t="shared" si="10"/>
        <v>0</v>
      </c>
      <c r="AC347" s="544"/>
      <c r="AG347" s="544">
        <f t="shared" si="11"/>
        <v>0</v>
      </c>
      <c r="AK347" s="544"/>
      <c r="AM347" s="544">
        <f t="shared" si="12"/>
        <v>0</v>
      </c>
      <c r="AP347" s="544">
        <f t="shared" si="13"/>
        <v>0</v>
      </c>
      <c r="AT347" s="544"/>
      <c r="AU347" s="544"/>
      <c r="AV347" s="544">
        <f t="shared" si="14"/>
        <v>0</v>
      </c>
      <c r="AY347" s="544">
        <f t="shared" si="15"/>
        <v>0</v>
      </c>
    </row>
    <row r="348" spans="14:51" ht="15.75" customHeight="1" x14ac:dyDescent="0.2">
      <c r="N348" s="544">
        <f t="shared" si="8"/>
        <v>0</v>
      </c>
      <c r="Q348" s="544">
        <f t="shared" si="9"/>
        <v>0</v>
      </c>
      <c r="T348" s="544"/>
      <c r="U348" s="544">
        <f t="shared" si="10"/>
        <v>0</v>
      </c>
      <c r="AC348" s="544"/>
      <c r="AG348" s="544">
        <f t="shared" si="11"/>
        <v>0</v>
      </c>
      <c r="AK348" s="544"/>
      <c r="AM348" s="544">
        <f t="shared" si="12"/>
        <v>0</v>
      </c>
      <c r="AP348" s="544">
        <f t="shared" si="13"/>
        <v>0</v>
      </c>
      <c r="AT348" s="544"/>
      <c r="AU348" s="544"/>
      <c r="AV348" s="544">
        <f t="shared" si="14"/>
        <v>0</v>
      </c>
      <c r="AY348" s="544">
        <f t="shared" si="15"/>
        <v>0</v>
      </c>
    </row>
    <row r="349" spans="14:51" ht="15.75" customHeight="1" x14ac:dyDescent="0.2">
      <c r="N349" s="544">
        <f t="shared" si="8"/>
        <v>0</v>
      </c>
      <c r="Q349" s="544">
        <f t="shared" si="9"/>
        <v>0</v>
      </c>
      <c r="T349" s="544"/>
      <c r="U349" s="544">
        <f t="shared" si="10"/>
        <v>0</v>
      </c>
      <c r="AC349" s="544"/>
      <c r="AG349" s="544">
        <f t="shared" si="11"/>
        <v>0</v>
      </c>
      <c r="AK349" s="544"/>
      <c r="AM349" s="544">
        <f t="shared" si="12"/>
        <v>0</v>
      </c>
      <c r="AP349" s="544">
        <f t="shared" si="13"/>
        <v>0</v>
      </c>
      <c r="AT349" s="544"/>
      <c r="AU349" s="544"/>
      <c r="AV349" s="544">
        <f t="shared" si="14"/>
        <v>0</v>
      </c>
      <c r="AY349" s="544">
        <f t="shared" si="15"/>
        <v>0</v>
      </c>
    </row>
    <row r="350" spans="14:51" ht="15.75" customHeight="1" x14ac:dyDescent="0.2">
      <c r="N350" s="544">
        <f t="shared" si="8"/>
        <v>0</v>
      </c>
      <c r="Q350" s="544">
        <f t="shared" si="9"/>
        <v>0</v>
      </c>
      <c r="T350" s="544"/>
      <c r="U350" s="544">
        <f t="shared" si="10"/>
        <v>0</v>
      </c>
      <c r="AC350" s="544"/>
      <c r="AG350" s="544">
        <f t="shared" si="11"/>
        <v>0</v>
      </c>
      <c r="AK350" s="544"/>
      <c r="AM350" s="544">
        <f t="shared" si="12"/>
        <v>0</v>
      </c>
      <c r="AP350" s="544">
        <f t="shared" si="13"/>
        <v>0</v>
      </c>
      <c r="AT350" s="544"/>
      <c r="AU350" s="544"/>
      <c r="AV350" s="544">
        <f t="shared" si="14"/>
        <v>0</v>
      </c>
      <c r="AY350" s="544">
        <f t="shared" si="15"/>
        <v>0</v>
      </c>
    </row>
    <row r="351" spans="14:51" ht="15.75" customHeight="1" x14ac:dyDescent="0.2">
      <c r="N351" s="544">
        <f t="shared" si="8"/>
        <v>0</v>
      </c>
      <c r="Q351" s="544">
        <f t="shared" si="9"/>
        <v>0</v>
      </c>
      <c r="T351" s="544"/>
      <c r="U351" s="544">
        <f t="shared" si="10"/>
        <v>0</v>
      </c>
      <c r="AC351" s="544"/>
      <c r="AG351" s="544">
        <f t="shared" si="11"/>
        <v>0</v>
      </c>
      <c r="AK351" s="544"/>
      <c r="AM351" s="544">
        <f t="shared" si="12"/>
        <v>0</v>
      </c>
      <c r="AP351" s="544">
        <f t="shared" si="13"/>
        <v>0</v>
      </c>
      <c r="AT351" s="544"/>
      <c r="AU351" s="544"/>
      <c r="AV351" s="544">
        <f t="shared" si="14"/>
        <v>0</v>
      </c>
      <c r="AY351" s="544">
        <f t="shared" si="15"/>
        <v>0</v>
      </c>
    </row>
    <row r="352" spans="14:51" ht="15.75" customHeight="1" x14ac:dyDescent="0.2">
      <c r="N352" s="544">
        <f t="shared" si="8"/>
        <v>0</v>
      </c>
      <c r="Q352" s="544">
        <f t="shared" si="9"/>
        <v>0</v>
      </c>
      <c r="T352" s="544"/>
      <c r="U352" s="544">
        <f t="shared" si="10"/>
        <v>0</v>
      </c>
      <c r="AC352" s="544"/>
      <c r="AG352" s="544">
        <f t="shared" si="11"/>
        <v>0</v>
      </c>
      <c r="AK352" s="544"/>
      <c r="AM352" s="544">
        <f t="shared" si="12"/>
        <v>0</v>
      </c>
      <c r="AP352" s="544">
        <f t="shared" si="13"/>
        <v>0</v>
      </c>
      <c r="AT352" s="544"/>
      <c r="AU352" s="544"/>
      <c r="AV352" s="544">
        <f t="shared" si="14"/>
        <v>0</v>
      </c>
      <c r="AY352" s="544">
        <f t="shared" si="15"/>
        <v>0</v>
      </c>
    </row>
    <row r="353" spans="14:51" ht="15.75" customHeight="1" x14ac:dyDescent="0.2">
      <c r="N353" s="544">
        <f t="shared" si="8"/>
        <v>0</v>
      </c>
      <c r="Q353" s="544">
        <f t="shared" si="9"/>
        <v>0</v>
      </c>
      <c r="T353" s="544"/>
      <c r="U353" s="544">
        <f t="shared" si="10"/>
        <v>0</v>
      </c>
      <c r="AC353" s="544"/>
      <c r="AG353" s="544">
        <f t="shared" si="11"/>
        <v>0</v>
      </c>
      <c r="AK353" s="544"/>
      <c r="AM353" s="544">
        <f t="shared" si="12"/>
        <v>0</v>
      </c>
      <c r="AP353" s="544">
        <f t="shared" si="13"/>
        <v>0</v>
      </c>
      <c r="AT353" s="544"/>
      <c r="AU353" s="544"/>
      <c r="AV353" s="544">
        <f t="shared" si="14"/>
        <v>0</v>
      </c>
      <c r="AY353" s="544">
        <f t="shared" si="15"/>
        <v>0</v>
      </c>
    </row>
    <row r="354" spans="14:51" ht="15.75" customHeight="1" x14ac:dyDescent="0.2">
      <c r="N354" s="544">
        <f t="shared" si="8"/>
        <v>0</v>
      </c>
      <c r="Q354" s="544">
        <f t="shared" si="9"/>
        <v>0</v>
      </c>
      <c r="T354" s="544"/>
      <c r="U354" s="544">
        <f t="shared" si="10"/>
        <v>0</v>
      </c>
      <c r="AC354" s="544"/>
      <c r="AG354" s="544">
        <f t="shared" si="11"/>
        <v>0</v>
      </c>
      <c r="AK354" s="544"/>
      <c r="AM354" s="544">
        <f t="shared" si="12"/>
        <v>0</v>
      </c>
      <c r="AP354" s="544">
        <f t="shared" si="13"/>
        <v>0</v>
      </c>
      <c r="AT354" s="544"/>
      <c r="AU354" s="544"/>
      <c r="AV354" s="544">
        <f t="shared" si="14"/>
        <v>0</v>
      </c>
      <c r="AY354" s="544">
        <f t="shared" si="15"/>
        <v>0</v>
      </c>
    </row>
    <row r="355" spans="14:51" ht="15.75" customHeight="1" x14ac:dyDescent="0.2">
      <c r="N355" s="544">
        <f t="shared" si="8"/>
        <v>0</v>
      </c>
      <c r="Q355" s="544">
        <f t="shared" si="9"/>
        <v>0</v>
      </c>
      <c r="T355" s="544"/>
      <c r="U355" s="544">
        <f t="shared" si="10"/>
        <v>0</v>
      </c>
      <c r="AC355" s="544"/>
      <c r="AG355" s="544">
        <f t="shared" si="11"/>
        <v>0</v>
      </c>
      <c r="AK355" s="544"/>
      <c r="AM355" s="544">
        <f t="shared" si="12"/>
        <v>0</v>
      </c>
      <c r="AP355" s="544">
        <f t="shared" si="13"/>
        <v>0</v>
      </c>
      <c r="AT355" s="544"/>
      <c r="AU355" s="544"/>
      <c r="AV355" s="544">
        <f t="shared" si="14"/>
        <v>0</v>
      </c>
      <c r="AY355" s="544">
        <f t="shared" si="15"/>
        <v>0</v>
      </c>
    </row>
    <row r="356" spans="14:51" ht="15.75" customHeight="1" x14ac:dyDescent="0.2">
      <c r="N356" s="544">
        <f t="shared" si="8"/>
        <v>0</v>
      </c>
      <c r="Q356" s="544">
        <f t="shared" si="9"/>
        <v>0</v>
      </c>
      <c r="T356" s="544"/>
      <c r="U356" s="544">
        <f t="shared" si="10"/>
        <v>0</v>
      </c>
      <c r="AC356" s="544"/>
      <c r="AG356" s="544">
        <f t="shared" si="11"/>
        <v>0</v>
      </c>
      <c r="AK356" s="544"/>
      <c r="AM356" s="544">
        <f t="shared" si="12"/>
        <v>0</v>
      </c>
      <c r="AP356" s="544">
        <f t="shared" si="13"/>
        <v>0</v>
      </c>
      <c r="AT356" s="544"/>
      <c r="AU356" s="544"/>
      <c r="AV356" s="544">
        <f t="shared" si="14"/>
        <v>0</v>
      </c>
      <c r="AY356" s="544">
        <f t="shared" si="15"/>
        <v>0</v>
      </c>
    </row>
    <row r="357" spans="14:51" ht="15.75" customHeight="1" x14ac:dyDescent="0.2">
      <c r="N357" s="544">
        <f t="shared" si="8"/>
        <v>0</v>
      </c>
      <c r="Q357" s="544">
        <f t="shared" si="9"/>
        <v>0</v>
      </c>
      <c r="T357" s="544"/>
      <c r="U357" s="544">
        <f t="shared" si="10"/>
        <v>0</v>
      </c>
      <c r="AC357" s="544"/>
      <c r="AG357" s="544">
        <f t="shared" si="11"/>
        <v>0</v>
      </c>
      <c r="AK357" s="544"/>
      <c r="AM357" s="544">
        <f t="shared" si="12"/>
        <v>0</v>
      </c>
      <c r="AP357" s="544">
        <f t="shared" si="13"/>
        <v>0</v>
      </c>
      <c r="AT357" s="544"/>
      <c r="AU357" s="544"/>
      <c r="AV357" s="544">
        <f t="shared" si="14"/>
        <v>0</v>
      </c>
      <c r="AY357" s="544">
        <f t="shared" si="15"/>
        <v>0</v>
      </c>
    </row>
    <row r="358" spans="14:51" ht="15.75" customHeight="1" x14ac:dyDescent="0.2">
      <c r="N358" s="544">
        <f t="shared" si="8"/>
        <v>0</v>
      </c>
      <c r="Q358" s="544">
        <f t="shared" si="9"/>
        <v>0</v>
      </c>
      <c r="T358" s="544"/>
      <c r="U358" s="544">
        <f t="shared" si="10"/>
        <v>0</v>
      </c>
      <c r="AC358" s="544"/>
      <c r="AG358" s="544">
        <f t="shared" si="11"/>
        <v>0</v>
      </c>
      <c r="AK358" s="544"/>
      <c r="AM358" s="544">
        <f t="shared" si="12"/>
        <v>0</v>
      </c>
      <c r="AP358" s="544">
        <f t="shared" si="13"/>
        <v>0</v>
      </c>
      <c r="AT358" s="544"/>
      <c r="AU358" s="544"/>
      <c r="AV358" s="544">
        <f t="shared" si="14"/>
        <v>0</v>
      </c>
      <c r="AY358" s="544">
        <f t="shared" si="15"/>
        <v>0</v>
      </c>
    </row>
    <row r="359" spans="14:51" ht="15.75" customHeight="1" x14ac:dyDescent="0.2">
      <c r="N359" s="544">
        <f t="shared" si="8"/>
        <v>0</v>
      </c>
      <c r="Q359" s="544">
        <f t="shared" si="9"/>
        <v>0</v>
      </c>
      <c r="T359" s="544"/>
      <c r="U359" s="544">
        <f t="shared" si="10"/>
        <v>0</v>
      </c>
      <c r="AC359" s="544"/>
      <c r="AG359" s="544">
        <f t="shared" si="11"/>
        <v>0</v>
      </c>
      <c r="AK359" s="544"/>
      <c r="AM359" s="544">
        <f t="shared" si="12"/>
        <v>0</v>
      </c>
      <c r="AP359" s="544">
        <f t="shared" si="13"/>
        <v>0</v>
      </c>
      <c r="AT359" s="544"/>
      <c r="AU359" s="544"/>
      <c r="AV359" s="544">
        <f t="shared" si="14"/>
        <v>0</v>
      </c>
      <c r="AY359" s="544">
        <f t="shared" si="15"/>
        <v>0</v>
      </c>
    </row>
    <row r="360" spans="14:51" ht="15.75" customHeight="1" x14ac:dyDescent="0.2">
      <c r="N360" s="544">
        <f t="shared" si="8"/>
        <v>0</v>
      </c>
      <c r="Q360" s="544">
        <f t="shared" si="9"/>
        <v>0</v>
      </c>
      <c r="T360" s="544"/>
      <c r="U360" s="544">
        <f t="shared" si="10"/>
        <v>0</v>
      </c>
      <c r="AC360" s="544"/>
      <c r="AG360" s="544">
        <f t="shared" si="11"/>
        <v>0</v>
      </c>
      <c r="AK360" s="544"/>
      <c r="AM360" s="544">
        <f t="shared" si="12"/>
        <v>0</v>
      </c>
      <c r="AP360" s="544">
        <f t="shared" si="13"/>
        <v>0</v>
      </c>
      <c r="AT360" s="544"/>
      <c r="AU360" s="544"/>
      <c r="AV360" s="544">
        <f t="shared" si="14"/>
        <v>0</v>
      </c>
      <c r="AY360" s="544">
        <f t="shared" si="15"/>
        <v>0</v>
      </c>
    </row>
    <row r="361" spans="14:51" ht="15.75" customHeight="1" x14ac:dyDescent="0.2">
      <c r="N361" s="544">
        <f t="shared" si="8"/>
        <v>0</v>
      </c>
      <c r="Q361" s="544">
        <f t="shared" si="9"/>
        <v>0</v>
      </c>
      <c r="T361" s="544"/>
      <c r="U361" s="544">
        <f t="shared" si="10"/>
        <v>0</v>
      </c>
      <c r="AC361" s="544"/>
      <c r="AG361" s="544">
        <f t="shared" si="11"/>
        <v>0</v>
      </c>
      <c r="AK361" s="544"/>
      <c r="AM361" s="544">
        <f t="shared" si="12"/>
        <v>0</v>
      </c>
      <c r="AP361" s="544">
        <f t="shared" si="13"/>
        <v>0</v>
      </c>
      <c r="AT361" s="544"/>
      <c r="AU361" s="544"/>
      <c r="AV361" s="544">
        <f t="shared" si="14"/>
        <v>0</v>
      </c>
      <c r="AY361" s="544">
        <f t="shared" si="15"/>
        <v>0</v>
      </c>
    </row>
    <row r="362" spans="14:51" ht="15.75" customHeight="1" x14ac:dyDescent="0.2">
      <c r="N362" s="544">
        <f t="shared" si="8"/>
        <v>0</v>
      </c>
      <c r="Q362" s="544">
        <f t="shared" si="9"/>
        <v>0</v>
      </c>
      <c r="T362" s="544"/>
      <c r="U362" s="544">
        <f t="shared" si="10"/>
        <v>0</v>
      </c>
      <c r="AC362" s="544"/>
      <c r="AG362" s="544">
        <f t="shared" si="11"/>
        <v>0</v>
      </c>
      <c r="AK362" s="544"/>
      <c r="AM362" s="544">
        <f t="shared" si="12"/>
        <v>0</v>
      </c>
      <c r="AP362" s="544">
        <f t="shared" si="13"/>
        <v>0</v>
      </c>
      <c r="AT362" s="544"/>
      <c r="AU362" s="544"/>
      <c r="AV362" s="544">
        <f t="shared" si="14"/>
        <v>0</v>
      </c>
      <c r="AY362" s="544">
        <f t="shared" si="15"/>
        <v>0</v>
      </c>
    </row>
    <row r="363" spans="14:51" ht="15.75" customHeight="1" x14ac:dyDescent="0.2">
      <c r="N363" s="544">
        <f t="shared" si="8"/>
        <v>0</v>
      </c>
      <c r="Q363" s="544">
        <f t="shared" si="9"/>
        <v>0</v>
      </c>
      <c r="T363" s="544"/>
      <c r="U363" s="544">
        <f t="shared" si="10"/>
        <v>0</v>
      </c>
      <c r="AC363" s="544"/>
      <c r="AG363" s="544">
        <f t="shared" si="11"/>
        <v>0</v>
      </c>
      <c r="AK363" s="544"/>
      <c r="AM363" s="544">
        <f t="shared" si="12"/>
        <v>0</v>
      </c>
      <c r="AP363" s="544">
        <f t="shared" si="13"/>
        <v>0</v>
      </c>
      <c r="AT363" s="544"/>
      <c r="AU363" s="544"/>
      <c r="AV363" s="544">
        <f t="shared" si="14"/>
        <v>0</v>
      </c>
      <c r="AY363" s="544">
        <f t="shared" si="15"/>
        <v>0</v>
      </c>
    </row>
    <row r="364" spans="14:51" ht="15.75" customHeight="1" x14ac:dyDescent="0.2">
      <c r="N364" s="544">
        <f t="shared" si="8"/>
        <v>0</v>
      </c>
      <c r="Q364" s="544">
        <f t="shared" si="9"/>
        <v>0</v>
      </c>
      <c r="T364" s="544"/>
      <c r="U364" s="544">
        <f t="shared" si="10"/>
        <v>0</v>
      </c>
      <c r="AC364" s="544"/>
      <c r="AG364" s="544">
        <f t="shared" si="11"/>
        <v>0</v>
      </c>
      <c r="AK364" s="544"/>
      <c r="AM364" s="544">
        <f t="shared" si="12"/>
        <v>0</v>
      </c>
      <c r="AP364" s="544">
        <f t="shared" si="13"/>
        <v>0</v>
      </c>
      <c r="AT364" s="544"/>
      <c r="AU364" s="544"/>
      <c r="AV364" s="544">
        <f t="shared" si="14"/>
        <v>0</v>
      </c>
      <c r="AY364" s="544">
        <f t="shared" si="15"/>
        <v>0</v>
      </c>
    </row>
    <row r="365" spans="14:51" ht="15.75" customHeight="1" x14ac:dyDescent="0.2">
      <c r="N365" s="544">
        <f t="shared" si="8"/>
        <v>0</v>
      </c>
      <c r="Q365" s="544">
        <f t="shared" si="9"/>
        <v>0</v>
      </c>
      <c r="T365" s="544"/>
      <c r="U365" s="544">
        <f t="shared" si="10"/>
        <v>0</v>
      </c>
      <c r="AC365" s="544"/>
      <c r="AG365" s="544">
        <f t="shared" si="11"/>
        <v>0</v>
      </c>
      <c r="AK365" s="544"/>
      <c r="AM365" s="544">
        <f t="shared" si="12"/>
        <v>0</v>
      </c>
      <c r="AP365" s="544">
        <f t="shared" si="13"/>
        <v>0</v>
      </c>
      <c r="AT365" s="544"/>
      <c r="AU365" s="544"/>
      <c r="AV365" s="544">
        <f t="shared" si="14"/>
        <v>0</v>
      </c>
      <c r="AY365" s="544">
        <f t="shared" si="15"/>
        <v>0</v>
      </c>
    </row>
    <row r="366" spans="14:51" ht="15.75" customHeight="1" x14ac:dyDescent="0.2">
      <c r="N366" s="544">
        <f t="shared" si="8"/>
        <v>0</v>
      </c>
      <c r="Q366" s="544">
        <f t="shared" si="9"/>
        <v>0</v>
      </c>
      <c r="T366" s="544"/>
      <c r="U366" s="544">
        <f t="shared" si="10"/>
        <v>0</v>
      </c>
      <c r="AC366" s="544"/>
      <c r="AG366" s="544">
        <f t="shared" si="11"/>
        <v>0</v>
      </c>
      <c r="AK366" s="544"/>
      <c r="AM366" s="544">
        <f t="shared" si="12"/>
        <v>0</v>
      </c>
      <c r="AP366" s="544">
        <f t="shared" si="13"/>
        <v>0</v>
      </c>
      <c r="AT366" s="544"/>
      <c r="AU366" s="544"/>
      <c r="AV366" s="544">
        <f t="shared" si="14"/>
        <v>0</v>
      </c>
      <c r="AY366" s="544">
        <f t="shared" si="15"/>
        <v>0</v>
      </c>
    </row>
    <row r="367" spans="14:51" ht="15.75" customHeight="1" x14ac:dyDescent="0.2">
      <c r="N367" s="544">
        <f t="shared" si="8"/>
        <v>0</v>
      </c>
      <c r="Q367" s="544">
        <f t="shared" si="9"/>
        <v>0</v>
      </c>
      <c r="T367" s="544"/>
      <c r="U367" s="544">
        <f t="shared" si="10"/>
        <v>0</v>
      </c>
      <c r="AC367" s="544"/>
      <c r="AG367" s="544">
        <f t="shared" si="11"/>
        <v>0</v>
      </c>
      <c r="AK367" s="544"/>
      <c r="AM367" s="544">
        <f t="shared" si="12"/>
        <v>0</v>
      </c>
      <c r="AP367" s="544">
        <f t="shared" si="13"/>
        <v>0</v>
      </c>
      <c r="AT367" s="544"/>
      <c r="AU367" s="544"/>
      <c r="AV367" s="544">
        <f t="shared" si="14"/>
        <v>0</v>
      </c>
      <c r="AY367" s="544">
        <f t="shared" si="15"/>
        <v>0</v>
      </c>
    </row>
    <row r="368" spans="14:51" ht="15.75" customHeight="1" x14ac:dyDescent="0.2">
      <c r="N368" s="544">
        <f t="shared" si="8"/>
        <v>0</v>
      </c>
      <c r="Q368" s="544">
        <f t="shared" si="9"/>
        <v>0</v>
      </c>
      <c r="T368" s="544"/>
      <c r="U368" s="544">
        <f t="shared" si="10"/>
        <v>0</v>
      </c>
      <c r="AC368" s="544"/>
      <c r="AG368" s="544">
        <f t="shared" si="11"/>
        <v>0</v>
      </c>
      <c r="AK368" s="544"/>
      <c r="AM368" s="544">
        <f t="shared" si="12"/>
        <v>0</v>
      </c>
      <c r="AP368" s="544">
        <f t="shared" si="13"/>
        <v>0</v>
      </c>
      <c r="AT368" s="544"/>
      <c r="AU368" s="544"/>
      <c r="AV368" s="544">
        <f t="shared" si="14"/>
        <v>0</v>
      </c>
      <c r="AY368" s="544">
        <f t="shared" si="15"/>
        <v>0</v>
      </c>
    </row>
    <row r="369" spans="14:51" ht="15.75" customHeight="1" x14ac:dyDescent="0.2">
      <c r="N369" s="544">
        <f t="shared" si="8"/>
        <v>0</v>
      </c>
      <c r="Q369" s="544">
        <f t="shared" si="9"/>
        <v>0</v>
      </c>
      <c r="T369" s="544"/>
      <c r="U369" s="544">
        <f t="shared" si="10"/>
        <v>0</v>
      </c>
      <c r="AC369" s="544"/>
      <c r="AG369" s="544">
        <f t="shared" si="11"/>
        <v>0</v>
      </c>
      <c r="AK369" s="544"/>
      <c r="AM369" s="544">
        <f t="shared" si="12"/>
        <v>0</v>
      </c>
      <c r="AP369" s="544">
        <f t="shared" si="13"/>
        <v>0</v>
      </c>
      <c r="AT369" s="544"/>
      <c r="AU369" s="544"/>
      <c r="AV369" s="544">
        <f t="shared" si="14"/>
        <v>0</v>
      </c>
      <c r="AY369" s="544">
        <f t="shared" si="15"/>
        <v>0</v>
      </c>
    </row>
    <row r="370" spans="14:51" ht="15.75" customHeight="1" x14ac:dyDescent="0.2">
      <c r="N370" s="544">
        <f t="shared" si="8"/>
        <v>0</v>
      </c>
      <c r="Q370" s="544">
        <f t="shared" si="9"/>
        <v>0</v>
      </c>
      <c r="T370" s="544"/>
      <c r="U370" s="544">
        <f t="shared" si="10"/>
        <v>0</v>
      </c>
      <c r="AC370" s="544"/>
      <c r="AG370" s="544">
        <f t="shared" si="11"/>
        <v>0</v>
      </c>
      <c r="AK370" s="544"/>
      <c r="AM370" s="544">
        <f t="shared" si="12"/>
        <v>0</v>
      </c>
      <c r="AP370" s="544">
        <f t="shared" si="13"/>
        <v>0</v>
      </c>
      <c r="AT370" s="544"/>
      <c r="AU370" s="544"/>
      <c r="AV370" s="544">
        <f t="shared" si="14"/>
        <v>0</v>
      </c>
      <c r="AY370" s="544">
        <f t="shared" si="15"/>
        <v>0</v>
      </c>
    </row>
    <row r="371" spans="14:51" ht="15.75" customHeight="1" x14ac:dyDescent="0.2">
      <c r="N371" s="544">
        <f t="shared" si="8"/>
        <v>0</v>
      </c>
      <c r="Q371" s="544">
        <f t="shared" si="9"/>
        <v>0</v>
      </c>
      <c r="T371" s="544"/>
      <c r="U371" s="544">
        <f t="shared" si="10"/>
        <v>0</v>
      </c>
      <c r="AC371" s="544"/>
      <c r="AG371" s="544">
        <f t="shared" si="11"/>
        <v>0</v>
      </c>
      <c r="AK371" s="544"/>
      <c r="AM371" s="544">
        <f t="shared" si="12"/>
        <v>0</v>
      </c>
      <c r="AP371" s="544">
        <f t="shared" si="13"/>
        <v>0</v>
      </c>
      <c r="AT371" s="544"/>
      <c r="AU371" s="544"/>
      <c r="AV371" s="544">
        <f t="shared" si="14"/>
        <v>0</v>
      </c>
      <c r="AY371" s="544">
        <f t="shared" si="15"/>
        <v>0</v>
      </c>
    </row>
    <row r="372" spans="14:51" ht="15.75" customHeight="1" x14ac:dyDescent="0.2">
      <c r="N372" s="544">
        <f t="shared" si="8"/>
        <v>0</v>
      </c>
      <c r="Q372" s="544">
        <f t="shared" si="9"/>
        <v>0</v>
      </c>
      <c r="T372" s="544"/>
      <c r="U372" s="544">
        <f t="shared" si="10"/>
        <v>0</v>
      </c>
      <c r="AC372" s="544"/>
      <c r="AG372" s="544">
        <f t="shared" si="11"/>
        <v>0</v>
      </c>
      <c r="AK372" s="544"/>
      <c r="AM372" s="544">
        <f t="shared" si="12"/>
        <v>0</v>
      </c>
      <c r="AP372" s="544">
        <f t="shared" si="13"/>
        <v>0</v>
      </c>
      <c r="AT372" s="544"/>
      <c r="AU372" s="544"/>
      <c r="AV372" s="544">
        <f t="shared" si="14"/>
        <v>0</v>
      </c>
      <c r="AY372" s="544">
        <f t="shared" si="15"/>
        <v>0</v>
      </c>
    </row>
    <row r="373" spans="14:51" ht="15.75" customHeight="1" x14ac:dyDescent="0.2">
      <c r="N373" s="544">
        <f t="shared" si="8"/>
        <v>0</v>
      </c>
      <c r="Q373" s="544">
        <f t="shared" si="9"/>
        <v>0</v>
      </c>
      <c r="T373" s="544"/>
      <c r="U373" s="544">
        <f t="shared" si="10"/>
        <v>0</v>
      </c>
      <c r="AC373" s="544"/>
      <c r="AG373" s="544">
        <f t="shared" si="11"/>
        <v>0</v>
      </c>
      <c r="AK373" s="544"/>
      <c r="AM373" s="544">
        <f t="shared" si="12"/>
        <v>0</v>
      </c>
      <c r="AP373" s="544">
        <f t="shared" si="13"/>
        <v>0</v>
      </c>
      <c r="AT373" s="544"/>
      <c r="AU373" s="544"/>
      <c r="AV373" s="544">
        <f t="shared" si="14"/>
        <v>0</v>
      </c>
      <c r="AY373" s="544">
        <f t="shared" si="15"/>
        <v>0</v>
      </c>
    </row>
    <row r="374" spans="14:51" ht="15.75" customHeight="1" x14ac:dyDescent="0.2">
      <c r="N374" s="544">
        <f t="shared" si="8"/>
        <v>0</v>
      </c>
      <c r="Q374" s="544">
        <f t="shared" si="9"/>
        <v>0</v>
      </c>
      <c r="T374" s="544"/>
      <c r="U374" s="544">
        <f t="shared" si="10"/>
        <v>0</v>
      </c>
      <c r="AC374" s="544"/>
      <c r="AG374" s="544">
        <f t="shared" si="11"/>
        <v>0</v>
      </c>
      <c r="AK374" s="544"/>
      <c r="AM374" s="544">
        <f t="shared" si="12"/>
        <v>0</v>
      </c>
      <c r="AP374" s="544">
        <f t="shared" si="13"/>
        <v>0</v>
      </c>
      <c r="AT374" s="544"/>
      <c r="AU374" s="544"/>
      <c r="AV374" s="544">
        <f t="shared" si="14"/>
        <v>0</v>
      </c>
      <c r="AY374" s="544">
        <f t="shared" si="15"/>
        <v>0</v>
      </c>
    </row>
    <row r="375" spans="14:51" ht="15.75" customHeight="1" x14ac:dyDescent="0.2">
      <c r="N375" s="544">
        <f t="shared" si="8"/>
        <v>0</v>
      </c>
      <c r="Q375" s="544">
        <f t="shared" si="9"/>
        <v>0</v>
      </c>
      <c r="T375" s="544"/>
      <c r="U375" s="544">
        <f t="shared" si="10"/>
        <v>0</v>
      </c>
      <c r="AC375" s="544"/>
      <c r="AG375" s="544">
        <f t="shared" si="11"/>
        <v>0</v>
      </c>
      <c r="AK375" s="544"/>
      <c r="AM375" s="544">
        <f t="shared" si="12"/>
        <v>0</v>
      </c>
      <c r="AP375" s="544">
        <f t="shared" si="13"/>
        <v>0</v>
      </c>
      <c r="AT375" s="544"/>
      <c r="AU375" s="544"/>
      <c r="AV375" s="544">
        <f t="shared" si="14"/>
        <v>0</v>
      </c>
      <c r="AY375" s="544">
        <f t="shared" si="15"/>
        <v>0</v>
      </c>
    </row>
    <row r="376" spans="14:51" ht="15.75" customHeight="1" x14ac:dyDescent="0.2">
      <c r="N376" s="544">
        <f t="shared" si="8"/>
        <v>0</v>
      </c>
      <c r="Q376" s="544">
        <f t="shared" si="9"/>
        <v>0</v>
      </c>
      <c r="T376" s="544"/>
      <c r="U376" s="544">
        <f t="shared" si="10"/>
        <v>0</v>
      </c>
      <c r="AC376" s="544"/>
      <c r="AG376" s="544">
        <f t="shared" si="11"/>
        <v>0</v>
      </c>
      <c r="AK376" s="544"/>
      <c r="AM376" s="544">
        <f t="shared" si="12"/>
        <v>0</v>
      </c>
      <c r="AP376" s="544">
        <f t="shared" si="13"/>
        <v>0</v>
      </c>
      <c r="AT376" s="544"/>
      <c r="AU376" s="544"/>
      <c r="AV376" s="544">
        <f t="shared" si="14"/>
        <v>0</v>
      </c>
      <c r="AY376" s="544">
        <f t="shared" si="15"/>
        <v>0</v>
      </c>
    </row>
    <row r="377" spans="14:51" ht="15.75" customHeight="1" x14ac:dyDescent="0.2">
      <c r="N377" s="544">
        <f t="shared" si="8"/>
        <v>0</v>
      </c>
      <c r="Q377" s="544">
        <f t="shared" si="9"/>
        <v>0</v>
      </c>
      <c r="T377" s="544"/>
      <c r="U377" s="544">
        <f t="shared" si="10"/>
        <v>0</v>
      </c>
      <c r="AC377" s="544"/>
      <c r="AG377" s="544">
        <f t="shared" si="11"/>
        <v>0</v>
      </c>
      <c r="AK377" s="544"/>
      <c r="AM377" s="544">
        <f t="shared" si="12"/>
        <v>0</v>
      </c>
      <c r="AP377" s="544">
        <f t="shared" si="13"/>
        <v>0</v>
      </c>
      <c r="AT377" s="544"/>
      <c r="AU377" s="544"/>
      <c r="AV377" s="544">
        <f t="shared" si="14"/>
        <v>0</v>
      </c>
      <c r="AY377" s="544">
        <f t="shared" si="15"/>
        <v>0</v>
      </c>
    </row>
    <row r="378" spans="14:51" ht="15.75" customHeight="1" x14ac:dyDescent="0.2">
      <c r="N378" s="544">
        <f t="shared" si="8"/>
        <v>0</v>
      </c>
      <c r="Q378" s="544">
        <f t="shared" si="9"/>
        <v>0</v>
      </c>
      <c r="T378" s="544"/>
      <c r="U378" s="544">
        <f t="shared" si="10"/>
        <v>0</v>
      </c>
      <c r="AC378" s="544"/>
      <c r="AG378" s="544">
        <f t="shared" si="11"/>
        <v>0</v>
      </c>
      <c r="AK378" s="544"/>
      <c r="AM378" s="544">
        <f t="shared" si="12"/>
        <v>0</v>
      </c>
      <c r="AP378" s="544">
        <f t="shared" si="13"/>
        <v>0</v>
      </c>
      <c r="AT378" s="544"/>
      <c r="AU378" s="544"/>
      <c r="AV378" s="544">
        <f t="shared" si="14"/>
        <v>0</v>
      </c>
      <c r="AY378" s="544">
        <f t="shared" si="15"/>
        <v>0</v>
      </c>
    </row>
    <row r="379" spans="14:51" ht="15.75" customHeight="1" x14ac:dyDescent="0.2">
      <c r="N379" s="544">
        <f t="shared" si="8"/>
        <v>0</v>
      </c>
      <c r="Q379" s="544">
        <f t="shared" si="9"/>
        <v>0</v>
      </c>
      <c r="T379" s="544"/>
      <c r="U379" s="544">
        <f t="shared" si="10"/>
        <v>0</v>
      </c>
      <c r="AC379" s="544"/>
      <c r="AG379" s="544">
        <f t="shared" si="11"/>
        <v>0</v>
      </c>
      <c r="AK379" s="544"/>
      <c r="AM379" s="544">
        <f t="shared" si="12"/>
        <v>0</v>
      </c>
      <c r="AP379" s="544">
        <f t="shared" si="13"/>
        <v>0</v>
      </c>
      <c r="AT379" s="544"/>
      <c r="AU379" s="544"/>
      <c r="AV379" s="544">
        <f t="shared" si="14"/>
        <v>0</v>
      </c>
      <c r="AY379" s="544">
        <f t="shared" si="15"/>
        <v>0</v>
      </c>
    </row>
    <row r="380" spans="14:51" ht="15.75" customHeight="1" x14ac:dyDescent="0.2">
      <c r="N380" s="544">
        <f t="shared" si="8"/>
        <v>0</v>
      </c>
      <c r="Q380" s="544">
        <f t="shared" si="9"/>
        <v>0</v>
      </c>
      <c r="T380" s="544"/>
      <c r="U380" s="544">
        <f t="shared" si="10"/>
        <v>0</v>
      </c>
      <c r="AC380" s="544"/>
      <c r="AG380" s="544">
        <f t="shared" si="11"/>
        <v>0</v>
      </c>
      <c r="AK380" s="544"/>
      <c r="AM380" s="544">
        <f t="shared" si="12"/>
        <v>0</v>
      </c>
      <c r="AP380" s="544">
        <f t="shared" si="13"/>
        <v>0</v>
      </c>
      <c r="AT380" s="544"/>
      <c r="AU380" s="544"/>
      <c r="AV380" s="544">
        <f t="shared" si="14"/>
        <v>0</v>
      </c>
      <c r="AY380" s="544">
        <f t="shared" si="15"/>
        <v>0</v>
      </c>
    </row>
    <row r="381" spans="14:51" ht="15.75" customHeight="1" x14ac:dyDescent="0.2">
      <c r="N381" s="544">
        <f t="shared" si="8"/>
        <v>0</v>
      </c>
      <c r="Q381" s="544">
        <f t="shared" si="9"/>
        <v>0</v>
      </c>
      <c r="T381" s="544"/>
      <c r="U381" s="544">
        <f t="shared" si="10"/>
        <v>0</v>
      </c>
      <c r="AC381" s="544"/>
      <c r="AG381" s="544">
        <f t="shared" si="11"/>
        <v>0</v>
      </c>
      <c r="AK381" s="544"/>
      <c r="AM381" s="544">
        <f t="shared" si="12"/>
        <v>0</v>
      </c>
      <c r="AP381" s="544">
        <f t="shared" si="13"/>
        <v>0</v>
      </c>
      <c r="AT381" s="544"/>
      <c r="AU381" s="544"/>
      <c r="AV381" s="544">
        <f t="shared" si="14"/>
        <v>0</v>
      </c>
      <c r="AY381" s="544">
        <f t="shared" si="15"/>
        <v>0</v>
      </c>
    </row>
    <row r="382" spans="14:51" ht="15.75" customHeight="1" x14ac:dyDescent="0.2">
      <c r="N382" s="544">
        <f t="shared" si="8"/>
        <v>0</v>
      </c>
      <c r="Q382" s="544">
        <f t="shared" si="9"/>
        <v>0</v>
      </c>
      <c r="T382" s="544"/>
      <c r="U382" s="544">
        <f t="shared" si="10"/>
        <v>0</v>
      </c>
      <c r="AC382" s="544"/>
      <c r="AG382" s="544">
        <f t="shared" si="11"/>
        <v>0</v>
      </c>
      <c r="AK382" s="544"/>
      <c r="AM382" s="544">
        <f t="shared" si="12"/>
        <v>0</v>
      </c>
      <c r="AP382" s="544">
        <f t="shared" si="13"/>
        <v>0</v>
      </c>
      <c r="AT382" s="544"/>
      <c r="AU382" s="544"/>
      <c r="AV382" s="544">
        <f t="shared" si="14"/>
        <v>0</v>
      </c>
      <c r="AY382" s="544">
        <f t="shared" si="15"/>
        <v>0</v>
      </c>
    </row>
    <row r="383" spans="14:51" ht="15.75" customHeight="1" x14ac:dyDescent="0.2">
      <c r="N383" s="544">
        <f t="shared" si="8"/>
        <v>0</v>
      </c>
      <c r="Q383" s="544">
        <f t="shared" si="9"/>
        <v>0</v>
      </c>
      <c r="T383" s="544"/>
      <c r="U383" s="544">
        <f t="shared" si="10"/>
        <v>0</v>
      </c>
      <c r="AC383" s="544"/>
      <c r="AG383" s="544">
        <f t="shared" si="11"/>
        <v>0</v>
      </c>
      <c r="AK383" s="544"/>
      <c r="AM383" s="544">
        <f t="shared" si="12"/>
        <v>0</v>
      </c>
      <c r="AP383" s="544">
        <f t="shared" si="13"/>
        <v>0</v>
      </c>
      <c r="AT383" s="544"/>
      <c r="AU383" s="544"/>
      <c r="AV383" s="544">
        <f t="shared" si="14"/>
        <v>0</v>
      </c>
      <c r="AY383" s="544">
        <f t="shared" si="15"/>
        <v>0</v>
      </c>
    </row>
    <row r="384" spans="14:51" ht="15.75" customHeight="1" x14ac:dyDescent="0.2">
      <c r="N384" s="544">
        <f t="shared" si="8"/>
        <v>0</v>
      </c>
      <c r="Q384" s="544">
        <f t="shared" si="9"/>
        <v>0</v>
      </c>
      <c r="T384" s="544"/>
      <c r="U384" s="544">
        <f t="shared" si="10"/>
        <v>0</v>
      </c>
      <c r="AC384" s="544"/>
      <c r="AG384" s="544">
        <f t="shared" si="11"/>
        <v>0</v>
      </c>
      <c r="AK384" s="544"/>
      <c r="AM384" s="544">
        <f t="shared" si="12"/>
        <v>0</v>
      </c>
      <c r="AP384" s="544">
        <f t="shared" si="13"/>
        <v>0</v>
      </c>
      <c r="AT384" s="544"/>
      <c r="AU384" s="544"/>
      <c r="AV384" s="544">
        <f t="shared" si="14"/>
        <v>0</v>
      </c>
      <c r="AY384" s="544">
        <f t="shared" si="15"/>
        <v>0</v>
      </c>
    </row>
    <row r="385" spans="14:51" ht="15.75" customHeight="1" x14ac:dyDescent="0.2">
      <c r="N385" s="544">
        <f t="shared" si="8"/>
        <v>0</v>
      </c>
      <c r="Q385" s="544">
        <f t="shared" si="9"/>
        <v>0</v>
      </c>
      <c r="T385" s="544"/>
      <c r="U385" s="544">
        <f t="shared" si="10"/>
        <v>0</v>
      </c>
      <c r="AC385" s="544"/>
      <c r="AG385" s="544">
        <f t="shared" si="11"/>
        <v>0</v>
      </c>
      <c r="AK385" s="544"/>
      <c r="AM385" s="544">
        <f t="shared" si="12"/>
        <v>0</v>
      </c>
      <c r="AP385" s="544">
        <f t="shared" si="13"/>
        <v>0</v>
      </c>
      <c r="AT385" s="544"/>
      <c r="AU385" s="544"/>
      <c r="AV385" s="544">
        <f t="shared" si="14"/>
        <v>0</v>
      </c>
      <c r="AY385" s="544">
        <f t="shared" si="15"/>
        <v>0</v>
      </c>
    </row>
    <row r="386" spans="14:51" ht="15.75" customHeight="1" x14ac:dyDescent="0.2">
      <c r="N386" s="544">
        <f t="shared" si="8"/>
        <v>0</v>
      </c>
      <c r="Q386" s="544">
        <f t="shared" si="9"/>
        <v>0</v>
      </c>
      <c r="T386" s="544"/>
      <c r="U386" s="544">
        <f t="shared" si="10"/>
        <v>0</v>
      </c>
      <c r="AC386" s="544"/>
      <c r="AG386" s="544">
        <f t="shared" si="11"/>
        <v>0</v>
      </c>
      <c r="AK386" s="544"/>
      <c r="AM386" s="544">
        <f t="shared" si="12"/>
        <v>0</v>
      </c>
      <c r="AP386" s="544">
        <f t="shared" si="13"/>
        <v>0</v>
      </c>
      <c r="AT386" s="544"/>
      <c r="AU386" s="544"/>
      <c r="AV386" s="544">
        <f t="shared" si="14"/>
        <v>0</v>
      </c>
      <c r="AY386" s="544">
        <f t="shared" si="15"/>
        <v>0</v>
      </c>
    </row>
    <row r="387" spans="14:51" ht="15.75" customHeight="1" x14ac:dyDescent="0.2">
      <c r="N387" s="544">
        <f t="shared" si="8"/>
        <v>0</v>
      </c>
      <c r="Q387" s="544">
        <f t="shared" si="9"/>
        <v>0</v>
      </c>
      <c r="T387" s="544"/>
      <c r="U387" s="544">
        <f t="shared" si="10"/>
        <v>0</v>
      </c>
      <c r="AC387" s="544"/>
      <c r="AG387" s="544">
        <f t="shared" si="11"/>
        <v>0</v>
      </c>
      <c r="AK387" s="544"/>
      <c r="AM387" s="544">
        <f t="shared" si="12"/>
        <v>0</v>
      </c>
      <c r="AP387" s="544">
        <f t="shared" si="13"/>
        <v>0</v>
      </c>
      <c r="AT387" s="544"/>
      <c r="AU387" s="544"/>
      <c r="AV387" s="544">
        <f t="shared" si="14"/>
        <v>0</v>
      </c>
      <c r="AY387" s="544">
        <f t="shared" si="15"/>
        <v>0</v>
      </c>
    </row>
    <row r="388" spans="14:51" ht="15.75" customHeight="1" x14ac:dyDescent="0.2">
      <c r="N388" s="544">
        <f t="shared" si="8"/>
        <v>0</v>
      </c>
      <c r="Q388" s="544">
        <f t="shared" si="9"/>
        <v>0</v>
      </c>
      <c r="T388" s="544"/>
      <c r="U388" s="544">
        <f t="shared" si="10"/>
        <v>0</v>
      </c>
      <c r="AC388" s="544"/>
      <c r="AG388" s="544">
        <f t="shared" si="11"/>
        <v>0</v>
      </c>
      <c r="AK388" s="544"/>
      <c r="AM388" s="544">
        <f t="shared" si="12"/>
        <v>0</v>
      </c>
      <c r="AP388" s="544">
        <f t="shared" si="13"/>
        <v>0</v>
      </c>
      <c r="AT388" s="544"/>
      <c r="AU388" s="544"/>
      <c r="AV388" s="544">
        <f t="shared" si="14"/>
        <v>0</v>
      </c>
      <c r="AY388" s="544">
        <f t="shared" si="15"/>
        <v>0</v>
      </c>
    </row>
    <row r="389" spans="14:51" ht="15.75" customHeight="1" x14ac:dyDescent="0.2">
      <c r="N389" s="544">
        <f t="shared" si="8"/>
        <v>0</v>
      </c>
      <c r="Q389" s="544">
        <f t="shared" si="9"/>
        <v>0</v>
      </c>
      <c r="T389" s="544"/>
      <c r="U389" s="544">
        <f t="shared" si="10"/>
        <v>0</v>
      </c>
      <c r="AC389" s="544"/>
      <c r="AG389" s="544">
        <f t="shared" si="11"/>
        <v>0</v>
      </c>
      <c r="AK389" s="544"/>
      <c r="AM389" s="544">
        <f t="shared" si="12"/>
        <v>0</v>
      </c>
      <c r="AP389" s="544">
        <f t="shared" si="13"/>
        <v>0</v>
      </c>
      <c r="AT389" s="544"/>
      <c r="AU389" s="544"/>
      <c r="AV389" s="544">
        <f t="shared" si="14"/>
        <v>0</v>
      </c>
      <c r="AY389" s="544">
        <f t="shared" si="15"/>
        <v>0</v>
      </c>
    </row>
    <row r="390" spans="14:51" ht="15.75" customHeight="1" x14ac:dyDescent="0.2">
      <c r="N390" s="544">
        <f t="shared" si="8"/>
        <v>0</v>
      </c>
      <c r="Q390" s="544">
        <f t="shared" si="9"/>
        <v>0</v>
      </c>
      <c r="T390" s="544"/>
      <c r="U390" s="544">
        <f t="shared" si="10"/>
        <v>0</v>
      </c>
      <c r="AC390" s="544"/>
      <c r="AG390" s="544">
        <f t="shared" si="11"/>
        <v>0</v>
      </c>
      <c r="AK390" s="544"/>
      <c r="AM390" s="544">
        <f t="shared" si="12"/>
        <v>0</v>
      </c>
      <c r="AP390" s="544">
        <f t="shared" si="13"/>
        <v>0</v>
      </c>
      <c r="AT390" s="544"/>
      <c r="AU390" s="544"/>
      <c r="AV390" s="544">
        <f t="shared" si="14"/>
        <v>0</v>
      </c>
      <c r="AY390" s="544">
        <f t="shared" si="15"/>
        <v>0</v>
      </c>
    </row>
    <row r="391" spans="14:51" ht="15.75" customHeight="1" x14ac:dyDescent="0.2">
      <c r="N391" s="544">
        <f t="shared" si="8"/>
        <v>0</v>
      </c>
      <c r="Q391" s="544">
        <f t="shared" si="9"/>
        <v>0</v>
      </c>
      <c r="T391" s="544"/>
      <c r="U391" s="544">
        <f t="shared" si="10"/>
        <v>0</v>
      </c>
      <c r="AC391" s="544"/>
      <c r="AG391" s="544">
        <f t="shared" si="11"/>
        <v>0</v>
      </c>
      <c r="AK391" s="544"/>
      <c r="AM391" s="544">
        <f t="shared" si="12"/>
        <v>0</v>
      </c>
      <c r="AP391" s="544">
        <f t="shared" si="13"/>
        <v>0</v>
      </c>
      <c r="AT391" s="544"/>
      <c r="AU391" s="544"/>
      <c r="AV391" s="544">
        <f t="shared" si="14"/>
        <v>0</v>
      </c>
      <c r="AY391" s="544">
        <f t="shared" si="15"/>
        <v>0</v>
      </c>
    </row>
    <row r="392" spans="14:51" ht="15.75" customHeight="1" x14ac:dyDescent="0.2">
      <c r="N392" s="544">
        <f t="shared" si="8"/>
        <v>0</v>
      </c>
      <c r="Q392" s="544">
        <f t="shared" si="9"/>
        <v>0</v>
      </c>
      <c r="T392" s="544"/>
      <c r="U392" s="544">
        <f t="shared" si="10"/>
        <v>0</v>
      </c>
      <c r="AC392" s="544"/>
      <c r="AG392" s="544">
        <f t="shared" si="11"/>
        <v>0</v>
      </c>
      <c r="AK392" s="544"/>
      <c r="AM392" s="544">
        <f t="shared" si="12"/>
        <v>0</v>
      </c>
      <c r="AP392" s="544">
        <f t="shared" si="13"/>
        <v>0</v>
      </c>
      <c r="AT392" s="544"/>
      <c r="AU392" s="544"/>
      <c r="AV392" s="544">
        <f t="shared" si="14"/>
        <v>0</v>
      </c>
      <c r="AY392" s="544">
        <f t="shared" si="15"/>
        <v>0</v>
      </c>
    </row>
    <row r="393" spans="14:51" ht="15.75" customHeight="1" x14ac:dyDescent="0.2">
      <c r="N393" s="544">
        <f t="shared" si="8"/>
        <v>0</v>
      </c>
      <c r="Q393" s="544">
        <f t="shared" si="9"/>
        <v>0</v>
      </c>
      <c r="T393" s="544"/>
      <c r="U393" s="544">
        <f t="shared" si="10"/>
        <v>0</v>
      </c>
      <c r="AC393" s="544"/>
      <c r="AG393" s="544">
        <f t="shared" si="11"/>
        <v>0</v>
      </c>
      <c r="AK393" s="544"/>
      <c r="AM393" s="544">
        <f t="shared" si="12"/>
        <v>0</v>
      </c>
      <c r="AP393" s="544">
        <f t="shared" si="13"/>
        <v>0</v>
      </c>
      <c r="AT393" s="544"/>
      <c r="AU393" s="544"/>
      <c r="AV393" s="544">
        <f t="shared" si="14"/>
        <v>0</v>
      </c>
      <c r="AY393" s="544">
        <f t="shared" si="15"/>
        <v>0</v>
      </c>
    </row>
    <row r="394" spans="14:51" ht="15.75" customHeight="1" x14ac:dyDescent="0.2">
      <c r="N394" s="544">
        <f t="shared" si="8"/>
        <v>0</v>
      </c>
      <c r="Q394" s="544">
        <f t="shared" si="9"/>
        <v>0</v>
      </c>
      <c r="T394" s="544"/>
      <c r="U394" s="544">
        <f t="shared" si="10"/>
        <v>0</v>
      </c>
      <c r="AC394" s="544"/>
      <c r="AG394" s="544">
        <f t="shared" si="11"/>
        <v>0</v>
      </c>
      <c r="AK394" s="544"/>
      <c r="AM394" s="544">
        <f t="shared" si="12"/>
        <v>0</v>
      </c>
      <c r="AP394" s="544">
        <f t="shared" si="13"/>
        <v>0</v>
      </c>
      <c r="AT394" s="544"/>
      <c r="AU394" s="544"/>
      <c r="AV394" s="544">
        <f t="shared" si="14"/>
        <v>0</v>
      </c>
      <c r="AY394" s="544">
        <f t="shared" si="15"/>
        <v>0</v>
      </c>
    </row>
    <row r="395" spans="14:51" ht="15.75" customHeight="1" x14ac:dyDescent="0.2">
      <c r="N395" s="544">
        <f t="shared" si="8"/>
        <v>0</v>
      </c>
      <c r="Q395" s="544">
        <f t="shared" si="9"/>
        <v>0</v>
      </c>
      <c r="T395" s="544"/>
      <c r="U395" s="544">
        <f t="shared" si="10"/>
        <v>0</v>
      </c>
      <c r="AC395" s="544"/>
      <c r="AG395" s="544">
        <f t="shared" si="11"/>
        <v>0</v>
      </c>
      <c r="AK395" s="544"/>
      <c r="AM395" s="544">
        <f t="shared" si="12"/>
        <v>0</v>
      </c>
      <c r="AP395" s="544">
        <f t="shared" si="13"/>
        <v>0</v>
      </c>
      <c r="AT395" s="544"/>
      <c r="AU395" s="544"/>
      <c r="AV395" s="544">
        <f t="shared" si="14"/>
        <v>0</v>
      </c>
      <c r="AY395" s="544">
        <f t="shared" si="15"/>
        <v>0</v>
      </c>
    </row>
    <row r="396" spans="14:51" ht="15.75" customHeight="1" x14ac:dyDescent="0.2">
      <c r="N396" s="544">
        <f t="shared" si="8"/>
        <v>0</v>
      </c>
      <c r="Q396" s="544">
        <f t="shared" si="9"/>
        <v>0</v>
      </c>
      <c r="T396" s="544"/>
      <c r="U396" s="544">
        <f t="shared" si="10"/>
        <v>0</v>
      </c>
      <c r="AC396" s="544"/>
      <c r="AG396" s="544">
        <f t="shared" si="11"/>
        <v>0</v>
      </c>
      <c r="AK396" s="544"/>
      <c r="AM396" s="544">
        <f t="shared" si="12"/>
        <v>0</v>
      </c>
      <c r="AP396" s="544">
        <f t="shared" si="13"/>
        <v>0</v>
      </c>
      <c r="AT396" s="544"/>
      <c r="AU396" s="544"/>
      <c r="AV396" s="544">
        <f t="shared" si="14"/>
        <v>0</v>
      </c>
      <c r="AY396" s="544">
        <f t="shared" si="15"/>
        <v>0</v>
      </c>
    </row>
    <row r="397" spans="14:51" ht="15.75" customHeight="1" x14ac:dyDescent="0.2">
      <c r="N397" s="544">
        <f t="shared" si="8"/>
        <v>0</v>
      </c>
      <c r="Q397" s="544">
        <f t="shared" si="9"/>
        <v>0</v>
      </c>
      <c r="T397" s="544"/>
      <c r="U397" s="544">
        <f t="shared" si="10"/>
        <v>0</v>
      </c>
      <c r="AC397" s="544"/>
      <c r="AG397" s="544">
        <f t="shared" si="11"/>
        <v>0</v>
      </c>
      <c r="AK397" s="544"/>
      <c r="AM397" s="544">
        <f t="shared" si="12"/>
        <v>0</v>
      </c>
      <c r="AP397" s="544">
        <f t="shared" si="13"/>
        <v>0</v>
      </c>
      <c r="AT397" s="544"/>
      <c r="AU397" s="544"/>
      <c r="AV397" s="544">
        <f t="shared" si="14"/>
        <v>0</v>
      </c>
      <c r="AY397" s="544">
        <f t="shared" si="15"/>
        <v>0</v>
      </c>
    </row>
    <row r="398" spans="14:51" ht="15.75" customHeight="1" x14ac:dyDescent="0.2">
      <c r="N398" s="544">
        <f t="shared" si="8"/>
        <v>0</v>
      </c>
      <c r="Q398" s="544">
        <f t="shared" si="9"/>
        <v>0</v>
      </c>
      <c r="T398" s="544"/>
      <c r="U398" s="544">
        <f t="shared" si="10"/>
        <v>0</v>
      </c>
      <c r="AC398" s="544"/>
      <c r="AG398" s="544">
        <f t="shared" si="11"/>
        <v>0</v>
      </c>
      <c r="AK398" s="544"/>
      <c r="AM398" s="544">
        <f t="shared" si="12"/>
        <v>0</v>
      </c>
      <c r="AP398" s="544">
        <f t="shared" si="13"/>
        <v>0</v>
      </c>
      <c r="AT398" s="544"/>
      <c r="AU398" s="544"/>
      <c r="AV398" s="544">
        <f t="shared" si="14"/>
        <v>0</v>
      </c>
      <c r="AY398" s="544">
        <f t="shared" si="15"/>
        <v>0</v>
      </c>
    </row>
    <row r="399" spans="14:51" ht="15.75" customHeight="1" x14ac:dyDescent="0.2">
      <c r="N399" s="544">
        <f t="shared" si="8"/>
        <v>0</v>
      </c>
      <c r="Q399" s="544">
        <f t="shared" si="9"/>
        <v>0</v>
      </c>
      <c r="T399" s="544"/>
      <c r="U399" s="544">
        <f t="shared" si="10"/>
        <v>0</v>
      </c>
      <c r="AC399" s="544"/>
      <c r="AG399" s="544">
        <f t="shared" si="11"/>
        <v>0</v>
      </c>
      <c r="AK399" s="544"/>
      <c r="AM399" s="544">
        <f t="shared" si="12"/>
        <v>0</v>
      </c>
      <c r="AP399" s="544">
        <f t="shared" si="13"/>
        <v>0</v>
      </c>
      <c r="AT399" s="544"/>
      <c r="AU399" s="544"/>
      <c r="AV399" s="544">
        <f t="shared" si="14"/>
        <v>0</v>
      </c>
      <c r="AY399" s="544">
        <f t="shared" si="15"/>
        <v>0</v>
      </c>
    </row>
    <row r="400" spans="14:51" ht="15.75" customHeight="1" x14ac:dyDescent="0.2">
      <c r="N400" s="544">
        <f t="shared" si="8"/>
        <v>0</v>
      </c>
      <c r="Q400" s="544">
        <f t="shared" si="9"/>
        <v>0</v>
      </c>
      <c r="T400" s="544"/>
      <c r="U400" s="544">
        <f t="shared" si="10"/>
        <v>0</v>
      </c>
      <c r="AC400" s="544"/>
      <c r="AG400" s="544">
        <f t="shared" si="11"/>
        <v>0</v>
      </c>
      <c r="AK400" s="544"/>
      <c r="AM400" s="544">
        <f t="shared" si="12"/>
        <v>0</v>
      </c>
      <c r="AP400" s="544">
        <f t="shared" si="13"/>
        <v>0</v>
      </c>
      <c r="AT400" s="544"/>
      <c r="AU400" s="544"/>
      <c r="AV400" s="544">
        <f t="shared" si="14"/>
        <v>0</v>
      </c>
      <c r="AY400" s="544">
        <f t="shared" si="15"/>
        <v>0</v>
      </c>
    </row>
    <row r="401" spans="14:51" ht="15.75" customHeight="1" x14ac:dyDescent="0.2">
      <c r="N401" s="544">
        <f t="shared" si="8"/>
        <v>0</v>
      </c>
      <c r="Q401" s="544">
        <f t="shared" si="9"/>
        <v>0</v>
      </c>
      <c r="T401" s="544"/>
      <c r="U401" s="544">
        <f t="shared" si="10"/>
        <v>0</v>
      </c>
      <c r="AC401" s="544"/>
      <c r="AG401" s="544">
        <f t="shared" si="11"/>
        <v>0</v>
      </c>
      <c r="AK401" s="544"/>
      <c r="AM401" s="544">
        <f t="shared" si="12"/>
        <v>0</v>
      </c>
      <c r="AP401" s="544">
        <f t="shared" si="13"/>
        <v>0</v>
      </c>
      <c r="AT401" s="544"/>
      <c r="AU401" s="544"/>
      <c r="AV401" s="544">
        <f t="shared" si="14"/>
        <v>0</v>
      </c>
      <c r="AY401" s="544">
        <f t="shared" si="15"/>
        <v>0</v>
      </c>
    </row>
    <row r="402" spans="14:51" ht="15.75" customHeight="1" x14ac:dyDescent="0.2">
      <c r="N402" s="544">
        <f t="shared" si="8"/>
        <v>0</v>
      </c>
      <c r="Q402" s="544">
        <f t="shared" si="9"/>
        <v>0</v>
      </c>
      <c r="T402" s="544"/>
      <c r="U402" s="544">
        <f t="shared" si="10"/>
        <v>0</v>
      </c>
      <c r="AC402" s="544"/>
      <c r="AG402" s="544">
        <f t="shared" si="11"/>
        <v>0</v>
      </c>
      <c r="AK402" s="544"/>
      <c r="AM402" s="544">
        <f t="shared" si="12"/>
        <v>0</v>
      </c>
      <c r="AP402" s="544">
        <f t="shared" si="13"/>
        <v>0</v>
      </c>
      <c r="AT402" s="544"/>
      <c r="AU402" s="544"/>
      <c r="AV402" s="544">
        <f t="shared" si="14"/>
        <v>0</v>
      </c>
      <c r="AY402" s="544">
        <f t="shared" si="15"/>
        <v>0</v>
      </c>
    </row>
    <row r="403" spans="14:51" ht="15.75" customHeight="1" x14ac:dyDescent="0.2">
      <c r="N403" s="544">
        <f t="shared" si="8"/>
        <v>0</v>
      </c>
      <c r="Q403" s="544">
        <f t="shared" si="9"/>
        <v>0</v>
      </c>
      <c r="T403" s="544"/>
      <c r="U403" s="544">
        <f t="shared" si="10"/>
        <v>0</v>
      </c>
      <c r="AC403" s="544"/>
      <c r="AG403" s="544">
        <f t="shared" si="11"/>
        <v>0</v>
      </c>
      <c r="AK403" s="544"/>
      <c r="AM403" s="544">
        <f t="shared" si="12"/>
        <v>0</v>
      </c>
      <c r="AP403" s="544">
        <f t="shared" si="13"/>
        <v>0</v>
      </c>
      <c r="AT403" s="544"/>
      <c r="AU403" s="544"/>
      <c r="AV403" s="544">
        <f t="shared" si="14"/>
        <v>0</v>
      </c>
      <c r="AY403" s="544">
        <f t="shared" si="15"/>
        <v>0</v>
      </c>
    </row>
    <row r="404" spans="14:51" ht="15.75" customHeight="1" x14ac:dyDescent="0.2">
      <c r="N404" s="544">
        <f t="shared" si="8"/>
        <v>0</v>
      </c>
      <c r="Q404" s="544">
        <f t="shared" si="9"/>
        <v>0</v>
      </c>
      <c r="T404" s="544"/>
      <c r="U404" s="544">
        <f t="shared" si="10"/>
        <v>0</v>
      </c>
      <c r="AC404" s="544"/>
      <c r="AG404" s="544">
        <f t="shared" si="11"/>
        <v>0</v>
      </c>
      <c r="AK404" s="544"/>
      <c r="AM404" s="544">
        <f t="shared" si="12"/>
        <v>0</v>
      </c>
      <c r="AP404" s="544">
        <f t="shared" si="13"/>
        <v>0</v>
      </c>
      <c r="AT404" s="544"/>
      <c r="AU404" s="544"/>
      <c r="AV404" s="544">
        <f t="shared" si="14"/>
        <v>0</v>
      </c>
      <c r="AY404" s="544">
        <f t="shared" si="15"/>
        <v>0</v>
      </c>
    </row>
    <row r="405" spans="14:51" ht="15.75" customHeight="1" x14ac:dyDescent="0.2">
      <c r="N405" s="544">
        <f t="shared" si="8"/>
        <v>0</v>
      </c>
      <c r="Q405" s="544">
        <f t="shared" si="9"/>
        <v>0</v>
      </c>
      <c r="T405" s="544"/>
      <c r="U405" s="544">
        <f t="shared" si="10"/>
        <v>0</v>
      </c>
      <c r="AC405" s="544"/>
      <c r="AG405" s="544">
        <f t="shared" si="11"/>
        <v>0</v>
      </c>
      <c r="AK405" s="544"/>
      <c r="AM405" s="544">
        <f t="shared" si="12"/>
        <v>0</v>
      </c>
      <c r="AP405" s="544">
        <f t="shared" si="13"/>
        <v>0</v>
      </c>
      <c r="AT405" s="544"/>
      <c r="AU405" s="544"/>
      <c r="AV405" s="544">
        <f t="shared" si="14"/>
        <v>0</v>
      </c>
      <c r="AY405" s="544">
        <f t="shared" si="15"/>
        <v>0</v>
      </c>
    </row>
    <row r="406" spans="14:51" ht="15.75" customHeight="1" x14ac:dyDescent="0.2">
      <c r="N406" s="544">
        <f t="shared" si="8"/>
        <v>0</v>
      </c>
      <c r="Q406" s="544">
        <f t="shared" si="9"/>
        <v>0</v>
      </c>
      <c r="T406" s="544"/>
      <c r="U406" s="544">
        <f t="shared" si="10"/>
        <v>0</v>
      </c>
      <c r="AC406" s="544"/>
      <c r="AG406" s="544">
        <f t="shared" si="11"/>
        <v>0</v>
      </c>
      <c r="AK406" s="544"/>
      <c r="AM406" s="544">
        <f t="shared" si="12"/>
        <v>0</v>
      </c>
      <c r="AP406" s="544">
        <f t="shared" si="13"/>
        <v>0</v>
      </c>
      <c r="AT406" s="544"/>
      <c r="AU406" s="544"/>
      <c r="AV406" s="544">
        <f t="shared" si="14"/>
        <v>0</v>
      </c>
      <c r="AY406" s="544">
        <f t="shared" si="15"/>
        <v>0</v>
      </c>
    </row>
    <row r="407" spans="14:51" ht="15.75" customHeight="1" x14ac:dyDescent="0.2">
      <c r="N407" s="544">
        <f t="shared" si="8"/>
        <v>0</v>
      </c>
      <c r="Q407" s="544">
        <f t="shared" si="9"/>
        <v>0</v>
      </c>
      <c r="T407" s="544"/>
      <c r="U407" s="544">
        <f t="shared" si="10"/>
        <v>0</v>
      </c>
      <c r="AC407" s="544"/>
      <c r="AG407" s="544">
        <f t="shared" si="11"/>
        <v>0</v>
      </c>
      <c r="AK407" s="544"/>
      <c r="AM407" s="544">
        <f t="shared" si="12"/>
        <v>0</v>
      </c>
      <c r="AP407" s="544">
        <f t="shared" si="13"/>
        <v>0</v>
      </c>
      <c r="AT407" s="544"/>
      <c r="AU407" s="544"/>
      <c r="AV407" s="544">
        <f t="shared" si="14"/>
        <v>0</v>
      </c>
      <c r="AY407" s="544">
        <f t="shared" si="15"/>
        <v>0</v>
      </c>
    </row>
    <row r="408" spans="14:51" ht="15.75" customHeight="1" x14ac:dyDescent="0.2">
      <c r="N408" s="544">
        <f t="shared" si="8"/>
        <v>0</v>
      </c>
      <c r="Q408" s="544">
        <f t="shared" si="9"/>
        <v>0</v>
      </c>
      <c r="T408" s="544"/>
      <c r="U408" s="544">
        <f t="shared" si="10"/>
        <v>0</v>
      </c>
      <c r="AC408" s="544"/>
      <c r="AG408" s="544">
        <f t="shared" si="11"/>
        <v>0</v>
      </c>
      <c r="AK408" s="544"/>
      <c r="AM408" s="544">
        <f t="shared" si="12"/>
        <v>0</v>
      </c>
      <c r="AP408" s="544">
        <f t="shared" si="13"/>
        <v>0</v>
      </c>
      <c r="AT408" s="544"/>
      <c r="AU408" s="544"/>
      <c r="AV408" s="544">
        <f t="shared" si="14"/>
        <v>0</v>
      </c>
      <c r="AY408" s="544">
        <f t="shared" si="15"/>
        <v>0</v>
      </c>
    </row>
    <row r="409" spans="14:51" ht="15.75" customHeight="1" x14ac:dyDescent="0.2">
      <c r="N409" s="544">
        <f t="shared" si="8"/>
        <v>0</v>
      </c>
      <c r="Q409" s="544">
        <f t="shared" si="9"/>
        <v>0</v>
      </c>
      <c r="T409" s="544"/>
      <c r="U409" s="544">
        <f t="shared" si="10"/>
        <v>0</v>
      </c>
      <c r="AC409" s="544"/>
      <c r="AG409" s="544">
        <f t="shared" si="11"/>
        <v>0</v>
      </c>
      <c r="AK409" s="544"/>
      <c r="AM409" s="544">
        <f t="shared" si="12"/>
        <v>0</v>
      </c>
      <c r="AP409" s="544">
        <f t="shared" si="13"/>
        <v>0</v>
      </c>
      <c r="AT409" s="544"/>
      <c r="AU409" s="544"/>
      <c r="AV409" s="544">
        <f t="shared" si="14"/>
        <v>0</v>
      </c>
      <c r="AY409" s="544">
        <f t="shared" si="15"/>
        <v>0</v>
      </c>
    </row>
    <row r="410" spans="14:51" ht="15.75" customHeight="1" x14ac:dyDescent="0.2">
      <c r="N410" s="544">
        <f t="shared" si="8"/>
        <v>0</v>
      </c>
      <c r="Q410" s="544">
        <f t="shared" si="9"/>
        <v>0</v>
      </c>
      <c r="T410" s="544"/>
      <c r="U410" s="544">
        <f t="shared" si="10"/>
        <v>0</v>
      </c>
      <c r="AC410" s="544"/>
      <c r="AG410" s="544">
        <f t="shared" si="11"/>
        <v>0</v>
      </c>
      <c r="AK410" s="544"/>
      <c r="AM410" s="544">
        <f t="shared" si="12"/>
        <v>0</v>
      </c>
      <c r="AP410" s="544">
        <f t="shared" si="13"/>
        <v>0</v>
      </c>
      <c r="AT410" s="544"/>
      <c r="AU410" s="544"/>
      <c r="AV410" s="544">
        <f t="shared" si="14"/>
        <v>0</v>
      </c>
      <c r="AY410" s="544">
        <f t="shared" si="15"/>
        <v>0</v>
      </c>
    </row>
    <row r="411" spans="14:51" ht="15.75" customHeight="1" x14ac:dyDescent="0.2">
      <c r="N411" s="544">
        <f t="shared" si="8"/>
        <v>0</v>
      </c>
      <c r="Q411" s="544">
        <f t="shared" si="9"/>
        <v>0</v>
      </c>
      <c r="T411" s="544"/>
      <c r="U411" s="544">
        <f t="shared" si="10"/>
        <v>0</v>
      </c>
      <c r="AC411" s="544"/>
      <c r="AG411" s="544">
        <f t="shared" si="11"/>
        <v>0</v>
      </c>
      <c r="AK411" s="544"/>
      <c r="AM411" s="544">
        <f t="shared" si="12"/>
        <v>0</v>
      </c>
      <c r="AP411" s="544">
        <f t="shared" si="13"/>
        <v>0</v>
      </c>
      <c r="AT411" s="544"/>
      <c r="AU411" s="544"/>
      <c r="AV411" s="544">
        <f t="shared" si="14"/>
        <v>0</v>
      </c>
      <c r="AY411" s="544">
        <f t="shared" si="15"/>
        <v>0</v>
      </c>
    </row>
    <row r="412" spans="14:51" ht="15.75" customHeight="1" x14ac:dyDescent="0.2">
      <c r="N412" s="544">
        <f t="shared" si="8"/>
        <v>0</v>
      </c>
      <c r="Q412" s="544">
        <f t="shared" si="9"/>
        <v>0</v>
      </c>
      <c r="T412" s="544"/>
      <c r="U412" s="544">
        <f t="shared" si="10"/>
        <v>0</v>
      </c>
      <c r="AC412" s="544"/>
      <c r="AG412" s="544">
        <f t="shared" si="11"/>
        <v>0</v>
      </c>
      <c r="AK412" s="544"/>
      <c r="AM412" s="544">
        <f t="shared" si="12"/>
        <v>0</v>
      </c>
      <c r="AP412" s="544">
        <f t="shared" si="13"/>
        <v>0</v>
      </c>
      <c r="AT412" s="544"/>
      <c r="AU412" s="544"/>
      <c r="AV412" s="544">
        <f t="shared" si="14"/>
        <v>0</v>
      </c>
      <c r="AY412" s="544">
        <f t="shared" si="15"/>
        <v>0</v>
      </c>
    </row>
    <row r="413" spans="14:51" ht="15.75" customHeight="1" x14ac:dyDescent="0.2">
      <c r="N413" s="544">
        <f t="shared" si="8"/>
        <v>0</v>
      </c>
      <c r="Q413" s="544">
        <f t="shared" si="9"/>
        <v>0</v>
      </c>
      <c r="T413" s="544"/>
      <c r="U413" s="544">
        <f t="shared" si="10"/>
        <v>0</v>
      </c>
      <c r="AC413" s="544"/>
      <c r="AG413" s="544">
        <f t="shared" si="11"/>
        <v>0</v>
      </c>
      <c r="AK413" s="544"/>
      <c r="AM413" s="544">
        <f t="shared" si="12"/>
        <v>0</v>
      </c>
      <c r="AP413" s="544">
        <f t="shared" si="13"/>
        <v>0</v>
      </c>
      <c r="AT413" s="544"/>
      <c r="AU413" s="544"/>
      <c r="AV413" s="544">
        <f t="shared" si="14"/>
        <v>0</v>
      </c>
      <c r="AY413" s="544">
        <f t="shared" si="15"/>
        <v>0</v>
      </c>
    </row>
    <row r="414" spans="14:51" ht="15.75" customHeight="1" x14ac:dyDescent="0.2">
      <c r="N414" s="544">
        <f t="shared" si="8"/>
        <v>0</v>
      </c>
      <c r="Q414" s="544">
        <f t="shared" si="9"/>
        <v>0</v>
      </c>
      <c r="T414" s="544"/>
      <c r="U414" s="544">
        <f t="shared" si="10"/>
        <v>0</v>
      </c>
      <c r="AC414" s="544"/>
      <c r="AG414" s="544">
        <f t="shared" si="11"/>
        <v>0</v>
      </c>
      <c r="AK414" s="544"/>
      <c r="AM414" s="544">
        <f t="shared" si="12"/>
        <v>0</v>
      </c>
      <c r="AP414" s="544">
        <f t="shared" si="13"/>
        <v>0</v>
      </c>
      <c r="AT414" s="544"/>
      <c r="AU414" s="544"/>
      <c r="AV414" s="544">
        <f t="shared" si="14"/>
        <v>0</v>
      </c>
      <c r="AY414" s="544">
        <f t="shared" si="15"/>
        <v>0</v>
      </c>
    </row>
    <row r="415" spans="14:51" ht="15.75" customHeight="1" x14ac:dyDescent="0.2">
      <c r="N415" s="544">
        <f t="shared" si="8"/>
        <v>0</v>
      </c>
      <c r="Q415" s="544">
        <f t="shared" si="9"/>
        <v>0</v>
      </c>
      <c r="T415" s="544"/>
      <c r="U415" s="544">
        <f t="shared" si="10"/>
        <v>0</v>
      </c>
      <c r="AC415" s="544"/>
      <c r="AG415" s="544">
        <f t="shared" si="11"/>
        <v>0</v>
      </c>
      <c r="AK415" s="544"/>
      <c r="AM415" s="544">
        <f t="shared" si="12"/>
        <v>0</v>
      </c>
      <c r="AP415" s="544">
        <f t="shared" si="13"/>
        <v>0</v>
      </c>
      <c r="AT415" s="544"/>
      <c r="AU415" s="544"/>
      <c r="AV415" s="544">
        <f t="shared" si="14"/>
        <v>0</v>
      </c>
      <c r="AY415" s="544">
        <f t="shared" si="15"/>
        <v>0</v>
      </c>
    </row>
    <row r="416" spans="14:51" ht="15.75" customHeight="1" x14ac:dyDescent="0.2">
      <c r="N416" s="544">
        <f t="shared" si="8"/>
        <v>0</v>
      </c>
      <c r="Q416" s="544">
        <f t="shared" si="9"/>
        <v>0</v>
      </c>
      <c r="T416" s="544"/>
      <c r="U416" s="544">
        <f t="shared" si="10"/>
        <v>0</v>
      </c>
      <c r="AC416" s="544"/>
      <c r="AG416" s="544">
        <f t="shared" si="11"/>
        <v>0</v>
      </c>
      <c r="AK416" s="544"/>
      <c r="AM416" s="544">
        <f t="shared" si="12"/>
        <v>0</v>
      </c>
      <c r="AP416" s="544">
        <f t="shared" si="13"/>
        <v>0</v>
      </c>
      <c r="AT416" s="544"/>
      <c r="AU416" s="544"/>
      <c r="AV416" s="544">
        <f t="shared" si="14"/>
        <v>0</v>
      </c>
      <c r="AY416" s="544">
        <f t="shared" si="15"/>
        <v>0</v>
      </c>
    </row>
    <row r="417" spans="14:51" ht="15.75" customHeight="1" x14ac:dyDescent="0.2">
      <c r="N417" s="544">
        <f t="shared" si="8"/>
        <v>0</v>
      </c>
      <c r="Q417" s="544">
        <f t="shared" si="9"/>
        <v>0</v>
      </c>
      <c r="T417" s="544"/>
      <c r="U417" s="544">
        <f t="shared" si="10"/>
        <v>0</v>
      </c>
      <c r="AC417" s="544"/>
      <c r="AG417" s="544">
        <f t="shared" si="11"/>
        <v>0</v>
      </c>
      <c r="AK417" s="544"/>
      <c r="AM417" s="544">
        <f t="shared" si="12"/>
        <v>0</v>
      </c>
      <c r="AP417" s="544">
        <f t="shared" si="13"/>
        <v>0</v>
      </c>
      <c r="AT417" s="544"/>
      <c r="AU417" s="544"/>
      <c r="AV417" s="544">
        <f t="shared" si="14"/>
        <v>0</v>
      </c>
      <c r="AY417" s="544">
        <f t="shared" si="15"/>
        <v>0</v>
      </c>
    </row>
    <row r="418" spans="14:51" ht="15.75" customHeight="1" x14ac:dyDescent="0.2">
      <c r="N418" s="544">
        <f t="shared" si="8"/>
        <v>0</v>
      </c>
      <c r="Q418" s="544">
        <f t="shared" si="9"/>
        <v>0</v>
      </c>
      <c r="T418" s="544"/>
      <c r="U418" s="544">
        <f t="shared" si="10"/>
        <v>0</v>
      </c>
      <c r="AC418" s="544"/>
      <c r="AG418" s="544">
        <f t="shared" si="11"/>
        <v>0</v>
      </c>
      <c r="AK418" s="544"/>
      <c r="AM418" s="544">
        <f t="shared" si="12"/>
        <v>0</v>
      </c>
      <c r="AP418" s="544">
        <f t="shared" si="13"/>
        <v>0</v>
      </c>
      <c r="AT418" s="544"/>
      <c r="AU418" s="544"/>
      <c r="AV418" s="544">
        <f t="shared" si="14"/>
        <v>0</v>
      </c>
      <c r="AY418" s="544">
        <f t="shared" si="15"/>
        <v>0</v>
      </c>
    </row>
    <row r="419" spans="14:51" ht="15.75" customHeight="1" x14ac:dyDescent="0.2">
      <c r="N419" s="544">
        <f t="shared" si="8"/>
        <v>0</v>
      </c>
      <c r="Q419" s="544">
        <f t="shared" si="9"/>
        <v>0</v>
      </c>
      <c r="T419" s="544"/>
      <c r="U419" s="544">
        <f t="shared" si="10"/>
        <v>0</v>
      </c>
      <c r="AC419" s="544"/>
      <c r="AG419" s="544">
        <f t="shared" si="11"/>
        <v>0</v>
      </c>
      <c r="AK419" s="544"/>
      <c r="AM419" s="544">
        <f t="shared" si="12"/>
        <v>0</v>
      </c>
      <c r="AP419" s="544">
        <f t="shared" si="13"/>
        <v>0</v>
      </c>
      <c r="AT419" s="544"/>
      <c r="AU419" s="544"/>
      <c r="AV419" s="544">
        <f t="shared" si="14"/>
        <v>0</v>
      </c>
      <c r="AY419" s="544">
        <f t="shared" si="15"/>
        <v>0</v>
      </c>
    </row>
    <row r="420" spans="14:51" ht="15.75" customHeight="1" x14ac:dyDescent="0.2">
      <c r="N420" s="544">
        <f t="shared" si="8"/>
        <v>0</v>
      </c>
      <c r="Q420" s="544">
        <f t="shared" si="9"/>
        <v>0</v>
      </c>
      <c r="T420" s="544"/>
      <c r="U420" s="544">
        <f t="shared" si="10"/>
        <v>0</v>
      </c>
      <c r="AC420" s="544"/>
      <c r="AG420" s="544">
        <f t="shared" si="11"/>
        <v>0</v>
      </c>
      <c r="AK420" s="544"/>
      <c r="AM420" s="544">
        <f t="shared" si="12"/>
        <v>0</v>
      </c>
      <c r="AP420" s="544">
        <f t="shared" si="13"/>
        <v>0</v>
      </c>
      <c r="AT420" s="544"/>
      <c r="AU420" s="544"/>
      <c r="AV420" s="544">
        <f t="shared" si="14"/>
        <v>0</v>
      </c>
      <c r="AY420" s="544">
        <f t="shared" si="15"/>
        <v>0</v>
      </c>
    </row>
    <row r="421" spans="14:51" ht="15.75" customHeight="1" x14ac:dyDescent="0.2">
      <c r="N421" s="544">
        <f t="shared" si="8"/>
        <v>0</v>
      </c>
      <c r="Q421" s="544">
        <f t="shared" si="9"/>
        <v>0</v>
      </c>
      <c r="T421" s="544"/>
      <c r="U421" s="544">
        <f t="shared" si="10"/>
        <v>0</v>
      </c>
      <c r="AC421" s="544"/>
      <c r="AG421" s="544">
        <f t="shared" si="11"/>
        <v>0</v>
      </c>
      <c r="AK421" s="544"/>
      <c r="AM421" s="544">
        <f t="shared" si="12"/>
        <v>0</v>
      </c>
      <c r="AP421" s="544">
        <f t="shared" si="13"/>
        <v>0</v>
      </c>
      <c r="AT421" s="544"/>
      <c r="AU421" s="544"/>
      <c r="AV421" s="544">
        <f t="shared" si="14"/>
        <v>0</v>
      </c>
      <c r="AY421" s="544">
        <f t="shared" si="15"/>
        <v>0</v>
      </c>
    </row>
    <row r="422" spans="14:51" ht="15.75" customHeight="1" x14ac:dyDescent="0.2">
      <c r="N422" s="544">
        <f t="shared" si="8"/>
        <v>0</v>
      </c>
      <c r="Q422" s="544">
        <f t="shared" si="9"/>
        <v>0</v>
      </c>
      <c r="T422" s="544"/>
      <c r="U422" s="544">
        <f t="shared" si="10"/>
        <v>0</v>
      </c>
      <c r="AC422" s="544"/>
      <c r="AG422" s="544">
        <f t="shared" si="11"/>
        <v>0</v>
      </c>
      <c r="AK422" s="544"/>
      <c r="AM422" s="544">
        <f t="shared" si="12"/>
        <v>0</v>
      </c>
      <c r="AP422" s="544">
        <f t="shared" si="13"/>
        <v>0</v>
      </c>
      <c r="AT422" s="544"/>
      <c r="AU422" s="544"/>
      <c r="AV422" s="544">
        <f t="shared" si="14"/>
        <v>0</v>
      </c>
      <c r="AY422" s="544">
        <f t="shared" si="15"/>
        <v>0</v>
      </c>
    </row>
    <row r="423" spans="14:51" ht="15.75" customHeight="1" x14ac:dyDescent="0.2">
      <c r="N423" s="544">
        <f t="shared" si="8"/>
        <v>0</v>
      </c>
      <c r="Q423" s="544">
        <f t="shared" si="9"/>
        <v>0</v>
      </c>
      <c r="T423" s="544"/>
      <c r="U423" s="544">
        <f t="shared" si="10"/>
        <v>0</v>
      </c>
      <c r="AC423" s="544"/>
      <c r="AG423" s="544">
        <f t="shared" si="11"/>
        <v>0</v>
      </c>
      <c r="AK423" s="544"/>
      <c r="AM423" s="544">
        <f t="shared" si="12"/>
        <v>0</v>
      </c>
      <c r="AP423" s="544">
        <f t="shared" si="13"/>
        <v>0</v>
      </c>
      <c r="AT423" s="544"/>
      <c r="AU423" s="544"/>
      <c r="AV423" s="544">
        <f t="shared" si="14"/>
        <v>0</v>
      </c>
      <c r="AY423" s="544">
        <f t="shared" si="15"/>
        <v>0</v>
      </c>
    </row>
    <row r="424" spans="14:51" ht="15.75" customHeight="1" x14ac:dyDescent="0.2">
      <c r="N424" s="544">
        <f t="shared" si="8"/>
        <v>0</v>
      </c>
      <c r="Q424" s="544">
        <f t="shared" si="9"/>
        <v>0</v>
      </c>
      <c r="T424" s="544"/>
      <c r="U424" s="544">
        <f t="shared" si="10"/>
        <v>0</v>
      </c>
      <c r="AC424" s="544"/>
      <c r="AG424" s="544">
        <f t="shared" si="11"/>
        <v>0</v>
      </c>
      <c r="AK424" s="544"/>
      <c r="AM424" s="544">
        <f t="shared" si="12"/>
        <v>0</v>
      </c>
      <c r="AP424" s="544">
        <f t="shared" si="13"/>
        <v>0</v>
      </c>
      <c r="AT424" s="544"/>
      <c r="AU424" s="544"/>
      <c r="AV424" s="544">
        <f t="shared" si="14"/>
        <v>0</v>
      </c>
      <c r="AY424" s="544">
        <f t="shared" si="15"/>
        <v>0</v>
      </c>
    </row>
    <row r="425" spans="14:51" ht="15.75" customHeight="1" x14ac:dyDescent="0.2">
      <c r="N425" s="544">
        <f t="shared" si="8"/>
        <v>0</v>
      </c>
      <c r="Q425" s="544">
        <f t="shared" si="9"/>
        <v>0</v>
      </c>
      <c r="T425" s="544"/>
      <c r="U425" s="544">
        <f t="shared" si="10"/>
        <v>0</v>
      </c>
      <c r="AC425" s="544"/>
      <c r="AG425" s="544">
        <f t="shared" si="11"/>
        <v>0</v>
      </c>
      <c r="AK425" s="544"/>
      <c r="AM425" s="544">
        <f t="shared" si="12"/>
        <v>0</v>
      </c>
      <c r="AP425" s="544">
        <f t="shared" si="13"/>
        <v>0</v>
      </c>
      <c r="AT425" s="544"/>
      <c r="AU425" s="544"/>
      <c r="AV425" s="544">
        <f t="shared" si="14"/>
        <v>0</v>
      </c>
      <c r="AY425" s="544">
        <f t="shared" si="15"/>
        <v>0</v>
      </c>
    </row>
    <row r="426" spans="14:51" ht="15.75" customHeight="1" x14ac:dyDescent="0.2">
      <c r="N426" s="544">
        <f t="shared" si="8"/>
        <v>0</v>
      </c>
      <c r="Q426" s="544">
        <f t="shared" si="9"/>
        <v>0</v>
      </c>
      <c r="T426" s="544"/>
      <c r="U426" s="544">
        <f t="shared" si="10"/>
        <v>0</v>
      </c>
      <c r="AC426" s="544"/>
      <c r="AG426" s="544">
        <f t="shared" si="11"/>
        <v>0</v>
      </c>
      <c r="AK426" s="544"/>
      <c r="AM426" s="544">
        <f t="shared" si="12"/>
        <v>0</v>
      </c>
      <c r="AP426" s="544">
        <f t="shared" si="13"/>
        <v>0</v>
      </c>
      <c r="AT426" s="544"/>
      <c r="AU426" s="544"/>
      <c r="AV426" s="544">
        <f t="shared" si="14"/>
        <v>0</v>
      </c>
      <c r="AY426" s="544">
        <f t="shared" si="15"/>
        <v>0</v>
      </c>
    </row>
    <row r="427" spans="14:51" ht="15.75" customHeight="1" x14ac:dyDescent="0.2">
      <c r="N427" s="544">
        <f t="shared" si="8"/>
        <v>0</v>
      </c>
      <c r="Q427" s="544">
        <f t="shared" si="9"/>
        <v>0</v>
      </c>
      <c r="T427" s="544"/>
      <c r="U427" s="544">
        <f t="shared" si="10"/>
        <v>0</v>
      </c>
      <c r="AC427" s="544"/>
      <c r="AG427" s="544">
        <f t="shared" si="11"/>
        <v>0</v>
      </c>
      <c r="AK427" s="544"/>
      <c r="AM427" s="544">
        <f t="shared" si="12"/>
        <v>0</v>
      </c>
      <c r="AP427" s="544">
        <f t="shared" si="13"/>
        <v>0</v>
      </c>
      <c r="AT427" s="544"/>
      <c r="AU427" s="544"/>
      <c r="AV427" s="544">
        <f t="shared" si="14"/>
        <v>0</v>
      </c>
      <c r="AY427" s="544">
        <f t="shared" si="15"/>
        <v>0</v>
      </c>
    </row>
    <row r="428" spans="14:51" ht="15.75" customHeight="1" x14ac:dyDescent="0.2">
      <c r="N428" s="544">
        <f t="shared" si="8"/>
        <v>0</v>
      </c>
      <c r="Q428" s="544">
        <f t="shared" si="9"/>
        <v>0</v>
      </c>
      <c r="T428" s="544"/>
      <c r="U428" s="544">
        <f t="shared" si="10"/>
        <v>0</v>
      </c>
      <c r="AC428" s="544"/>
      <c r="AG428" s="544">
        <f t="shared" si="11"/>
        <v>0</v>
      </c>
      <c r="AK428" s="544"/>
      <c r="AM428" s="544">
        <f t="shared" si="12"/>
        <v>0</v>
      </c>
      <c r="AP428" s="544">
        <f t="shared" si="13"/>
        <v>0</v>
      </c>
      <c r="AT428" s="544"/>
      <c r="AU428" s="544"/>
      <c r="AV428" s="544">
        <f t="shared" si="14"/>
        <v>0</v>
      </c>
      <c r="AY428" s="544">
        <f t="shared" si="15"/>
        <v>0</v>
      </c>
    </row>
    <row r="429" spans="14:51" ht="15.75" customHeight="1" x14ac:dyDescent="0.2">
      <c r="N429" s="544">
        <f t="shared" si="8"/>
        <v>0</v>
      </c>
      <c r="Q429" s="544">
        <f t="shared" si="9"/>
        <v>0</v>
      </c>
      <c r="T429" s="544"/>
      <c r="U429" s="544">
        <f t="shared" si="10"/>
        <v>0</v>
      </c>
      <c r="AC429" s="544"/>
      <c r="AG429" s="544">
        <f t="shared" si="11"/>
        <v>0</v>
      </c>
      <c r="AK429" s="544"/>
      <c r="AM429" s="544">
        <f t="shared" si="12"/>
        <v>0</v>
      </c>
      <c r="AP429" s="544">
        <f t="shared" si="13"/>
        <v>0</v>
      </c>
      <c r="AT429" s="544"/>
      <c r="AU429" s="544"/>
      <c r="AV429" s="544">
        <f t="shared" si="14"/>
        <v>0</v>
      </c>
      <c r="AY429" s="544">
        <f t="shared" si="15"/>
        <v>0</v>
      </c>
    </row>
    <row r="430" spans="14:51" ht="15.75" customHeight="1" x14ac:dyDescent="0.2">
      <c r="N430" s="544">
        <f t="shared" si="8"/>
        <v>0</v>
      </c>
      <c r="Q430" s="544">
        <f t="shared" si="9"/>
        <v>0</v>
      </c>
      <c r="T430" s="544"/>
      <c r="U430" s="544">
        <f t="shared" si="10"/>
        <v>0</v>
      </c>
      <c r="AC430" s="544"/>
      <c r="AG430" s="544">
        <f t="shared" si="11"/>
        <v>0</v>
      </c>
      <c r="AK430" s="544"/>
      <c r="AM430" s="544">
        <f t="shared" si="12"/>
        <v>0</v>
      </c>
      <c r="AP430" s="544">
        <f t="shared" si="13"/>
        <v>0</v>
      </c>
      <c r="AT430" s="544"/>
      <c r="AU430" s="544"/>
      <c r="AV430" s="544">
        <f t="shared" si="14"/>
        <v>0</v>
      </c>
      <c r="AY430" s="544">
        <f t="shared" si="15"/>
        <v>0</v>
      </c>
    </row>
    <row r="431" spans="14:51" ht="15.75" customHeight="1" x14ac:dyDescent="0.2">
      <c r="N431" s="544">
        <f t="shared" si="8"/>
        <v>0</v>
      </c>
      <c r="Q431" s="544">
        <f t="shared" si="9"/>
        <v>0</v>
      </c>
      <c r="T431" s="544"/>
      <c r="U431" s="544">
        <f t="shared" si="10"/>
        <v>0</v>
      </c>
      <c r="AC431" s="544"/>
      <c r="AG431" s="544">
        <f t="shared" si="11"/>
        <v>0</v>
      </c>
      <c r="AK431" s="544"/>
      <c r="AM431" s="544">
        <f t="shared" si="12"/>
        <v>0</v>
      </c>
      <c r="AP431" s="544">
        <f t="shared" si="13"/>
        <v>0</v>
      </c>
      <c r="AT431" s="544"/>
      <c r="AU431" s="544"/>
      <c r="AV431" s="544">
        <f t="shared" si="14"/>
        <v>0</v>
      </c>
      <c r="AY431" s="544">
        <f t="shared" si="15"/>
        <v>0</v>
      </c>
    </row>
    <row r="432" spans="14:51" ht="15.75" customHeight="1" x14ac:dyDescent="0.2">
      <c r="N432" s="544">
        <f t="shared" si="8"/>
        <v>0</v>
      </c>
      <c r="Q432" s="544">
        <f t="shared" si="9"/>
        <v>0</v>
      </c>
      <c r="T432" s="544"/>
      <c r="U432" s="544">
        <f t="shared" si="10"/>
        <v>0</v>
      </c>
      <c r="AC432" s="544"/>
      <c r="AG432" s="544">
        <f t="shared" si="11"/>
        <v>0</v>
      </c>
      <c r="AK432" s="544"/>
      <c r="AM432" s="544">
        <f t="shared" si="12"/>
        <v>0</v>
      </c>
      <c r="AP432" s="544">
        <f t="shared" si="13"/>
        <v>0</v>
      </c>
      <c r="AT432" s="544"/>
      <c r="AU432" s="544"/>
      <c r="AV432" s="544">
        <f t="shared" si="14"/>
        <v>0</v>
      </c>
      <c r="AY432" s="544">
        <f t="shared" si="15"/>
        <v>0</v>
      </c>
    </row>
    <row r="433" spans="14:51" ht="15.75" customHeight="1" x14ac:dyDescent="0.2">
      <c r="N433" s="544">
        <f t="shared" si="8"/>
        <v>0</v>
      </c>
      <c r="Q433" s="544">
        <f t="shared" si="9"/>
        <v>0</v>
      </c>
      <c r="T433" s="544"/>
      <c r="U433" s="544">
        <f t="shared" si="10"/>
        <v>0</v>
      </c>
      <c r="AC433" s="544"/>
      <c r="AG433" s="544">
        <f t="shared" si="11"/>
        <v>0</v>
      </c>
      <c r="AK433" s="544"/>
      <c r="AM433" s="544">
        <f t="shared" si="12"/>
        <v>0</v>
      </c>
      <c r="AP433" s="544">
        <f t="shared" si="13"/>
        <v>0</v>
      </c>
      <c r="AT433" s="544"/>
      <c r="AU433" s="544"/>
      <c r="AV433" s="544">
        <f t="shared" si="14"/>
        <v>0</v>
      </c>
      <c r="AY433" s="544">
        <f t="shared" si="15"/>
        <v>0</v>
      </c>
    </row>
    <row r="434" spans="14:51" ht="15.75" customHeight="1" x14ac:dyDescent="0.2">
      <c r="N434" s="544">
        <f t="shared" si="8"/>
        <v>0</v>
      </c>
      <c r="Q434" s="544">
        <f t="shared" si="9"/>
        <v>0</v>
      </c>
      <c r="T434" s="544"/>
      <c r="U434" s="544">
        <f t="shared" si="10"/>
        <v>0</v>
      </c>
      <c r="AC434" s="544"/>
      <c r="AG434" s="544">
        <f t="shared" si="11"/>
        <v>0</v>
      </c>
      <c r="AK434" s="544"/>
      <c r="AM434" s="544">
        <f t="shared" si="12"/>
        <v>0</v>
      </c>
      <c r="AP434" s="544">
        <f t="shared" si="13"/>
        <v>0</v>
      </c>
      <c r="AT434" s="544"/>
      <c r="AU434" s="544"/>
      <c r="AV434" s="544">
        <f t="shared" si="14"/>
        <v>0</v>
      </c>
      <c r="AY434" s="544">
        <f t="shared" si="15"/>
        <v>0</v>
      </c>
    </row>
    <row r="435" spans="14:51" ht="15.75" customHeight="1" x14ac:dyDescent="0.2">
      <c r="N435" s="544">
        <f t="shared" si="8"/>
        <v>0</v>
      </c>
      <c r="Q435" s="544">
        <f t="shared" si="9"/>
        <v>0</v>
      </c>
      <c r="T435" s="544"/>
      <c r="U435" s="544">
        <f t="shared" si="10"/>
        <v>0</v>
      </c>
      <c r="AC435" s="544"/>
      <c r="AG435" s="544">
        <f t="shared" si="11"/>
        <v>0</v>
      </c>
      <c r="AK435" s="544"/>
      <c r="AM435" s="544">
        <f t="shared" si="12"/>
        <v>0</v>
      </c>
      <c r="AP435" s="544">
        <f t="shared" si="13"/>
        <v>0</v>
      </c>
      <c r="AT435" s="544"/>
      <c r="AU435" s="544"/>
      <c r="AV435" s="544">
        <f t="shared" si="14"/>
        <v>0</v>
      </c>
      <c r="AY435" s="544">
        <f t="shared" si="15"/>
        <v>0</v>
      </c>
    </row>
    <row r="436" spans="14:51" ht="15.75" customHeight="1" x14ac:dyDescent="0.2">
      <c r="N436" s="544">
        <f t="shared" si="8"/>
        <v>0</v>
      </c>
      <c r="Q436" s="544">
        <f t="shared" si="9"/>
        <v>0</v>
      </c>
      <c r="T436" s="544"/>
      <c r="U436" s="544">
        <f t="shared" si="10"/>
        <v>0</v>
      </c>
      <c r="AC436" s="544"/>
      <c r="AG436" s="544">
        <f t="shared" si="11"/>
        <v>0</v>
      </c>
      <c r="AK436" s="544"/>
      <c r="AM436" s="544">
        <f t="shared" si="12"/>
        <v>0</v>
      </c>
      <c r="AP436" s="544">
        <f t="shared" si="13"/>
        <v>0</v>
      </c>
      <c r="AT436" s="544"/>
      <c r="AU436" s="544"/>
      <c r="AV436" s="544">
        <f t="shared" si="14"/>
        <v>0</v>
      </c>
      <c r="AY436" s="544">
        <f t="shared" si="15"/>
        <v>0</v>
      </c>
    </row>
    <row r="437" spans="14:51" ht="15.75" customHeight="1" x14ac:dyDescent="0.2">
      <c r="N437" s="544">
        <f t="shared" si="8"/>
        <v>0</v>
      </c>
      <c r="Q437" s="544">
        <f t="shared" si="9"/>
        <v>0</v>
      </c>
      <c r="T437" s="544"/>
      <c r="U437" s="544">
        <f t="shared" si="10"/>
        <v>0</v>
      </c>
      <c r="AC437" s="544"/>
      <c r="AG437" s="544">
        <f t="shared" si="11"/>
        <v>0</v>
      </c>
      <c r="AK437" s="544"/>
      <c r="AM437" s="544">
        <f t="shared" si="12"/>
        <v>0</v>
      </c>
      <c r="AP437" s="544">
        <f t="shared" si="13"/>
        <v>0</v>
      </c>
      <c r="AT437" s="544"/>
      <c r="AU437" s="544"/>
      <c r="AV437" s="544">
        <f t="shared" si="14"/>
        <v>0</v>
      </c>
      <c r="AY437" s="544">
        <f t="shared" si="15"/>
        <v>0</v>
      </c>
    </row>
    <row r="438" spans="14:51" ht="15.75" customHeight="1" x14ac:dyDescent="0.2">
      <c r="N438" s="544">
        <f t="shared" si="8"/>
        <v>0</v>
      </c>
      <c r="Q438" s="544">
        <f t="shared" si="9"/>
        <v>0</v>
      </c>
      <c r="T438" s="544"/>
      <c r="U438" s="544">
        <f t="shared" si="10"/>
        <v>0</v>
      </c>
      <c r="AC438" s="544"/>
      <c r="AG438" s="544">
        <f t="shared" si="11"/>
        <v>0</v>
      </c>
      <c r="AK438" s="544"/>
      <c r="AM438" s="544">
        <f t="shared" si="12"/>
        <v>0</v>
      </c>
      <c r="AP438" s="544">
        <f t="shared" si="13"/>
        <v>0</v>
      </c>
      <c r="AT438" s="544"/>
      <c r="AU438" s="544"/>
      <c r="AV438" s="544">
        <f t="shared" si="14"/>
        <v>0</v>
      </c>
      <c r="AY438" s="544">
        <f t="shared" si="15"/>
        <v>0</v>
      </c>
    </row>
    <row r="439" spans="14:51" ht="15.75" customHeight="1" x14ac:dyDescent="0.2">
      <c r="N439" s="544">
        <f t="shared" si="8"/>
        <v>0</v>
      </c>
      <c r="Q439" s="544">
        <f t="shared" si="9"/>
        <v>0</v>
      </c>
      <c r="T439" s="544"/>
      <c r="U439" s="544">
        <f t="shared" si="10"/>
        <v>0</v>
      </c>
      <c r="AC439" s="544"/>
      <c r="AG439" s="544">
        <f t="shared" si="11"/>
        <v>0</v>
      </c>
      <c r="AK439" s="544"/>
      <c r="AM439" s="544">
        <f t="shared" si="12"/>
        <v>0</v>
      </c>
      <c r="AP439" s="544">
        <f t="shared" si="13"/>
        <v>0</v>
      </c>
      <c r="AT439" s="544"/>
      <c r="AU439" s="544"/>
      <c r="AV439" s="544">
        <f t="shared" si="14"/>
        <v>0</v>
      </c>
      <c r="AY439" s="544">
        <f t="shared" si="15"/>
        <v>0</v>
      </c>
    </row>
    <row r="440" spans="14:51" ht="15.75" customHeight="1" x14ac:dyDescent="0.2">
      <c r="N440" s="544">
        <f t="shared" si="8"/>
        <v>0</v>
      </c>
      <c r="Q440" s="544">
        <f t="shared" si="9"/>
        <v>0</v>
      </c>
      <c r="T440" s="544"/>
      <c r="U440" s="544">
        <f t="shared" si="10"/>
        <v>0</v>
      </c>
      <c r="AC440" s="544"/>
      <c r="AG440" s="544">
        <f t="shared" si="11"/>
        <v>0</v>
      </c>
      <c r="AK440" s="544"/>
      <c r="AM440" s="544">
        <f t="shared" si="12"/>
        <v>0</v>
      </c>
      <c r="AP440" s="544">
        <f t="shared" si="13"/>
        <v>0</v>
      </c>
      <c r="AT440" s="544"/>
      <c r="AU440" s="544"/>
      <c r="AV440" s="544">
        <f t="shared" si="14"/>
        <v>0</v>
      </c>
      <c r="AY440" s="544">
        <f t="shared" si="15"/>
        <v>0</v>
      </c>
    </row>
    <row r="441" spans="14:51" ht="15.75" customHeight="1" x14ac:dyDescent="0.2">
      <c r="N441" s="544">
        <f t="shared" si="8"/>
        <v>0</v>
      </c>
      <c r="Q441" s="544">
        <f t="shared" si="9"/>
        <v>0</v>
      </c>
      <c r="T441" s="544"/>
      <c r="U441" s="544">
        <f t="shared" si="10"/>
        <v>0</v>
      </c>
      <c r="AC441" s="544"/>
      <c r="AG441" s="544">
        <f t="shared" si="11"/>
        <v>0</v>
      </c>
      <c r="AK441" s="544"/>
      <c r="AM441" s="544">
        <f t="shared" si="12"/>
        <v>0</v>
      </c>
      <c r="AP441" s="544">
        <f t="shared" si="13"/>
        <v>0</v>
      </c>
      <c r="AT441" s="544"/>
      <c r="AU441" s="544"/>
      <c r="AV441" s="544">
        <f t="shared" si="14"/>
        <v>0</v>
      </c>
      <c r="AY441" s="544">
        <f t="shared" si="15"/>
        <v>0</v>
      </c>
    </row>
    <row r="442" spans="14:51" ht="15.75" customHeight="1" x14ac:dyDescent="0.2">
      <c r="N442" s="544">
        <f t="shared" si="8"/>
        <v>0</v>
      </c>
      <c r="Q442" s="544">
        <f t="shared" si="9"/>
        <v>0</v>
      </c>
      <c r="T442" s="544"/>
      <c r="U442" s="544">
        <f t="shared" si="10"/>
        <v>0</v>
      </c>
      <c r="AC442" s="544"/>
      <c r="AG442" s="544">
        <f t="shared" si="11"/>
        <v>0</v>
      </c>
      <c r="AK442" s="544"/>
      <c r="AM442" s="544">
        <f t="shared" si="12"/>
        <v>0</v>
      </c>
      <c r="AP442" s="544">
        <f t="shared" si="13"/>
        <v>0</v>
      </c>
      <c r="AT442" s="544"/>
      <c r="AU442" s="544"/>
      <c r="AV442" s="544">
        <f t="shared" si="14"/>
        <v>0</v>
      </c>
      <c r="AY442" s="544">
        <f t="shared" si="15"/>
        <v>0</v>
      </c>
    </row>
    <row r="443" spans="14:51" ht="15.75" customHeight="1" x14ac:dyDescent="0.2">
      <c r="N443" s="544">
        <f t="shared" si="8"/>
        <v>0</v>
      </c>
      <c r="Q443" s="544">
        <f t="shared" si="9"/>
        <v>0</v>
      </c>
      <c r="T443" s="544"/>
      <c r="U443" s="544">
        <f t="shared" si="10"/>
        <v>0</v>
      </c>
      <c r="AC443" s="544"/>
      <c r="AG443" s="544">
        <f t="shared" si="11"/>
        <v>0</v>
      </c>
      <c r="AK443" s="544"/>
      <c r="AM443" s="544">
        <f t="shared" si="12"/>
        <v>0</v>
      </c>
      <c r="AP443" s="544">
        <f t="shared" si="13"/>
        <v>0</v>
      </c>
      <c r="AT443" s="544"/>
      <c r="AU443" s="544"/>
      <c r="AV443" s="544">
        <f t="shared" si="14"/>
        <v>0</v>
      </c>
      <c r="AY443" s="544">
        <f t="shared" si="15"/>
        <v>0</v>
      </c>
    </row>
    <row r="444" spans="14:51" ht="15.75" customHeight="1" x14ac:dyDescent="0.2">
      <c r="N444" s="544">
        <f t="shared" si="8"/>
        <v>0</v>
      </c>
      <c r="Q444" s="544">
        <f t="shared" si="9"/>
        <v>0</v>
      </c>
      <c r="T444" s="544"/>
      <c r="U444" s="544">
        <f t="shared" si="10"/>
        <v>0</v>
      </c>
      <c r="AC444" s="544"/>
      <c r="AG444" s="544">
        <f t="shared" si="11"/>
        <v>0</v>
      </c>
      <c r="AK444" s="544"/>
      <c r="AM444" s="544">
        <f t="shared" si="12"/>
        <v>0</v>
      </c>
      <c r="AP444" s="544">
        <f t="shared" si="13"/>
        <v>0</v>
      </c>
      <c r="AT444" s="544"/>
      <c r="AU444" s="544"/>
      <c r="AV444" s="544">
        <f t="shared" si="14"/>
        <v>0</v>
      </c>
      <c r="AY444" s="544">
        <f t="shared" si="15"/>
        <v>0</v>
      </c>
    </row>
    <row r="445" spans="14:51" ht="15.75" customHeight="1" x14ac:dyDescent="0.2">
      <c r="N445" s="544">
        <f t="shared" si="8"/>
        <v>0</v>
      </c>
      <c r="Q445" s="544">
        <f t="shared" si="9"/>
        <v>0</v>
      </c>
      <c r="T445" s="544"/>
      <c r="U445" s="544">
        <f t="shared" si="10"/>
        <v>0</v>
      </c>
      <c r="AC445" s="544"/>
      <c r="AG445" s="544">
        <f t="shared" si="11"/>
        <v>0</v>
      </c>
      <c r="AK445" s="544"/>
      <c r="AM445" s="544">
        <f t="shared" si="12"/>
        <v>0</v>
      </c>
      <c r="AP445" s="544">
        <f t="shared" si="13"/>
        <v>0</v>
      </c>
      <c r="AT445" s="544"/>
      <c r="AU445" s="544"/>
      <c r="AV445" s="544">
        <f t="shared" si="14"/>
        <v>0</v>
      </c>
      <c r="AY445" s="544">
        <f t="shared" si="15"/>
        <v>0</v>
      </c>
    </row>
    <row r="446" spans="14:51" ht="15.75" customHeight="1" x14ac:dyDescent="0.2">
      <c r="N446" s="544">
        <f t="shared" si="8"/>
        <v>0</v>
      </c>
      <c r="Q446" s="544">
        <f t="shared" si="9"/>
        <v>0</v>
      </c>
      <c r="T446" s="544"/>
      <c r="U446" s="544">
        <f t="shared" si="10"/>
        <v>0</v>
      </c>
      <c r="AC446" s="544"/>
      <c r="AG446" s="544">
        <f t="shared" si="11"/>
        <v>0</v>
      </c>
      <c r="AK446" s="544"/>
      <c r="AM446" s="544">
        <f t="shared" si="12"/>
        <v>0</v>
      </c>
      <c r="AP446" s="544">
        <f t="shared" si="13"/>
        <v>0</v>
      </c>
      <c r="AT446" s="544"/>
      <c r="AU446" s="544"/>
      <c r="AV446" s="544">
        <f t="shared" si="14"/>
        <v>0</v>
      </c>
      <c r="AY446" s="544">
        <f t="shared" si="15"/>
        <v>0</v>
      </c>
    </row>
    <row r="447" spans="14:51" ht="15.75" customHeight="1" x14ac:dyDescent="0.2">
      <c r="N447" s="544">
        <f t="shared" si="8"/>
        <v>0</v>
      </c>
      <c r="Q447" s="544">
        <f t="shared" si="9"/>
        <v>0</v>
      </c>
      <c r="T447" s="544"/>
      <c r="U447" s="544">
        <f t="shared" si="10"/>
        <v>0</v>
      </c>
      <c r="AC447" s="544"/>
      <c r="AG447" s="544">
        <f t="shared" si="11"/>
        <v>0</v>
      </c>
      <c r="AK447" s="544"/>
      <c r="AM447" s="544">
        <f t="shared" si="12"/>
        <v>0</v>
      </c>
      <c r="AP447" s="544">
        <f t="shared" si="13"/>
        <v>0</v>
      </c>
      <c r="AT447" s="544"/>
      <c r="AU447" s="544"/>
      <c r="AV447" s="544">
        <f t="shared" si="14"/>
        <v>0</v>
      </c>
      <c r="AY447" s="544">
        <f t="shared" si="15"/>
        <v>0</v>
      </c>
    </row>
    <row r="448" spans="14:51" ht="15.75" customHeight="1" x14ac:dyDescent="0.2">
      <c r="N448" s="544">
        <f t="shared" si="8"/>
        <v>0</v>
      </c>
      <c r="Q448" s="544">
        <f t="shared" si="9"/>
        <v>0</v>
      </c>
      <c r="T448" s="544"/>
      <c r="U448" s="544">
        <f t="shared" si="10"/>
        <v>0</v>
      </c>
      <c r="AC448" s="544"/>
      <c r="AG448" s="544">
        <f t="shared" si="11"/>
        <v>0</v>
      </c>
      <c r="AK448" s="544"/>
      <c r="AM448" s="544">
        <f t="shared" si="12"/>
        <v>0</v>
      </c>
      <c r="AP448" s="544">
        <f t="shared" si="13"/>
        <v>0</v>
      </c>
      <c r="AT448" s="544"/>
      <c r="AU448" s="544"/>
      <c r="AV448" s="544">
        <f t="shared" si="14"/>
        <v>0</v>
      </c>
      <c r="AY448" s="544">
        <f t="shared" si="15"/>
        <v>0</v>
      </c>
    </row>
    <row r="449" spans="14:51" ht="15.75" customHeight="1" x14ac:dyDescent="0.2">
      <c r="N449" s="544">
        <f t="shared" si="8"/>
        <v>0</v>
      </c>
      <c r="Q449" s="544">
        <f t="shared" si="9"/>
        <v>0</v>
      </c>
      <c r="T449" s="544"/>
      <c r="U449" s="544">
        <f t="shared" si="10"/>
        <v>0</v>
      </c>
      <c r="AC449" s="544"/>
      <c r="AG449" s="544">
        <f t="shared" si="11"/>
        <v>0</v>
      </c>
      <c r="AK449" s="544"/>
      <c r="AM449" s="544">
        <f t="shared" si="12"/>
        <v>0</v>
      </c>
      <c r="AP449" s="544">
        <f t="shared" si="13"/>
        <v>0</v>
      </c>
      <c r="AT449" s="544"/>
      <c r="AU449" s="544"/>
      <c r="AV449" s="544">
        <f t="shared" si="14"/>
        <v>0</v>
      </c>
      <c r="AY449" s="544">
        <f t="shared" si="15"/>
        <v>0</v>
      </c>
    </row>
    <row r="450" spans="14:51" ht="15.75" customHeight="1" x14ac:dyDescent="0.2">
      <c r="N450" s="544">
        <f t="shared" si="8"/>
        <v>0</v>
      </c>
      <c r="Q450" s="544">
        <f t="shared" si="9"/>
        <v>0</v>
      </c>
      <c r="T450" s="544"/>
      <c r="U450" s="544">
        <f t="shared" si="10"/>
        <v>0</v>
      </c>
      <c r="AC450" s="544"/>
      <c r="AG450" s="544">
        <f t="shared" si="11"/>
        <v>0</v>
      </c>
      <c r="AK450" s="544"/>
      <c r="AM450" s="544">
        <f t="shared" si="12"/>
        <v>0</v>
      </c>
      <c r="AP450" s="544">
        <f t="shared" si="13"/>
        <v>0</v>
      </c>
      <c r="AT450" s="544"/>
      <c r="AU450" s="544"/>
      <c r="AV450" s="544">
        <f t="shared" si="14"/>
        <v>0</v>
      </c>
      <c r="AY450" s="544">
        <f t="shared" si="15"/>
        <v>0</v>
      </c>
    </row>
    <row r="451" spans="14:51" ht="15.75" customHeight="1" x14ac:dyDescent="0.2">
      <c r="N451" s="544">
        <f t="shared" si="8"/>
        <v>0</v>
      </c>
      <c r="Q451" s="544">
        <f t="shared" si="9"/>
        <v>0</v>
      </c>
      <c r="T451" s="544"/>
      <c r="U451" s="544">
        <f t="shared" si="10"/>
        <v>0</v>
      </c>
      <c r="AC451" s="544"/>
      <c r="AG451" s="544">
        <f t="shared" si="11"/>
        <v>0</v>
      </c>
      <c r="AK451" s="544"/>
      <c r="AM451" s="544">
        <f t="shared" si="12"/>
        <v>0</v>
      </c>
      <c r="AP451" s="544">
        <f t="shared" si="13"/>
        <v>0</v>
      </c>
      <c r="AT451" s="544"/>
      <c r="AU451" s="544"/>
      <c r="AV451" s="544">
        <f t="shared" si="14"/>
        <v>0</v>
      </c>
      <c r="AY451" s="544">
        <f t="shared" si="15"/>
        <v>0</v>
      </c>
    </row>
    <row r="452" spans="14:51" ht="15.75" customHeight="1" x14ac:dyDescent="0.2">
      <c r="N452" s="544">
        <f t="shared" si="8"/>
        <v>0</v>
      </c>
      <c r="Q452" s="544">
        <f t="shared" si="9"/>
        <v>0</v>
      </c>
      <c r="T452" s="544"/>
      <c r="U452" s="544">
        <f t="shared" si="10"/>
        <v>0</v>
      </c>
      <c r="AC452" s="544"/>
      <c r="AG452" s="544">
        <f t="shared" si="11"/>
        <v>0</v>
      </c>
      <c r="AK452" s="544"/>
      <c r="AM452" s="544">
        <f t="shared" si="12"/>
        <v>0</v>
      </c>
      <c r="AP452" s="544">
        <f t="shared" si="13"/>
        <v>0</v>
      </c>
      <c r="AT452" s="544"/>
      <c r="AU452" s="544"/>
      <c r="AV452" s="544">
        <f t="shared" si="14"/>
        <v>0</v>
      </c>
      <c r="AY452" s="544">
        <f t="shared" si="15"/>
        <v>0</v>
      </c>
    </row>
    <row r="453" spans="14:51" ht="15.75" customHeight="1" x14ac:dyDescent="0.2">
      <c r="N453" s="544">
        <f t="shared" si="8"/>
        <v>0</v>
      </c>
      <c r="Q453" s="544">
        <f t="shared" si="9"/>
        <v>0</v>
      </c>
      <c r="T453" s="544"/>
      <c r="U453" s="544">
        <f t="shared" si="10"/>
        <v>0</v>
      </c>
      <c r="AC453" s="544"/>
      <c r="AG453" s="544">
        <f t="shared" si="11"/>
        <v>0</v>
      </c>
      <c r="AK453" s="544"/>
      <c r="AM453" s="544">
        <f t="shared" si="12"/>
        <v>0</v>
      </c>
      <c r="AP453" s="544">
        <f t="shared" si="13"/>
        <v>0</v>
      </c>
      <c r="AT453" s="544"/>
      <c r="AU453" s="544"/>
      <c r="AV453" s="544">
        <f t="shared" si="14"/>
        <v>0</v>
      </c>
      <c r="AY453" s="544">
        <f t="shared" si="15"/>
        <v>0</v>
      </c>
    </row>
    <row r="454" spans="14:51" ht="15.75" customHeight="1" x14ac:dyDescent="0.2">
      <c r="N454" s="544">
        <f t="shared" si="8"/>
        <v>0</v>
      </c>
      <c r="Q454" s="544">
        <f t="shared" si="9"/>
        <v>0</v>
      </c>
      <c r="T454" s="544"/>
      <c r="U454" s="544">
        <f t="shared" si="10"/>
        <v>0</v>
      </c>
      <c r="AC454" s="544"/>
      <c r="AG454" s="544">
        <f t="shared" si="11"/>
        <v>0</v>
      </c>
      <c r="AK454" s="544"/>
      <c r="AM454" s="544">
        <f t="shared" si="12"/>
        <v>0</v>
      </c>
      <c r="AP454" s="544">
        <f t="shared" si="13"/>
        <v>0</v>
      </c>
      <c r="AT454" s="544"/>
      <c r="AU454" s="544"/>
      <c r="AV454" s="544">
        <f t="shared" si="14"/>
        <v>0</v>
      </c>
      <c r="AY454" s="544">
        <f t="shared" si="15"/>
        <v>0</v>
      </c>
    </row>
    <row r="455" spans="14:51" ht="15.75" customHeight="1" x14ac:dyDescent="0.2">
      <c r="N455" s="544">
        <f t="shared" si="8"/>
        <v>0</v>
      </c>
      <c r="Q455" s="544">
        <f t="shared" si="9"/>
        <v>0</v>
      </c>
      <c r="T455" s="544"/>
      <c r="U455" s="544">
        <f t="shared" si="10"/>
        <v>0</v>
      </c>
      <c r="AC455" s="544"/>
      <c r="AG455" s="544">
        <f t="shared" si="11"/>
        <v>0</v>
      </c>
      <c r="AK455" s="544"/>
      <c r="AM455" s="544">
        <f t="shared" si="12"/>
        <v>0</v>
      </c>
      <c r="AP455" s="544">
        <f t="shared" si="13"/>
        <v>0</v>
      </c>
      <c r="AT455" s="544"/>
      <c r="AU455" s="544"/>
      <c r="AV455" s="544">
        <f t="shared" si="14"/>
        <v>0</v>
      </c>
      <c r="AY455" s="544">
        <f t="shared" si="15"/>
        <v>0</v>
      </c>
    </row>
    <row r="456" spans="14:51" ht="15.75" customHeight="1" x14ac:dyDescent="0.2">
      <c r="N456" s="544">
        <f t="shared" si="8"/>
        <v>0</v>
      </c>
      <c r="Q456" s="544">
        <f t="shared" si="9"/>
        <v>0</v>
      </c>
      <c r="T456" s="544"/>
      <c r="U456" s="544">
        <f t="shared" si="10"/>
        <v>0</v>
      </c>
      <c r="AC456" s="544"/>
      <c r="AG456" s="544">
        <f t="shared" si="11"/>
        <v>0</v>
      </c>
      <c r="AK456" s="544"/>
      <c r="AM456" s="544">
        <f t="shared" si="12"/>
        <v>0</v>
      </c>
      <c r="AP456" s="544">
        <f t="shared" si="13"/>
        <v>0</v>
      </c>
      <c r="AT456" s="544"/>
      <c r="AU456" s="544"/>
      <c r="AV456" s="544">
        <f t="shared" si="14"/>
        <v>0</v>
      </c>
      <c r="AY456" s="544">
        <f t="shared" si="15"/>
        <v>0</v>
      </c>
    </row>
    <row r="457" spans="14:51" ht="15.75" customHeight="1" x14ac:dyDescent="0.2">
      <c r="N457" s="544">
        <f t="shared" si="8"/>
        <v>0</v>
      </c>
      <c r="Q457" s="544">
        <f t="shared" si="9"/>
        <v>0</v>
      </c>
      <c r="T457" s="544"/>
      <c r="U457" s="544">
        <f t="shared" si="10"/>
        <v>0</v>
      </c>
      <c r="AC457" s="544"/>
      <c r="AG457" s="544">
        <f t="shared" si="11"/>
        <v>0</v>
      </c>
      <c r="AK457" s="544"/>
      <c r="AM457" s="544">
        <f t="shared" si="12"/>
        <v>0</v>
      </c>
      <c r="AP457" s="544">
        <f t="shared" si="13"/>
        <v>0</v>
      </c>
      <c r="AT457" s="544"/>
      <c r="AU457" s="544"/>
      <c r="AV457" s="544">
        <f t="shared" si="14"/>
        <v>0</v>
      </c>
      <c r="AY457" s="544">
        <f t="shared" si="15"/>
        <v>0</v>
      </c>
    </row>
    <row r="458" spans="14:51" ht="15.75" customHeight="1" x14ac:dyDescent="0.2">
      <c r="N458" s="544">
        <f t="shared" si="8"/>
        <v>0</v>
      </c>
      <c r="Q458" s="544">
        <f t="shared" si="9"/>
        <v>0</v>
      </c>
      <c r="T458" s="544"/>
      <c r="U458" s="544">
        <f t="shared" si="10"/>
        <v>0</v>
      </c>
      <c r="AC458" s="544"/>
      <c r="AG458" s="544">
        <f t="shared" si="11"/>
        <v>0</v>
      </c>
      <c r="AK458" s="544"/>
      <c r="AM458" s="544">
        <f t="shared" si="12"/>
        <v>0</v>
      </c>
      <c r="AP458" s="544">
        <f t="shared" si="13"/>
        <v>0</v>
      </c>
      <c r="AT458" s="544"/>
      <c r="AU458" s="544"/>
      <c r="AV458" s="544">
        <f t="shared" si="14"/>
        <v>0</v>
      </c>
      <c r="AY458" s="544">
        <f t="shared" si="15"/>
        <v>0</v>
      </c>
    </row>
    <row r="459" spans="14:51" ht="15.75" customHeight="1" x14ac:dyDescent="0.2">
      <c r="N459" s="544">
        <f t="shared" si="8"/>
        <v>0</v>
      </c>
      <c r="Q459" s="544">
        <f t="shared" si="9"/>
        <v>0</v>
      </c>
      <c r="T459" s="544"/>
      <c r="U459" s="544">
        <f t="shared" si="10"/>
        <v>0</v>
      </c>
      <c r="AC459" s="544"/>
      <c r="AG459" s="544">
        <f t="shared" si="11"/>
        <v>0</v>
      </c>
      <c r="AK459" s="544"/>
      <c r="AM459" s="544">
        <f t="shared" si="12"/>
        <v>0</v>
      </c>
      <c r="AP459" s="544">
        <f t="shared" si="13"/>
        <v>0</v>
      </c>
      <c r="AT459" s="544"/>
      <c r="AU459" s="544"/>
      <c r="AV459" s="544">
        <f t="shared" si="14"/>
        <v>0</v>
      </c>
      <c r="AY459" s="544">
        <f t="shared" si="15"/>
        <v>0</v>
      </c>
    </row>
    <row r="460" spans="14:51" ht="15.75" customHeight="1" x14ac:dyDescent="0.2">
      <c r="N460" s="544">
        <f t="shared" si="8"/>
        <v>0</v>
      </c>
      <c r="Q460" s="544">
        <f t="shared" si="9"/>
        <v>0</v>
      </c>
      <c r="T460" s="544"/>
      <c r="U460" s="544">
        <f t="shared" si="10"/>
        <v>0</v>
      </c>
      <c r="AC460" s="544"/>
      <c r="AG460" s="544">
        <f t="shared" si="11"/>
        <v>0</v>
      </c>
      <c r="AK460" s="544"/>
      <c r="AM460" s="544">
        <f t="shared" si="12"/>
        <v>0</v>
      </c>
      <c r="AP460" s="544">
        <f t="shared" si="13"/>
        <v>0</v>
      </c>
      <c r="AT460" s="544"/>
      <c r="AU460" s="544"/>
      <c r="AV460" s="544">
        <f t="shared" si="14"/>
        <v>0</v>
      </c>
      <c r="AY460" s="544">
        <f t="shared" si="15"/>
        <v>0</v>
      </c>
    </row>
    <row r="461" spans="14:51" ht="15.75" customHeight="1" x14ac:dyDescent="0.2">
      <c r="N461" s="544">
        <f t="shared" si="8"/>
        <v>0</v>
      </c>
      <c r="Q461" s="544">
        <f t="shared" si="9"/>
        <v>0</v>
      </c>
      <c r="T461" s="544"/>
      <c r="U461" s="544">
        <f t="shared" si="10"/>
        <v>0</v>
      </c>
      <c r="AC461" s="544"/>
      <c r="AG461" s="544">
        <f t="shared" si="11"/>
        <v>0</v>
      </c>
      <c r="AK461" s="544"/>
      <c r="AM461" s="544">
        <f t="shared" si="12"/>
        <v>0</v>
      </c>
      <c r="AP461" s="544">
        <f t="shared" si="13"/>
        <v>0</v>
      </c>
      <c r="AT461" s="544"/>
      <c r="AU461" s="544"/>
      <c r="AV461" s="544">
        <f t="shared" si="14"/>
        <v>0</v>
      </c>
      <c r="AY461" s="544">
        <f t="shared" si="15"/>
        <v>0</v>
      </c>
    </row>
    <row r="462" spans="14:51" ht="15.75" customHeight="1" x14ac:dyDescent="0.2">
      <c r="N462" s="544">
        <f t="shared" si="8"/>
        <v>0</v>
      </c>
      <c r="Q462" s="544">
        <f t="shared" si="9"/>
        <v>0</v>
      </c>
      <c r="T462" s="544"/>
      <c r="U462" s="544">
        <f t="shared" si="10"/>
        <v>0</v>
      </c>
      <c r="AC462" s="544"/>
      <c r="AG462" s="544">
        <f t="shared" si="11"/>
        <v>0</v>
      </c>
      <c r="AK462" s="544"/>
      <c r="AM462" s="544">
        <f t="shared" si="12"/>
        <v>0</v>
      </c>
      <c r="AP462" s="544">
        <f t="shared" si="13"/>
        <v>0</v>
      </c>
      <c r="AT462" s="544"/>
      <c r="AU462" s="544"/>
      <c r="AV462" s="544">
        <f t="shared" si="14"/>
        <v>0</v>
      </c>
      <c r="AY462" s="544">
        <f t="shared" si="15"/>
        <v>0</v>
      </c>
    </row>
    <row r="463" spans="14:51" ht="15.75" customHeight="1" x14ac:dyDescent="0.2">
      <c r="N463" s="544">
        <f t="shared" si="8"/>
        <v>0</v>
      </c>
      <c r="Q463" s="544">
        <f t="shared" si="9"/>
        <v>0</v>
      </c>
      <c r="T463" s="544"/>
      <c r="U463" s="544">
        <f t="shared" si="10"/>
        <v>0</v>
      </c>
      <c r="AC463" s="544"/>
      <c r="AG463" s="544">
        <f t="shared" si="11"/>
        <v>0</v>
      </c>
      <c r="AK463" s="544"/>
      <c r="AM463" s="544">
        <f t="shared" si="12"/>
        <v>0</v>
      </c>
      <c r="AP463" s="544">
        <f t="shared" si="13"/>
        <v>0</v>
      </c>
      <c r="AT463" s="544"/>
      <c r="AU463" s="544"/>
      <c r="AV463" s="544">
        <f t="shared" si="14"/>
        <v>0</v>
      </c>
      <c r="AY463" s="544">
        <f t="shared" si="15"/>
        <v>0</v>
      </c>
    </row>
    <row r="464" spans="14:51" ht="15.75" customHeight="1" x14ac:dyDescent="0.2">
      <c r="N464" s="544">
        <f t="shared" si="8"/>
        <v>0</v>
      </c>
      <c r="Q464" s="544">
        <f t="shared" si="9"/>
        <v>0</v>
      </c>
      <c r="T464" s="544"/>
      <c r="U464" s="544">
        <f t="shared" si="10"/>
        <v>0</v>
      </c>
      <c r="AC464" s="544"/>
      <c r="AG464" s="544">
        <f t="shared" si="11"/>
        <v>0</v>
      </c>
      <c r="AK464" s="544"/>
      <c r="AM464" s="544">
        <f t="shared" si="12"/>
        <v>0</v>
      </c>
      <c r="AP464" s="544">
        <f t="shared" si="13"/>
        <v>0</v>
      </c>
      <c r="AT464" s="544"/>
      <c r="AU464" s="544"/>
      <c r="AV464" s="544">
        <f t="shared" si="14"/>
        <v>0</v>
      </c>
      <c r="AY464" s="544">
        <f t="shared" si="15"/>
        <v>0</v>
      </c>
    </row>
    <row r="465" spans="14:51" ht="15.75" customHeight="1" x14ac:dyDescent="0.2">
      <c r="N465" s="544">
        <f t="shared" si="8"/>
        <v>0</v>
      </c>
      <c r="Q465" s="544">
        <f t="shared" si="9"/>
        <v>0</v>
      </c>
      <c r="T465" s="544"/>
      <c r="U465" s="544">
        <f t="shared" si="10"/>
        <v>0</v>
      </c>
      <c r="AC465" s="544"/>
      <c r="AG465" s="544">
        <f t="shared" si="11"/>
        <v>0</v>
      </c>
      <c r="AK465" s="544"/>
      <c r="AM465" s="544">
        <f t="shared" si="12"/>
        <v>0</v>
      </c>
      <c r="AP465" s="544">
        <f t="shared" si="13"/>
        <v>0</v>
      </c>
      <c r="AT465" s="544"/>
      <c r="AU465" s="544"/>
      <c r="AV465" s="544">
        <f t="shared" si="14"/>
        <v>0</v>
      </c>
      <c r="AY465" s="544">
        <f t="shared" si="15"/>
        <v>0</v>
      </c>
    </row>
    <row r="466" spans="14:51" ht="15.75" customHeight="1" x14ac:dyDescent="0.2">
      <c r="N466" s="544">
        <f t="shared" si="8"/>
        <v>0</v>
      </c>
      <c r="Q466" s="544">
        <f t="shared" si="9"/>
        <v>0</v>
      </c>
      <c r="T466" s="544"/>
      <c r="U466" s="544">
        <f t="shared" si="10"/>
        <v>0</v>
      </c>
      <c r="AC466" s="544"/>
      <c r="AG466" s="544">
        <f t="shared" si="11"/>
        <v>0</v>
      </c>
      <c r="AK466" s="544"/>
      <c r="AM466" s="544">
        <f t="shared" si="12"/>
        <v>0</v>
      </c>
      <c r="AP466" s="544">
        <f t="shared" si="13"/>
        <v>0</v>
      </c>
      <c r="AT466" s="544"/>
      <c r="AU466" s="544"/>
      <c r="AV466" s="544">
        <f t="shared" si="14"/>
        <v>0</v>
      </c>
      <c r="AY466" s="544">
        <f t="shared" si="15"/>
        <v>0</v>
      </c>
    </row>
    <row r="467" spans="14:51" ht="15.75" customHeight="1" x14ac:dyDescent="0.2">
      <c r="N467" s="544">
        <f t="shared" si="8"/>
        <v>0</v>
      </c>
      <c r="Q467" s="544">
        <f t="shared" si="9"/>
        <v>0</v>
      </c>
      <c r="T467" s="544"/>
      <c r="U467" s="544">
        <f t="shared" si="10"/>
        <v>0</v>
      </c>
      <c r="AC467" s="544"/>
      <c r="AG467" s="544">
        <f t="shared" si="11"/>
        <v>0</v>
      </c>
      <c r="AK467" s="544"/>
      <c r="AM467" s="544">
        <f t="shared" si="12"/>
        <v>0</v>
      </c>
      <c r="AP467" s="544">
        <f t="shared" si="13"/>
        <v>0</v>
      </c>
      <c r="AT467" s="544"/>
      <c r="AU467" s="544"/>
      <c r="AV467" s="544">
        <f t="shared" si="14"/>
        <v>0</v>
      </c>
      <c r="AY467" s="544">
        <f t="shared" si="15"/>
        <v>0</v>
      </c>
    </row>
    <row r="468" spans="14:51" ht="15.75" customHeight="1" x14ac:dyDescent="0.2">
      <c r="N468" s="544">
        <f t="shared" si="8"/>
        <v>0</v>
      </c>
      <c r="Q468" s="544">
        <f t="shared" si="9"/>
        <v>0</v>
      </c>
      <c r="T468" s="544"/>
      <c r="U468" s="544">
        <f t="shared" si="10"/>
        <v>0</v>
      </c>
      <c r="AC468" s="544"/>
      <c r="AG468" s="544">
        <f t="shared" si="11"/>
        <v>0</v>
      </c>
      <c r="AK468" s="544"/>
      <c r="AM468" s="544">
        <f t="shared" si="12"/>
        <v>0</v>
      </c>
      <c r="AP468" s="544">
        <f t="shared" si="13"/>
        <v>0</v>
      </c>
      <c r="AT468" s="544"/>
      <c r="AU468" s="544"/>
      <c r="AV468" s="544">
        <f t="shared" si="14"/>
        <v>0</v>
      </c>
      <c r="AY468" s="544">
        <f t="shared" si="15"/>
        <v>0</v>
      </c>
    </row>
    <row r="469" spans="14:51" ht="15.75" customHeight="1" x14ac:dyDescent="0.2">
      <c r="N469" s="544">
        <f t="shared" si="8"/>
        <v>0</v>
      </c>
      <c r="Q469" s="544">
        <f t="shared" si="9"/>
        <v>0</v>
      </c>
      <c r="T469" s="544"/>
      <c r="U469" s="544">
        <f t="shared" si="10"/>
        <v>0</v>
      </c>
      <c r="AC469" s="544"/>
      <c r="AG469" s="544">
        <f t="shared" si="11"/>
        <v>0</v>
      </c>
      <c r="AK469" s="544"/>
      <c r="AM469" s="544">
        <f t="shared" si="12"/>
        <v>0</v>
      </c>
      <c r="AP469" s="544">
        <f t="shared" si="13"/>
        <v>0</v>
      </c>
      <c r="AT469" s="544"/>
      <c r="AU469" s="544"/>
      <c r="AV469" s="544">
        <f t="shared" si="14"/>
        <v>0</v>
      </c>
      <c r="AY469" s="544">
        <f t="shared" si="15"/>
        <v>0</v>
      </c>
    </row>
    <row r="470" spans="14:51" ht="15.75" customHeight="1" x14ac:dyDescent="0.2">
      <c r="N470" s="544">
        <f t="shared" si="8"/>
        <v>0</v>
      </c>
      <c r="Q470" s="544">
        <f t="shared" si="9"/>
        <v>0</v>
      </c>
      <c r="T470" s="544"/>
      <c r="U470" s="544">
        <f t="shared" si="10"/>
        <v>0</v>
      </c>
      <c r="AC470" s="544"/>
      <c r="AG470" s="544">
        <f t="shared" si="11"/>
        <v>0</v>
      </c>
      <c r="AK470" s="544"/>
      <c r="AM470" s="544">
        <f t="shared" si="12"/>
        <v>0</v>
      </c>
      <c r="AP470" s="544">
        <f t="shared" si="13"/>
        <v>0</v>
      </c>
      <c r="AT470" s="544"/>
      <c r="AU470" s="544"/>
      <c r="AV470" s="544">
        <f t="shared" si="14"/>
        <v>0</v>
      </c>
      <c r="AY470" s="544">
        <f t="shared" si="15"/>
        <v>0</v>
      </c>
    </row>
    <row r="471" spans="14:51" ht="15.75" customHeight="1" x14ac:dyDescent="0.2">
      <c r="N471" s="544">
        <f t="shared" si="8"/>
        <v>0</v>
      </c>
      <c r="Q471" s="544">
        <f t="shared" si="9"/>
        <v>0</v>
      </c>
      <c r="T471" s="544"/>
      <c r="U471" s="544">
        <f t="shared" si="10"/>
        <v>0</v>
      </c>
      <c r="AC471" s="544"/>
      <c r="AG471" s="544">
        <f t="shared" si="11"/>
        <v>0</v>
      </c>
      <c r="AK471" s="544"/>
      <c r="AM471" s="544">
        <f t="shared" si="12"/>
        <v>0</v>
      </c>
      <c r="AP471" s="544">
        <f t="shared" si="13"/>
        <v>0</v>
      </c>
      <c r="AT471" s="544"/>
      <c r="AU471" s="544"/>
      <c r="AV471" s="544">
        <f t="shared" si="14"/>
        <v>0</v>
      </c>
      <c r="AY471" s="544">
        <f t="shared" si="15"/>
        <v>0</v>
      </c>
    </row>
    <row r="472" spans="14:51" ht="15.75" customHeight="1" x14ac:dyDescent="0.2">
      <c r="N472" s="544">
        <f t="shared" si="8"/>
        <v>0</v>
      </c>
      <c r="Q472" s="544">
        <f t="shared" si="9"/>
        <v>0</v>
      </c>
      <c r="T472" s="544"/>
      <c r="U472" s="544">
        <f t="shared" si="10"/>
        <v>0</v>
      </c>
      <c r="AC472" s="544"/>
      <c r="AG472" s="544">
        <f t="shared" si="11"/>
        <v>0</v>
      </c>
      <c r="AK472" s="544"/>
      <c r="AM472" s="544">
        <f t="shared" si="12"/>
        <v>0</v>
      </c>
      <c r="AP472" s="544">
        <f t="shared" si="13"/>
        <v>0</v>
      </c>
      <c r="AT472" s="544"/>
      <c r="AU472" s="544"/>
      <c r="AV472" s="544">
        <f t="shared" si="14"/>
        <v>0</v>
      </c>
      <c r="AY472" s="544">
        <f t="shared" si="15"/>
        <v>0</v>
      </c>
    </row>
    <row r="473" spans="14:51" ht="15.75" customHeight="1" x14ac:dyDescent="0.2">
      <c r="N473" s="544">
        <f t="shared" si="8"/>
        <v>0</v>
      </c>
      <c r="Q473" s="544">
        <f t="shared" si="9"/>
        <v>0</v>
      </c>
      <c r="T473" s="544"/>
      <c r="U473" s="544">
        <f t="shared" si="10"/>
        <v>0</v>
      </c>
      <c r="AC473" s="544"/>
      <c r="AG473" s="544">
        <f t="shared" si="11"/>
        <v>0</v>
      </c>
      <c r="AK473" s="544"/>
      <c r="AM473" s="544">
        <f t="shared" si="12"/>
        <v>0</v>
      </c>
      <c r="AP473" s="544">
        <f t="shared" si="13"/>
        <v>0</v>
      </c>
      <c r="AT473" s="544"/>
      <c r="AU473" s="544"/>
      <c r="AV473" s="544">
        <f t="shared" si="14"/>
        <v>0</v>
      </c>
      <c r="AY473" s="544">
        <f t="shared" si="15"/>
        <v>0</v>
      </c>
    </row>
    <row r="474" spans="14:51" ht="15.75" customHeight="1" x14ac:dyDescent="0.2">
      <c r="N474" s="544">
        <f t="shared" si="8"/>
        <v>0</v>
      </c>
      <c r="Q474" s="544">
        <f t="shared" si="9"/>
        <v>0</v>
      </c>
      <c r="T474" s="544"/>
      <c r="U474" s="544">
        <f t="shared" si="10"/>
        <v>0</v>
      </c>
      <c r="AC474" s="544"/>
      <c r="AG474" s="544">
        <f t="shared" si="11"/>
        <v>0</v>
      </c>
      <c r="AK474" s="544"/>
      <c r="AM474" s="544">
        <f t="shared" si="12"/>
        <v>0</v>
      </c>
      <c r="AP474" s="544">
        <f t="shared" si="13"/>
        <v>0</v>
      </c>
      <c r="AT474" s="544"/>
      <c r="AU474" s="544"/>
      <c r="AV474" s="544">
        <f t="shared" si="14"/>
        <v>0</v>
      </c>
      <c r="AY474" s="544">
        <f t="shared" si="15"/>
        <v>0</v>
      </c>
    </row>
    <row r="475" spans="14:51" ht="15.75" customHeight="1" x14ac:dyDescent="0.2">
      <c r="N475" s="544">
        <f t="shared" si="8"/>
        <v>0</v>
      </c>
      <c r="Q475" s="544">
        <f t="shared" si="9"/>
        <v>0</v>
      </c>
      <c r="T475" s="544"/>
      <c r="U475" s="544">
        <f t="shared" si="10"/>
        <v>0</v>
      </c>
      <c r="AC475" s="544"/>
      <c r="AG475" s="544">
        <f t="shared" si="11"/>
        <v>0</v>
      </c>
      <c r="AK475" s="544"/>
      <c r="AM475" s="544">
        <f t="shared" si="12"/>
        <v>0</v>
      </c>
      <c r="AP475" s="544">
        <f t="shared" si="13"/>
        <v>0</v>
      </c>
      <c r="AT475" s="544"/>
      <c r="AU475" s="544"/>
      <c r="AV475" s="544">
        <f t="shared" si="14"/>
        <v>0</v>
      </c>
      <c r="AY475" s="544">
        <f t="shared" si="15"/>
        <v>0</v>
      </c>
    </row>
    <row r="476" spans="14:51" ht="15.75" customHeight="1" x14ac:dyDescent="0.2">
      <c r="N476" s="544">
        <f t="shared" si="8"/>
        <v>0</v>
      </c>
      <c r="Q476" s="544">
        <f t="shared" si="9"/>
        <v>0</v>
      </c>
      <c r="T476" s="544"/>
      <c r="U476" s="544">
        <f t="shared" si="10"/>
        <v>0</v>
      </c>
      <c r="AC476" s="544"/>
      <c r="AG476" s="544">
        <f t="shared" si="11"/>
        <v>0</v>
      </c>
      <c r="AK476" s="544"/>
      <c r="AM476" s="544">
        <f t="shared" si="12"/>
        <v>0</v>
      </c>
      <c r="AP476" s="544">
        <f t="shared" si="13"/>
        <v>0</v>
      </c>
      <c r="AT476" s="544"/>
      <c r="AU476" s="544"/>
      <c r="AV476" s="544">
        <f t="shared" si="14"/>
        <v>0</v>
      </c>
      <c r="AY476" s="544">
        <f t="shared" si="15"/>
        <v>0</v>
      </c>
    </row>
    <row r="477" spans="14:51" ht="15.75" customHeight="1" x14ac:dyDescent="0.2">
      <c r="N477" s="544">
        <f t="shared" si="8"/>
        <v>0</v>
      </c>
      <c r="Q477" s="544">
        <f t="shared" si="9"/>
        <v>0</v>
      </c>
      <c r="T477" s="544"/>
      <c r="U477" s="544">
        <f t="shared" si="10"/>
        <v>0</v>
      </c>
      <c r="AC477" s="544"/>
      <c r="AG477" s="544">
        <f t="shared" si="11"/>
        <v>0</v>
      </c>
      <c r="AK477" s="544"/>
      <c r="AM477" s="544">
        <f t="shared" si="12"/>
        <v>0</v>
      </c>
      <c r="AP477" s="544">
        <f t="shared" si="13"/>
        <v>0</v>
      </c>
      <c r="AT477" s="544"/>
      <c r="AU477" s="544"/>
      <c r="AV477" s="544">
        <f t="shared" si="14"/>
        <v>0</v>
      </c>
      <c r="AY477" s="544">
        <f t="shared" si="15"/>
        <v>0</v>
      </c>
    </row>
    <row r="478" spans="14:51" ht="15.75" customHeight="1" x14ac:dyDescent="0.2">
      <c r="N478" s="544">
        <f t="shared" si="8"/>
        <v>0</v>
      </c>
      <c r="Q478" s="544">
        <f t="shared" si="9"/>
        <v>0</v>
      </c>
      <c r="T478" s="544"/>
      <c r="U478" s="544">
        <f t="shared" si="10"/>
        <v>0</v>
      </c>
      <c r="AC478" s="544"/>
      <c r="AG478" s="544">
        <f t="shared" si="11"/>
        <v>0</v>
      </c>
      <c r="AK478" s="544"/>
      <c r="AM478" s="544">
        <f t="shared" si="12"/>
        <v>0</v>
      </c>
      <c r="AP478" s="544">
        <f t="shared" si="13"/>
        <v>0</v>
      </c>
      <c r="AT478" s="544"/>
      <c r="AU478" s="544"/>
      <c r="AV478" s="544">
        <f t="shared" si="14"/>
        <v>0</v>
      </c>
      <c r="AY478" s="544">
        <f t="shared" si="15"/>
        <v>0</v>
      </c>
    </row>
    <row r="479" spans="14:51" ht="15.75" customHeight="1" x14ac:dyDescent="0.2">
      <c r="N479" s="544">
        <f t="shared" si="8"/>
        <v>0</v>
      </c>
      <c r="Q479" s="544">
        <f t="shared" si="9"/>
        <v>0</v>
      </c>
      <c r="T479" s="544"/>
      <c r="U479" s="544">
        <f t="shared" si="10"/>
        <v>0</v>
      </c>
      <c r="AC479" s="544"/>
      <c r="AG479" s="544">
        <f t="shared" si="11"/>
        <v>0</v>
      </c>
      <c r="AK479" s="544"/>
      <c r="AM479" s="544">
        <f t="shared" si="12"/>
        <v>0</v>
      </c>
      <c r="AP479" s="544">
        <f t="shared" si="13"/>
        <v>0</v>
      </c>
      <c r="AT479" s="544"/>
      <c r="AU479" s="544"/>
      <c r="AV479" s="544">
        <f t="shared" si="14"/>
        <v>0</v>
      </c>
      <c r="AY479" s="544">
        <f t="shared" si="15"/>
        <v>0</v>
      </c>
    </row>
    <row r="480" spans="14:51" ht="15.75" customHeight="1" x14ac:dyDescent="0.2">
      <c r="N480" s="544">
        <f t="shared" si="8"/>
        <v>0</v>
      </c>
      <c r="Q480" s="544">
        <f t="shared" si="9"/>
        <v>0</v>
      </c>
      <c r="T480" s="544"/>
      <c r="U480" s="544">
        <f t="shared" si="10"/>
        <v>0</v>
      </c>
      <c r="AC480" s="544"/>
      <c r="AG480" s="544">
        <f t="shared" si="11"/>
        <v>0</v>
      </c>
      <c r="AK480" s="544"/>
      <c r="AM480" s="544">
        <f t="shared" si="12"/>
        <v>0</v>
      </c>
      <c r="AP480" s="544">
        <f t="shared" si="13"/>
        <v>0</v>
      </c>
      <c r="AT480" s="544"/>
      <c r="AU480" s="544"/>
      <c r="AV480" s="544">
        <f t="shared" si="14"/>
        <v>0</v>
      </c>
      <c r="AY480" s="544">
        <f t="shared" si="15"/>
        <v>0</v>
      </c>
    </row>
    <row r="481" spans="14:51" ht="15.75" customHeight="1" x14ac:dyDescent="0.2">
      <c r="N481" s="544">
        <f t="shared" si="8"/>
        <v>0</v>
      </c>
      <c r="Q481" s="544">
        <f t="shared" si="9"/>
        <v>0</v>
      </c>
      <c r="T481" s="544"/>
      <c r="U481" s="544">
        <f t="shared" si="10"/>
        <v>0</v>
      </c>
      <c r="AC481" s="544"/>
      <c r="AG481" s="544">
        <f t="shared" si="11"/>
        <v>0</v>
      </c>
      <c r="AK481" s="544"/>
      <c r="AM481" s="544">
        <f t="shared" si="12"/>
        <v>0</v>
      </c>
      <c r="AP481" s="544">
        <f t="shared" si="13"/>
        <v>0</v>
      </c>
      <c r="AT481" s="544"/>
      <c r="AU481" s="544"/>
      <c r="AV481" s="544">
        <f t="shared" si="14"/>
        <v>0</v>
      </c>
      <c r="AY481" s="544">
        <f t="shared" si="15"/>
        <v>0</v>
      </c>
    </row>
    <row r="482" spans="14:51" ht="15.75" customHeight="1" x14ac:dyDescent="0.2">
      <c r="N482" s="544">
        <f t="shared" si="8"/>
        <v>0</v>
      </c>
      <c r="Q482" s="544">
        <f t="shared" si="9"/>
        <v>0</v>
      </c>
      <c r="T482" s="544"/>
      <c r="U482" s="544">
        <f t="shared" si="10"/>
        <v>0</v>
      </c>
      <c r="AC482" s="544"/>
      <c r="AG482" s="544">
        <f t="shared" si="11"/>
        <v>0</v>
      </c>
      <c r="AK482" s="544"/>
      <c r="AM482" s="544">
        <f t="shared" si="12"/>
        <v>0</v>
      </c>
      <c r="AP482" s="544">
        <f t="shared" si="13"/>
        <v>0</v>
      </c>
      <c r="AT482" s="544"/>
      <c r="AU482" s="544"/>
      <c r="AV482" s="544">
        <f t="shared" si="14"/>
        <v>0</v>
      </c>
      <c r="AY482" s="544">
        <f t="shared" si="15"/>
        <v>0</v>
      </c>
    </row>
    <row r="483" spans="14:51" ht="15.75" customHeight="1" x14ac:dyDescent="0.2">
      <c r="N483" s="544">
        <f t="shared" si="8"/>
        <v>0</v>
      </c>
      <c r="Q483" s="544">
        <f t="shared" si="9"/>
        <v>0</v>
      </c>
      <c r="T483" s="544"/>
      <c r="U483" s="544">
        <f t="shared" si="10"/>
        <v>0</v>
      </c>
      <c r="AC483" s="544"/>
      <c r="AG483" s="544">
        <f t="shared" si="11"/>
        <v>0</v>
      </c>
      <c r="AK483" s="544"/>
      <c r="AM483" s="544">
        <f t="shared" si="12"/>
        <v>0</v>
      </c>
      <c r="AP483" s="544">
        <f t="shared" si="13"/>
        <v>0</v>
      </c>
      <c r="AT483" s="544"/>
      <c r="AU483" s="544"/>
      <c r="AV483" s="544">
        <f t="shared" si="14"/>
        <v>0</v>
      </c>
      <c r="AY483" s="544">
        <f t="shared" si="15"/>
        <v>0</v>
      </c>
    </row>
    <row r="484" spans="14:51" ht="15.75" customHeight="1" x14ac:dyDescent="0.2">
      <c r="N484" s="544">
        <f t="shared" si="8"/>
        <v>0</v>
      </c>
      <c r="Q484" s="544">
        <f t="shared" si="9"/>
        <v>0</v>
      </c>
      <c r="T484" s="544"/>
      <c r="U484" s="544">
        <f t="shared" si="10"/>
        <v>0</v>
      </c>
      <c r="AC484" s="544"/>
      <c r="AG484" s="544">
        <f t="shared" si="11"/>
        <v>0</v>
      </c>
      <c r="AK484" s="544"/>
      <c r="AM484" s="544">
        <f t="shared" si="12"/>
        <v>0</v>
      </c>
      <c r="AP484" s="544">
        <f t="shared" si="13"/>
        <v>0</v>
      </c>
      <c r="AT484" s="544"/>
      <c r="AU484" s="544"/>
      <c r="AV484" s="544">
        <f t="shared" si="14"/>
        <v>0</v>
      </c>
      <c r="AY484" s="544">
        <f t="shared" si="15"/>
        <v>0</v>
      </c>
    </row>
    <row r="485" spans="14:51" ht="15.75" customHeight="1" x14ac:dyDescent="0.2">
      <c r="N485" s="544">
        <f t="shared" si="8"/>
        <v>0</v>
      </c>
      <c r="Q485" s="544">
        <f t="shared" si="9"/>
        <v>0</v>
      </c>
      <c r="T485" s="544"/>
      <c r="U485" s="544">
        <f t="shared" si="10"/>
        <v>0</v>
      </c>
      <c r="AC485" s="544"/>
      <c r="AG485" s="544">
        <f t="shared" si="11"/>
        <v>0</v>
      </c>
      <c r="AK485" s="544"/>
      <c r="AM485" s="544">
        <f t="shared" si="12"/>
        <v>0</v>
      </c>
      <c r="AP485" s="544">
        <f t="shared" si="13"/>
        <v>0</v>
      </c>
      <c r="AT485" s="544"/>
      <c r="AU485" s="544"/>
      <c r="AV485" s="544">
        <f t="shared" si="14"/>
        <v>0</v>
      </c>
      <c r="AY485" s="544">
        <f t="shared" si="15"/>
        <v>0</v>
      </c>
    </row>
    <row r="486" spans="14:51" ht="15.75" customHeight="1" x14ac:dyDescent="0.2">
      <c r="N486" s="544">
        <f t="shared" si="8"/>
        <v>0</v>
      </c>
      <c r="Q486" s="544">
        <f t="shared" si="9"/>
        <v>0</v>
      </c>
      <c r="T486" s="544"/>
      <c r="U486" s="544">
        <f t="shared" si="10"/>
        <v>0</v>
      </c>
      <c r="AC486" s="544"/>
      <c r="AG486" s="544">
        <f t="shared" si="11"/>
        <v>0</v>
      </c>
      <c r="AK486" s="544"/>
      <c r="AM486" s="544">
        <f t="shared" si="12"/>
        <v>0</v>
      </c>
      <c r="AP486" s="544">
        <f t="shared" si="13"/>
        <v>0</v>
      </c>
      <c r="AT486" s="544"/>
      <c r="AU486" s="544"/>
      <c r="AV486" s="544">
        <f t="shared" si="14"/>
        <v>0</v>
      </c>
      <c r="AY486" s="544">
        <f t="shared" si="15"/>
        <v>0</v>
      </c>
    </row>
    <row r="487" spans="14:51" ht="15.75" customHeight="1" x14ac:dyDescent="0.2">
      <c r="N487" s="544">
        <f t="shared" si="8"/>
        <v>0</v>
      </c>
      <c r="Q487" s="544">
        <f t="shared" si="9"/>
        <v>0</v>
      </c>
      <c r="T487" s="544"/>
      <c r="U487" s="544">
        <f t="shared" si="10"/>
        <v>0</v>
      </c>
      <c r="AC487" s="544"/>
      <c r="AG487" s="544">
        <f t="shared" si="11"/>
        <v>0</v>
      </c>
      <c r="AK487" s="544"/>
      <c r="AM487" s="544">
        <f t="shared" si="12"/>
        <v>0</v>
      </c>
      <c r="AP487" s="544">
        <f t="shared" si="13"/>
        <v>0</v>
      </c>
      <c r="AT487" s="544"/>
      <c r="AU487" s="544"/>
      <c r="AV487" s="544">
        <f t="shared" si="14"/>
        <v>0</v>
      </c>
      <c r="AY487" s="544">
        <f t="shared" si="15"/>
        <v>0</v>
      </c>
    </row>
    <row r="488" spans="14:51" ht="15.75" customHeight="1" x14ac:dyDescent="0.2">
      <c r="N488" s="544">
        <f t="shared" si="8"/>
        <v>0</v>
      </c>
      <c r="Q488" s="544">
        <f t="shared" si="9"/>
        <v>0</v>
      </c>
      <c r="T488" s="544"/>
      <c r="U488" s="544">
        <f t="shared" si="10"/>
        <v>0</v>
      </c>
      <c r="AC488" s="544"/>
      <c r="AG488" s="544">
        <f t="shared" si="11"/>
        <v>0</v>
      </c>
      <c r="AK488" s="544"/>
      <c r="AM488" s="544">
        <f t="shared" si="12"/>
        <v>0</v>
      </c>
      <c r="AP488" s="544">
        <f t="shared" si="13"/>
        <v>0</v>
      </c>
      <c r="AT488" s="544"/>
      <c r="AU488" s="544"/>
      <c r="AV488" s="544">
        <f t="shared" si="14"/>
        <v>0</v>
      </c>
      <c r="AY488" s="544">
        <f t="shared" si="15"/>
        <v>0</v>
      </c>
    </row>
    <row r="489" spans="14:51" ht="15.75" customHeight="1" x14ac:dyDescent="0.2">
      <c r="N489" s="544">
        <f t="shared" si="8"/>
        <v>0</v>
      </c>
      <c r="Q489" s="544">
        <f t="shared" si="9"/>
        <v>0</v>
      </c>
      <c r="T489" s="544"/>
      <c r="U489" s="544">
        <f t="shared" si="10"/>
        <v>0</v>
      </c>
      <c r="AC489" s="544"/>
      <c r="AG489" s="544">
        <f t="shared" si="11"/>
        <v>0</v>
      </c>
      <c r="AK489" s="544"/>
      <c r="AM489" s="544">
        <f t="shared" si="12"/>
        <v>0</v>
      </c>
      <c r="AP489" s="544">
        <f t="shared" si="13"/>
        <v>0</v>
      </c>
      <c r="AT489" s="544"/>
      <c r="AU489" s="544"/>
      <c r="AV489" s="544">
        <f t="shared" si="14"/>
        <v>0</v>
      </c>
      <c r="AY489" s="544">
        <f t="shared" si="15"/>
        <v>0</v>
      </c>
    </row>
    <row r="490" spans="14:51" ht="15.75" customHeight="1" x14ac:dyDescent="0.2">
      <c r="N490" s="544">
        <f t="shared" si="8"/>
        <v>0</v>
      </c>
      <c r="Q490" s="544">
        <f t="shared" si="9"/>
        <v>0</v>
      </c>
      <c r="T490" s="544"/>
      <c r="U490" s="544">
        <f t="shared" si="10"/>
        <v>0</v>
      </c>
      <c r="AC490" s="544"/>
      <c r="AG490" s="544">
        <f t="shared" si="11"/>
        <v>0</v>
      </c>
      <c r="AK490" s="544"/>
      <c r="AM490" s="544">
        <f t="shared" si="12"/>
        <v>0</v>
      </c>
      <c r="AP490" s="544">
        <f t="shared" si="13"/>
        <v>0</v>
      </c>
      <c r="AT490" s="544"/>
      <c r="AU490" s="544"/>
      <c r="AV490" s="544">
        <f t="shared" si="14"/>
        <v>0</v>
      </c>
      <c r="AY490" s="544">
        <f t="shared" si="15"/>
        <v>0</v>
      </c>
    </row>
    <row r="491" spans="14:51" ht="15.75" customHeight="1" x14ac:dyDescent="0.2">
      <c r="N491" s="544">
        <f t="shared" si="8"/>
        <v>0</v>
      </c>
      <c r="Q491" s="544">
        <f t="shared" si="9"/>
        <v>0</v>
      </c>
      <c r="T491" s="544"/>
      <c r="U491" s="544">
        <f t="shared" si="10"/>
        <v>0</v>
      </c>
      <c r="AC491" s="544"/>
      <c r="AG491" s="544">
        <f t="shared" si="11"/>
        <v>0</v>
      </c>
      <c r="AK491" s="544"/>
      <c r="AM491" s="544">
        <f t="shared" si="12"/>
        <v>0</v>
      </c>
      <c r="AP491" s="544">
        <f t="shared" si="13"/>
        <v>0</v>
      </c>
      <c r="AT491" s="544"/>
      <c r="AU491" s="544"/>
      <c r="AV491" s="544">
        <f t="shared" si="14"/>
        <v>0</v>
      </c>
      <c r="AY491" s="544">
        <f t="shared" si="15"/>
        <v>0</v>
      </c>
    </row>
    <row r="492" spans="14:51" ht="15.75" customHeight="1" x14ac:dyDescent="0.2">
      <c r="N492" s="544">
        <f t="shared" si="8"/>
        <v>0</v>
      </c>
      <c r="Q492" s="544">
        <f t="shared" si="9"/>
        <v>0</v>
      </c>
      <c r="T492" s="544"/>
      <c r="U492" s="544">
        <f t="shared" si="10"/>
        <v>0</v>
      </c>
      <c r="AC492" s="544"/>
      <c r="AG492" s="544">
        <f t="shared" si="11"/>
        <v>0</v>
      </c>
      <c r="AK492" s="544"/>
      <c r="AM492" s="544">
        <f t="shared" si="12"/>
        <v>0</v>
      </c>
      <c r="AP492" s="544">
        <f t="shared" si="13"/>
        <v>0</v>
      </c>
      <c r="AT492" s="544"/>
      <c r="AU492" s="544"/>
      <c r="AV492" s="544">
        <f t="shared" si="14"/>
        <v>0</v>
      </c>
      <c r="AY492" s="544">
        <f t="shared" si="15"/>
        <v>0</v>
      </c>
    </row>
    <row r="493" spans="14:51" ht="15.75" customHeight="1" x14ac:dyDescent="0.2">
      <c r="N493" s="544">
        <f t="shared" si="8"/>
        <v>0</v>
      </c>
      <c r="Q493" s="544">
        <f t="shared" si="9"/>
        <v>0</v>
      </c>
      <c r="T493" s="544"/>
      <c r="U493" s="544">
        <f t="shared" si="10"/>
        <v>0</v>
      </c>
      <c r="AC493" s="544"/>
      <c r="AG493" s="544">
        <f t="shared" si="11"/>
        <v>0</v>
      </c>
      <c r="AK493" s="544"/>
      <c r="AM493" s="544">
        <f t="shared" si="12"/>
        <v>0</v>
      </c>
      <c r="AP493" s="544">
        <f t="shared" si="13"/>
        <v>0</v>
      </c>
      <c r="AT493" s="544"/>
      <c r="AU493" s="544"/>
      <c r="AV493" s="544">
        <f t="shared" si="14"/>
        <v>0</v>
      </c>
      <c r="AY493" s="544">
        <f t="shared" si="15"/>
        <v>0</v>
      </c>
    </row>
    <row r="494" spans="14:51" ht="15.75" customHeight="1" x14ac:dyDescent="0.2">
      <c r="N494" s="544">
        <f t="shared" si="8"/>
        <v>0</v>
      </c>
      <c r="Q494" s="544">
        <f t="shared" si="9"/>
        <v>0</v>
      </c>
      <c r="T494" s="544"/>
      <c r="U494" s="544">
        <f t="shared" si="10"/>
        <v>0</v>
      </c>
      <c r="AC494" s="544"/>
      <c r="AG494" s="544">
        <f t="shared" si="11"/>
        <v>0</v>
      </c>
      <c r="AK494" s="544"/>
      <c r="AM494" s="544">
        <f t="shared" si="12"/>
        <v>0</v>
      </c>
      <c r="AP494" s="544">
        <f t="shared" si="13"/>
        <v>0</v>
      </c>
      <c r="AT494" s="544"/>
      <c r="AU494" s="544"/>
      <c r="AV494" s="544">
        <f t="shared" si="14"/>
        <v>0</v>
      </c>
      <c r="AY494" s="544">
        <f t="shared" si="15"/>
        <v>0</v>
      </c>
    </row>
    <row r="495" spans="14:51" ht="15.75" customHeight="1" x14ac:dyDescent="0.2">
      <c r="N495" s="544">
        <f t="shared" si="8"/>
        <v>0</v>
      </c>
      <c r="Q495" s="544">
        <f t="shared" si="9"/>
        <v>0</v>
      </c>
      <c r="T495" s="544"/>
      <c r="U495" s="544">
        <f t="shared" si="10"/>
        <v>0</v>
      </c>
      <c r="AC495" s="544"/>
      <c r="AG495" s="544">
        <f t="shared" si="11"/>
        <v>0</v>
      </c>
      <c r="AK495" s="544"/>
      <c r="AM495" s="544">
        <f t="shared" si="12"/>
        <v>0</v>
      </c>
      <c r="AP495" s="544">
        <f t="shared" si="13"/>
        <v>0</v>
      </c>
      <c r="AT495" s="544"/>
      <c r="AU495" s="544"/>
      <c r="AV495" s="544">
        <f t="shared" si="14"/>
        <v>0</v>
      </c>
      <c r="AY495" s="544">
        <f t="shared" si="15"/>
        <v>0</v>
      </c>
    </row>
    <row r="496" spans="14:51" ht="15.75" customHeight="1" x14ac:dyDescent="0.2">
      <c r="N496" s="544">
        <f t="shared" si="8"/>
        <v>0</v>
      </c>
      <c r="Q496" s="544">
        <f t="shared" si="9"/>
        <v>0</v>
      </c>
      <c r="T496" s="544"/>
      <c r="U496" s="544">
        <f t="shared" si="10"/>
        <v>0</v>
      </c>
      <c r="AC496" s="544"/>
      <c r="AG496" s="544">
        <f t="shared" si="11"/>
        <v>0</v>
      </c>
      <c r="AK496" s="544"/>
      <c r="AM496" s="544">
        <f t="shared" si="12"/>
        <v>0</v>
      </c>
      <c r="AP496" s="544">
        <f t="shared" si="13"/>
        <v>0</v>
      </c>
      <c r="AT496" s="544"/>
      <c r="AU496" s="544"/>
      <c r="AV496" s="544">
        <f t="shared" si="14"/>
        <v>0</v>
      </c>
      <c r="AY496" s="544">
        <f t="shared" si="15"/>
        <v>0</v>
      </c>
    </row>
    <row r="497" spans="14:51" ht="15.75" customHeight="1" x14ac:dyDescent="0.2">
      <c r="N497" s="544">
        <f t="shared" si="8"/>
        <v>0</v>
      </c>
      <c r="Q497" s="544">
        <f t="shared" si="9"/>
        <v>0</v>
      </c>
      <c r="T497" s="544"/>
      <c r="U497" s="544">
        <f t="shared" si="10"/>
        <v>0</v>
      </c>
      <c r="AC497" s="544"/>
      <c r="AG497" s="544">
        <f t="shared" si="11"/>
        <v>0</v>
      </c>
      <c r="AK497" s="544"/>
      <c r="AM497" s="544">
        <f t="shared" si="12"/>
        <v>0</v>
      </c>
      <c r="AP497" s="544">
        <f t="shared" si="13"/>
        <v>0</v>
      </c>
      <c r="AT497" s="544"/>
      <c r="AU497" s="544"/>
      <c r="AV497" s="544">
        <f t="shared" si="14"/>
        <v>0</v>
      </c>
      <c r="AY497" s="544">
        <f t="shared" si="15"/>
        <v>0</v>
      </c>
    </row>
    <row r="498" spans="14:51" ht="15.75" customHeight="1" x14ac:dyDescent="0.2">
      <c r="N498" s="544">
        <f t="shared" si="8"/>
        <v>0</v>
      </c>
      <c r="Q498" s="544">
        <f t="shared" si="9"/>
        <v>0</v>
      </c>
      <c r="T498" s="544"/>
      <c r="U498" s="544">
        <f t="shared" si="10"/>
        <v>0</v>
      </c>
      <c r="AC498" s="544"/>
      <c r="AG498" s="544">
        <f t="shared" si="11"/>
        <v>0</v>
      </c>
      <c r="AK498" s="544"/>
      <c r="AM498" s="544">
        <f t="shared" si="12"/>
        <v>0</v>
      </c>
      <c r="AP498" s="544">
        <f t="shared" si="13"/>
        <v>0</v>
      </c>
      <c r="AT498" s="544"/>
      <c r="AU498" s="544"/>
      <c r="AV498" s="544">
        <f t="shared" si="14"/>
        <v>0</v>
      </c>
      <c r="AY498" s="544">
        <f t="shared" si="15"/>
        <v>0</v>
      </c>
    </row>
    <row r="499" spans="14:51" ht="15.75" customHeight="1" x14ac:dyDescent="0.2">
      <c r="N499" s="544">
        <f t="shared" si="8"/>
        <v>0</v>
      </c>
      <c r="Q499" s="544">
        <f t="shared" si="9"/>
        <v>0</v>
      </c>
      <c r="T499" s="544"/>
      <c r="U499" s="544">
        <f t="shared" si="10"/>
        <v>0</v>
      </c>
      <c r="AC499" s="544"/>
      <c r="AG499" s="544">
        <f t="shared" si="11"/>
        <v>0</v>
      </c>
      <c r="AK499" s="544"/>
      <c r="AM499" s="544">
        <f t="shared" si="12"/>
        <v>0</v>
      </c>
      <c r="AP499" s="544">
        <f t="shared" si="13"/>
        <v>0</v>
      </c>
      <c r="AT499" s="544"/>
      <c r="AU499" s="544"/>
      <c r="AV499" s="544">
        <f t="shared" si="14"/>
        <v>0</v>
      </c>
      <c r="AY499" s="544">
        <f t="shared" si="15"/>
        <v>0</v>
      </c>
    </row>
    <row r="500" spans="14:51" ht="15.75" customHeight="1" x14ac:dyDescent="0.2">
      <c r="N500" s="544">
        <f t="shared" si="8"/>
        <v>0</v>
      </c>
      <c r="Q500" s="544">
        <f t="shared" si="9"/>
        <v>0</v>
      </c>
      <c r="T500" s="544"/>
      <c r="U500" s="544">
        <f t="shared" si="10"/>
        <v>0</v>
      </c>
      <c r="AC500" s="544"/>
      <c r="AG500" s="544">
        <f t="shared" si="11"/>
        <v>0</v>
      </c>
      <c r="AK500" s="544"/>
      <c r="AM500" s="544">
        <f t="shared" si="12"/>
        <v>0</v>
      </c>
      <c r="AP500" s="544">
        <f t="shared" si="13"/>
        <v>0</v>
      </c>
      <c r="AT500" s="544"/>
      <c r="AU500" s="544"/>
      <c r="AV500" s="544">
        <f t="shared" si="14"/>
        <v>0</v>
      </c>
      <c r="AY500" s="544">
        <f t="shared" si="15"/>
        <v>0</v>
      </c>
    </row>
    <row r="501" spans="14:51" ht="15.75" customHeight="1" x14ac:dyDescent="0.2">
      <c r="N501" s="544">
        <f t="shared" si="8"/>
        <v>0</v>
      </c>
      <c r="Q501" s="544">
        <f t="shared" si="9"/>
        <v>0</v>
      </c>
      <c r="T501" s="544"/>
      <c r="U501" s="544">
        <f t="shared" si="10"/>
        <v>0</v>
      </c>
      <c r="AC501" s="544"/>
      <c r="AG501" s="544">
        <f t="shared" si="11"/>
        <v>0</v>
      </c>
      <c r="AK501" s="544"/>
      <c r="AM501" s="544">
        <f t="shared" si="12"/>
        <v>0</v>
      </c>
      <c r="AP501" s="544">
        <f t="shared" si="13"/>
        <v>0</v>
      </c>
      <c r="AT501" s="544"/>
      <c r="AU501" s="544"/>
      <c r="AV501" s="544">
        <f t="shared" si="14"/>
        <v>0</v>
      </c>
      <c r="AY501" s="544">
        <f t="shared" si="15"/>
        <v>0</v>
      </c>
    </row>
    <row r="502" spans="14:51" ht="15.75" customHeight="1" x14ac:dyDescent="0.2">
      <c r="N502" s="544">
        <f t="shared" si="8"/>
        <v>0</v>
      </c>
      <c r="Q502" s="544">
        <f t="shared" si="9"/>
        <v>0</v>
      </c>
      <c r="T502" s="544"/>
      <c r="U502" s="544">
        <f t="shared" si="10"/>
        <v>0</v>
      </c>
      <c r="AC502" s="544"/>
      <c r="AG502" s="544">
        <f t="shared" si="11"/>
        <v>0</v>
      </c>
      <c r="AK502" s="544"/>
      <c r="AM502" s="544">
        <f t="shared" si="12"/>
        <v>0</v>
      </c>
      <c r="AP502" s="544">
        <f t="shared" si="13"/>
        <v>0</v>
      </c>
      <c r="AT502" s="544"/>
      <c r="AU502" s="544"/>
      <c r="AV502" s="544">
        <f t="shared" si="14"/>
        <v>0</v>
      </c>
      <c r="AY502" s="544">
        <f t="shared" si="15"/>
        <v>0</v>
      </c>
    </row>
    <row r="503" spans="14:51" ht="15.75" customHeight="1" x14ac:dyDescent="0.2">
      <c r="N503" s="544">
        <f t="shared" si="8"/>
        <v>0</v>
      </c>
      <c r="Q503" s="544">
        <f t="shared" si="9"/>
        <v>0</v>
      </c>
      <c r="T503" s="544"/>
      <c r="U503" s="544">
        <f t="shared" si="10"/>
        <v>0</v>
      </c>
      <c r="AC503" s="544"/>
      <c r="AG503" s="544">
        <f t="shared" si="11"/>
        <v>0</v>
      </c>
      <c r="AK503" s="544"/>
      <c r="AM503" s="544">
        <f t="shared" si="12"/>
        <v>0</v>
      </c>
      <c r="AP503" s="544">
        <f t="shared" si="13"/>
        <v>0</v>
      </c>
      <c r="AT503" s="544"/>
      <c r="AU503" s="544"/>
      <c r="AV503" s="544">
        <f t="shared" si="14"/>
        <v>0</v>
      </c>
      <c r="AY503" s="544">
        <f t="shared" si="15"/>
        <v>0</v>
      </c>
    </row>
    <row r="504" spans="14:51" ht="15.75" customHeight="1" x14ac:dyDescent="0.2">
      <c r="N504" s="544">
        <f t="shared" si="8"/>
        <v>0</v>
      </c>
      <c r="Q504" s="544">
        <f t="shared" si="9"/>
        <v>0</v>
      </c>
      <c r="T504" s="544"/>
      <c r="U504" s="544">
        <f t="shared" si="10"/>
        <v>0</v>
      </c>
      <c r="AC504" s="544"/>
      <c r="AG504" s="544">
        <f t="shared" si="11"/>
        <v>0</v>
      </c>
      <c r="AK504" s="544"/>
      <c r="AM504" s="544">
        <f t="shared" si="12"/>
        <v>0</v>
      </c>
      <c r="AP504" s="544">
        <f t="shared" si="13"/>
        <v>0</v>
      </c>
      <c r="AT504" s="544"/>
      <c r="AU504" s="544"/>
      <c r="AV504" s="544">
        <f t="shared" si="14"/>
        <v>0</v>
      </c>
      <c r="AY504" s="544">
        <f t="shared" si="15"/>
        <v>0</v>
      </c>
    </row>
    <row r="505" spans="14:51" ht="15.75" customHeight="1" x14ac:dyDescent="0.2">
      <c r="N505" s="544">
        <f t="shared" si="8"/>
        <v>0</v>
      </c>
      <c r="Q505" s="544">
        <f t="shared" si="9"/>
        <v>0</v>
      </c>
      <c r="T505" s="544"/>
      <c r="U505" s="544">
        <f t="shared" si="10"/>
        <v>0</v>
      </c>
      <c r="AC505" s="544"/>
      <c r="AG505" s="544">
        <f t="shared" si="11"/>
        <v>0</v>
      </c>
      <c r="AK505" s="544"/>
      <c r="AM505" s="544">
        <f t="shared" si="12"/>
        <v>0</v>
      </c>
      <c r="AP505" s="544">
        <f t="shared" si="13"/>
        <v>0</v>
      </c>
      <c r="AT505" s="544"/>
      <c r="AU505" s="544"/>
      <c r="AV505" s="544">
        <f t="shared" si="14"/>
        <v>0</v>
      </c>
      <c r="AY505" s="544">
        <f t="shared" si="15"/>
        <v>0</v>
      </c>
    </row>
    <row r="506" spans="14:51" ht="15.75" customHeight="1" x14ac:dyDescent="0.2">
      <c r="N506" s="544">
        <f t="shared" si="8"/>
        <v>0</v>
      </c>
      <c r="Q506" s="544">
        <f t="shared" si="9"/>
        <v>0</v>
      </c>
      <c r="T506" s="544"/>
      <c r="U506" s="544">
        <f t="shared" si="10"/>
        <v>0</v>
      </c>
      <c r="AC506" s="544"/>
      <c r="AG506" s="544">
        <f t="shared" si="11"/>
        <v>0</v>
      </c>
      <c r="AK506" s="544"/>
      <c r="AM506" s="544">
        <f t="shared" si="12"/>
        <v>0</v>
      </c>
      <c r="AP506" s="544">
        <f t="shared" si="13"/>
        <v>0</v>
      </c>
      <c r="AT506" s="544"/>
      <c r="AU506" s="544"/>
      <c r="AV506" s="544">
        <f t="shared" si="14"/>
        <v>0</v>
      </c>
      <c r="AY506" s="544">
        <f t="shared" si="15"/>
        <v>0</v>
      </c>
    </row>
    <row r="507" spans="14:51" ht="15.75" customHeight="1" x14ac:dyDescent="0.2">
      <c r="N507" s="544">
        <f t="shared" si="8"/>
        <v>0</v>
      </c>
      <c r="Q507" s="544">
        <f t="shared" si="9"/>
        <v>0</v>
      </c>
      <c r="T507" s="544"/>
      <c r="U507" s="544">
        <f t="shared" si="10"/>
        <v>0</v>
      </c>
      <c r="AC507" s="544"/>
      <c r="AG507" s="544">
        <f t="shared" si="11"/>
        <v>0</v>
      </c>
      <c r="AK507" s="544"/>
      <c r="AM507" s="544">
        <f t="shared" si="12"/>
        <v>0</v>
      </c>
      <c r="AP507" s="544">
        <f t="shared" si="13"/>
        <v>0</v>
      </c>
      <c r="AT507" s="544"/>
      <c r="AU507" s="544"/>
      <c r="AV507" s="544">
        <f t="shared" si="14"/>
        <v>0</v>
      </c>
      <c r="AY507" s="544">
        <f t="shared" si="15"/>
        <v>0</v>
      </c>
    </row>
    <row r="508" spans="14:51" ht="15.75" customHeight="1" x14ac:dyDescent="0.2">
      <c r="N508" s="544">
        <f t="shared" si="8"/>
        <v>0</v>
      </c>
      <c r="Q508" s="544">
        <f t="shared" si="9"/>
        <v>0</v>
      </c>
      <c r="T508" s="544"/>
      <c r="U508" s="544">
        <f t="shared" si="10"/>
        <v>0</v>
      </c>
      <c r="AC508" s="544"/>
      <c r="AG508" s="544">
        <f t="shared" si="11"/>
        <v>0</v>
      </c>
      <c r="AK508" s="544"/>
      <c r="AM508" s="544">
        <f t="shared" si="12"/>
        <v>0</v>
      </c>
      <c r="AP508" s="544">
        <f t="shared" si="13"/>
        <v>0</v>
      </c>
      <c r="AT508" s="544"/>
      <c r="AU508" s="544"/>
      <c r="AV508" s="544">
        <f t="shared" si="14"/>
        <v>0</v>
      </c>
      <c r="AY508" s="544">
        <f t="shared" si="15"/>
        <v>0</v>
      </c>
    </row>
    <row r="509" spans="14:51" ht="15.75" customHeight="1" x14ac:dyDescent="0.2">
      <c r="N509" s="544">
        <f t="shared" si="8"/>
        <v>0</v>
      </c>
      <c r="Q509" s="544">
        <f t="shared" si="9"/>
        <v>0</v>
      </c>
      <c r="T509" s="544"/>
      <c r="U509" s="544">
        <f t="shared" si="10"/>
        <v>0</v>
      </c>
      <c r="AC509" s="544"/>
      <c r="AG509" s="544">
        <f t="shared" si="11"/>
        <v>0</v>
      </c>
      <c r="AK509" s="544"/>
      <c r="AM509" s="544">
        <f t="shared" si="12"/>
        <v>0</v>
      </c>
      <c r="AP509" s="544">
        <f t="shared" si="13"/>
        <v>0</v>
      </c>
      <c r="AT509" s="544"/>
      <c r="AU509" s="544"/>
      <c r="AV509" s="544">
        <f t="shared" si="14"/>
        <v>0</v>
      </c>
      <c r="AY509" s="544">
        <f t="shared" si="15"/>
        <v>0</v>
      </c>
    </row>
    <row r="510" spans="14:51" ht="15.75" customHeight="1" x14ac:dyDescent="0.2">
      <c r="N510" s="544">
        <f t="shared" si="8"/>
        <v>0</v>
      </c>
      <c r="Q510" s="544">
        <f t="shared" si="9"/>
        <v>0</v>
      </c>
      <c r="T510" s="544"/>
      <c r="U510" s="544">
        <f t="shared" si="10"/>
        <v>0</v>
      </c>
      <c r="AC510" s="544"/>
      <c r="AG510" s="544">
        <f t="shared" si="11"/>
        <v>0</v>
      </c>
      <c r="AK510" s="544"/>
      <c r="AM510" s="544">
        <f t="shared" si="12"/>
        <v>0</v>
      </c>
      <c r="AP510" s="544">
        <f t="shared" si="13"/>
        <v>0</v>
      </c>
      <c r="AT510" s="544"/>
      <c r="AU510" s="544"/>
      <c r="AV510" s="544">
        <f t="shared" si="14"/>
        <v>0</v>
      </c>
      <c r="AY510" s="544">
        <f t="shared" si="15"/>
        <v>0</v>
      </c>
    </row>
    <row r="511" spans="14:51" ht="15.75" customHeight="1" x14ac:dyDescent="0.2">
      <c r="N511" s="544">
        <f t="shared" si="8"/>
        <v>0</v>
      </c>
      <c r="Q511" s="544">
        <f t="shared" si="9"/>
        <v>0</v>
      </c>
      <c r="T511" s="544"/>
      <c r="U511" s="544">
        <f t="shared" si="10"/>
        <v>0</v>
      </c>
      <c r="AC511" s="544"/>
      <c r="AG511" s="544">
        <f t="shared" si="11"/>
        <v>0</v>
      </c>
      <c r="AK511" s="544"/>
      <c r="AM511" s="544">
        <f t="shared" si="12"/>
        <v>0</v>
      </c>
      <c r="AP511" s="544">
        <f t="shared" si="13"/>
        <v>0</v>
      </c>
      <c r="AT511" s="544"/>
      <c r="AU511" s="544"/>
      <c r="AV511" s="544">
        <f t="shared" si="14"/>
        <v>0</v>
      </c>
      <c r="AY511" s="544">
        <f t="shared" si="15"/>
        <v>0</v>
      </c>
    </row>
    <row r="512" spans="14:51" ht="15.75" customHeight="1" x14ac:dyDescent="0.2">
      <c r="N512" s="544">
        <f t="shared" si="8"/>
        <v>0</v>
      </c>
      <c r="Q512" s="544">
        <f t="shared" si="9"/>
        <v>0</v>
      </c>
      <c r="T512" s="544"/>
      <c r="U512" s="544">
        <f t="shared" si="10"/>
        <v>0</v>
      </c>
      <c r="AC512" s="544"/>
      <c r="AG512" s="544">
        <f t="shared" si="11"/>
        <v>0</v>
      </c>
      <c r="AK512" s="544"/>
      <c r="AM512" s="544">
        <f t="shared" si="12"/>
        <v>0</v>
      </c>
      <c r="AP512" s="544">
        <f t="shared" si="13"/>
        <v>0</v>
      </c>
      <c r="AT512" s="544"/>
      <c r="AU512" s="544"/>
      <c r="AV512" s="544">
        <f t="shared" si="14"/>
        <v>0</v>
      </c>
      <c r="AY512" s="544">
        <f t="shared" si="15"/>
        <v>0</v>
      </c>
    </row>
    <row r="513" spans="14:51" ht="15.75" customHeight="1" x14ac:dyDescent="0.2">
      <c r="N513" s="544">
        <f t="shared" si="8"/>
        <v>0</v>
      </c>
      <c r="Q513" s="544">
        <f t="shared" si="9"/>
        <v>0</v>
      </c>
      <c r="T513" s="544"/>
      <c r="U513" s="544">
        <f t="shared" si="10"/>
        <v>0</v>
      </c>
      <c r="AC513" s="544"/>
      <c r="AG513" s="544">
        <f t="shared" si="11"/>
        <v>0</v>
      </c>
      <c r="AK513" s="544"/>
      <c r="AM513" s="544">
        <f t="shared" si="12"/>
        <v>0</v>
      </c>
      <c r="AP513" s="544">
        <f t="shared" si="13"/>
        <v>0</v>
      </c>
      <c r="AT513" s="544"/>
      <c r="AU513" s="544"/>
      <c r="AV513" s="544">
        <f t="shared" si="14"/>
        <v>0</v>
      </c>
      <c r="AY513" s="544">
        <f t="shared" si="15"/>
        <v>0</v>
      </c>
    </row>
    <row r="514" spans="14:51" ht="15.75" customHeight="1" x14ac:dyDescent="0.2">
      <c r="N514" s="544">
        <f t="shared" ref="N514:N636" si="16">SUM(O514:P514)</f>
        <v>0</v>
      </c>
      <c r="Q514" s="544">
        <f t="shared" ref="Q514:Q636" si="17">SUM(R514:S514)</f>
        <v>0</v>
      </c>
      <c r="T514" s="544"/>
      <c r="U514" s="544">
        <f t="shared" ref="U514:U636" si="18">SUM(V514:AB514,AD514:AF514)</f>
        <v>0</v>
      </c>
      <c r="AC514" s="544"/>
      <c r="AG514" s="544">
        <f t="shared" ref="AG514:AG636" si="19">SUM(AH514:AI514)</f>
        <v>0</v>
      </c>
      <c r="AK514" s="544"/>
      <c r="AM514" s="544">
        <f t="shared" ref="AM514:AM636" si="20">SUM(AN514:AO514)</f>
        <v>0</v>
      </c>
      <c r="AP514" s="544">
        <f t="shared" ref="AP514:AP636" si="21">SUM(AQ514:AR514)</f>
        <v>0</v>
      </c>
      <c r="AT514" s="544"/>
      <c r="AU514" s="544"/>
      <c r="AV514" s="544">
        <f t="shared" ref="AV514:AV636" si="22">SUM(AW514:AX514)</f>
        <v>0</v>
      </c>
      <c r="AY514" s="544">
        <f t="shared" ref="AY514:AY636" si="23">SUM(AZ514:BA514)</f>
        <v>0</v>
      </c>
    </row>
    <row r="515" spans="14:51" ht="15.75" customHeight="1" x14ac:dyDescent="0.2">
      <c r="N515" s="544">
        <f t="shared" si="16"/>
        <v>0</v>
      </c>
      <c r="Q515" s="544">
        <f t="shared" si="17"/>
        <v>0</v>
      </c>
      <c r="T515" s="544"/>
      <c r="U515" s="544">
        <f t="shared" si="18"/>
        <v>0</v>
      </c>
      <c r="AC515" s="544"/>
      <c r="AG515" s="544">
        <f t="shared" si="19"/>
        <v>0</v>
      </c>
      <c r="AK515" s="544"/>
      <c r="AM515" s="544">
        <f t="shared" si="20"/>
        <v>0</v>
      </c>
      <c r="AP515" s="544">
        <f t="shared" si="21"/>
        <v>0</v>
      </c>
      <c r="AT515" s="544"/>
      <c r="AU515" s="544"/>
      <c r="AV515" s="544">
        <f t="shared" si="22"/>
        <v>0</v>
      </c>
      <c r="AY515" s="544">
        <f t="shared" si="23"/>
        <v>0</v>
      </c>
    </row>
    <row r="516" spans="14:51" ht="15.75" customHeight="1" x14ac:dyDescent="0.2">
      <c r="N516" s="544">
        <f t="shared" si="16"/>
        <v>0</v>
      </c>
      <c r="Q516" s="544">
        <f t="shared" si="17"/>
        <v>0</v>
      </c>
      <c r="T516" s="544"/>
      <c r="U516" s="544">
        <f t="shared" si="18"/>
        <v>0</v>
      </c>
      <c r="AC516" s="544"/>
      <c r="AG516" s="544">
        <f t="shared" si="19"/>
        <v>0</v>
      </c>
      <c r="AK516" s="544"/>
      <c r="AM516" s="544">
        <f t="shared" si="20"/>
        <v>0</v>
      </c>
      <c r="AP516" s="544">
        <f t="shared" si="21"/>
        <v>0</v>
      </c>
      <c r="AT516" s="544"/>
      <c r="AU516" s="544"/>
      <c r="AV516" s="544">
        <f t="shared" si="22"/>
        <v>0</v>
      </c>
      <c r="AY516" s="544">
        <f t="shared" si="23"/>
        <v>0</v>
      </c>
    </row>
    <row r="517" spans="14:51" ht="15.75" customHeight="1" x14ac:dyDescent="0.2">
      <c r="N517" s="544">
        <f t="shared" si="16"/>
        <v>0</v>
      </c>
      <c r="Q517" s="544">
        <f t="shared" si="17"/>
        <v>0</v>
      </c>
      <c r="T517" s="544"/>
      <c r="U517" s="544">
        <f t="shared" si="18"/>
        <v>0</v>
      </c>
      <c r="AC517" s="544"/>
      <c r="AG517" s="544">
        <f t="shared" si="19"/>
        <v>0</v>
      </c>
      <c r="AK517" s="544"/>
      <c r="AM517" s="544">
        <f t="shared" si="20"/>
        <v>0</v>
      </c>
      <c r="AP517" s="544">
        <f t="shared" si="21"/>
        <v>0</v>
      </c>
      <c r="AT517" s="544"/>
      <c r="AU517" s="544"/>
      <c r="AV517" s="544">
        <f t="shared" si="22"/>
        <v>0</v>
      </c>
      <c r="AY517" s="544">
        <f t="shared" si="23"/>
        <v>0</v>
      </c>
    </row>
    <row r="518" spans="14:51" ht="15.75" customHeight="1" x14ac:dyDescent="0.2">
      <c r="N518" s="544">
        <f t="shared" si="16"/>
        <v>0</v>
      </c>
      <c r="Q518" s="544">
        <f t="shared" si="17"/>
        <v>0</v>
      </c>
      <c r="T518" s="544"/>
      <c r="U518" s="544">
        <f t="shared" si="18"/>
        <v>0</v>
      </c>
      <c r="AC518" s="544"/>
      <c r="AG518" s="544">
        <f t="shared" si="19"/>
        <v>0</v>
      </c>
      <c r="AK518" s="544"/>
      <c r="AM518" s="544">
        <f t="shared" si="20"/>
        <v>0</v>
      </c>
      <c r="AP518" s="544">
        <f t="shared" si="21"/>
        <v>0</v>
      </c>
      <c r="AT518" s="544"/>
      <c r="AU518" s="544"/>
      <c r="AV518" s="544">
        <f t="shared" si="22"/>
        <v>0</v>
      </c>
      <c r="AY518" s="544">
        <f t="shared" si="23"/>
        <v>0</v>
      </c>
    </row>
    <row r="519" spans="14:51" ht="15.75" customHeight="1" x14ac:dyDescent="0.2">
      <c r="N519" s="544">
        <f t="shared" si="16"/>
        <v>0</v>
      </c>
      <c r="Q519" s="544">
        <f t="shared" si="17"/>
        <v>0</v>
      </c>
      <c r="T519" s="544"/>
      <c r="U519" s="544">
        <f t="shared" si="18"/>
        <v>0</v>
      </c>
      <c r="AC519" s="544"/>
      <c r="AG519" s="544">
        <f t="shared" si="19"/>
        <v>0</v>
      </c>
      <c r="AK519" s="544"/>
      <c r="AM519" s="544">
        <f t="shared" si="20"/>
        <v>0</v>
      </c>
      <c r="AP519" s="544">
        <f t="shared" si="21"/>
        <v>0</v>
      </c>
      <c r="AT519" s="544"/>
      <c r="AU519" s="544"/>
      <c r="AV519" s="544">
        <f t="shared" si="22"/>
        <v>0</v>
      </c>
      <c r="AY519" s="544">
        <f t="shared" si="23"/>
        <v>0</v>
      </c>
    </row>
    <row r="520" spans="14:51" ht="15.75" customHeight="1" x14ac:dyDescent="0.2">
      <c r="N520" s="544">
        <f t="shared" si="16"/>
        <v>0</v>
      </c>
      <c r="Q520" s="544">
        <f t="shared" si="17"/>
        <v>0</v>
      </c>
      <c r="T520" s="544"/>
      <c r="U520" s="544">
        <f t="shared" si="18"/>
        <v>0</v>
      </c>
      <c r="AC520" s="544"/>
      <c r="AG520" s="544">
        <f t="shared" si="19"/>
        <v>0</v>
      </c>
      <c r="AK520" s="544"/>
      <c r="AM520" s="544">
        <f t="shared" si="20"/>
        <v>0</v>
      </c>
      <c r="AP520" s="544">
        <f t="shared" si="21"/>
        <v>0</v>
      </c>
      <c r="AT520" s="544"/>
      <c r="AU520" s="544"/>
      <c r="AV520" s="544">
        <f t="shared" si="22"/>
        <v>0</v>
      </c>
      <c r="AY520" s="544">
        <f t="shared" si="23"/>
        <v>0</v>
      </c>
    </row>
    <row r="521" spans="14:51" ht="15.75" customHeight="1" x14ac:dyDescent="0.2">
      <c r="N521" s="544">
        <f t="shared" si="16"/>
        <v>0</v>
      </c>
      <c r="Q521" s="544">
        <f t="shared" si="17"/>
        <v>0</v>
      </c>
      <c r="T521" s="544"/>
      <c r="U521" s="544">
        <f t="shared" si="18"/>
        <v>0</v>
      </c>
      <c r="AC521" s="544"/>
      <c r="AG521" s="544">
        <f t="shared" si="19"/>
        <v>0</v>
      </c>
      <c r="AK521" s="544"/>
      <c r="AM521" s="544">
        <f t="shared" si="20"/>
        <v>0</v>
      </c>
      <c r="AP521" s="544">
        <f t="shared" si="21"/>
        <v>0</v>
      </c>
      <c r="AT521" s="544"/>
      <c r="AU521" s="544"/>
      <c r="AV521" s="544">
        <f t="shared" si="22"/>
        <v>0</v>
      </c>
      <c r="AY521" s="544">
        <f t="shared" si="23"/>
        <v>0</v>
      </c>
    </row>
    <row r="522" spans="14:51" ht="15.75" customHeight="1" x14ac:dyDescent="0.2">
      <c r="N522" s="544">
        <f t="shared" si="16"/>
        <v>0</v>
      </c>
      <c r="Q522" s="544">
        <f t="shared" si="17"/>
        <v>0</v>
      </c>
      <c r="T522" s="544"/>
      <c r="U522" s="544">
        <f t="shared" si="18"/>
        <v>0</v>
      </c>
      <c r="AC522" s="544"/>
      <c r="AG522" s="544">
        <f t="shared" si="19"/>
        <v>0</v>
      </c>
      <c r="AK522" s="544"/>
      <c r="AM522" s="544">
        <f t="shared" si="20"/>
        <v>0</v>
      </c>
      <c r="AP522" s="544">
        <f t="shared" si="21"/>
        <v>0</v>
      </c>
      <c r="AT522" s="544"/>
      <c r="AU522" s="544"/>
      <c r="AV522" s="544">
        <f t="shared" si="22"/>
        <v>0</v>
      </c>
      <c r="AY522" s="544">
        <f t="shared" si="23"/>
        <v>0</v>
      </c>
    </row>
    <row r="523" spans="14:51" ht="15.75" customHeight="1" x14ac:dyDescent="0.2">
      <c r="N523" s="544">
        <f t="shared" si="16"/>
        <v>0</v>
      </c>
      <c r="Q523" s="544">
        <f t="shared" si="17"/>
        <v>0</v>
      </c>
      <c r="T523" s="544"/>
      <c r="U523" s="544">
        <f t="shared" si="18"/>
        <v>0</v>
      </c>
      <c r="AC523" s="544"/>
      <c r="AG523" s="544">
        <f t="shared" si="19"/>
        <v>0</v>
      </c>
      <c r="AK523" s="544"/>
      <c r="AM523" s="544">
        <f t="shared" si="20"/>
        <v>0</v>
      </c>
      <c r="AP523" s="544">
        <f t="shared" si="21"/>
        <v>0</v>
      </c>
      <c r="AT523" s="544"/>
      <c r="AU523" s="544"/>
      <c r="AV523" s="544">
        <f t="shared" si="22"/>
        <v>0</v>
      </c>
      <c r="AY523" s="544">
        <f t="shared" si="23"/>
        <v>0</v>
      </c>
    </row>
    <row r="524" spans="14:51" ht="15.75" customHeight="1" x14ac:dyDescent="0.2">
      <c r="N524" s="544">
        <f t="shared" si="16"/>
        <v>0</v>
      </c>
      <c r="Q524" s="544">
        <f t="shared" si="17"/>
        <v>0</v>
      </c>
      <c r="T524" s="544"/>
      <c r="U524" s="544">
        <f t="shared" si="18"/>
        <v>0</v>
      </c>
      <c r="AC524" s="544"/>
      <c r="AG524" s="544">
        <f t="shared" si="19"/>
        <v>0</v>
      </c>
      <c r="AK524" s="544"/>
      <c r="AM524" s="544">
        <f t="shared" si="20"/>
        <v>0</v>
      </c>
      <c r="AP524" s="544">
        <f t="shared" si="21"/>
        <v>0</v>
      </c>
      <c r="AT524" s="544"/>
      <c r="AU524" s="544"/>
      <c r="AV524" s="544">
        <f t="shared" si="22"/>
        <v>0</v>
      </c>
      <c r="AY524" s="544">
        <f t="shared" si="23"/>
        <v>0</v>
      </c>
    </row>
    <row r="525" spans="14:51" ht="15.75" customHeight="1" x14ac:dyDescent="0.2">
      <c r="N525" s="544">
        <f t="shared" si="16"/>
        <v>0</v>
      </c>
      <c r="Q525" s="544">
        <f t="shared" si="17"/>
        <v>0</v>
      </c>
      <c r="T525" s="544"/>
      <c r="U525" s="544">
        <f t="shared" si="18"/>
        <v>0</v>
      </c>
      <c r="AC525" s="544"/>
      <c r="AG525" s="544">
        <f t="shared" si="19"/>
        <v>0</v>
      </c>
      <c r="AK525" s="544"/>
      <c r="AM525" s="544">
        <f t="shared" si="20"/>
        <v>0</v>
      </c>
      <c r="AP525" s="544">
        <f t="shared" si="21"/>
        <v>0</v>
      </c>
      <c r="AT525" s="544"/>
      <c r="AU525" s="544"/>
      <c r="AV525" s="544">
        <f t="shared" si="22"/>
        <v>0</v>
      </c>
      <c r="AY525" s="544">
        <f t="shared" si="23"/>
        <v>0</v>
      </c>
    </row>
    <row r="526" spans="14:51" ht="15.75" customHeight="1" x14ac:dyDescent="0.2">
      <c r="N526" s="544">
        <f t="shared" si="16"/>
        <v>0</v>
      </c>
      <c r="Q526" s="544">
        <f t="shared" si="17"/>
        <v>0</v>
      </c>
      <c r="T526" s="544"/>
      <c r="U526" s="544">
        <f t="shared" si="18"/>
        <v>0</v>
      </c>
      <c r="AC526" s="544"/>
      <c r="AG526" s="544">
        <f t="shared" si="19"/>
        <v>0</v>
      </c>
      <c r="AK526" s="544"/>
      <c r="AM526" s="544">
        <f t="shared" si="20"/>
        <v>0</v>
      </c>
      <c r="AP526" s="544">
        <f t="shared" si="21"/>
        <v>0</v>
      </c>
      <c r="AT526" s="544"/>
      <c r="AU526" s="544"/>
      <c r="AV526" s="544">
        <f t="shared" si="22"/>
        <v>0</v>
      </c>
      <c r="AY526" s="544">
        <f t="shared" si="23"/>
        <v>0</v>
      </c>
    </row>
    <row r="527" spans="14:51" ht="15.75" customHeight="1" x14ac:dyDescent="0.2">
      <c r="N527" s="544">
        <f t="shared" si="16"/>
        <v>0</v>
      </c>
      <c r="Q527" s="544">
        <f t="shared" si="17"/>
        <v>0</v>
      </c>
      <c r="T527" s="544"/>
      <c r="U527" s="544">
        <f t="shared" si="18"/>
        <v>0</v>
      </c>
      <c r="AC527" s="544"/>
      <c r="AG527" s="544">
        <f t="shared" si="19"/>
        <v>0</v>
      </c>
      <c r="AK527" s="544"/>
      <c r="AM527" s="544">
        <f t="shared" si="20"/>
        <v>0</v>
      </c>
      <c r="AP527" s="544">
        <f t="shared" si="21"/>
        <v>0</v>
      </c>
      <c r="AT527" s="544"/>
      <c r="AU527" s="544"/>
      <c r="AV527" s="544">
        <f t="shared" si="22"/>
        <v>0</v>
      </c>
      <c r="AY527" s="544">
        <f t="shared" si="23"/>
        <v>0</v>
      </c>
    </row>
    <row r="528" spans="14:51" ht="15.75" customHeight="1" x14ac:dyDescent="0.2">
      <c r="N528" s="544">
        <f t="shared" si="16"/>
        <v>0</v>
      </c>
      <c r="Q528" s="544">
        <f t="shared" si="17"/>
        <v>0</v>
      </c>
      <c r="T528" s="544"/>
      <c r="U528" s="544">
        <f t="shared" si="18"/>
        <v>0</v>
      </c>
      <c r="AC528" s="544"/>
      <c r="AG528" s="544">
        <f t="shared" si="19"/>
        <v>0</v>
      </c>
      <c r="AK528" s="544"/>
      <c r="AM528" s="544">
        <f t="shared" si="20"/>
        <v>0</v>
      </c>
      <c r="AP528" s="544">
        <f t="shared" si="21"/>
        <v>0</v>
      </c>
      <c r="AT528" s="544"/>
      <c r="AU528" s="544"/>
      <c r="AV528" s="544">
        <f t="shared" si="22"/>
        <v>0</v>
      </c>
      <c r="AY528" s="544">
        <f t="shared" si="23"/>
        <v>0</v>
      </c>
    </row>
    <row r="529" spans="14:51" ht="15.75" customHeight="1" x14ac:dyDescent="0.2">
      <c r="N529" s="544">
        <f t="shared" si="16"/>
        <v>0</v>
      </c>
      <c r="Q529" s="544">
        <f t="shared" si="17"/>
        <v>0</v>
      </c>
      <c r="T529" s="544"/>
      <c r="U529" s="544">
        <f t="shared" si="18"/>
        <v>0</v>
      </c>
      <c r="AC529" s="544"/>
      <c r="AG529" s="544">
        <f t="shared" si="19"/>
        <v>0</v>
      </c>
      <c r="AK529" s="544"/>
      <c r="AM529" s="544">
        <f t="shared" si="20"/>
        <v>0</v>
      </c>
      <c r="AP529" s="544">
        <f t="shared" si="21"/>
        <v>0</v>
      </c>
      <c r="AT529" s="544"/>
      <c r="AU529" s="544"/>
      <c r="AV529" s="544">
        <f t="shared" si="22"/>
        <v>0</v>
      </c>
      <c r="AY529" s="544">
        <f t="shared" si="23"/>
        <v>0</v>
      </c>
    </row>
    <row r="530" spans="14:51" ht="15.75" customHeight="1" x14ac:dyDescent="0.2">
      <c r="N530" s="544">
        <f t="shared" si="16"/>
        <v>0</v>
      </c>
      <c r="Q530" s="544">
        <f t="shared" si="17"/>
        <v>0</v>
      </c>
      <c r="T530" s="544"/>
      <c r="U530" s="544">
        <f t="shared" si="18"/>
        <v>0</v>
      </c>
      <c r="AC530" s="544"/>
      <c r="AG530" s="544">
        <f t="shared" si="19"/>
        <v>0</v>
      </c>
      <c r="AK530" s="544"/>
      <c r="AM530" s="544">
        <f t="shared" si="20"/>
        <v>0</v>
      </c>
      <c r="AP530" s="544">
        <f t="shared" si="21"/>
        <v>0</v>
      </c>
      <c r="AT530" s="544"/>
      <c r="AU530" s="544"/>
      <c r="AV530" s="544">
        <f t="shared" si="22"/>
        <v>0</v>
      </c>
      <c r="AY530" s="544">
        <f t="shared" si="23"/>
        <v>0</v>
      </c>
    </row>
    <row r="531" spans="14:51" ht="15.75" customHeight="1" x14ac:dyDescent="0.2">
      <c r="N531" s="544">
        <f t="shared" si="16"/>
        <v>0</v>
      </c>
      <c r="Q531" s="544">
        <f t="shared" si="17"/>
        <v>0</v>
      </c>
      <c r="T531" s="544"/>
      <c r="U531" s="544">
        <f t="shared" si="18"/>
        <v>0</v>
      </c>
      <c r="AC531" s="544"/>
      <c r="AG531" s="544">
        <f t="shared" si="19"/>
        <v>0</v>
      </c>
      <c r="AK531" s="544"/>
      <c r="AM531" s="544">
        <f t="shared" si="20"/>
        <v>0</v>
      </c>
      <c r="AP531" s="544">
        <f t="shared" si="21"/>
        <v>0</v>
      </c>
      <c r="AT531" s="544"/>
      <c r="AU531" s="544"/>
      <c r="AV531" s="544">
        <f t="shared" si="22"/>
        <v>0</v>
      </c>
      <c r="AY531" s="544">
        <f t="shared" si="23"/>
        <v>0</v>
      </c>
    </row>
    <row r="532" spans="14:51" ht="15.75" customHeight="1" x14ac:dyDescent="0.2">
      <c r="N532" s="544">
        <f t="shared" si="16"/>
        <v>0</v>
      </c>
      <c r="Q532" s="544">
        <f t="shared" si="17"/>
        <v>0</v>
      </c>
      <c r="T532" s="544"/>
      <c r="U532" s="544">
        <f t="shared" si="18"/>
        <v>0</v>
      </c>
      <c r="AC532" s="544"/>
      <c r="AG532" s="544">
        <f t="shared" si="19"/>
        <v>0</v>
      </c>
      <c r="AK532" s="544"/>
      <c r="AM532" s="544">
        <f t="shared" si="20"/>
        <v>0</v>
      </c>
      <c r="AP532" s="544">
        <f t="shared" si="21"/>
        <v>0</v>
      </c>
      <c r="AT532" s="544"/>
      <c r="AU532" s="544"/>
      <c r="AV532" s="544">
        <f t="shared" si="22"/>
        <v>0</v>
      </c>
      <c r="AY532" s="544">
        <f t="shared" si="23"/>
        <v>0</v>
      </c>
    </row>
    <row r="533" spans="14:51" ht="15.75" customHeight="1" x14ac:dyDescent="0.2">
      <c r="N533" s="544">
        <f t="shared" si="16"/>
        <v>0</v>
      </c>
      <c r="Q533" s="544">
        <f t="shared" si="17"/>
        <v>0</v>
      </c>
      <c r="T533" s="544"/>
      <c r="U533" s="544">
        <f t="shared" si="18"/>
        <v>0</v>
      </c>
      <c r="AC533" s="544"/>
      <c r="AG533" s="544">
        <f t="shared" si="19"/>
        <v>0</v>
      </c>
      <c r="AK533" s="544"/>
      <c r="AM533" s="544">
        <f t="shared" si="20"/>
        <v>0</v>
      </c>
      <c r="AP533" s="544">
        <f t="shared" si="21"/>
        <v>0</v>
      </c>
      <c r="AT533" s="544"/>
      <c r="AU533" s="544"/>
      <c r="AV533" s="544">
        <f t="shared" si="22"/>
        <v>0</v>
      </c>
      <c r="AY533" s="544">
        <f t="shared" si="23"/>
        <v>0</v>
      </c>
    </row>
    <row r="534" spans="14:51" ht="15.75" customHeight="1" x14ac:dyDescent="0.2">
      <c r="N534" s="544">
        <f t="shared" si="16"/>
        <v>0</v>
      </c>
      <c r="Q534" s="544">
        <f t="shared" si="17"/>
        <v>0</v>
      </c>
      <c r="T534" s="544"/>
      <c r="U534" s="544">
        <f t="shared" si="18"/>
        <v>0</v>
      </c>
      <c r="AC534" s="544"/>
      <c r="AG534" s="544">
        <f t="shared" si="19"/>
        <v>0</v>
      </c>
      <c r="AK534" s="544"/>
      <c r="AM534" s="544">
        <f t="shared" si="20"/>
        <v>0</v>
      </c>
      <c r="AP534" s="544">
        <f t="shared" si="21"/>
        <v>0</v>
      </c>
      <c r="AT534" s="544"/>
      <c r="AU534" s="544"/>
      <c r="AV534" s="544">
        <f t="shared" si="22"/>
        <v>0</v>
      </c>
      <c r="AY534" s="544">
        <f t="shared" si="23"/>
        <v>0</v>
      </c>
    </row>
    <row r="535" spans="14:51" ht="15.75" customHeight="1" x14ac:dyDescent="0.2">
      <c r="N535" s="544">
        <f t="shared" si="16"/>
        <v>0</v>
      </c>
      <c r="Q535" s="544">
        <f t="shared" si="17"/>
        <v>0</v>
      </c>
      <c r="T535" s="544"/>
      <c r="U535" s="544">
        <f t="shared" si="18"/>
        <v>0</v>
      </c>
      <c r="AC535" s="544"/>
      <c r="AG535" s="544">
        <f t="shared" si="19"/>
        <v>0</v>
      </c>
      <c r="AK535" s="544"/>
      <c r="AM535" s="544">
        <f t="shared" si="20"/>
        <v>0</v>
      </c>
      <c r="AP535" s="544">
        <f t="shared" si="21"/>
        <v>0</v>
      </c>
      <c r="AT535" s="544"/>
      <c r="AU535" s="544"/>
      <c r="AV535" s="544">
        <f t="shared" si="22"/>
        <v>0</v>
      </c>
      <c r="AY535" s="544">
        <f t="shared" si="23"/>
        <v>0</v>
      </c>
    </row>
    <row r="536" spans="14:51" ht="15.75" customHeight="1" x14ac:dyDescent="0.2">
      <c r="N536" s="544">
        <f t="shared" si="16"/>
        <v>0</v>
      </c>
      <c r="Q536" s="544">
        <f t="shared" si="17"/>
        <v>0</v>
      </c>
      <c r="T536" s="544"/>
      <c r="U536" s="544">
        <f t="shared" si="18"/>
        <v>0</v>
      </c>
      <c r="AC536" s="544"/>
      <c r="AG536" s="544">
        <f t="shared" si="19"/>
        <v>0</v>
      </c>
      <c r="AK536" s="544"/>
      <c r="AM536" s="544">
        <f t="shared" si="20"/>
        <v>0</v>
      </c>
      <c r="AP536" s="544">
        <f t="shared" si="21"/>
        <v>0</v>
      </c>
      <c r="AT536" s="544"/>
      <c r="AU536" s="544"/>
      <c r="AV536" s="544">
        <f t="shared" si="22"/>
        <v>0</v>
      </c>
      <c r="AY536" s="544">
        <f t="shared" si="23"/>
        <v>0</v>
      </c>
    </row>
    <row r="537" spans="14:51" ht="15.75" customHeight="1" x14ac:dyDescent="0.2">
      <c r="N537" s="544">
        <f t="shared" si="16"/>
        <v>0</v>
      </c>
      <c r="Q537" s="544">
        <f t="shared" si="17"/>
        <v>0</v>
      </c>
      <c r="T537" s="544"/>
      <c r="U537" s="544">
        <f t="shared" si="18"/>
        <v>0</v>
      </c>
      <c r="AC537" s="544"/>
      <c r="AG537" s="544">
        <f t="shared" si="19"/>
        <v>0</v>
      </c>
      <c r="AK537" s="544"/>
      <c r="AM537" s="544">
        <f t="shared" si="20"/>
        <v>0</v>
      </c>
      <c r="AP537" s="544">
        <f t="shared" si="21"/>
        <v>0</v>
      </c>
      <c r="AT537" s="544"/>
      <c r="AU537" s="544"/>
      <c r="AV537" s="544">
        <f t="shared" si="22"/>
        <v>0</v>
      </c>
      <c r="AY537" s="544">
        <f t="shared" si="23"/>
        <v>0</v>
      </c>
    </row>
    <row r="538" spans="14:51" ht="15.75" customHeight="1" x14ac:dyDescent="0.2">
      <c r="N538" s="544">
        <f t="shared" si="16"/>
        <v>0</v>
      </c>
      <c r="Q538" s="544">
        <f t="shared" si="17"/>
        <v>0</v>
      </c>
      <c r="T538" s="544"/>
      <c r="U538" s="544">
        <f t="shared" si="18"/>
        <v>0</v>
      </c>
      <c r="AC538" s="544"/>
      <c r="AG538" s="544">
        <f t="shared" si="19"/>
        <v>0</v>
      </c>
      <c r="AK538" s="544"/>
      <c r="AM538" s="544">
        <f t="shared" si="20"/>
        <v>0</v>
      </c>
      <c r="AP538" s="544">
        <f t="shared" si="21"/>
        <v>0</v>
      </c>
      <c r="AT538" s="544"/>
      <c r="AU538" s="544"/>
      <c r="AV538" s="544">
        <f t="shared" si="22"/>
        <v>0</v>
      </c>
      <c r="AY538" s="544">
        <f t="shared" si="23"/>
        <v>0</v>
      </c>
    </row>
    <row r="539" spans="14:51" ht="15.75" customHeight="1" x14ac:dyDescent="0.2">
      <c r="N539" s="544">
        <f t="shared" si="16"/>
        <v>0</v>
      </c>
      <c r="Q539" s="544">
        <f t="shared" si="17"/>
        <v>0</v>
      </c>
      <c r="T539" s="544"/>
      <c r="U539" s="544">
        <f t="shared" si="18"/>
        <v>0</v>
      </c>
      <c r="AC539" s="544"/>
      <c r="AG539" s="544">
        <f t="shared" si="19"/>
        <v>0</v>
      </c>
      <c r="AK539" s="544"/>
      <c r="AM539" s="544">
        <f t="shared" si="20"/>
        <v>0</v>
      </c>
      <c r="AP539" s="544">
        <f t="shared" si="21"/>
        <v>0</v>
      </c>
      <c r="AT539" s="544"/>
      <c r="AU539" s="544"/>
      <c r="AV539" s="544">
        <f t="shared" si="22"/>
        <v>0</v>
      </c>
      <c r="AY539" s="544">
        <f t="shared" si="23"/>
        <v>0</v>
      </c>
    </row>
    <row r="540" spans="14:51" ht="15.75" customHeight="1" x14ac:dyDescent="0.2">
      <c r="N540" s="544">
        <f t="shared" si="16"/>
        <v>0</v>
      </c>
      <c r="Q540" s="544">
        <f t="shared" si="17"/>
        <v>0</v>
      </c>
      <c r="T540" s="544"/>
      <c r="U540" s="544">
        <f t="shared" si="18"/>
        <v>0</v>
      </c>
      <c r="AC540" s="544"/>
      <c r="AG540" s="544">
        <f t="shared" si="19"/>
        <v>0</v>
      </c>
      <c r="AK540" s="544"/>
      <c r="AM540" s="544">
        <f t="shared" si="20"/>
        <v>0</v>
      </c>
      <c r="AP540" s="544">
        <f t="shared" si="21"/>
        <v>0</v>
      </c>
      <c r="AT540" s="544"/>
      <c r="AU540" s="544"/>
      <c r="AV540" s="544">
        <f t="shared" si="22"/>
        <v>0</v>
      </c>
      <c r="AY540" s="544">
        <f t="shared" si="23"/>
        <v>0</v>
      </c>
    </row>
    <row r="541" spans="14:51" ht="15.75" customHeight="1" x14ac:dyDescent="0.2">
      <c r="N541" s="544">
        <f t="shared" si="16"/>
        <v>0</v>
      </c>
      <c r="Q541" s="544">
        <f t="shared" si="17"/>
        <v>0</v>
      </c>
      <c r="T541" s="544"/>
      <c r="U541" s="544">
        <f t="shared" si="18"/>
        <v>0</v>
      </c>
      <c r="AC541" s="544"/>
      <c r="AG541" s="544">
        <f t="shared" si="19"/>
        <v>0</v>
      </c>
      <c r="AK541" s="544"/>
      <c r="AM541" s="544">
        <f t="shared" si="20"/>
        <v>0</v>
      </c>
      <c r="AP541" s="544">
        <f t="shared" si="21"/>
        <v>0</v>
      </c>
      <c r="AT541" s="544"/>
      <c r="AU541" s="544"/>
      <c r="AV541" s="544">
        <f t="shared" si="22"/>
        <v>0</v>
      </c>
      <c r="AY541" s="544">
        <f t="shared" si="23"/>
        <v>0</v>
      </c>
    </row>
    <row r="542" spans="14:51" ht="15.75" customHeight="1" x14ac:dyDescent="0.2">
      <c r="N542" s="544">
        <f t="shared" si="16"/>
        <v>0</v>
      </c>
      <c r="Q542" s="544">
        <f t="shared" si="17"/>
        <v>0</v>
      </c>
      <c r="T542" s="544"/>
      <c r="U542" s="544">
        <f t="shared" si="18"/>
        <v>0</v>
      </c>
      <c r="AC542" s="544"/>
      <c r="AG542" s="544">
        <f t="shared" si="19"/>
        <v>0</v>
      </c>
      <c r="AK542" s="544"/>
      <c r="AM542" s="544">
        <f t="shared" si="20"/>
        <v>0</v>
      </c>
      <c r="AP542" s="544">
        <f t="shared" si="21"/>
        <v>0</v>
      </c>
      <c r="AT542" s="544"/>
      <c r="AU542" s="544"/>
      <c r="AV542" s="544">
        <f t="shared" si="22"/>
        <v>0</v>
      </c>
      <c r="AY542" s="544">
        <f t="shared" si="23"/>
        <v>0</v>
      </c>
    </row>
    <row r="543" spans="14:51" ht="15.75" customHeight="1" x14ac:dyDescent="0.2">
      <c r="N543" s="544">
        <f t="shared" si="16"/>
        <v>0</v>
      </c>
      <c r="Q543" s="544">
        <f t="shared" si="17"/>
        <v>0</v>
      </c>
      <c r="T543" s="544"/>
      <c r="U543" s="544">
        <f t="shared" si="18"/>
        <v>0</v>
      </c>
      <c r="AC543" s="544"/>
      <c r="AG543" s="544">
        <f t="shared" si="19"/>
        <v>0</v>
      </c>
      <c r="AK543" s="544"/>
      <c r="AM543" s="544">
        <f t="shared" si="20"/>
        <v>0</v>
      </c>
      <c r="AP543" s="544">
        <f t="shared" si="21"/>
        <v>0</v>
      </c>
      <c r="AT543" s="544"/>
      <c r="AU543" s="544"/>
      <c r="AV543" s="544">
        <f t="shared" si="22"/>
        <v>0</v>
      </c>
      <c r="AY543" s="544">
        <f t="shared" si="23"/>
        <v>0</v>
      </c>
    </row>
    <row r="544" spans="14:51" ht="15.75" customHeight="1" x14ac:dyDescent="0.2">
      <c r="N544" s="544">
        <f t="shared" si="16"/>
        <v>0</v>
      </c>
      <c r="Q544" s="544">
        <f t="shared" si="17"/>
        <v>0</v>
      </c>
      <c r="T544" s="544"/>
      <c r="U544" s="544">
        <f t="shared" si="18"/>
        <v>0</v>
      </c>
      <c r="AC544" s="544"/>
      <c r="AG544" s="544">
        <f t="shared" si="19"/>
        <v>0</v>
      </c>
      <c r="AK544" s="544"/>
      <c r="AM544" s="544">
        <f t="shared" si="20"/>
        <v>0</v>
      </c>
      <c r="AP544" s="544">
        <f t="shared" si="21"/>
        <v>0</v>
      </c>
      <c r="AT544" s="544"/>
      <c r="AU544" s="544"/>
      <c r="AV544" s="544">
        <f t="shared" si="22"/>
        <v>0</v>
      </c>
      <c r="AY544" s="544">
        <f t="shared" si="23"/>
        <v>0</v>
      </c>
    </row>
    <row r="545" spans="14:51" ht="15.75" customHeight="1" x14ac:dyDescent="0.2">
      <c r="N545" s="544">
        <f t="shared" si="16"/>
        <v>0</v>
      </c>
      <c r="Q545" s="544">
        <f t="shared" si="17"/>
        <v>0</v>
      </c>
      <c r="T545" s="544"/>
      <c r="U545" s="544">
        <f t="shared" si="18"/>
        <v>0</v>
      </c>
      <c r="AC545" s="544"/>
      <c r="AG545" s="544">
        <f t="shared" si="19"/>
        <v>0</v>
      </c>
      <c r="AK545" s="544"/>
      <c r="AM545" s="544">
        <f t="shared" si="20"/>
        <v>0</v>
      </c>
      <c r="AP545" s="544">
        <f t="shared" si="21"/>
        <v>0</v>
      </c>
      <c r="AT545" s="544"/>
      <c r="AU545" s="544"/>
      <c r="AV545" s="544">
        <f t="shared" si="22"/>
        <v>0</v>
      </c>
      <c r="AY545" s="544">
        <f t="shared" si="23"/>
        <v>0</v>
      </c>
    </row>
    <row r="546" spans="14:51" ht="15.75" customHeight="1" x14ac:dyDescent="0.2">
      <c r="N546" s="544">
        <f t="shared" si="16"/>
        <v>0</v>
      </c>
      <c r="Q546" s="544">
        <f t="shared" si="17"/>
        <v>0</v>
      </c>
      <c r="T546" s="544"/>
      <c r="U546" s="544">
        <f t="shared" si="18"/>
        <v>0</v>
      </c>
      <c r="AC546" s="544"/>
      <c r="AG546" s="544">
        <f t="shared" si="19"/>
        <v>0</v>
      </c>
      <c r="AK546" s="544"/>
      <c r="AM546" s="544">
        <f t="shared" si="20"/>
        <v>0</v>
      </c>
      <c r="AP546" s="544">
        <f t="shared" si="21"/>
        <v>0</v>
      </c>
      <c r="AT546" s="544"/>
      <c r="AU546" s="544"/>
      <c r="AV546" s="544">
        <f t="shared" si="22"/>
        <v>0</v>
      </c>
      <c r="AY546" s="544">
        <f t="shared" si="23"/>
        <v>0</v>
      </c>
    </row>
    <row r="547" spans="14:51" ht="15.75" customHeight="1" x14ac:dyDescent="0.2">
      <c r="N547" s="544">
        <f t="shared" si="16"/>
        <v>0</v>
      </c>
      <c r="Q547" s="544">
        <f t="shared" si="17"/>
        <v>0</v>
      </c>
      <c r="T547" s="544"/>
      <c r="U547" s="544">
        <f t="shared" si="18"/>
        <v>0</v>
      </c>
      <c r="AC547" s="544"/>
      <c r="AG547" s="544">
        <f t="shared" si="19"/>
        <v>0</v>
      </c>
      <c r="AK547" s="544"/>
      <c r="AM547" s="544">
        <f t="shared" si="20"/>
        <v>0</v>
      </c>
      <c r="AP547" s="544">
        <f t="shared" si="21"/>
        <v>0</v>
      </c>
      <c r="AT547" s="544"/>
      <c r="AU547" s="544"/>
      <c r="AV547" s="544">
        <f t="shared" si="22"/>
        <v>0</v>
      </c>
      <c r="AY547" s="544">
        <f t="shared" si="23"/>
        <v>0</v>
      </c>
    </row>
    <row r="548" spans="14:51" ht="15.75" customHeight="1" x14ac:dyDescent="0.2">
      <c r="N548" s="544">
        <f t="shared" si="16"/>
        <v>0</v>
      </c>
      <c r="Q548" s="544">
        <f t="shared" si="17"/>
        <v>0</v>
      </c>
      <c r="T548" s="544"/>
      <c r="U548" s="544">
        <f t="shared" si="18"/>
        <v>0</v>
      </c>
      <c r="AC548" s="544"/>
      <c r="AG548" s="544">
        <f t="shared" si="19"/>
        <v>0</v>
      </c>
      <c r="AK548" s="544"/>
      <c r="AM548" s="544">
        <f t="shared" si="20"/>
        <v>0</v>
      </c>
      <c r="AP548" s="544">
        <f t="shared" si="21"/>
        <v>0</v>
      </c>
      <c r="AT548" s="544"/>
      <c r="AU548" s="544"/>
      <c r="AV548" s="544">
        <f t="shared" si="22"/>
        <v>0</v>
      </c>
      <c r="AY548" s="544">
        <f t="shared" si="23"/>
        <v>0</v>
      </c>
    </row>
    <row r="549" spans="14:51" ht="15.75" customHeight="1" x14ac:dyDescent="0.2">
      <c r="N549" s="544">
        <f t="shared" si="16"/>
        <v>0</v>
      </c>
      <c r="Q549" s="544">
        <f t="shared" si="17"/>
        <v>0</v>
      </c>
      <c r="T549" s="544"/>
      <c r="U549" s="544">
        <f t="shared" si="18"/>
        <v>0</v>
      </c>
      <c r="AC549" s="544"/>
      <c r="AG549" s="544">
        <f t="shared" si="19"/>
        <v>0</v>
      </c>
      <c r="AK549" s="544"/>
      <c r="AM549" s="544">
        <f t="shared" si="20"/>
        <v>0</v>
      </c>
      <c r="AP549" s="544">
        <f t="shared" si="21"/>
        <v>0</v>
      </c>
      <c r="AT549" s="544"/>
      <c r="AU549" s="544"/>
      <c r="AV549" s="544">
        <f t="shared" si="22"/>
        <v>0</v>
      </c>
      <c r="AY549" s="544">
        <f t="shared" si="23"/>
        <v>0</v>
      </c>
    </row>
    <row r="550" spans="14:51" ht="15.75" customHeight="1" x14ac:dyDescent="0.2">
      <c r="N550" s="544">
        <f t="shared" si="16"/>
        <v>0</v>
      </c>
      <c r="Q550" s="544">
        <f t="shared" si="17"/>
        <v>0</v>
      </c>
      <c r="T550" s="544"/>
      <c r="U550" s="544">
        <f t="shared" si="18"/>
        <v>0</v>
      </c>
      <c r="AC550" s="544"/>
      <c r="AG550" s="544">
        <f t="shared" si="19"/>
        <v>0</v>
      </c>
      <c r="AK550" s="544"/>
      <c r="AM550" s="544">
        <f t="shared" si="20"/>
        <v>0</v>
      </c>
      <c r="AP550" s="544">
        <f t="shared" si="21"/>
        <v>0</v>
      </c>
      <c r="AT550" s="544"/>
      <c r="AU550" s="544"/>
      <c r="AV550" s="544">
        <f t="shared" si="22"/>
        <v>0</v>
      </c>
      <c r="AY550" s="544">
        <f t="shared" si="23"/>
        <v>0</v>
      </c>
    </row>
    <row r="551" spans="14:51" ht="15.75" customHeight="1" x14ac:dyDescent="0.2">
      <c r="N551" s="544">
        <f t="shared" si="16"/>
        <v>0</v>
      </c>
      <c r="Q551" s="544">
        <f t="shared" si="17"/>
        <v>0</v>
      </c>
      <c r="T551" s="544"/>
      <c r="U551" s="544">
        <f t="shared" si="18"/>
        <v>0</v>
      </c>
      <c r="AC551" s="544"/>
      <c r="AG551" s="544">
        <f t="shared" si="19"/>
        <v>0</v>
      </c>
      <c r="AK551" s="544"/>
      <c r="AM551" s="544">
        <f t="shared" si="20"/>
        <v>0</v>
      </c>
      <c r="AP551" s="544">
        <f t="shared" si="21"/>
        <v>0</v>
      </c>
      <c r="AT551" s="544"/>
      <c r="AU551" s="544"/>
      <c r="AV551" s="544">
        <f t="shared" si="22"/>
        <v>0</v>
      </c>
      <c r="AY551" s="544">
        <f t="shared" si="23"/>
        <v>0</v>
      </c>
    </row>
    <row r="552" spans="14:51" ht="15.75" customHeight="1" x14ac:dyDescent="0.2">
      <c r="N552" s="544">
        <f t="shared" si="16"/>
        <v>0</v>
      </c>
      <c r="Q552" s="544">
        <f t="shared" si="17"/>
        <v>0</v>
      </c>
      <c r="T552" s="544"/>
      <c r="U552" s="544">
        <f t="shared" si="18"/>
        <v>0</v>
      </c>
      <c r="AC552" s="544"/>
      <c r="AG552" s="544">
        <f t="shared" si="19"/>
        <v>0</v>
      </c>
      <c r="AK552" s="544"/>
      <c r="AM552" s="544">
        <f t="shared" si="20"/>
        <v>0</v>
      </c>
      <c r="AP552" s="544">
        <f t="shared" si="21"/>
        <v>0</v>
      </c>
      <c r="AT552" s="544"/>
      <c r="AU552" s="544"/>
      <c r="AV552" s="544">
        <f t="shared" si="22"/>
        <v>0</v>
      </c>
      <c r="AY552" s="544">
        <f t="shared" si="23"/>
        <v>0</v>
      </c>
    </row>
    <row r="553" spans="14:51" ht="15.75" customHeight="1" x14ac:dyDescent="0.2">
      <c r="N553" s="544">
        <f t="shared" si="16"/>
        <v>0</v>
      </c>
      <c r="Q553" s="544">
        <f t="shared" si="17"/>
        <v>0</v>
      </c>
      <c r="T553" s="544"/>
      <c r="U553" s="544">
        <f t="shared" si="18"/>
        <v>0</v>
      </c>
      <c r="AC553" s="544"/>
      <c r="AG553" s="544">
        <f t="shared" si="19"/>
        <v>0</v>
      </c>
      <c r="AK553" s="544"/>
      <c r="AM553" s="544">
        <f t="shared" si="20"/>
        <v>0</v>
      </c>
      <c r="AP553" s="544">
        <f t="shared" si="21"/>
        <v>0</v>
      </c>
      <c r="AT553" s="544"/>
      <c r="AU553" s="544"/>
      <c r="AV553" s="544">
        <f t="shared" si="22"/>
        <v>0</v>
      </c>
      <c r="AY553" s="544">
        <f t="shared" si="23"/>
        <v>0</v>
      </c>
    </row>
    <row r="554" spans="14:51" ht="15.75" customHeight="1" x14ac:dyDescent="0.2">
      <c r="N554" s="544">
        <f t="shared" si="16"/>
        <v>0</v>
      </c>
      <c r="Q554" s="544">
        <f t="shared" si="17"/>
        <v>0</v>
      </c>
      <c r="T554" s="544"/>
      <c r="U554" s="544">
        <f t="shared" si="18"/>
        <v>0</v>
      </c>
      <c r="AC554" s="544"/>
      <c r="AG554" s="544">
        <f t="shared" si="19"/>
        <v>0</v>
      </c>
      <c r="AK554" s="544"/>
      <c r="AM554" s="544">
        <f t="shared" si="20"/>
        <v>0</v>
      </c>
      <c r="AP554" s="544">
        <f t="shared" si="21"/>
        <v>0</v>
      </c>
      <c r="AT554" s="544"/>
      <c r="AU554" s="544"/>
      <c r="AV554" s="544">
        <f t="shared" si="22"/>
        <v>0</v>
      </c>
      <c r="AY554" s="544">
        <f t="shared" si="23"/>
        <v>0</v>
      </c>
    </row>
    <row r="555" spans="14:51" ht="15.75" customHeight="1" x14ac:dyDescent="0.2">
      <c r="N555" s="544">
        <f t="shared" si="16"/>
        <v>0</v>
      </c>
      <c r="Q555" s="544">
        <f t="shared" si="17"/>
        <v>0</v>
      </c>
      <c r="T555" s="544"/>
      <c r="U555" s="544">
        <f t="shared" si="18"/>
        <v>0</v>
      </c>
      <c r="AC555" s="544"/>
      <c r="AG555" s="544">
        <f t="shared" si="19"/>
        <v>0</v>
      </c>
      <c r="AK555" s="544"/>
      <c r="AM555" s="544">
        <f t="shared" si="20"/>
        <v>0</v>
      </c>
      <c r="AP555" s="544">
        <f t="shared" si="21"/>
        <v>0</v>
      </c>
      <c r="AT555" s="544"/>
      <c r="AU555" s="544"/>
      <c r="AV555" s="544">
        <f t="shared" si="22"/>
        <v>0</v>
      </c>
      <c r="AY555" s="544">
        <f t="shared" si="23"/>
        <v>0</v>
      </c>
    </row>
    <row r="556" spans="14:51" ht="15.75" customHeight="1" x14ac:dyDescent="0.2">
      <c r="N556" s="544">
        <f t="shared" si="16"/>
        <v>0</v>
      </c>
      <c r="Q556" s="544">
        <f t="shared" si="17"/>
        <v>0</v>
      </c>
      <c r="T556" s="544"/>
      <c r="U556" s="544">
        <f t="shared" si="18"/>
        <v>0</v>
      </c>
      <c r="AC556" s="544"/>
      <c r="AG556" s="544">
        <f t="shared" si="19"/>
        <v>0</v>
      </c>
      <c r="AK556" s="544"/>
      <c r="AM556" s="544">
        <f t="shared" si="20"/>
        <v>0</v>
      </c>
      <c r="AP556" s="544">
        <f t="shared" si="21"/>
        <v>0</v>
      </c>
      <c r="AT556" s="544"/>
      <c r="AU556" s="544"/>
      <c r="AV556" s="544">
        <f t="shared" si="22"/>
        <v>0</v>
      </c>
      <c r="AY556" s="544">
        <f t="shared" si="23"/>
        <v>0</v>
      </c>
    </row>
    <row r="557" spans="14:51" ht="15.75" customHeight="1" x14ac:dyDescent="0.2">
      <c r="N557" s="544">
        <f t="shared" si="16"/>
        <v>0</v>
      </c>
      <c r="Q557" s="544">
        <f t="shared" si="17"/>
        <v>0</v>
      </c>
      <c r="T557" s="544"/>
      <c r="U557" s="544">
        <f t="shared" si="18"/>
        <v>0</v>
      </c>
      <c r="AC557" s="544"/>
      <c r="AG557" s="544">
        <f t="shared" si="19"/>
        <v>0</v>
      </c>
      <c r="AK557" s="544"/>
      <c r="AM557" s="544">
        <f t="shared" si="20"/>
        <v>0</v>
      </c>
      <c r="AP557" s="544">
        <f t="shared" si="21"/>
        <v>0</v>
      </c>
      <c r="AT557" s="544"/>
      <c r="AU557" s="544"/>
      <c r="AV557" s="544">
        <f t="shared" si="22"/>
        <v>0</v>
      </c>
      <c r="AY557" s="544">
        <f t="shared" si="23"/>
        <v>0</v>
      </c>
    </row>
    <row r="558" spans="14:51" ht="15.75" customHeight="1" x14ac:dyDescent="0.2">
      <c r="N558" s="544">
        <f t="shared" si="16"/>
        <v>0</v>
      </c>
      <c r="Q558" s="544">
        <f t="shared" si="17"/>
        <v>0</v>
      </c>
      <c r="T558" s="544"/>
      <c r="U558" s="544">
        <f t="shared" si="18"/>
        <v>0</v>
      </c>
      <c r="AC558" s="544"/>
      <c r="AG558" s="544">
        <f t="shared" si="19"/>
        <v>0</v>
      </c>
      <c r="AK558" s="544"/>
      <c r="AM558" s="544">
        <f t="shared" si="20"/>
        <v>0</v>
      </c>
      <c r="AP558" s="544">
        <f t="shared" si="21"/>
        <v>0</v>
      </c>
      <c r="AT558" s="544"/>
      <c r="AU558" s="544"/>
      <c r="AV558" s="544">
        <f t="shared" si="22"/>
        <v>0</v>
      </c>
      <c r="AY558" s="544">
        <f t="shared" si="23"/>
        <v>0</v>
      </c>
    </row>
    <row r="559" spans="14:51" ht="15.75" customHeight="1" x14ac:dyDescent="0.2">
      <c r="N559" s="544">
        <f t="shared" si="16"/>
        <v>0</v>
      </c>
      <c r="Q559" s="544">
        <f t="shared" si="17"/>
        <v>0</v>
      </c>
      <c r="T559" s="544"/>
      <c r="U559" s="544">
        <f t="shared" si="18"/>
        <v>0</v>
      </c>
      <c r="AC559" s="544"/>
      <c r="AG559" s="544">
        <f t="shared" si="19"/>
        <v>0</v>
      </c>
      <c r="AK559" s="544"/>
      <c r="AM559" s="544">
        <f t="shared" si="20"/>
        <v>0</v>
      </c>
      <c r="AP559" s="544">
        <f t="shared" si="21"/>
        <v>0</v>
      </c>
      <c r="AT559" s="544"/>
      <c r="AU559" s="544"/>
      <c r="AV559" s="544">
        <f t="shared" si="22"/>
        <v>0</v>
      </c>
      <c r="AY559" s="544">
        <f t="shared" si="23"/>
        <v>0</v>
      </c>
    </row>
    <row r="560" spans="14:51" ht="15.75" customHeight="1" x14ac:dyDescent="0.2">
      <c r="N560" s="544">
        <f t="shared" si="16"/>
        <v>0</v>
      </c>
      <c r="Q560" s="544">
        <f t="shared" si="17"/>
        <v>0</v>
      </c>
      <c r="T560" s="544"/>
      <c r="U560" s="544">
        <f t="shared" si="18"/>
        <v>0</v>
      </c>
      <c r="AC560" s="544"/>
      <c r="AG560" s="544">
        <f t="shared" si="19"/>
        <v>0</v>
      </c>
      <c r="AK560" s="544"/>
      <c r="AM560" s="544">
        <f t="shared" si="20"/>
        <v>0</v>
      </c>
      <c r="AP560" s="544">
        <f t="shared" si="21"/>
        <v>0</v>
      </c>
      <c r="AT560" s="544"/>
      <c r="AU560" s="544"/>
      <c r="AV560" s="544">
        <f t="shared" si="22"/>
        <v>0</v>
      </c>
      <c r="AY560" s="544">
        <f t="shared" si="23"/>
        <v>0</v>
      </c>
    </row>
    <row r="561" spans="14:51" ht="15.75" customHeight="1" x14ac:dyDescent="0.2">
      <c r="N561" s="544">
        <f t="shared" si="16"/>
        <v>0</v>
      </c>
      <c r="Q561" s="544">
        <f t="shared" si="17"/>
        <v>0</v>
      </c>
      <c r="T561" s="544"/>
      <c r="U561" s="544">
        <f t="shared" si="18"/>
        <v>0</v>
      </c>
      <c r="AC561" s="544"/>
      <c r="AG561" s="544">
        <f t="shared" si="19"/>
        <v>0</v>
      </c>
      <c r="AK561" s="544"/>
      <c r="AM561" s="544">
        <f t="shared" si="20"/>
        <v>0</v>
      </c>
      <c r="AP561" s="544">
        <f t="shared" si="21"/>
        <v>0</v>
      </c>
      <c r="AT561" s="544"/>
      <c r="AU561" s="544"/>
      <c r="AV561" s="544">
        <f t="shared" si="22"/>
        <v>0</v>
      </c>
      <c r="AY561" s="544">
        <f t="shared" si="23"/>
        <v>0</v>
      </c>
    </row>
    <row r="562" spans="14:51" ht="15.75" customHeight="1" x14ac:dyDescent="0.2">
      <c r="N562" s="544">
        <f t="shared" si="16"/>
        <v>0</v>
      </c>
      <c r="Q562" s="544">
        <f t="shared" si="17"/>
        <v>0</v>
      </c>
      <c r="T562" s="544"/>
      <c r="U562" s="544">
        <f t="shared" si="18"/>
        <v>0</v>
      </c>
      <c r="AC562" s="544"/>
      <c r="AG562" s="544">
        <f t="shared" si="19"/>
        <v>0</v>
      </c>
      <c r="AK562" s="544"/>
      <c r="AM562" s="544">
        <f t="shared" si="20"/>
        <v>0</v>
      </c>
      <c r="AP562" s="544">
        <f t="shared" si="21"/>
        <v>0</v>
      </c>
      <c r="AT562" s="544"/>
      <c r="AU562" s="544"/>
      <c r="AV562" s="544">
        <f t="shared" si="22"/>
        <v>0</v>
      </c>
      <c r="AY562" s="544">
        <f t="shared" si="23"/>
        <v>0</v>
      </c>
    </row>
    <row r="563" spans="14:51" ht="15.75" customHeight="1" x14ac:dyDescent="0.2">
      <c r="N563" s="544">
        <f t="shared" si="16"/>
        <v>0</v>
      </c>
      <c r="Q563" s="544">
        <f t="shared" si="17"/>
        <v>0</v>
      </c>
      <c r="T563" s="544"/>
      <c r="U563" s="544">
        <f t="shared" si="18"/>
        <v>0</v>
      </c>
      <c r="AC563" s="544"/>
      <c r="AG563" s="544">
        <f t="shared" si="19"/>
        <v>0</v>
      </c>
      <c r="AK563" s="544"/>
      <c r="AM563" s="544">
        <f t="shared" si="20"/>
        <v>0</v>
      </c>
      <c r="AP563" s="544">
        <f t="shared" si="21"/>
        <v>0</v>
      </c>
      <c r="AT563" s="544"/>
      <c r="AU563" s="544"/>
      <c r="AV563" s="544">
        <f t="shared" si="22"/>
        <v>0</v>
      </c>
      <c r="AY563" s="544">
        <f t="shared" si="23"/>
        <v>0</v>
      </c>
    </row>
    <row r="564" spans="14:51" ht="15.75" customHeight="1" x14ac:dyDescent="0.2">
      <c r="N564" s="544">
        <f t="shared" si="16"/>
        <v>0</v>
      </c>
      <c r="Q564" s="544">
        <f t="shared" si="17"/>
        <v>0</v>
      </c>
      <c r="T564" s="544"/>
      <c r="U564" s="544">
        <f t="shared" si="18"/>
        <v>0</v>
      </c>
      <c r="AC564" s="544"/>
      <c r="AG564" s="544">
        <f t="shared" si="19"/>
        <v>0</v>
      </c>
      <c r="AK564" s="544"/>
      <c r="AM564" s="544">
        <f t="shared" si="20"/>
        <v>0</v>
      </c>
      <c r="AP564" s="544">
        <f t="shared" si="21"/>
        <v>0</v>
      </c>
      <c r="AT564" s="544"/>
      <c r="AU564" s="544"/>
      <c r="AV564" s="544">
        <f t="shared" si="22"/>
        <v>0</v>
      </c>
      <c r="AY564" s="544">
        <f t="shared" si="23"/>
        <v>0</v>
      </c>
    </row>
    <row r="565" spans="14:51" ht="15.75" customHeight="1" x14ac:dyDescent="0.2">
      <c r="N565" s="544">
        <f t="shared" si="16"/>
        <v>0</v>
      </c>
      <c r="Q565" s="544">
        <f t="shared" si="17"/>
        <v>0</v>
      </c>
      <c r="T565" s="544"/>
      <c r="U565" s="544">
        <f t="shared" si="18"/>
        <v>0</v>
      </c>
      <c r="AC565" s="544"/>
      <c r="AG565" s="544">
        <f t="shared" si="19"/>
        <v>0</v>
      </c>
      <c r="AK565" s="544"/>
      <c r="AM565" s="544">
        <f t="shared" si="20"/>
        <v>0</v>
      </c>
      <c r="AP565" s="544">
        <f t="shared" si="21"/>
        <v>0</v>
      </c>
      <c r="AT565" s="544"/>
      <c r="AU565" s="544"/>
      <c r="AV565" s="544">
        <f t="shared" si="22"/>
        <v>0</v>
      </c>
      <c r="AY565" s="544">
        <f t="shared" si="23"/>
        <v>0</v>
      </c>
    </row>
    <row r="566" spans="14:51" ht="15.75" customHeight="1" x14ac:dyDescent="0.2">
      <c r="N566" s="544">
        <f t="shared" si="16"/>
        <v>0</v>
      </c>
      <c r="Q566" s="544">
        <f t="shared" si="17"/>
        <v>0</v>
      </c>
      <c r="T566" s="544"/>
      <c r="U566" s="544">
        <f t="shared" si="18"/>
        <v>0</v>
      </c>
      <c r="AC566" s="544"/>
      <c r="AG566" s="544">
        <f t="shared" si="19"/>
        <v>0</v>
      </c>
      <c r="AK566" s="544"/>
      <c r="AM566" s="544">
        <f t="shared" si="20"/>
        <v>0</v>
      </c>
      <c r="AP566" s="544">
        <f t="shared" si="21"/>
        <v>0</v>
      </c>
      <c r="AT566" s="544"/>
      <c r="AU566" s="544"/>
      <c r="AV566" s="544">
        <f t="shared" si="22"/>
        <v>0</v>
      </c>
      <c r="AY566" s="544">
        <f t="shared" si="23"/>
        <v>0</v>
      </c>
    </row>
    <row r="567" spans="14:51" ht="15.75" customHeight="1" x14ac:dyDescent="0.2">
      <c r="N567" s="544">
        <f t="shared" si="16"/>
        <v>0</v>
      </c>
      <c r="Q567" s="544">
        <f t="shared" si="17"/>
        <v>0</v>
      </c>
      <c r="T567" s="544"/>
      <c r="U567" s="544">
        <f t="shared" si="18"/>
        <v>0</v>
      </c>
      <c r="AC567" s="544"/>
      <c r="AG567" s="544">
        <f t="shared" si="19"/>
        <v>0</v>
      </c>
      <c r="AK567" s="544"/>
      <c r="AM567" s="544">
        <f t="shared" si="20"/>
        <v>0</v>
      </c>
      <c r="AP567" s="544">
        <f t="shared" si="21"/>
        <v>0</v>
      </c>
      <c r="AT567" s="544"/>
      <c r="AU567" s="544"/>
      <c r="AV567" s="544">
        <f t="shared" si="22"/>
        <v>0</v>
      </c>
      <c r="AY567" s="544">
        <f t="shared" si="23"/>
        <v>0</v>
      </c>
    </row>
    <row r="568" spans="14:51" ht="15.75" customHeight="1" x14ac:dyDescent="0.2">
      <c r="N568" s="544">
        <f t="shared" si="16"/>
        <v>0</v>
      </c>
      <c r="Q568" s="544">
        <f t="shared" si="17"/>
        <v>0</v>
      </c>
      <c r="T568" s="544"/>
      <c r="U568" s="544">
        <f t="shared" si="18"/>
        <v>0</v>
      </c>
      <c r="AC568" s="544"/>
      <c r="AG568" s="544">
        <f t="shared" si="19"/>
        <v>0</v>
      </c>
      <c r="AK568" s="544"/>
      <c r="AM568" s="544">
        <f t="shared" si="20"/>
        <v>0</v>
      </c>
      <c r="AP568" s="544">
        <f t="shared" si="21"/>
        <v>0</v>
      </c>
      <c r="AT568" s="544"/>
      <c r="AU568" s="544"/>
      <c r="AV568" s="544">
        <f t="shared" si="22"/>
        <v>0</v>
      </c>
      <c r="AY568" s="544">
        <f t="shared" si="23"/>
        <v>0</v>
      </c>
    </row>
    <row r="569" spans="14:51" ht="15.75" customHeight="1" x14ac:dyDescent="0.2">
      <c r="N569" s="544">
        <f t="shared" si="16"/>
        <v>0</v>
      </c>
      <c r="Q569" s="544">
        <f t="shared" si="17"/>
        <v>0</v>
      </c>
      <c r="T569" s="544"/>
      <c r="U569" s="544">
        <f t="shared" si="18"/>
        <v>0</v>
      </c>
      <c r="AC569" s="544"/>
      <c r="AG569" s="544">
        <f t="shared" si="19"/>
        <v>0</v>
      </c>
      <c r="AK569" s="544"/>
      <c r="AM569" s="544">
        <f t="shared" si="20"/>
        <v>0</v>
      </c>
      <c r="AP569" s="544">
        <f t="shared" si="21"/>
        <v>0</v>
      </c>
      <c r="AT569" s="544"/>
      <c r="AU569" s="544"/>
      <c r="AV569" s="544">
        <f t="shared" si="22"/>
        <v>0</v>
      </c>
      <c r="AY569" s="544">
        <f t="shared" si="23"/>
        <v>0</v>
      </c>
    </row>
    <row r="570" spans="14:51" ht="15.75" customHeight="1" x14ac:dyDescent="0.2">
      <c r="N570" s="544">
        <f t="shared" si="16"/>
        <v>0</v>
      </c>
      <c r="Q570" s="544">
        <f t="shared" si="17"/>
        <v>0</v>
      </c>
      <c r="T570" s="544"/>
      <c r="U570" s="544">
        <f t="shared" si="18"/>
        <v>0</v>
      </c>
      <c r="AC570" s="544"/>
      <c r="AG570" s="544">
        <f t="shared" si="19"/>
        <v>0</v>
      </c>
      <c r="AK570" s="544"/>
      <c r="AM570" s="544">
        <f t="shared" si="20"/>
        <v>0</v>
      </c>
      <c r="AP570" s="544">
        <f t="shared" si="21"/>
        <v>0</v>
      </c>
      <c r="AT570" s="544"/>
      <c r="AU570" s="544"/>
      <c r="AV570" s="544">
        <f t="shared" si="22"/>
        <v>0</v>
      </c>
      <c r="AY570" s="544">
        <f t="shared" si="23"/>
        <v>0</v>
      </c>
    </row>
    <row r="571" spans="14:51" ht="15.75" customHeight="1" x14ac:dyDescent="0.2">
      <c r="N571" s="544">
        <f t="shared" si="16"/>
        <v>0</v>
      </c>
      <c r="Q571" s="544">
        <f t="shared" si="17"/>
        <v>0</v>
      </c>
      <c r="T571" s="544"/>
      <c r="U571" s="544">
        <f t="shared" si="18"/>
        <v>0</v>
      </c>
      <c r="AC571" s="544"/>
      <c r="AG571" s="544">
        <f t="shared" si="19"/>
        <v>0</v>
      </c>
      <c r="AK571" s="544"/>
      <c r="AM571" s="544">
        <f t="shared" si="20"/>
        <v>0</v>
      </c>
      <c r="AP571" s="544">
        <f t="shared" si="21"/>
        <v>0</v>
      </c>
      <c r="AT571" s="544"/>
      <c r="AU571" s="544"/>
      <c r="AV571" s="544">
        <f t="shared" si="22"/>
        <v>0</v>
      </c>
      <c r="AY571" s="544">
        <f t="shared" si="23"/>
        <v>0</v>
      </c>
    </row>
    <row r="572" spans="14:51" ht="15.75" customHeight="1" x14ac:dyDescent="0.2">
      <c r="N572" s="544">
        <f t="shared" si="16"/>
        <v>0</v>
      </c>
      <c r="Q572" s="544">
        <f t="shared" si="17"/>
        <v>0</v>
      </c>
      <c r="T572" s="544"/>
      <c r="U572" s="544">
        <f t="shared" si="18"/>
        <v>0</v>
      </c>
      <c r="AC572" s="544"/>
      <c r="AG572" s="544">
        <f t="shared" si="19"/>
        <v>0</v>
      </c>
      <c r="AK572" s="544"/>
      <c r="AM572" s="544">
        <f t="shared" si="20"/>
        <v>0</v>
      </c>
      <c r="AP572" s="544">
        <f t="shared" si="21"/>
        <v>0</v>
      </c>
      <c r="AT572" s="544"/>
      <c r="AU572" s="544"/>
      <c r="AV572" s="544">
        <f t="shared" si="22"/>
        <v>0</v>
      </c>
      <c r="AY572" s="544">
        <f t="shared" si="23"/>
        <v>0</v>
      </c>
    </row>
    <row r="573" spans="14:51" ht="15.75" customHeight="1" x14ac:dyDescent="0.2">
      <c r="N573" s="544">
        <f t="shared" si="16"/>
        <v>0</v>
      </c>
      <c r="Q573" s="544">
        <f t="shared" si="17"/>
        <v>0</v>
      </c>
      <c r="T573" s="544"/>
      <c r="U573" s="544">
        <f t="shared" si="18"/>
        <v>0</v>
      </c>
      <c r="AC573" s="544"/>
      <c r="AG573" s="544">
        <f t="shared" si="19"/>
        <v>0</v>
      </c>
      <c r="AK573" s="544"/>
      <c r="AM573" s="544">
        <f t="shared" si="20"/>
        <v>0</v>
      </c>
      <c r="AP573" s="544">
        <f t="shared" si="21"/>
        <v>0</v>
      </c>
      <c r="AT573" s="544"/>
      <c r="AU573" s="544"/>
      <c r="AV573" s="544">
        <f t="shared" si="22"/>
        <v>0</v>
      </c>
      <c r="AY573" s="544">
        <f t="shared" si="23"/>
        <v>0</v>
      </c>
    </row>
    <row r="574" spans="14:51" ht="15.75" customHeight="1" x14ac:dyDescent="0.2">
      <c r="N574" s="544">
        <f t="shared" si="16"/>
        <v>0</v>
      </c>
      <c r="Q574" s="544">
        <f t="shared" si="17"/>
        <v>0</v>
      </c>
      <c r="T574" s="544"/>
      <c r="U574" s="544">
        <f t="shared" si="18"/>
        <v>0</v>
      </c>
      <c r="AC574" s="544"/>
      <c r="AG574" s="544">
        <f t="shared" si="19"/>
        <v>0</v>
      </c>
      <c r="AK574" s="544"/>
      <c r="AM574" s="544">
        <f t="shared" si="20"/>
        <v>0</v>
      </c>
      <c r="AP574" s="544">
        <f t="shared" si="21"/>
        <v>0</v>
      </c>
      <c r="AT574" s="544"/>
      <c r="AU574" s="544"/>
      <c r="AV574" s="544">
        <f t="shared" si="22"/>
        <v>0</v>
      </c>
      <c r="AY574" s="544">
        <f t="shared" si="23"/>
        <v>0</v>
      </c>
    </row>
    <row r="575" spans="14:51" ht="15.75" customHeight="1" x14ac:dyDescent="0.2">
      <c r="N575" s="544">
        <f t="shared" si="16"/>
        <v>0</v>
      </c>
      <c r="Q575" s="544">
        <f t="shared" si="17"/>
        <v>0</v>
      </c>
      <c r="T575" s="544"/>
      <c r="U575" s="544">
        <f t="shared" si="18"/>
        <v>0</v>
      </c>
      <c r="AC575" s="544"/>
      <c r="AG575" s="544">
        <f t="shared" si="19"/>
        <v>0</v>
      </c>
      <c r="AK575" s="544"/>
      <c r="AM575" s="544">
        <f t="shared" si="20"/>
        <v>0</v>
      </c>
      <c r="AP575" s="544">
        <f t="shared" si="21"/>
        <v>0</v>
      </c>
      <c r="AT575" s="544"/>
      <c r="AU575" s="544"/>
      <c r="AV575" s="544">
        <f t="shared" si="22"/>
        <v>0</v>
      </c>
      <c r="AY575" s="544">
        <f t="shared" si="23"/>
        <v>0</v>
      </c>
    </row>
    <row r="576" spans="14:51" ht="15.75" customHeight="1" x14ac:dyDescent="0.2">
      <c r="N576" s="544">
        <f t="shared" si="16"/>
        <v>0</v>
      </c>
      <c r="Q576" s="544">
        <f t="shared" si="17"/>
        <v>0</v>
      </c>
      <c r="T576" s="544"/>
      <c r="U576" s="544">
        <f t="shared" si="18"/>
        <v>0</v>
      </c>
      <c r="AC576" s="544"/>
      <c r="AG576" s="544">
        <f t="shared" si="19"/>
        <v>0</v>
      </c>
      <c r="AK576" s="544"/>
      <c r="AM576" s="544">
        <f t="shared" si="20"/>
        <v>0</v>
      </c>
      <c r="AP576" s="544">
        <f t="shared" si="21"/>
        <v>0</v>
      </c>
      <c r="AT576" s="544"/>
      <c r="AU576" s="544"/>
      <c r="AV576" s="544">
        <f t="shared" si="22"/>
        <v>0</v>
      </c>
      <c r="AY576" s="544">
        <f t="shared" si="23"/>
        <v>0</v>
      </c>
    </row>
    <row r="577" spans="14:51" ht="15.75" customHeight="1" x14ac:dyDescent="0.2">
      <c r="N577" s="544">
        <f t="shared" si="16"/>
        <v>0</v>
      </c>
      <c r="Q577" s="544">
        <f t="shared" si="17"/>
        <v>0</v>
      </c>
      <c r="T577" s="544"/>
      <c r="U577" s="544">
        <f t="shared" si="18"/>
        <v>0</v>
      </c>
      <c r="AC577" s="544"/>
      <c r="AG577" s="544">
        <f t="shared" si="19"/>
        <v>0</v>
      </c>
      <c r="AK577" s="544"/>
      <c r="AM577" s="544">
        <f t="shared" si="20"/>
        <v>0</v>
      </c>
      <c r="AP577" s="544">
        <f t="shared" si="21"/>
        <v>0</v>
      </c>
      <c r="AT577" s="544"/>
      <c r="AU577" s="544"/>
      <c r="AV577" s="544">
        <f t="shared" si="22"/>
        <v>0</v>
      </c>
      <c r="AY577" s="544">
        <f t="shared" si="23"/>
        <v>0</v>
      </c>
    </row>
    <row r="578" spans="14:51" ht="15.75" customHeight="1" x14ac:dyDescent="0.2">
      <c r="N578" s="544">
        <f t="shared" si="16"/>
        <v>0</v>
      </c>
      <c r="Q578" s="544">
        <f t="shared" si="17"/>
        <v>0</v>
      </c>
      <c r="T578" s="544"/>
      <c r="U578" s="544">
        <f t="shared" si="18"/>
        <v>0</v>
      </c>
      <c r="AC578" s="544"/>
      <c r="AG578" s="544">
        <f t="shared" si="19"/>
        <v>0</v>
      </c>
      <c r="AK578" s="544"/>
      <c r="AM578" s="544">
        <f t="shared" si="20"/>
        <v>0</v>
      </c>
      <c r="AP578" s="544">
        <f t="shared" si="21"/>
        <v>0</v>
      </c>
      <c r="AT578" s="544"/>
      <c r="AU578" s="544"/>
      <c r="AV578" s="544">
        <f t="shared" si="22"/>
        <v>0</v>
      </c>
      <c r="AY578" s="544">
        <f t="shared" si="23"/>
        <v>0</v>
      </c>
    </row>
    <row r="579" spans="14:51" ht="15.75" customHeight="1" x14ac:dyDescent="0.2">
      <c r="N579" s="544">
        <f t="shared" si="16"/>
        <v>0</v>
      </c>
      <c r="Q579" s="544">
        <f t="shared" si="17"/>
        <v>0</v>
      </c>
      <c r="T579" s="544"/>
      <c r="U579" s="544">
        <f t="shared" si="18"/>
        <v>0</v>
      </c>
      <c r="AC579" s="544"/>
      <c r="AG579" s="544">
        <f t="shared" si="19"/>
        <v>0</v>
      </c>
      <c r="AK579" s="544"/>
      <c r="AM579" s="544">
        <f t="shared" si="20"/>
        <v>0</v>
      </c>
      <c r="AP579" s="544">
        <f t="shared" si="21"/>
        <v>0</v>
      </c>
      <c r="AT579" s="544"/>
      <c r="AU579" s="544"/>
      <c r="AV579" s="544">
        <f t="shared" si="22"/>
        <v>0</v>
      </c>
      <c r="AY579" s="544">
        <f t="shared" si="23"/>
        <v>0</v>
      </c>
    </row>
    <row r="580" spans="14:51" ht="15.75" customHeight="1" x14ac:dyDescent="0.2">
      <c r="N580" s="544">
        <f t="shared" si="16"/>
        <v>0</v>
      </c>
      <c r="Q580" s="544">
        <f t="shared" si="17"/>
        <v>0</v>
      </c>
      <c r="T580" s="544"/>
      <c r="U580" s="544">
        <f t="shared" si="18"/>
        <v>0</v>
      </c>
      <c r="AC580" s="544"/>
      <c r="AG580" s="544">
        <f t="shared" si="19"/>
        <v>0</v>
      </c>
      <c r="AK580" s="544"/>
      <c r="AM580" s="544">
        <f t="shared" si="20"/>
        <v>0</v>
      </c>
      <c r="AP580" s="544">
        <f t="shared" si="21"/>
        <v>0</v>
      </c>
      <c r="AT580" s="544"/>
      <c r="AU580" s="544"/>
      <c r="AV580" s="544">
        <f t="shared" si="22"/>
        <v>0</v>
      </c>
      <c r="AY580" s="544">
        <f t="shared" si="23"/>
        <v>0</v>
      </c>
    </row>
    <row r="581" spans="14:51" ht="15.75" customHeight="1" x14ac:dyDescent="0.2">
      <c r="N581" s="544">
        <f t="shared" si="16"/>
        <v>0</v>
      </c>
      <c r="Q581" s="544">
        <f t="shared" si="17"/>
        <v>0</v>
      </c>
      <c r="T581" s="544"/>
      <c r="U581" s="544">
        <f t="shared" si="18"/>
        <v>0</v>
      </c>
      <c r="AC581" s="544"/>
      <c r="AG581" s="544">
        <f t="shared" si="19"/>
        <v>0</v>
      </c>
      <c r="AK581" s="544"/>
      <c r="AM581" s="544">
        <f t="shared" si="20"/>
        <v>0</v>
      </c>
      <c r="AP581" s="544">
        <f t="shared" si="21"/>
        <v>0</v>
      </c>
      <c r="AT581" s="544"/>
      <c r="AU581" s="544"/>
      <c r="AV581" s="544">
        <f t="shared" si="22"/>
        <v>0</v>
      </c>
      <c r="AY581" s="544">
        <f t="shared" si="23"/>
        <v>0</v>
      </c>
    </row>
    <row r="582" spans="14:51" ht="15.75" customHeight="1" x14ac:dyDescent="0.2">
      <c r="N582" s="544">
        <f t="shared" si="16"/>
        <v>0</v>
      </c>
      <c r="Q582" s="544">
        <f t="shared" si="17"/>
        <v>0</v>
      </c>
      <c r="T582" s="544"/>
      <c r="U582" s="544">
        <f t="shared" si="18"/>
        <v>0</v>
      </c>
      <c r="AC582" s="544"/>
      <c r="AG582" s="544">
        <f t="shared" si="19"/>
        <v>0</v>
      </c>
      <c r="AK582" s="544"/>
      <c r="AM582" s="544">
        <f t="shared" si="20"/>
        <v>0</v>
      </c>
      <c r="AP582" s="544">
        <f t="shared" si="21"/>
        <v>0</v>
      </c>
      <c r="AT582" s="544"/>
      <c r="AU582" s="544"/>
      <c r="AV582" s="544">
        <f t="shared" si="22"/>
        <v>0</v>
      </c>
      <c r="AY582" s="544">
        <f t="shared" si="23"/>
        <v>0</v>
      </c>
    </row>
    <row r="583" spans="14:51" ht="15.75" customHeight="1" x14ac:dyDescent="0.2">
      <c r="N583" s="544">
        <f t="shared" si="16"/>
        <v>0</v>
      </c>
      <c r="Q583" s="544">
        <f t="shared" si="17"/>
        <v>0</v>
      </c>
      <c r="T583" s="544"/>
      <c r="U583" s="544">
        <f t="shared" si="18"/>
        <v>0</v>
      </c>
      <c r="AC583" s="544"/>
      <c r="AG583" s="544">
        <f t="shared" si="19"/>
        <v>0</v>
      </c>
      <c r="AK583" s="544"/>
      <c r="AM583" s="544">
        <f t="shared" si="20"/>
        <v>0</v>
      </c>
      <c r="AP583" s="544">
        <f t="shared" si="21"/>
        <v>0</v>
      </c>
      <c r="AT583" s="544"/>
      <c r="AU583" s="544"/>
      <c r="AV583" s="544">
        <f t="shared" si="22"/>
        <v>0</v>
      </c>
      <c r="AY583" s="544">
        <f t="shared" si="23"/>
        <v>0</v>
      </c>
    </row>
    <row r="584" spans="14:51" ht="15.75" customHeight="1" x14ac:dyDescent="0.2">
      <c r="N584" s="544">
        <f t="shared" si="16"/>
        <v>0</v>
      </c>
      <c r="Q584" s="544">
        <f t="shared" si="17"/>
        <v>0</v>
      </c>
      <c r="T584" s="544"/>
      <c r="U584" s="544">
        <f t="shared" si="18"/>
        <v>0</v>
      </c>
      <c r="AC584" s="544"/>
      <c r="AG584" s="544">
        <f t="shared" si="19"/>
        <v>0</v>
      </c>
      <c r="AK584" s="544"/>
      <c r="AM584" s="544">
        <f t="shared" si="20"/>
        <v>0</v>
      </c>
      <c r="AP584" s="544">
        <f t="shared" si="21"/>
        <v>0</v>
      </c>
      <c r="AT584" s="544"/>
      <c r="AU584" s="544"/>
      <c r="AV584" s="544">
        <f t="shared" si="22"/>
        <v>0</v>
      </c>
      <c r="AY584" s="544">
        <f t="shared" si="23"/>
        <v>0</v>
      </c>
    </row>
    <row r="585" spans="14:51" ht="15.75" customHeight="1" x14ac:dyDescent="0.2">
      <c r="N585" s="544">
        <f t="shared" si="16"/>
        <v>0</v>
      </c>
      <c r="Q585" s="544">
        <f t="shared" si="17"/>
        <v>0</v>
      </c>
      <c r="T585" s="544"/>
      <c r="U585" s="544">
        <f t="shared" si="18"/>
        <v>0</v>
      </c>
      <c r="AC585" s="544"/>
      <c r="AG585" s="544">
        <f t="shared" si="19"/>
        <v>0</v>
      </c>
      <c r="AK585" s="544"/>
      <c r="AM585" s="544">
        <f t="shared" si="20"/>
        <v>0</v>
      </c>
      <c r="AP585" s="544">
        <f t="shared" si="21"/>
        <v>0</v>
      </c>
      <c r="AT585" s="544"/>
      <c r="AU585" s="544"/>
      <c r="AV585" s="544">
        <f t="shared" si="22"/>
        <v>0</v>
      </c>
      <c r="AY585" s="544">
        <f t="shared" si="23"/>
        <v>0</v>
      </c>
    </row>
    <row r="586" spans="14:51" ht="15.75" customHeight="1" x14ac:dyDescent="0.2">
      <c r="N586" s="544">
        <f t="shared" si="16"/>
        <v>0</v>
      </c>
      <c r="Q586" s="544">
        <f t="shared" si="17"/>
        <v>0</v>
      </c>
      <c r="T586" s="544"/>
      <c r="U586" s="544">
        <f t="shared" si="18"/>
        <v>0</v>
      </c>
      <c r="AC586" s="544"/>
      <c r="AG586" s="544">
        <f t="shared" si="19"/>
        <v>0</v>
      </c>
      <c r="AK586" s="544"/>
      <c r="AM586" s="544">
        <f t="shared" si="20"/>
        <v>0</v>
      </c>
      <c r="AP586" s="544">
        <f t="shared" si="21"/>
        <v>0</v>
      </c>
      <c r="AT586" s="544"/>
      <c r="AU586" s="544"/>
      <c r="AV586" s="544">
        <f t="shared" si="22"/>
        <v>0</v>
      </c>
      <c r="AY586" s="544">
        <f t="shared" si="23"/>
        <v>0</v>
      </c>
    </row>
    <row r="587" spans="14:51" ht="15.75" customHeight="1" x14ac:dyDescent="0.2">
      <c r="N587" s="544">
        <f t="shared" si="16"/>
        <v>0</v>
      </c>
      <c r="Q587" s="544">
        <f t="shared" si="17"/>
        <v>0</v>
      </c>
      <c r="T587" s="544"/>
      <c r="U587" s="544">
        <f t="shared" si="18"/>
        <v>0</v>
      </c>
      <c r="AC587" s="544"/>
      <c r="AG587" s="544">
        <f t="shared" si="19"/>
        <v>0</v>
      </c>
      <c r="AK587" s="544"/>
      <c r="AM587" s="544">
        <f t="shared" si="20"/>
        <v>0</v>
      </c>
      <c r="AP587" s="544">
        <f t="shared" si="21"/>
        <v>0</v>
      </c>
      <c r="AT587" s="544"/>
      <c r="AU587" s="544"/>
      <c r="AV587" s="544">
        <f t="shared" si="22"/>
        <v>0</v>
      </c>
      <c r="AY587" s="544">
        <f t="shared" si="23"/>
        <v>0</v>
      </c>
    </row>
    <row r="588" spans="14:51" ht="15.75" customHeight="1" x14ac:dyDescent="0.2">
      <c r="N588" s="544">
        <f t="shared" si="16"/>
        <v>0</v>
      </c>
      <c r="Q588" s="544">
        <f t="shared" si="17"/>
        <v>0</v>
      </c>
      <c r="T588" s="544"/>
      <c r="U588" s="544">
        <f t="shared" si="18"/>
        <v>0</v>
      </c>
      <c r="AC588" s="544"/>
      <c r="AG588" s="544">
        <f t="shared" si="19"/>
        <v>0</v>
      </c>
      <c r="AK588" s="544"/>
      <c r="AM588" s="544">
        <f t="shared" si="20"/>
        <v>0</v>
      </c>
      <c r="AP588" s="544">
        <f t="shared" si="21"/>
        <v>0</v>
      </c>
      <c r="AT588" s="544"/>
      <c r="AU588" s="544"/>
      <c r="AV588" s="544">
        <f t="shared" si="22"/>
        <v>0</v>
      </c>
      <c r="AY588" s="544">
        <f t="shared" si="23"/>
        <v>0</v>
      </c>
    </row>
    <row r="589" spans="14:51" ht="15.75" customHeight="1" x14ac:dyDescent="0.2">
      <c r="N589" s="544">
        <f t="shared" si="16"/>
        <v>0</v>
      </c>
      <c r="Q589" s="544">
        <f t="shared" si="17"/>
        <v>0</v>
      </c>
      <c r="T589" s="544"/>
      <c r="U589" s="544">
        <f t="shared" si="18"/>
        <v>0</v>
      </c>
      <c r="AC589" s="544"/>
      <c r="AG589" s="544">
        <f t="shared" si="19"/>
        <v>0</v>
      </c>
      <c r="AK589" s="544"/>
      <c r="AM589" s="544">
        <f t="shared" si="20"/>
        <v>0</v>
      </c>
      <c r="AP589" s="544">
        <f t="shared" si="21"/>
        <v>0</v>
      </c>
      <c r="AT589" s="544"/>
      <c r="AU589" s="544"/>
      <c r="AV589" s="544">
        <f t="shared" si="22"/>
        <v>0</v>
      </c>
      <c r="AY589" s="544">
        <f t="shared" si="23"/>
        <v>0</v>
      </c>
    </row>
    <row r="590" spans="14:51" ht="15.75" customHeight="1" x14ac:dyDescent="0.2">
      <c r="N590" s="544">
        <f t="shared" si="16"/>
        <v>0</v>
      </c>
      <c r="Q590" s="544">
        <f t="shared" si="17"/>
        <v>0</v>
      </c>
      <c r="T590" s="544"/>
      <c r="U590" s="544">
        <f t="shared" si="18"/>
        <v>0</v>
      </c>
      <c r="AC590" s="544"/>
      <c r="AG590" s="544">
        <f t="shared" si="19"/>
        <v>0</v>
      </c>
      <c r="AK590" s="544"/>
      <c r="AM590" s="544">
        <f t="shared" si="20"/>
        <v>0</v>
      </c>
      <c r="AP590" s="544">
        <f t="shared" si="21"/>
        <v>0</v>
      </c>
      <c r="AT590" s="544"/>
      <c r="AU590" s="544"/>
      <c r="AV590" s="544">
        <f t="shared" si="22"/>
        <v>0</v>
      </c>
      <c r="AY590" s="544">
        <f t="shared" si="23"/>
        <v>0</v>
      </c>
    </row>
    <row r="591" spans="14:51" ht="15.75" customHeight="1" x14ac:dyDescent="0.2">
      <c r="N591" s="544">
        <f t="shared" si="16"/>
        <v>0</v>
      </c>
      <c r="Q591" s="544">
        <f t="shared" si="17"/>
        <v>0</v>
      </c>
      <c r="T591" s="544"/>
      <c r="U591" s="544">
        <f t="shared" si="18"/>
        <v>0</v>
      </c>
      <c r="AC591" s="544"/>
      <c r="AG591" s="544">
        <f t="shared" si="19"/>
        <v>0</v>
      </c>
      <c r="AK591" s="544"/>
      <c r="AM591" s="544">
        <f t="shared" si="20"/>
        <v>0</v>
      </c>
      <c r="AP591" s="544">
        <f t="shared" si="21"/>
        <v>0</v>
      </c>
      <c r="AT591" s="544"/>
      <c r="AU591" s="544"/>
      <c r="AV591" s="544">
        <f t="shared" si="22"/>
        <v>0</v>
      </c>
      <c r="AY591" s="544">
        <f t="shared" si="23"/>
        <v>0</v>
      </c>
    </row>
    <row r="592" spans="14:51" ht="15.75" customHeight="1" x14ac:dyDescent="0.2">
      <c r="N592" s="544">
        <f t="shared" si="16"/>
        <v>0</v>
      </c>
      <c r="Q592" s="544">
        <f t="shared" si="17"/>
        <v>0</v>
      </c>
      <c r="T592" s="544"/>
      <c r="U592" s="544">
        <f t="shared" si="18"/>
        <v>0</v>
      </c>
      <c r="AC592" s="544"/>
      <c r="AG592" s="544">
        <f t="shared" si="19"/>
        <v>0</v>
      </c>
      <c r="AK592" s="544"/>
      <c r="AM592" s="544">
        <f t="shared" si="20"/>
        <v>0</v>
      </c>
      <c r="AP592" s="544">
        <f t="shared" si="21"/>
        <v>0</v>
      </c>
      <c r="AT592" s="544"/>
      <c r="AU592" s="544"/>
      <c r="AV592" s="544">
        <f t="shared" si="22"/>
        <v>0</v>
      </c>
      <c r="AY592" s="544">
        <f t="shared" si="23"/>
        <v>0</v>
      </c>
    </row>
    <row r="593" spans="14:51" ht="15.75" customHeight="1" x14ac:dyDescent="0.2">
      <c r="N593" s="544">
        <f t="shared" si="16"/>
        <v>0</v>
      </c>
      <c r="Q593" s="544">
        <f t="shared" si="17"/>
        <v>0</v>
      </c>
      <c r="T593" s="544"/>
      <c r="U593" s="544">
        <f t="shared" si="18"/>
        <v>0</v>
      </c>
      <c r="AC593" s="544"/>
      <c r="AG593" s="544">
        <f t="shared" si="19"/>
        <v>0</v>
      </c>
      <c r="AK593" s="544"/>
      <c r="AM593" s="544">
        <f t="shared" si="20"/>
        <v>0</v>
      </c>
      <c r="AP593" s="544">
        <f t="shared" si="21"/>
        <v>0</v>
      </c>
      <c r="AT593" s="544"/>
      <c r="AU593" s="544"/>
      <c r="AV593" s="544">
        <f t="shared" si="22"/>
        <v>0</v>
      </c>
      <c r="AY593" s="544">
        <f t="shared" si="23"/>
        <v>0</v>
      </c>
    </row>
    <row r="594" spans="14:51" ht="15.75" customHeight="1" x14ac:dyDescent="0.2">
      <c r="N594" s="544">
        <f t="shared" si="16"/>
        <v>0</v>
      </c>
      <c r="Q594" s="544">
        <f t="shared" si="17"/>
        <v>0</v>
      </c>
      <c r="T594" s="544"/>
      <c r="U594" s="544">
        <f t="shared" si="18"/>
        <v>0</v>
      </c>
      <c r="AC594" s="544"/>
      <c r="AG594" s="544">
        <f t="shared" si="19"/>
        <v>0</v>
      </c>
      <c r="AK594" s="544"/>
      <c r="AM594" s="544">
        <f t="shared" si="20"/>
        <v>0</v>
      </c>
      <c r="AP594" s="544">
        <f t="shared" si="21"/>
        <v>0</v>
      </c>
      <c r="AT594" s="544"/>
      <c r="AU594" s="544"/>
      <c r="AV594" s="544">
        <f t="shared" si="22"/>
        <v>0</v>
      </c>
      <c r="AY594" s="544">
        <f t="shared" si="23"/>
        <v>0</v>
      </c>
    </row>
    <row r="595" spans="14:51" ht="15.75" customHeight="1" x14ac:dyDescent="0.2">
      <c r="N595" s="544">
        <f t="shared" si="16"/>
        <v>0</v>
      </c>
      <c r="Q595" s="544">
        <f t="shared" si="17"/>
        <v>0</v>
      </c>
      <c r="T595" s="544"/>
      <c r="U595" s="544">
        <f t="shared" si="18"/>
        <v>0</v>
      </c>
      <c r="AC595" s="544"/>
      <c r="AG595" s="544">
        <f t="shared" si="19"/>
        <v>0</v>
      </c>
      <c r="AK595" s="544"/>
      <c r="AM595" s="544">
        <f t="shared" si="20"/>
        <v>0</v>
      </c>
      <c r="AP595" s="544">
        <f t="shared" si="21"/>
        <v>0</v>
      </c>
      <c r="AT595" s="544"/>
      <c r="AU595" s="544"/>
      <c r="AV595" s="544">
        <f t="shared" si="22"/>
        <v>0</v>
      </c>
      <c r="AY595" s="544">
        <f t="shared" si="23"/>
        <v>0</v>
      </c>
    </row>
    <row r="596" spans="14:51" ht="15.75" customHeight="1" x14ac:dyDescent="0.2">
      <c r="N596" s="544">
        <f t="shared" si="16"/>
        <v>0</v>
      </c>
      <c r="Q596" s="544">
        <f t="shared" si="17"/>
        <v>0</v>
      </c>
      <c r="T596" s="544"/>
      <c r="U596" s="544">
        <f t="shared" si="18"/>
        <v>0</v>
      </c>
      <c r="AC596" s="544"/>
      <c r="AG596" s="544">
        <f t="shared" si="19"/>
        <v>0</v>
      </c>
      <c r="AK596" s="544"/>
      <c r="AM596" s="544">
        <f t="shared" si="20"/>
        <v>0</v>
      </c>
      <c r="AP596" s="544">
        <f t="shared" si="21"/>
        <v>0</v>
      </c>
      <c r="AT596" s="544"/>
      <c r="AU596" s="544"/>
      <c r="AV596" s="544">
        <f t="shared" si="22"/>
        <v>0</v>
      </c>
      <c r="AY596" s="544">
        <f t="shared" si="23"/>
        <v>0</v>
      </c>
    </row>
    <row r="597" spans="14:51" ht="15.75" customHeight="1" x14ac:dyDescent="0.2">
      <c r="N597" s="544">
        <f t="shared" si="16"/>
        <v>0</v>
      </c>
      <c r="Q597" s="544">
        <f t="shared" si="17"/>
        <v>0</v>
      </c>
      <c r="T597" s="544"/>
      <c r="U597" s="544">
        <f t="shared" si="18"/>
        <v>0</v>
      </c>
      <c r="AC597" s="544"/>
      <c r="AG597" s="544">
        <f t="shared" si="19"/>
        <v>0</v>
      </c>
      <c r="AK597" s="544"/>
      <c r="AM597" s="544">
        <f t="shared" si="20"/>
        <v>0</v>
      </c>
      <c r="AP597" s="544">
        <f t="shared" si="21"/>
        <v>0</v>
      </c>
      <c r="AT597" s="544"/>
      <c r="AU597" s="544"/>
      <c r="AV597" s="544">
        <f t="shared" si="22"/>
        <v>0</v>
      </c>
      <c r="AY597" s="544">
        <f t="shared" si="23"/>
        <v>0</v>
      </c>
    </row>
    <row r="598" spans="14:51" ht="15.75" customHeight="1" x14ac:dyDescent="0.2">
      <c r="N598" s="544">
        <f t="shared" si="16"/>
        <v>0</v>
      </c>
      <c r="Q598" s="544">
        <f t="shared" si="17"/>
        <v>0</v>
      </c>
      <c r="T598" s="544"/>
      <c r="U598" s="544">
        <f t="shared" si="18"/>
        <v>0</v>
      </c>
      <c r="AC598" s="544"/>
      <c r="AG598" s="544">
        <f t="shared" si="19"/>
        <v>0</v>
      </c>
      <c r="AK598" s="544"/>
      <c r="AM598" s="544">
        <f t="shared" si="20"/>
        <v>0</v>
      </c>
      <c r="AP598" s="544">
        <f t="shared" si="21"/>
        <v>0</v>
      </c>
      <c r="AT598" s="544"/>
      <c r="AU598" s="544"/>
      <c r="AV598" s="544">
        <f t="shared" si="22"/>
        <v>0</v>
      </c>
      <c r="AY598" s="544">
        <f t="shared" si="23"/>
        <v>0</v>
      </c>
    </row>
    <row r="599" spans="14:51" ht="15.75" customHeight="1" x14ac:dyDescent="0.2">
      <c r="N599" s="544">
        <f t="shared" si="16"/>
        <v>0</v>
      </c>
      <c r="Q599" s="544">
        <f t="shared" si="17"/>
        <v>0</v>
      </c>
      <c r="T599" s="544"/>
      <c r="U599" s="544">
        <f t="shared" si="18"/>
        <v>0</v>
      </c>
      <c r="AC599" s="544"/>
      <c r="AG599" s="544">
        <f t="shared" si="19"/>
        <v>0</v>
      </c>
      <c r="AK599" s="544"/>
      <c r="AM599" s="544">
        <f t="shared" si="20"/>
        <v>0</v>
      </c>
      <c r="AP599" s="544">
        <f t="shared" si="21"/>
        <v>0</v>
      </c>
      <c r="AT599" s="544"/>
      <c r="AU599" s="544"/>
      <c r="AV599" s="544">
        <f t="shared" si="22"/>
        <v>0</v>
      </c>
      <c r="AY599" s="544">
        <f t="shared" si="23"/>
        <v>0</v>
      </c>
    </row>
    <row r="600" spans="14:51" ht="15.75" customHeight="1" x14ac:dyDescent="0.2">
      <c r="N600" s="544">
        <f t="shared" si="16"/>
        <v>0</v>
      </c>
      <c r="Q600" s="544">
        <f t="shared" si="17"/>
        <v>0</v>
      </c>
      <c r="T600" s="544"/>
      <c r="U600" s="544">
        <f t="shared" si="18"/>
        <v>0</v>
      </c>
      <c r="AC600" s="544"/>
      <c r="AG600" s="544">
        <f t="shared" si="19"/>
        <v>0</v>
      </c>
      <c r="AK600" s="544"/>
      <c r="AM600" s="544">
        <f t="shared" si="20"/>
        <v>0</v>
      </c>
      <c r="AP600" s="544">
        <f t="shared" si="21"/>
        <v>0</v>
      </c>
      <c r="AT600" s="544"/>
      <c r="AU600" s="544"/>
      <c r="AV600" s="544">
        <f t="shared" si="22"/>
        <v>0</v>
      </c>
      <c r="AY600" s="544">
        <f t="shared" si="23"/>
        <v>0</v>
      </c>
    </row>
    <row r="601" spans="14:51" ht="15.75" customHeight="1" x14ac:dyDescent="0.2">
      <c r="N601" s="544">
        <f t="shared" si="16"/>
        <v>0</v>
      </c>
      <c r="Q601" s="544">
        <f t="shared" si="17"/>
        <v>0</v>
      </c>
      <c r="T601" s="544"/>
      <c r="U601" s="544">
        <f t="shared" si="18"/>
        <v>0</v>
      </c>
      <c r="AC601" s="544"/>
      <c r="AG601" s="544">
        <f t="shared" si="19"/>
        <v>0</v>
      </c>
      <c r="AK601" s="544"/>
      <c r="AM601" s="544">
        <f t="shared" si="20"/>
        <v>0</v>
      </c>
      <c r="AP601" s="544">
        <f t="shared" si="21"/>
        <v>0</v>
      </c>
      <c r="AT601" s="544"/>
      <c r="AU601" s="544"/>
      <c r="AV601" s="544">
        <f t="shared" si="22"/>
        <v>0</v>
      </c>
      <c r="AY601" s="544">
        <f t="shared" si="23"/>
        <v>0</v>
      </c>
    </row>
    <row r="602" spans="14:51" ht="15.75" customHeight="1" x14ac:dyDescent="0.2">
      <c r="N602" s="544">
        <f t="shared" si="16"/>
        <v>0</v>
      </c>
      <c r="Q602" s="544">
        <f t="shared" si="17"/>
        <v>0</v>
      </c>
      <c r="T602" s="544"/>
      <c r="U602" s="544">
        <f t="shared" si="18"/>
        <v>0</v>
      </c>
      <c r="AC602" s="544"/>
      <c r="AG602" s="544">
        <f t="shared" si="19"/>
        <v>0</v>
      </c>
      <c r="AK602" s="544"/>
      <c r="AM602" s="544">
        <f t="shared" si="20"/>
        <v>0</v>
      </c>
      <c r="AP602" s="544">
        <f t="shared" si="21"/>
        <v>0</v>
      </c>
      <c r="AT602" s="544"/>
      <c r="AU602" s="544"/>
      <c r="AV602" s="544">
        <f t="shared" si="22"/>
        <v>0</v>
      </c>
      <c r="AY602" s="544">
        <f t="shared" si="23"/>
        <v>0</v>
      </c>
    </row>
    <row r="603" spans="14:51" ht="15.75" customHeight="1" x14ac:dyDescent="0.2">
      <c r="N603" s="544">
        <f t="shared" si="16"/>
        <v>0</v>
      </c>
      <c r="Q603" s="544">
        <f t="shared" si="17"/>
        <v>0</v>
      </c>
      <c r="T603" s="544"/>
      <c r="U603" s="544">
        <f t="shared" si="18"/>
        <v>0</v>
      </c>
      <c r="AC603" s="544"/>
      <c r="AG603" s="544">
        <f t="shared" si="19"/>
        <v>0</v>
      </c>
      <c r="AK603" s="544"/>
      <c r="AM603" s="544">
        <f t="shared" si="20"/>
        <v>0</v>
      </c>
      <c r="AP603" s="544">
        <f t="shared" si="21"/>
        <v>0</v>
      </c>
      <c r="AT603" s="544"/>
      <c r="AU603" s="544"/>
      <c r="AV603" s="544">
        <f t="shared" si="22"/>
        <v>0</v>
      </c>
      <c r="AY603" s="544">
        <f t="shared" si="23"/>
        <v>0</v>
      </c>
    </row>
    <row r="604" spans="14:51" ht="15.75" customHeight="1" x14ac:dyDescent="0.2">
      <c r="N604" s="544">
        <f t="shared" si="16"/>
        <v>0</v>
      </c>
      <c r="Q604" s="544">
        <f t="shared" si="17"/>
        <v>0</v>
      </c>
      <c r="T604" s="544"/>
      <c r="U604" s="544">
        <f t="shared" si="18"/>
        <v>0</v>
      </c>
      <c r="AC604" s="544"/>
      <c r="AG604" s="544">
        <f t="shared" si="19"/>
        <v>0</v>
      </c>
      <c r="AK604" s="544"/>
      <c r="AM604" s="544">
        <f t="shared" si="20"/>
        <v>0</v>
      </c>
      <c r="AP604" s="544">
        <f t="shared" si="21"/>
        <v>0</v>
      </c>
      <c r="AT604" s="544"/>
      <c r="AU604" s="544"/>
      <c r="AV604" s="544">
        <f t="shared" si="22"/>
        <v>0</v>
      </c>
      <c r="AY604" s="544">
        <f t="shared" si="23"/>
        <v>0</v>
      </c>
    </row>
    <row r="605" spans="14:51" ht="15.75" customHeight="1" x14ac:dyDescent="0.2">
      <c r="N605" s="544">
        <f t="shared" si="16"/>
        <v>0</v>
      </c>
      <c r="Q605" s="544">
        <f t="shared" si="17"/>
        <v>0</v>
      </c>
      <c r="T605" s="544"/>
      <c r="U605" s="544">
        <f t="shared" si="18"/>
        <v>0</v>
      </c>
      <c r="AC605" s="544"/>
      <c r="AG605" s="544">
        <f t="shared" si="19"/>
        <v>0</v>
      </c>
      <c r="AK605" s="544"/>
      <c r="AM605" s="544">
        <f t="shared" si="20"/>
        <v>0</v>
      </c>
      <c r="AP605" s="544">
        <f t="shared" si="21"/>
        <v>0</v>
      </c>
      <c r="AT605" s="544"/>
      <c r="AU605" s="544"/>
      <c r="AV605" s="544">
        <f t="shared" si="22"/>
        <v>0</v>
      </c>
      <c r="AY605" s="544">
        <f t="shared" si="23"/>
        <v>0</v>
      </c>
    </row>
    <row r="606" spans="14:51" ht="15.75" customHeight="1" x14ac:dyDescent="0.2">
      <c r="N606" s="544">
        <f t="shared" si="16"/>
        <v>0</v>
      </c>
      <c r="Q606" s="544">
        <f t="shared" si="17"/>
        <v>0</v>
      </c>
      <c r="T606" s="544"/>
      <c r="U606" s="544">
        <f t="shared" si="18"/>
        <v>0</v>
      </c>
      <c r="AC606" s="544"/>
      <c r="AG606" s="544">
        <f t="shared" si="19"/>
        <v>0</v>
      </c>
      <c r="AK606" s="544"/>
      <c r="AM606" s="544">
        <f t="shared" si="20"/>
        <v>0</v>
      </c>
      <c r="AP606" s="544">
        <f t="shared" si="21"/>
        <v>0</v>
      </c>
      <c r="AT606" s="544"/>
      <c r="AU606" s="544"/>
      <c r="AV606" s="544">
        <f t="shared" si="22"/>
        <v>0</v>
      </c>
      <c r="AY606" s="544">
        <f t="shared" si="23"/>
        <v>0</v>
      </c>
    </row>
    <row r="607" spans="14:51" ht="15.75" customHeight="1" x14ac:dyDescent="0.2">
      <c r="N607" s="544">
        <f t="shared" si="16"/>
        <v>0</v>
      </c>
      <c r="Q607" s="544">
        <f t="shared" si="17"/>
        <v>0</v>
      </c>
      <c r="T607" s="544"/>
      <c r="U607" s="544">
        <f t="shared" si="18"/>
        <v>0</v>
      </c>
      <c r="AC607" s="544"/>
      <c r="AG607" s="544">
        <f t="shared" si="19"/>
        <v>0</v>
      </c>
      <c r="AK607" s="544"/>
      <c r="AM607" s="544">
        <f t="shared" si="20"/>
        <v>0</v>
      </c>
      <c r="AP607" s="544">
        <f t="shared" si="21"/>
        <v>0</v>
      </c>
      <c r="AT607" s="544"/>
      <c r="AU607" s="544"/>
      <c r="AV607" s="544">
        <f t="shared" si="22"/>
        <v>0</v>
      </c>
      <c r="AY607" s="544">
        <f t="shared" si="23"/>
        <v>0</v>
      </c>
    </row>
    <row r="608" spans="14:51" ht="15.75" customHeight="1" x14ac:dyDescent="0.2">
      <c r="N608" s="544">
        <f t="shared" si="16"/>
        <v>0</v>
      </c>
      <c r="Q608" s="544">
        <f t="shared" si="17"/>
        <v>0</v>
      </c>
      <c r="T608" s="544"/>
      <c r="U608" s="544">
        <f t="shared" si="18"/>
        <v>0</v>
      </c>
      <c r="AC608" s="544"/>
      <c r="AG608" s="544">
        <f t="shared" si="19"/>
        <v>0</v>
      </c>
      <c r="AK608" s="544"/>
      <c r="AM608" s="544">
        <f t="shared" si="20"/>
        <v>0</v>
      </c>
      <c r="AP608" s="544">
        <f t="shared" si="21"/>
        <v>0</v>
      </c>
      <c r="AT608" s="544"/>
      <c r="AU608" s="544"/>
      <c r="AV608" s="544">
        <f t="shared" si="22"/>
        <v>0</v>
      </c>
      <c r="AY608" s="544">
        <f t="shared" si="23"/>
        <v>0</v>
      </c>
    </row>
    <row r="609" spans="14:51" ht="15.75" customHeight="1" x14ac:dyDescent="0.2">
      <c r="N609" s="544">
        <f t="shared" si="16"/>
        <v>0</v>
      </c>
      <c r="Q609" s="544">
        <f t="shared" si="17"/>
        <v>0</v>
      </c>
      <c r="T609" s="544"/>
      <c r="U609" s="544">
        <f t="shared" si="18"/>
        <v>0</v>
      </c>
      <c r="AC609" s="544"/>
      <c r="AG609" s="544">
        <f t="shared" si="19"/>
        <v>0</v>
      </c>
      <c r="AK609" s="544"/>
      <c r="AM609" s="544">
        <f t="shared" si="20"/>
        <v>0</v>
      </c>
      <c r="AP609" s="544">
        <f t="shared" si="21"/>
        <v>0</v>
      </c>
      <c r="AT609" s="544"/>
      <c r="AU609" s="544"/>
      <c r="AV609" s="544">
        <f t="shared" si="22"/>
        <v>0</v>
      </c>
      <c r="AY609" s="544">
        <f t="shared" si="23"/>
        <v>0</v>
      </c>
    </row>
    <row r="610" spans="14:51" ht="15.75" customHeight="1" x14ac:dyDescent="0.2">
      <c r="N610" s="544">
        <f t="shared" si="16"/>
        <v>0</v>
      </c>
      <c r="Q610" s="544">
        <f t="shared" si="17"/>
        <v>0</v>
      </c>
      <c r="T610" s="544"/>
      <c r="U610" s="544">
        <f t="shared" si="18"/>
        <v>0</v>
      </c>
      <c r="AC610" s="544"/>
      <c r="AG610" s="544">
        <f t="shared" si="19"/>
        <v>0</v>
      </c>
      <c r="AK610" s="544"/>
      <c r="AM610" s="544">
        <f t="shared" si="20"/>
        <v>0</v>
      </c>
      <c r="AP610" s="544">
        <f t="shared" si="21"/>
        <v>0</v>
      </c>
      <c r="AT610" s="544"/>
      <c r="AU610" s="544"/>
      <c r="AV610" s="544">
        <f t="shared" si="22"/>
        <v>0</v>
      </c>
      <c r="AY610" s="544">
        <f t="shared" si="23"/>
        <v>0</v>
      </c>
    </row>
    <row r="611" spans="14:51" ht="15.75" customHeight="1" x14ac:dyDescent="0.2">
      <c r="N611" s="544">
        <f t="shared" si="16"/>
        <v>0</v>
      </c>
      <c r="Q611" s="544">
        <f t="shared" si="17"/>
        <v>0</v>
      </c>
      <c r="T611" s="544"/>
      <c r="U611" s="544">
        <f t="shared" si="18"/>
        <v>0</v>
      </c>
      <c r="AC611" s="544"/>
      <c r="AG611" s="544">
        <f t="shared" si="19"/>
        <v>0</v>
      </c>
      <c r="AK611" s="544"/>
      <c r="AM611" s="544">
        <f t="shared" si="20"/>
        <v>0</v>
      </c>
      <c r="AP611" s="544">
        <f t="shared" si="21"/>
        <v>0</v>
      </c>
      <c r="AT611" s="544"/>
      <c r="AU611" s="544"/>
      <c r="AV611" s="544">
        <f t="shared" si="22"/>
        <v>0</v>
      </c>
      <c r="AY611" s="544">
        <f t="shared" si="23"/>
        <v>0</v>
      </c>
    </row>
    <row r="612" spans="14:51" ht="15.75" customHeight="1" x14ac:dyDescent="0.2">
      <c r="N612" s="544">
        <f t="shared" si="16"/>
        <v>0</v>
      </c>
      <c r="Q612" s="544">
        <f t="shared" si="17"/>
        <v>0</v>
      </c>
      <c r="T612" s="544"/>
      <c r="U612" s="544">
        <f t="shared" si="18"/>
        <v>0</v>
      </c>
      <c r="AC612" s="544"/>
      <c r="AG612" s="544">
        <f t="shared" si="19"/>
        <v>0</v>
      </c>
      <c r="AK612" s="544"/>
      <c r="AM612" s="544">
        <f t="shared" si="20"/>
        <v>0</v>
      </c>
      <c r="AP612" s="544">
        <f t="shared" si="21"/>
        <v>0</v>
      </c>
      <c r="AT612" s="544"/>
      <c r="AU612" s="544"/>
      <c r="AV612" s="544">
        <f t="shared" si="22"/>
        <v>0</v>
      </c>
      <c r="AY612" s="544">
        <f t="shared" si="23"/>
        <v>0</v>
      </c>
    </row>
    <row r="613" spans="14:51" ht="15.75" customHeight="1" x14ac:dyDescent="0.2">
      <c r="N613" s="544">
        <f t="shared" si="16"/>
        <v>0</v>
      </c>
      <c r="Q613" s="544">
        <f t="shared" si="17"/>
        <v>0</v>
      </c>
      <c r="T613" s="544"/>
      <c r="U613" s="544">
        <f t="shared" si="18"/>
        <v>0</v>
      </c>
      <c r="AC613" s="544"/>
      <c r="AG613" s="544">
        <f t="shared" si="19"/>
        <v>0</v>
      </c>
      <c r="AK613" s="544"/>
      <c r="AM613" s="544">
        <f t="shared" si="20"/>
        <v>0</v>
      </c>
      <c r="AP613" s="544">
        <f t="shared" si="21"/>
        <v>0</v>
      </c>
      <c r="AT613" s="544"/>
      <c r="AU613" s="544"/>
      <c r="AV613" s="544">
        <f t="shared" si="22"/>
        <v>0</v>
      </c>
      <c r="AY613" s="544">
        <f t="shared" si="23"/>
        <v>0</v>
      </c>
    </row>
    <row r="614" spans="14:51" ht="15.75" customHeight="1" x14ac:dyDescent="0.2">
      <c r="N614" s="544">
        <f t="shared" si="16"/>
        <v>0</v>
      </c>
      <c r="Q614" s="544">
        <f t="shared" si="17"/>
        <v>0</v>
      </c>
      <c r="T614" s="544"/>
      <c r="U614" s="544">
        <f t="shared" si="18"/>
        <v>0</v>
      </c>
      <c r="AC614" s="544"/>
      <c r="AG614" s="544">
        <f t="shared" si="19"/>
        <v>0</v>
      </c>
      <c r="AK614" s="544"/>
      <c r="AM614" s="544">
        <f t="shared" si="20"/>
        <v>0</v>
      </c>
      <c r="AP614" s="544">
        <f t="shared" si="21"/>
        <v>0</v>
      </c>
      <c r="AT614" s="544"/>
      <c r="AU614" s="544"/>
      <c r="AV614" s="544">
        <f t="shared" si="22"/>
        <v>0</v>
      </c>
      <c r="AY614" s="544">
        <f t="shared" si="23"/>
        <v>0</v>
      </c>
    </row>
    <row r="615" spans="14:51" ht="15.75" customHeight="1" x14ac:dyDescent="0.2">
      <c r="N615" s="544">
        <f t="shared" si="16"/>
        <v>0</v>
      </c>
      <c r="Q615" s="544">
        <f t="shared" si="17"/>
        <v>0</v>
      </c>
      <c r="T615" s="544"/>
      <c r="U615" s="544">
        <f t="shared" si="18"/>
        <v>0</v>
      </c>
      <c r="AC615" s="544"/>
      <c r="AG615" s="544">
        <f t="shared" si="19"/>
        <v>0</v>
      </c>
      <c r="AK615" s="544"/>
      <c r="AM615" s="544">
        <f t="shared" si="20"/>
        <v>0</v>
      </c>
      <c r="AP615" s="544">
        <f t="shared" si="21"/>
        <v>0</v>
      </c>
      <c r="AT615" s="544"/>
      <c r="AU615" s="544"/>
      <c r="AV615" s="544">
        <f t="shared" si="22"/>
        <v>0</v>
      </c>
      <c r="AY615" s="544">
        <f t="shared" si="23"/>
        <v>0</v>
      </c>
    </row>
    <row r="616" spans="14:51" ht="15.75" customHeight="1" x14ac:dyDescent="0.2">
      <c r="N616" s="544">
        <f t="shared" si="16"/>
        <v>0</v>
      </c>
      <c r="Q616" s="544">
        <f t="shared" si="17"/>
        <v>0</v>
      </c>
      <c r="T616" s="544"/>
      <c r="U616" s="544">
        <f t="shared" si="18"/>
        <v>0</v>
      </c>
      <c r="AC616" s="544"/>
      <c r="AG616" s="544">
        <f t="shared" si="19"/>
        <v>0</v>
      </c>
      <c r="AK616" s="544"/>
      <c r="AM616" s="544">
        <f t="shared" si="20"/>
        <v>0</v>
      </c>
      <c r="AP616" s="544">
        <f t="shared" si="21"/>
        <v>0</v>
      </c>
      <c r="AT616" s="544"/>
      <c r="AU616" s="544"/>
      <c r="AV616" s="544">
        <f t="shared" si="22"/>
        <v>0</v>
      </c>
      <c r="AY616" s="544">
        <f t="shared" si="23"/>
        <v>0</v>
      </c>
    </row>
    <row r="617" spans="14:51" ht="15.75" customHeight="1" x14ac:dyDescent="0.2">
      <c r="N617" s="544">
        <f t="shared" si="16"/>
        <v>0</v>
      </c>
      <c r="Q617" s="544">
        <f t="shared" si="17"/>
        <v>0</v>
      </c>
      <c r="T617" s="544"/>
      <c r="U617" s="544">
        <f t="shared" si="18"/>
        <v>0</v>
      </c>
      <c r="AC617" s="544"/>
      <c r="AG617" s="544">
        <f t="shared" si="19"/>
        <v>0</v>
      </c>
      <c r="AK617" s="544"/>
      <c r="AM617" s="544">
        <f t="shared" si="20"/>
        <v>0</v>
      </c>
      <c r="AP617" s="544">
        <f t="shared" si="21"/>
        <v>0</v>
      </c>
      <c r="AT617" s="544"/>
      <c r="AU617" s="544"/>
      <c r="AV617" s="544">
        <f t="shared" si="22"/>
        <v>0</v>
      </c>
      <c r="AY617" s="544">
        <f t="shared" si="23"/>
        <v>0</v>
      </c>
    </row>
    <row r="618" spans="14:51" ht="15.75" customHeight="1" x14ac:dyDescent="0.2">
      <c r="N618" s="544">
        <f t="shared" si="16"/>
        <v>0</v>
      </c>
      <c r="Q618" s="544">
        <f t="shared" si="17"/>
        <v>0</v>
      </c>
      <c r="T618" s="544"/>
      <c r="U618" s="544">
        <f t="shared" si="18"/>
        <v>0</v>
      </c>
      <c r="AC618" s="544"/>
      <c r="AG618" s="544">
        <f t="shared" si="19"/>
        <v>0</v>
      </c>
      <c r="AK618" s="544"/>
      <c r="AM618" s="544">
        <f t="shared" si="20"/>
        <v>0</v>
      </c>
      <c r="AP618" s="544">
        <f t="shared" si="21"/>
        <v>0</v>
      </c>
      <c r="AT618" s="544"/>
      <c r="AU618" s="544"/>
      <c r="AV618" s="544">
        <f t="shared" si="22"/>
        <v>0</v>
      </c>
      <c r="AY618" s="544">
        <f t="shared" si="23"/>
        <v>0</v>
      </c>
    </row>
    <row r="619" spans="14:51" ht="15.75" customHeight="1" x14ac:dyDescent="0.2">
      <c r="N619" s="544">
        <f t="shared" si="16"/>
        <v>0</v>
      </c>
      <c r="Q619" s="544">
        <f t="shared" si="17"/>
        <v>0</v>
      </c>
      <c r="T619" s="544"/>
      <c r="U619" s="544">
        <f t="shared" si="18"/>
        <v>0</v>
      </c>
      <c r="AC619" s="544"/>
      <c r="AG619" s="544">
        <f t="shared" si="19"/>
        <v>0</v>
      </c>
      <c r="AK619" s="544"/>
      <c r="AM619" s="544">
        <f t="shared" si="20"/>
        <v>0</v>
      </c>
      <c r="AP619" s="544">
        <f t="shared" si="21"/>
        <v>0</v>
      </c>
      <c r="AT619" s="544"/>
      <c r="AU619" s="544"/>
      <c r="AV619" s="544">
        <f t="shared" si="22"/>
        <v>0</v>
      </c>
      <c r="AY619" s="544">
        <f t="shared" si="23"/>
        <v>0</v>
      </c>
    </row>
    <row r="620" spans="14:51" ht="15.75" customHeight="1" x14ac:dyDescent="0.2">
      <c r="N620" s="544">
        <f t="shared" si="16"/>
        <v>0</v>
      </c>
      <c r="Q620" s="544">
        <f t="shared" si="17"/>
        <v>0</v>
      </c>
      <c r="T620" s="544"/>
      <c r="U620" s="544">
        <f t="shared" si="18"/>
        <v>0</v>
      </c>
      <c r="AC620" s="544"/>
      <c r="AG620" s="544">
        <f t="shared" si="19"/>
        <v>0</v>
      </c>
      <c r="AK620" s="544"/>
      <c r="AM620" s="544">
        <f t="shared" si="20"/>
        <v>0</v>
      </c>
      <c r="AP620" s="544">
        <f t="shared" si="21"/>
        <v>0</v>
      </c>
      <c r="AT620" s="544"/>
      <c r="AU620" s="544"/>
      <c r="AV620" s="544">
        <f t="shared" si="22"/>
        <v>0</v>
      </c>
      <c r="AY620" s="544">
        <f t="shared" si="23"/>
        <v>0</v>
      </c>
    </row>
    <row r="621" spans="14:51" ht="15.75" customHeight="1" x14ac:dyDescent="0.2">
      <c r="N621" s="544">
        <f t="shared" si="16"/>
        <v>0</v>
      </c>
      <c r="Q621" s="544">
        <f t="shared" si="17"/>
        <v>0</v>
      </c>
      <c r="T621" s="544"/>
      <c r="U621" s="544">
        <f t="shared" si="18"/>
        <v>0</v>
      </c>
      <c r="AC621" s="544"/>
      <c r="AG621" s="544">
        <f t="shared" si="19"/>
        <v>0</v>
      </c>
      <c r="AK621" s="544"/>
      <c r="AM621" s="544">
        <f t="shared" si="20"/>
        <v>0</v>
      </c>
      <c r="AP621" s="544">
        <f t="shared" si="21"/>
        <v>0</v>
      </c>
      <c r="AT621" s="544"/>
      <c r="AU621" s="544"/>
      <c r="AV621" s="544">
        <f t="shared" si="22"/>
        <v>0</v>
      </c>
      <c r="AY621" s="544">
        <f t="shared" si="23"/>
        <v>0</v>
      </c>
    </row>
    <row r="622" spans="14:51" ht="15.75" customHeight="1" x14ac:dyDescent="0.2">
      <c r="N622" s="544">
        <f t="shared" si="16"/>
        <v>0</v>
      </c>
      <c r="Q622" s="544">
        <f t="shared" si="17"/>
        <v>0</v>
      </c>
      <c r="T622" s="544"/>
      <c r="U622" s="544">
        <f t="shared" si="18"/>
        <v>0</v>
      </c>
      <c r="AC622" s="544"/>
      <c r="AG622" s="544">
        <f t="shared" si="19"/>
        <v>0</v>
      </c>
      <c r="AK622" s="544"/>
      <c r="AM622" s="544">
        <f t="shared" si="20"/>
        <v>0</v>
      </c>
      <c r="AP622" s="544">
        <f t="shared" si="21"/>
        <v>0</v>
      </c>
      <c r="AT622" s="544"/>
      <c r="AU622" s="544"/>
      <c r="AV622" s="544">
        <f t="shared" si="22"/>
        <v>0</v>
      </c>
      <c r="AY622" s="544">
        <f t="shared" si="23"/>
        <v>0</v>
      </c>
    </row>
    <row r="623" spans="14:51" ht="15.75" customHeight="1" x14ac:dyDescent="0.2">
      <c r="N623" s="544">
        <f t="shared" si="16"/>
        <v>0</v>
      </c>
      <c r="Q623" s="544">
        <f t="shared" si="17"/>
        <v>0</v>
      </c>
      <c r="T623" s="544"/>
      <c r="U623" s="544">
        <f t="shared" si="18"/>
        <v>0</v>
      </c>
      <c r="AC623" s="544"/>
      <c r="AG623" s="544">
        <f t="shared" si="19"/>
        <v>0</v>
      </c>
      <c r="AK623" s="544"/>
      <c r="AM623" s="544">
        <f t="shared" si="20"/>
        <v>0</v>
      </c>
      <c r="AP623" s="544">
        <f t="shared" si="21"/>
        <v>0</v>
      </c>
      <c r="AT623" s="544"/>
      <c r="AU623" s="544"/>
      <c r="AV623" s="544">
        <f t="shared" si="22"/>
        <v>0</v>
      </c>
      <c r="AY623" s="544">
        <f t="shared" si="23"/>
        <v>0</v>
      </c>
    </row>
    <row r="624" spans="14:51" ht="15.75" customHeight="1" x14ac:dyDescent="0.2">
      <c r="N624" s="544">
        <f t="shared" si="16"/>
        <v>0</v>
      </c>
      <c r="Q624" s="544">
        <f t="shared" si="17"/>
        <v>0</v>
      </c>
      <c r="T624" s="544"/>
      <c r="U624" s="544">
        <f t="shared" si="18"/>
        <v>0</v>
      </c>
      <c r="AC624" s="544"/>
      <c r="AG624" s="544">
        <f t="shared" si="19"/>
        <v>0</v>
      </c>
      <c r="AK624" s="544"/>
      <c r="AM624" s="544">
        <f t="shared" si="20"/>
        <v>0</v>
      </c>
      <c r="AP624" s="544">
        <f t="shared" si="21"/>
        <v>0</v>
      </c>
      <c r="AT624" s="544"/>
      <c r="AU624" s="544"/>
      <c r="AV624" s="544">
        <f t="shared" si="22"/>
        <v>0</v>
      </c>
      <c r="AY624" s="544">
        <f t="shared" si="23"/>
        <v>0</v>
      </c>
    </row>
    <row r="625" spans="14:51" ht="15.75" customHeight="1" x14ac:dyDescent="0.2">
      <c r="N625" s="544">
        <f t="shared" si="16"/>
        <v>0</v>
      </c>
      <c r="Q625" s="544">
        <f t="shared" si="17"/>
        <v>0</v>
      </c>
      <c r="T625" s="544"/>
      <c r="U625" s="544">
        <f t="shared" si="18"/>
        <v>0</v>
      </c>
      <c r="AC625" s="544"/>
      <c r="AG625" s="544">
        <f t="shared" si="19"/>
        <v>0</v>
      </c>
      <c r="AK625" s="544"/>
      <c r="AM625" s="544">
        <f t="shared" si="20"/>
        <v>0</v>
      </c>
      <c r="AP625" s="544">
        <f t="shared" si="21"/>
        <v>0</v>
      </c>
      <c r="AT625" s="544"/>
      <c r="AU625" s="544"/>
      <c r="AV625" s="544">
        <f t="shared" si="22"/>
        <v>0</v>
      </c>
      <c r="AY625" s="544">
        <f t="shared" si="23"/>
        <v>0</v>
      </c>
    </row>
    <row r="626" spans="14:51" ht="15.75" customHeight="1" x14ac:dyDescent="0.2">
      <c r="N626" s="544">
        <f t="shared" si="16"/>
        <v>0</v>
      </c>
      <c r="Q626" s="544">
        <f t="shared" si="17"/>
        <v>0</v>
      </c>
      <c r="T626" s="544"/>
      <c r="U626" s="544">
        <f t="shared" si="18"/>
        <v>0</v>
      </c>
      <c r="AC626" s="544"/>
      <c r="AG626" s="544">
        <f t="shared" si="19"/>
        <v>0</v>
      </c>
      <c r="AK626" s="544"/>
      <c r="AM626" s="544">
        <f t="shared" si="20"/>
        <v>0</v>
      </c>
      <c r="AP626" s="544">
        <f t="shared" si="21"/>
        <v>0</v>
      </c>
      <c r="AT626" s="544"/>
      <c r="AU626" s="544"/>
      <c r="AV626" s="544">
        <f t="shared" si="22"/>
        <v>0</v>
      </c>
      <c r="AY626" s="544">
        <f t="shared" si="23"/>
        <v>0</v>
      </c>
    </row>
    <row r="627" spans="14:51" ht="15.75" customHeight="1" x14ac:dyDescent="0.2">
      <c r="N627" s="544">
        <f t="shared" si="16"/>
        <v>0</v>
      </c>
      <c r="Q627" s="544">
        <f t="shared" si="17"/>
        <v>0</v>
      </c>
      <c r="T627" s="544"/>
      <c r="U627" s="544">
        <f t="shared" si="18"/>
        <v>0</v>
      </c>
      <c r="AC627" s="544"/>
      <c r="AG627" s="544">
        <f t="shared" si="19"/>
        <v>0</v>
      </c>
      <c r="AK627" s="544"/>
      <c r="AM627" s="544">
        <f t="shared" si="20"/>
        <v>0</v>
      </c>
      <c r="AP627" s="544">
        <f t="shared" si="21"/>
        <v>0</v>
      </c>
      <c r="AT627" s="544"/>
      <c r="AU627" s="544"/>
      <c r="AV627" s="544">
        <f t="shared" si="22"/>
        <v>0</v>
      </c>
      <c r="AY627" s="544">
        <f t="shared" si="23"/>
        <v>0</v>
      </c>
    </row>
    <row r="628" spans="14:51" ht="15.75" customHeight="1" x14ac:dyDescent="0.2">
      <c r="N628" s="544">
        <f t="shared" si="16"/>
        <v>0</v>
      </c>
      <c r="Q628" s="544">
        <f t="shared" si="17"/>
        <v>0</v>
      </c>
      <c r="T628" s="544"/>
      <c r="U628" s="544">
        <f t="shared" si="18"/>
        <v>0</v>
      </c>
      <c r="AC628" s="544"/>
      <c r="AG628" s="544">
        <f t="shared" si="19"/>
        <v>0</v>
      </c>
      <c r="AK628" s="544"/>
      <c r="AM628" s="544">
        <f t="shared" si="20"/>
        <v>0</v>
      </c>
      <c r="AP628" s="544">
        <f t="shared" si="21"/>
        <v>0</v>
      </c>
      <c r="AT628" s="544"/>
      <c r="AU628" s="544"/>
      <c r="AV628" s="544">
        <f t="shared" si="22"/>
        <v>0</v>
      </c>
      <c r="AY628" s="544">
        <f t="shared" si="23"/>
        <v>0</v>
      </c>
    </row>
    <row r="629" spans="14:51" ht="15.75" customHeight="1" x14ac:dyDescent="0.2">
      <c r="N629" s="544">
        <f t="shared" si="16"/>
        <v>0</v>
      </c>
      <c r="Q629" s="544">
        <f t="shared" si="17"/>
        <v>0</v>
      </c>
      <c r="T629" s="544"/>
      <c r="U629" s="544">
        <f t="shared" si="18"/>
        <v>0</v>
      </c>
      <c r="AC629" s="544"/>
      <c r="AG629" s="544">
        <f t="shared" si="19"/>
        <v>0</v>
      </c>
      <c r="AK629" s="544"/>
      <c r="AM629" s="544">
        <f t="shared" si="20"/>
        <v>0</v>
      </c>
      <c r="AP629" s="544">
        <f t="shared" si="21"/>
        <v>0</v>
      </c>
      <c r="AT629" s="544"/>
      <c r="AU629" s="544"/>
      <c r="AV629" s="544">
        <f t="shared" si="22"/>
        <v>0</v>
      </c>
      <c r="AY629" s="544">
        <f t="shared" si="23"/>
        <v>0</v>
      </c>
    </row>
    <row r="630" spans="14:51" ht="15.75" customHeight="1" x14ac:dyDescent="0.2">
      <c r="N630" s="544">
        <f t="shared" si="16"/>
        <v>0</v>
      </c>
      <c r="Q630" s="544">
        <f t="shared" si="17"/>
        <v>0</v>
      </c>
      <c r="T630" s="544"/>
      <c r="U630" s="544">
        <f t="shared" si="18"/>
        <v>0</v>
      </c>
      <c r="AC630" s="544"/>
      <c r="AG630" s="544">
        <f t="shared" si="19"/>
        <v>0</v>
      </c>
      <c r="AK630" s="544"/>
      <c r="AM630" s="544">
        <f t="shared" si="20"/>
        <v>0</v>
      </c>
      <c r="AP630" s="544">
        <f t="shared" si="21"/>
        <v>0</v>
      </c>
      <c r="AT630" s="544"/>
      <c r="AU630" s="544"/>
      <c r="AV630" s="544">
        <f t="shared" si="22"/>
        <v>0</v>
      </c>
      <c r="AY630" s="544">
        <f t="shared" si="23"/>
        <v>0</v>
      </c>
    </row>
    <row r="631" spans="14:51" ht="15.75" customHeight="1" x14ac:dyDescent="0.2">
      <c r="N631" s="544">
        <f t="shared" si="16"/>
        <v>0</v>
      </c>
      <c r="Q631" s="544">
        <f t="shared" si="17"/>
        <v>0</v>
      </c>
      <c r="T631" s="544"/>
      <c r="U631" s="544">
        <f t="shared" si="18"/>
        <v>0</v>
      </c>
      <c r="AC631" s="544"/>
      <c r="AG631" s="544">
        <f t="shared" si="19"/>
        <v>0</v>
      </c>
      <c r="AK631" s="544"/>
      <c r="AM631" s="544">
        <f t="shared" si="20"/>
        <v>0</v>
      </c>
      <c r="AP631" s="544">
        <f t="shared" si="21"/>
        <v>0</v>
      </c>
      <c r="AT631" s="544"/>
      <c r="AU631" s="544"/>
      <c r="AV631" s="544">
        <f t="shared" si="22"/>
        <v>0</v>
      </c>
      <c r="AY631" s="544">
        <f t="shared" si="23"/>
        <v>0</v>
      </c>
    </row>
    <row r="632" spans="14:51" ht="15.75" customHeight="1" x14ac:dyDescent="0.2">
      <c r="N632" s="544">
        <f t="shared" si="16"/>
        <v>0</v>
      </c>
      <c r="Q632" s="544">
        <f t="shared" si="17"/>
        <v>0</v>
      </c>
      <c r="T632" s="544"/>
      <c r="U632" s="544">
        <f t="shared" si="18"/>
        <v>0</v>
      </c>
      <c r="AC632" s="544"/>
      <c r="AG632" s="544">
        <f t="shared" si="19"/>
        <v>0</v>
      </c>
      <c r="AK632" s="544"/>
      <c r="AM632" s="544">
        <f t="shared" si="20"/>
        <v>0</v>
      </c>
      <c r="AP632" s="544">
        <f t="shared" si="21"/>
        <v>0</v>
      </c>
      <c r="AT632" s="544"/>
      <c r="AU632" s="544"/>
      <c r="AV632" s="544">
        <f t="shared" si="22"/>
        <v>0</v>
      </c>
      <c r="AY632" s="544">
        <f t="shared" si="23"/>
        <v>0</v>
      </c>
    </row>
    <row r="633" spans="14:51" ht="15.75" customHeight="1" x14ac:dyDescent="0.2">
      <c r="N633" s="544">
        <f t="shared" si="16"/>
        <v>0</v>
      </c>
      <c r="Q633" s="544">
        <f t="shared" si="17"/>
        <v>0</v>
      </c>
      <c r="T633" s="544"/>
      <c r="U633" s="544">
        <f t="shared" si="18"/>
        <v>0</v>
      </c>
      <c r="AC633" s="544"/>
      <c r="AG633" s="544">
        <f t="shared" si="19"/>
        <v>0</v>
      </c>
      <c r="AK633" s="544"/>
      <c r="AM633" s="544">
        <f t="shared" si="20"/>
        <v>0</v>
      </c>
      <c r="AP633" s="544">
        <f t="shared" si="21"/>
        <v>0</v>
      </c>
      <c r="AT633" s="544"/>
      <c r="AU633" s="544"/>
      <c r="AV633" s="544">
        <f t="shared" si="22"/>
        <v>0</v>
      </c>
      <c r="AY633" s="544">
        <f t="shared" si="23"/>
        <v>0</v>
      </c>
    </row>
    <row r="634" spans="14:51" ht="15.75" customHeight="1" x14ac:dyDescent="0.2">
      <c r="N634" s="544">
        <f t="shared" si="16"/>
        <v>0</v>
      </c>
      <c r="Q634" s="544">
        <f t="shared" si="17"/>
        <v>0</v>
      </c>
      <c r="T634" s="544"/>
      <c r="U634" s="544">
        <f t="shared" si="18"/>
        <v>0</v>
      </c>
      <c r="AC634" s="544"/>
      <c r="AG634" s="544">
        <f t="shared" si="19"/>
        <v>0</v>
      </c>
      <c r="AK634" s="544"/>
      <c r="AM634" s="544">
        <f t="shared" si="20"/>
        <v>0</v>
      </c>
      <c r="AP634" s="544">
        <f t="shared" si="21"/>
        <v>0</v>
      </c>
      <c r="AT634" s="544"/>
      <c r="AU634" s="544"/>
      <c r="AV634" s="544">
        <f t="shared" si="22"/>
        <v>0</v>
      </c>
      <c r="AY634" s="544">
        <f t="shared" si="23"/>
        <v>0</v>
      </c>
    </row>
    <row r="635" spans="14:51" ht="15.75" customHeight="1" x14ac:dyDescent="0.2">
      <c r="N635" s="544">
        <f t="shared" si="16"/>
        <v>0</v>
      </c>
      <c r="Q635" s="544">
        <f t="shared" si="17"/>
        <v>0</v>
      </c>
      <c r="T635" s="544"/>
      <c r="U635" s="544">
        <f t="shared" si="18"/>
        <v>0</v>
      </c>
      <c r="AC635" s="544"/>
      <c r="AG635" s="544">
        <f t="shared" si="19"/>
        <v>0</v>
      </c>
      <c r="AK635" s="544"/>
      <c r="AM635" s="544">
        <f t="shared" si="20"/>
        <v>0</v>
      </c>
      <c r="AP635" s="544">
        <f t="shared" si="21"/>
        <v>0</v>
      </c>
      <c r="AT635" s="544"/>
      <c r="AU635" s="544"/>
      <c r="AV635" s="544">
        <f t="shared" si="22"/>
        <v>0</v>
      </c>
      <c r="AY635" s="544">
        <f t="shared" si="23"/>
        <v>0</v>
      </c>
    </row>
    <row r="636" spans="14:51" ht="15.75" customHeight="1" x14ac:dyDescent="0.2">
      <c r="N636" s="544">
        <f t="shared" si="16"/>
        <v>0</v>
      </c>
      <c r="Q636" s="544">
        <f t="shared" si="17"/>
        <v>0</v>
      </c>
      <c r="T636" s="544"/>
      <c r="U636" s="544">
        <f t="shared" si="18"/>
        <v>0</v>
      </c>
      <c r="AC636" s="544"/>
      <c r="AG636" s="544">
        <f t="shared" si="19"/>
        <v>0</v>
      </c>
      <c r="AK636" s="544"/>
      <c r="AM636" s="544">
        <f t="shared" si="20"/>
        <v>0</v>
      </c>
      <c r="AP636" s="544">
        <f t="shared" si="21"/>
        <v>0</v>
      </c>
      <c r="AT636" s="544"/>
      <c r="AU636" s="544"/>
      <c r="AV636" s="544">
        <f t="shared" si="22"/>
        <v>0</v>
      </c>
      <c r="AY636" s="544">
        <f t="shared" si="23"/>
        <v>0</v>
      </c>
    </row>
  </sheetData>
  <autoFilter ref="A1:BA636" xr:uid="{00000000-0009-0000-0000-000006000000}"/>
  <hyperlinks>
    <hyperlink ref="A2" r:id="rId1" xr:uid="{00000000-0004-0000-0600-000000000000}"/>
  </hyperlinks>
  <pageMargins left="0.7" right="0.7" top="0.75" bottom="0.75" header="0" footer="0"/>
  <pageSetup orientation="landscape"/>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000"/>
  <sheetViews>
    <sheetView workbookViewId="0"/>
  </sheetViews>
  <sheetFormatPr baseColWidth="10" defaultColWidth="14.5" defaultRowHeight="15" customHeight="1" x14ac:dyDescent="0.2"/>
  <cols>
    <col min="1" max="26" width="8.6640625" customWidth="1"/>
  </cols>
  <sheetData>
    <row r="1" spans="1:9" x14ac:dyDescent="0.2">
      <c r="B1" s="7" t="s">
        <v>273</v>
      </c>
      <c r="C1" s="7" t="s">
        <v>275</v>
      </c>
      <c r="D1" s="7" t="s">
        <v>274</v>
      </c>
      <c r="E1" s="7" t="s">
        <v>276</v>
      </c>
      <c r="F1" s="7" t="s">
        <v>277</v>
      </c>
      <c r="G1" s="7" t="s">
        <v>278</v>
      </c>
    </row>
    <row r="2" spans="1:9" x14ac:dyDescent="0.2">
      <c r="A2" s="7" t="s">
        <v>0</v>
      </c>
      <c r="B2" s="7">
        <f>SUM('EIA Raw Data '!N4:N119)</f>
        <v>573972.79999999981</v>
      </c>
      <c r="C2" s="7">
        <f>SUM('EIA Raw Data '!Q4:Q119)</f>
        <v>2594602.6700000004</v>
      </c>
      <c r="D2" s="7">
        <f>SUM('EIA Raw Data '!T4:T119)</f>
        <v>753260.97999999975</v>
      </c>
      <c r="E2" s="7">
        <f>SUM('EIA Raw Data '!U4:U119)</f>
        <v>1039467.5900000004</v>
      </c>
      <c r="F2" s="7">
        <f>SUM('EIA Raw Data '!AC4:AC119)</f>
        <v>236939.18000000002</v>
      </c>
      <c r="G2" s="7">
        <f>SUM('EIA Raw Data '!AG4:AG119)</f>
        <v>2727504.4499999993</v>
      </c>
      <c r="H2" s="7">
        <f t="shared" ref="H2:H5" si="0">SUM(B2:G2)</f>
        <v>7925747.6699999999</v>
      </c>
      <c r="I2" s="225">
        <f t="shared" ref="I2:I4" si="1">H2/$H$5</f>
        <v>0.99115934129239702</v>
      </c>
    </row>
    <row r="3" spans="1:9" x14ac:dyDescent="0.2">
      <c r="A3" s="7" t="s">
        <v>367</v>
      </c>
      <c r="B3" s="7">
        <f>SUM('EIA Raw Data '!AK4:AK119)</f>
        <v>1536.89</v>
      </c>
      <c r="D3" s="7">
        <f>SUM('EIA Raw Data '!AN4:AN119)</f>
        <v>10826.779999999999</v>
      </c>
      <c r="E3" s="7">
        <f>SUM('EIA Raw Data '!AM4:AM119)</f>
        <v>21080.29</v>
      </c>
      <c r="G3" s="7">
        <f>SUM('EIA Raw Data '!AP4:AP119)</f>
        <v>32817.870000000003</v>
      </c>
      <c r="H3" s="7">
        <f t="shared" si="0"/>
        <v>66261.83</v>
      </c>
      <c r="I3" s="225">
        <f t="shared" si="1"/>
        <v>8.2864146715421229E-3</v>
      </c>
    </row>
    <row r="4" spans="1:9" x14ac:dyDescent="0.2">
      <c r="A4" s="7" t="s">
        <v>137</v>
      </c>
      <c r="B4" s="7">
        <f>SUM('EIA Raw Data '!AT4:AT119)</f>
        <v>0</v>
      </c>
      <c r="D4" s="7">
        <f>SUM('EIA Raw Data '!AU4:AU119)</f>
        <v>0</v>
      </c>
      <c r="E4" s="7">
        <f>SUM('EIA Raw Data '!AV4:AV119)</f>
        <v>2215.9899999999998</v>
      </c>
      <c r="G4" s="7">
        <f>SUM('EIA Raw Data '!AY4:AY119)</f>
        <v>2215.9899999999998</v>
      </c>
      <c r="H4" s="7">
        <f t="shared" si="0"/>
        <v>4431.9799999999996</v>
      </c>
      <c r="I4" s="225">
        <f t="shared" si="1"/>
        <v>5.5424403606090043E-4</v>
      </c>
    </row>
    <row r="5" spans="1:9" x14ac:dyDescent="0.2">
      <c r="A5" s="7" t="s">
        <v>252</v>
      </c>
      <c r="B5" s="7">
        <f t="shared" ref="B5:G5" si="2">SUM(B2:B4)</f>
        <v>575509.68999999983</v>
      </c>
      <c r="C5" s="7">
        <f t="shared" si="2"/>
        <v>2594602.6700000004</v>
      </c>
      <c r="D5" s="7">
        <f t="shared" si="2"/>
        <v>764087.75999999978</v>
      </c>
      <c r="E5" s="7">
        <f t="shared" si="2"/>
        <v>1062763.8700000003</v>
      </c>
      <c r="F5" s="7">
        <f t="shared" si="2"/>
        <v>236939.18000000002</v>
      </c>
      <c r="G5" s="7">
        <f t="shared" si="2"/>
        <v>2762538.3099999996</v>
      </c>
      <c r="H5" s="7">
        <f t="shared" si="0"/>
        <v>7996441.4799999995</v>
      </c>
    </row>
    <row r="9" spans="1:9" x14ac:dyDescent="0.2">
      <c r="B9" s="7" t="s">
        <v>273</v>
      </c>
      <c r="C9" s="7" t="s">
        <v>275</v>
      </c>
      <c r="D9" s="7" t="s">
        <v>274</v>
      </c>
      <c r="E9" s="7" t="s">
        <v>276</v>
      </c>
      <c r="F9" s="7" t="s">
        <v>277</v>
      </c>
      <c r="G9" s="7" t="s">
        <v>278</v>
      </c>
    </row>
    <row r="10" spans="1:9" x14ac:dyDescent="0.2">
      <c r="B10" s="562">
        <f t="shared" ref="B10:G10" si="3">B5/$H$5</f>
        <v>7.1970724907999939E-2</v>
      </c>
      <c r="C10" s="562">
        <f t="shared" si="3"/>
        <v>0.32446966272302419</v>
      </c>
      <c r="D10" s="562">
        <f t="shared" si="3"/>
        <v>9.5553473618367538E-2</v>
      </c>
      <c r="E10" s="562">
        <f t="shared" si="3"/>
        <v>0.13290460171040988</v>
      </c>
      <c r="F10" s="562">
        <f t="shared" si="3"/>
        <v>2.9630577625386442E-2</v>
      </c>
      <c r="G10" s="562">
        <f t="shared" si="3"/>
        <v>0.3454709594148121</v>
      </c>
    </row>
    <row r="21" ht="15.75" customHeight="1" x14ac:dyDescent="0.2"/>
    <row r="22" ht="15.75" customHeight="1" x14ac:dyDescent="0.2"/>
    <row r="23" ht="15.75" customHeight="1" x14ac:dyDescent="0.2"/>
    <row r="24" ht="15.75" customHeight="1" x14ac:dyDescent="0.2"/>
    <row r="25" ht="15.75" customHeight="1" x14ac:dyDescent="0.2"/>
    <row r="26" ht="15.75" customHeight="1" x14ac:dyDescent="0.2"/>
    <row r="27" ht="15.75" customHeight="1" x14ac:dyDescent="0.2"/>
    <row r="28" ht="15.75" customHeight="1" x14ac:dyDescent="0.2"/>
    <row r="29" ht="15.75" customHeight="1" x14ac:dyDescent="0.2"/>
    <row r="30" ht="15.75" customHeight="1" x14ac:dyDescent="0.2"/>
    <row r="31" ht="15.75" customHeight="1" x14ac:dyDescent="0.2"/>
    <row r="32" ht="15.75" customHeight="1" x14ac:dyDescent="0.2"/>
    <row r="33" ht="15.75" customHeight="1" x14ac:dyDescent="0.2"/>
    <row r="34" ht="15.75" customHeight="1" x14ac:dyDescent="0.2"/>
    <row r="35" ht="15.75" customHeight="1" x14ac:dyDescent="0.2"/>
    <row r="36" ht="15.75" customHeight="1" x14ac:dyDescent="0.2"/>
    <row r="37" ht="15.75" customHeight="1" x14ac:dyDescent="0.2"/>
    <row r="38" ht="15.75" customHeight="1" x14ac:dyDescent="0.2"/>
    <row r="39" ht="15.75" customHeight="1" x14ac:dyDescent="0.2"/>
    <row r="40" ht="15.75" customHeight="1" x14ac:dyDescent="0.2"/>
    <row r="41" ht="15.75" customHeight="1" x14ac:dyDescent="0.2"/>
    <row r="42" ht="15.75" customHeight="1" x14ac:dyDescent="0.2"/>
    <row r="43" ht="15.75" customHeight="1" x14ac:dyDescent="0.2"/>
    <row r="44" ht="15.75" customHeight="1" x14ac:dyDescent="0.2"/>
    <row r="45" ht="15.75" customHeight="1" x14ac:dyDescent="0.2"/>
    <row r="46" ht="15.75" customHeight="1" x14ac:dyDescent="0.2"/>
    <row r="47" ht="15.75" customHeight="1" x14ac:dyDescent="0.2"/>
    <row r="48"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 footer="0"/>
  <pageSetup orientation="landscape"/>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BF9000"/>
  </sheetPr>
  <dimension ref="A1:Y1000"/>
  <sheetViews>
    <sheetView workbookViewId="0">
      <pane ySplit="7" topLeftCell="A8" activePane="bottomLeft" state="frozen"/>
      <selection pane="bottomLeft" activeCell="B9" sqref="B9"/>
    </sheetView>
  </sheetViews>
  <sheetFormatPr baseColWidth="10" defaultColWidth="14.5" defaultRowHeight="15" customHeight="1" x14ac:dyDescent="0.2"/>
  <cols>
    <col min="1" max="1" width="20.83203125" customWidth="1"/>
    <col min="2" max="2" width="17.6640625" customWidth="1"/>
    <col min="3" max="3" width="25.5" customWidth="1"/>
    <col min="4" max="7" width="14.1640625" customWidth="1"/>
    <col min="8" max="8" width="11.6640625" customWidth="1"/>
    <col min="9" max="9" width="12.1640625" customWidth="1"/>
    <col min="10" max="10" width="13.5" customWidth="1"/>
    <col min="11" max="11" width="13.1640625" customWidth="1"/>
    <col min="12" max="12" width="12.1640625" customWidth="1"/>
    <col min="13" max="13" width="16.5" customWidth="1"/>
    <col min="14" max="14" width="18.5" customWidth="1"/>
    <col min="15" max="15" width="14.1640625" hidden="1" customWidth="1"/>
    <col min="16" max="17" width="19.5" customWidth="1"/>
    <col min="18" max="18" width="14.1640625" customWidth="1"/>
    <col min="19" max="19" width="16.5" customWidth="1"/>
    <col min="20" max="20" width="16.6640625" customWidth="1"/>
    <col min="21" max="22" width="14.1640625" customWidth="1"/>
    <col min="23" max="23" width="70" customWidth="1"/>
    <col min="24" max="25" width="17" customWidth="1"/>
    <col min="26" max="27" width="9.6640625" customWidth="1"/>
  </cols>
  <sheetData>
    <row r="1" spans="1:24" ht="39.75" customHeight="1" x14ac:dyDescent="0.2">
      <c r="A1" s="929" t="s">
        <v>368</v>
      </c>
      <c r="B1" s="819"/>
      <c r="C1" s="819"/>
      <c r="D1" s="819"/>
      <c r="E1" s="819"/>
      <c r="F1" s="819"/>
      <c r="G1" s="819"/>
      <c r="H1" s="819"/>
      <c r="I1" s="819"/>
      <c r="J1" s="819"/>
      <c r="K1" s="819"/>
      <c r="L1" s="819"/>
      <c r="M1" s="819"/>
      <c r="N1" s="819"/>
      <c r="O1" s="819"/>
      <c r="P1" s="819"/>
      <c r="Q1" s="819"/>
      <c r="R1" s="819"/>
      <c r="S1" s="819"/>
      <c r="T1" s="819"/>
      <c r="U1" s="819"/>
      <c r="V1" s="819"/>
      <c r="W1" s="819"/>
      <c r="X1" s="780"/>
    </row>
    <row r="2" spans="1:24" ht="15" customHeight="1" x14ac:dyDescent="0.2">
      <c r="X2" s="301"/>
    </row>
    <row r="3" spans="1:24" ht="15" customHeight="1" x14ac:dyDescent="0.2">
      <c r="A3" s="876" t="s">
        <v>167</v>
      </c>
      <c r="B3" s="930" t="s">
        <v>168</v>
      </c>
      <c r="C3" s="900" t="s">
        <v>169</v>
      </c>
      <c r="D3" s="901" t="s">
        <v>170</v>
      </c>
      <c r="E3" s="903" t="s">
        <v>171</v>
      </c>
      <c r="G3" s="821" t="s">
        <v>172</v>
      </c>
      <c r="H3" s="819"/>
      <c r="I3" s="819"/>
      <c r="J3" s="819"/>
      <c r="K3" s="819"/>
      <c r="L3" s="819"/>
      <c r="M3" s="780"/>
      <c r="S3" s="931" t="s">
        <v>3</v>
      </c>
      <c r="T3" s="819"/>
      <c r="U3" s="819"/>
      <c r="V3" s="819"/>
      <c r="W3" s="819"/>
      <c r="X3" s="780"/>
    </row>
    <row r="4" spans="1:24" ht="15" customHeight="1" x14ac:dyDescent="0.2">
      <c r="A4" s="786"/>
      <c r="B4" s="786"/>
      <c r="C4" s="786"/>
      <c r="D4" s="786"/>
      <c r="E4" s="786"/>
      <c r="G4" s="904" t="s">
        <v>173</v>
      </c>
      <c r="H4" s="928">
        <v>0.13736999999999999</v>
      </c>
      <c r="I4" s="897" t="s">
        <v>174</v>
      </c>
      <c r="J4" s="824"/>
      <c r="K4" s="824"/>
      <c r="L4" s="824"/>
      <c r="M4" s="825"/>
      <c r="S4" s="912" t="s">
        <v>0</v>
      </c>
      <c r="T4" s="819"/>
      <c r="U4" s="780"/>
      <c r="V4" s="563">
        <f>'Municipal Bldg GHG Inventory'!E30</f>
        <v>1</v>
      </c>
      <c r="W4" s="913" t="s">
        <v>175</v>
      </c>
      <c r="X4" s="825"/>
    </row>
    <row r="5" spans="1:24" x14ac:dyDescent="0.2">
      <c r="A5" s="788"/>
      <c r="B5" s="788"/>
      <c r="C5" s="788"/>
      <c r="D5" s="788"/>
      <c r="E5" s="788"/>
      <c r="G5" s="788"/>
      <c r="H5" s="788"/>
      <c r="I5" s="826"/>
      <c r="J5" s="827"/>
      <c r="K5" s="827"/>
      <c r="L5" s="827"/>
      <c r="M5" s="828"/>
      <c r="S5" s="912" t="s">
        <v>1</v>
      </c>
      <c r="T5" s="819"/>
      <c r="U5" s="780"/>
      <c r="V5" s="563">
        <f>SUM('Municipal Bldg GHG Inventory'!E31:E34)</f>
        <v>0</v>
      </c>
      <c r="W5" s="826"/>
      <c r="X5" s="828"/>
    </row>
    <row r="6" spans="1:24" x14ac:dyDescent="0.2">
      <c r="X6" s="301"/>
    </row>
    <row r="7" spans="1:24" ht="59.25" customHeight="1" x14ac:dyDescent="0.2">
      <c r="A7" s="564" t="s">
        <v>176</v>
      </c>
      <c r="B7" s="564" t="s">
        <v>5</v>
      </c>
      <c r="C7" s="564" t="s">
        <v>6</v>
      </c>
      <c r="D7" s="564" t="s">
        <v>7</v>
      </c>
      <c r="E7" s="564" t="s">
        <v>221</v>
      </c>
      <c r="F7" s="564" t="s">
        <v>178</v>
      </c>
      <c r="G7" s="564" t="s">
        <v>9</v>
      </c>
      <c r="H7" s="564" t="s">
        <v>10</v>
      </c>
      <c r="I7" s="564" t="s">
        <v>11</v>
      </c>
      <c r="J7" s="564" t="s">
        <v>12</v>
      </c>
      <c r="K7" s="564" t="s">
        <v>13</v>
      </c>
      <c r="L7" s="564" t="s">
        <v>14</v>
      </c>
      <c r="M7" s="564" t="s">
        <v>15</v>
      </c>
      <c r="N7" s="564" t="s">
        <v>16</v>
      </c>
      <c r="O7" s="564" t="s">
        <v>17</v>
      </c>
      <c r="P7" s="255" t="s">
        <v>179</v>
      </c>
      <c r="Q7" s="255" t="s">
        <v>180</v>
      </c>
      <c r="R7" s="565" t="s">
        <v>181</v>
      </c>
      <c r="S7" s="565" t="s">
        <v>182</v>
      </c>
      <c r="T7" s="565" t="s">
        <v>183</v>
      </c>
      <c r="U7" s="565" t="s">
        <v>184</v>
      </c>
      <c r="V7" s="565" t="s">
        <v>185</v>
      </c>
      <c r="W7" s="934" t="s">
        <v>186</v>
      </c>
      <c r="X7" s="915"/>
    </row>
    <row r="8" spans="1:24" ht="24" customHeight="1" x14ac:dyDescent="0.2">
      <c r="A8" s="932" t="s">
        <v>187</v>
      </c>
      <c r="B8" s="906" t="s">
        <v>188</v>
      </c>
      <c r="C8" s="906" t="s">
        <v>189</v>
      </c>
      <c r="D8" s="305">
        <v>0.1</v>
      </c>
      <c r="E8" s="566">
        <f t="shared" ref="E8:E11" si="0">$E$12*D8</f>
        <v>2000</v>
      </c>
      <c r="F8" s="457">
        <f t="shared" ref="F8:F12" si="1">E8*15*10^-6</f>
        <v>0.03</v>
      </c>
      <c r="G8" s="308" t="s">
        <v>25</v>
      </c>
      <c r="H8" s="567" t="s">
        <v>126</v>
      </c>
      <c r="I8" s="459" t="s">
        <v>126</v>
      </c>
      <c r="J8" s="568">
        <f t="shared" ref="J8:J11" si="2">$J$12*D8</f>
        <v>42.5</v>
      </c>
      <c r="K8" s="569">
        <f>J8*'Municipal Bldg GHG Inventory'!$J$29</f>
        <v>12.894315862471137</v>
      </c>
      <c r="L8" s="570" t="s">
        <v>126</v>
      </c>
      <c r="M8" s="570" t="s">
        <v>126</v>
      </c>
      <c r="N8" s="314">
        <f t="shared" ref="N8:N32" si="3">SUM(K8,M8)</f>
        <v>12.894315862471137</v>
      </c>
      <c r="O8" s="315"/>
      <c r="P8" s="316">
        <f t="shared" ref="P8:P12" si="4">IF($C$12="Rooftop/Parking Solar",F8*1.71*10^6,IF($C$12="Solar Canopies",F8*4*10^6,IF($C$12="Floating Solar",F8*3*10^6,0)))</f>
        <v>51300</v>
      </c>
      <c r="Q8" s="316">
        <f t="shared" ref="Q8:Q12" si="5">IF($C$12="Rooftop/Parking Solar",F8*2.5*10^6,IF($C$12="Solar Canopies",F8*5*10^6,IF($C$12="Floating Solar",F8*4*10^6,0)))</f>
        <v>75000</v>
      </c>
      <c r="R8" s="571">
        <f t="shared" ref="R8:R32" si="6">J8*$H$4*1000</f>
        <v>5838.2249999999995</v>
      </c>
      <c r="S8" s="317">
        <f t="shared" ref="S8:S32" si="7">(AVERAGE(P8:Q8))/(5*N8)</f>
        <v>979.50136592818956</v>
      </c>
      <c r="T8" s="317">
        <f t="shared" ref="T8:T32" si="8">(AVERAGE(P8:Q8))/(24*N8)</f>
        <v>204.06278456837282</v>
      </c>
      <c r="U8" s="318">
        <f t="shared" ref="U8:V8" si="9">ROUNDUP(P8/$R8,0)</f>
        <v>9</v>
      </c>
      <c r="V8" s="318">
        <f t="shared" si="9"/>
        <v>13</v>
      </c>
      <c r="W8" s="916" t="s">
        <v>369</v>
      </c>
      <c r="X8" s="319" t="s">
        <v>191</v>
      </c>
    </row>
    <row r="9" spans="1:24" ht="24" customHeight="1" x14ac:dyDescent="0.2">
      <c r="A9" s="783"/>
      <c r="B9" s="786"/>
      <c r="C9" s="786"/>
      <c r="D9" s="320">
        <v>0.2</v>
      </c>
      <c r="E9" s="572">
        <f t="shared" si="0"/>
        <v>4000</v>
      </c>
      <c r="F9" s="307">
        <f t="shared" si="1"/>
        <v>0.06</v>
      </c>
      <c r="G9" s="322" t="s">
        <v>25</v>
      </c>
      <c r="H9" s="573" t="s">
        <v>126</v>
      </c>
      <c r="I9" s="465" t="s">
        <v>126</v>
      </c>
      <c r="J9" s="568">
        <f t="shared" si="2"/>
        <v>85</v>
      </c>
      <c r="K9" s="574">
        <f>J9*'Municipal Bldg GHG Inventory'!$J$29</f>
        <v>25.788631724942274</v>
      </c>
      <c r="L9" s="575" t="s">
        <v>126</v>
      </c>
      <c r="M9" s="575" t="s">
        <v>126</v>
      </c>
      <c r="N9" s="329">
        <f t="shared" si="3"/>
        <v>25.788631724942274</v>
      </c>
      <c r="O9" s="469"/>
      <c r="P9" s="316">
        <f t="shared" si="4"/>
        <v>102600</v>
      </c>
      <c r="Q9" s="316">
        <f t="shared" si="5"/>
        <v>150000</v>
      </c>
      <c r="R9" s="576">
        <f t="shared" si="6"/>
        <v>11676.449999999999</v>
      </c>
      <c r="S9" s="332">
        <f t="shared" si="7"/>
        <v>979.50136592818956</v>
      </c>
      <c r="T9" s="332">
        <f t="shared" si="8"/>
        <v>204.06278456837282</v>
      </c>
      <c r="U9" s="333">
        <f t="shared" ref="U9:V9" si="10">ROUNDUP(P9/$R9,0)</f>
        <v>9</v>
      </c>
      <c r="V9" s="334">
        <f t="shared" si="10"/>
        <v>13</v>
      </c>
      <c r="W9" s="786"/>
      <c r="X9" s="335" t="s">
        <v>192</v>
      </c>
    </row>
    <row r="10" spans="1:24" ht="24" customHeight="1" x14ac:dyDescent="0.2">
      <c r="A10" s="783"/>
      <c r="B10" s="786"/>
      <c r="C10" s="788"/>
      <c r="D10" s="336">
        <v>0.3</v>
      </c>
      <c r="E10" s="572">
        <f t="shared" si="0"/>
        <v>6000</v>
      </c>
      <c r="F10" s="307">
        <f t="shared" si="1"/>
        <v>0.09</v>
      </c>
      <c r="G10" s="337" t="s">
        <v>25</v>
      </c>
      <c r="H10" s="577" t="s">
        <v>126</v>
      </c>
      <c r="I10" s="471" t="s">
        <v>126</v>
      </c>
      <c r="J10" s="568">
        <f t="shared" si="2"/>
        <v>127.5</v>
      </c>
      <c r="K10" s="574">
        <f>J10*'Municipal Bldg GHG Inventory'!$J$29</f>
        <v>38.682947587413409</v>
      </c>
      <c r="L10" s="575" t="s">
        <v>126</v>
      </c>
      <c r="M10" s="575" t="s">
        <v>126</v>
      </c>
      <c r="N10" s="329">
        <f t="shared" si="3"/>
        <v>38.682947587413409</v>
      </c>
      <c r="O10" s="469"/>
      <c r="P10" s="316">
        <f t="shared" si="4"/>
        <v>153899.99999999997</v>
      </c>
      <c r="Q10" s="316">
        <f t="shared" si="5"/>
        <v>224999.99999999997</v>
      </c>
      <c r="R10" s="576">
        <f t="shared" si="6"/>
        <v>17514.674999999999</v>
      </c>
      <c r="S10" s="332">
        <f t="shared" si="7"/>
        <v>979.50136592818933</v>
      </c>
      <c r="T10" s="332">
        <f t="shared" si="8"/>
        <v>204.06278456837279</v>
      </c>
      <c r="U10" s="333">
        <f t="shared" ref="U10:V10" si="11">ROUNDUP(P10/$R10,0)</f>
        <v>9</v>
      </c>
      <c r="V10" s="334">
        <f t="shared" si="11"/>
        <v>13</v>
      </c>
      <c r="W10" s="786"/>
      <c r="X10" s="335" t="s">
        <v>193</v>
      </c>
    </row>
    <row r="11" spans="1:24" ht="24" customHeight="1" x14ac:dyDescent="0.2">
      <c r="A11" s="783"/>
      <c r="B11" s="786"/>
      <c r="C11" s="340" t="s">
        <v>194</v>
      </c>
      <c r="D11" s="336">
        <v>0.5</v>
      </c>
      <c r="E11" s="572">
        <f t="shared" si="0"/>
        <v>10000</v>
      </c>
      <c r="F11" s="307">
        <f t="shared" si="1"/>
        <v>0.15</v>
      </c>
      <c r="G11" s="337" t="s">
        <v>25</v>
      </c>
      <c r="H11" s="577" t="s">
        <v>126</v>
      </c>
      <c r="I11" s="471" t="s">
        <v>126</v>
      </c>
      <c r="J11" s="568">
        <f t="shared" si="2"/>
        <v>212.5</v>
      </c>
      <c r="K11" s="574">
        <f>J11*'Municipal Bldg GHG Inventory'!$J$29</f>
        <v>64.471579312355686</v>
      </c>
      <c r="L11" s="575" t="s">
        <v>126</v>
      </c>
      <c r="M11" s="575" t="s">
        <v>126</v>
      </c>
      <c r="N11" s="329">
        <f t="shared" si="3"/>
        <v>64.471579312355686</v>
      </c>
      <c r="O11" s="469"/>
      <c r="P11" s="316">
        <f t="shared" si="4"/>
        <v>256500</v>
      </c>
      <c r="Q11" s="316">
        <f t="shared" si="5"/>
        <v>375000</v>
      </c>
      <c r="R11" s="576">
        <f t="shared" si="6"/>
        <v>29191.125</v>
      </c>
      <c r="S11" s="332">
        <f t="shared" si="7"/>
        <v>979.50136592818956</v>
      </c>
      <c r="T11" s="332">
        <f t="shared" si="8"/>
        <v>204.06278456837282</v>
      </c>
      <c r="U11" s="333">
        <f t="shared" ref="U11:V11" si="12">ROUNDUP(P11/$R11,0)</f>
        <v>9</v>
      </c>
      <c r="V11" s="334">
        <f t="shared" si="12"/>
        <v>13</v>
      </c>
      <c r="W11" s="786"/>
      <c r="X11" s="341" t="s">
        <v>195</v>
      </c>
    </row>
    <row r="12" spans="1:24" ht="24" customHeight="1" x14ac:dyDescent="0.2">
      <c r="A12" s="783"/>
      <c r="B12" s="788"/>
      <c r="C12" s="578" t="s">
        <v>196</v>
      </c>
      <c r="D12" s="336">
        <v>1</v>
      </c>
      <c r="E12" s="572">
        <v>20000</v>
      </c>
      <c r="F12" s="343">
        <f t="shared" si="1"/>
        <v>0.3</v>
      </c>
      <c r="G12" s="337" t="s">
        <v>25</v>
      </c>
      <c r="H12" s="577" t="s">
        <v>126</v>
      </c>
      <c r="I12" s="471" t="s">
        <v>126</v>
      </c>
      <c r="J12" s="579">
        <v>425</v>
      </c>
      <c r="K12" s="580">
        <f>J12*'Municipal Bldg GHG Inventory'!$J$29</f>
        <v>128.94315862471137</v>
      </c>
      <c r="L12" s="581" t="s">
        <v>126</v>
      </c>
      <c r="M12" s="581" t="s">
        <v>126</v>
      </c>
      <c r="N12" s="347">
        <f t="shared" si="3"/>
        <v>128.94315862471137</v>
      </c>
      <c r="O12" s="348"/>
      <c r="P12" s="582">
        <f t="shared" si="4"/>
        <v>513000</v>
      </c>
      <c r="Q12" s="582">
        <f t="shared" si="5"/>
        <v>750000</v>
      </c>
      <c r="R12" s="349">
        <f t="shared" si="6"/>
        <v>58382.25</v>
      </c>
      <c r="S12" s="349">
        <f t="shared" si="7"/>
        <v>979.50136592818956</v>
      </c>
      <c r="T12" s="349">
        <f t="shared" si="8"/>
        <v>204.06278456837282</v>
      </c>
      <c r="U12" s="350">
        <f t="shared" ref="U12:V12" si="13">ROUNDUP(P12/$R12,0)</f>
        <v>9</v>
      </c>
      <c r="V12" s="350">
        <f t="shared" si="13"/>
        <v>13</v>
      </c>
      <c r="W12" s="788"/>
      <c r="X12" s="476"/>
    </row>
    <row r="13" spans="1:24" ht="24" customHeight="1" x14ac:dyDescent="0.2">
      <c r="A13" s="932" t="s">
        <v>198</v>
      </c>
      <c r="B13" s="907" t="s">
        <v>83</v>
      </c>
      <c r="C13" s="906" t="s">
        <v>84</v>
      </c>
      <c r="D13" s="305">
        <v>0.1</v>
      </c>
      <c r="E13" s="583" t="s">
        <v>126</v>
      </c>
      <c r="F13" s="353">
        <f t="shared" ref="F13:F16" si="14">D13*$F$17</f>
        <v>0.66089093607305938</v>
      </c>
      <c r="G13" s="308" t="s">
        <v>32</v>
      </c>
      <c r="H13" s="584">
        <v>0.15</v>
      </c>
      <c r="I13" s="355">
        <f t="shared" ref="I13:I32" si="15">H13*D13</f>
        <v>1.4999999999999999E-2</v>
      </c>
      <c r="J13" s="585">
        <f>I13*'Municipal Bldg GHG Inventory'!$C$29*$V$4</f>
        <v>11.420730000000001</v>
      </c>
      <c r="K13" s="585">
        <f>J13*'Municipal Bldg GHG Inventory'!$J$29</f>
        <v>3.4649999999999999</v>
      </c>
      <c r="L13" s="586">
        <f>I13*'Municipal Bldg GHG Inventory'!$C$36*'COAB Emissions Calcs'!$V$5</f>
        <v>0</v>
      </c>
      <c r="M13" s="586">
        <f>L13*'Municipal Bldg GHG Inventory'!$J$35</f>
        <v>0</v>
      </c>
      <c r="N13" s="358">
        <f t="shared" si="3"/>
        <v>3.4649999999999999</v>
      </c>
      <c r="O13" s="359"/>
      <c r="P13" s="587">
        <v>18879.349999999999</v>
      </c>
      <c r="Q13" s="587">
        <v>33451.599999999999</v>
      </c>
      <c r="R13" s="361">
        <f t="shared" si="6"/>
        <v>1568.8656801</v>
      </c>
      <c r="S13" s="317">
        <f t="shared" si="7"/>
        <v>1510.2727272727273</v>
      </c>
      <c r="T13" s="317">
        <f t="shared" si="8"/>
        <v>314.6401515151515</v>
      </c>
      <c r="U13" s="318">
        <f t="shared" ref="U13:V13" si="16">ROUNDUP(P13/$R13,0)</f>
        <v>13</v>
      </c>
      <c r="V13" s="318">
        <f t="shared" si="16"/>
        <v>22</v>
      </c>
      <c r="W13" s="917" t="s">
        <v>199</v>
      </c>
      <c r="X13" s="362" t="s">
        <v>200</v>
      </c>
    </row>
    <row r="14" spans="1:24" ht="24" customHeight="1" x14ac:dyDescent="0.2">
      <c r="A14" s="783"/>
      <c r="B14" s="786"/>
      <c r="C14" s="786"/>
      <c r="D14" s="320">
        <v>0.2</v>
      </c>
      <c r="E14" s="588" t="s">
        <v>126</v>
      </c>
      <c r="F14" s="364">
        <f t="shared" si="14"/>
        <v>1.3217818721461188</v>
      </c>
      <c r="G14" s="322" t="s">
        <v>32</v>
      </c>
      <c r="H14" s="589">
        <f>H13</f>
        <v>0.15</v>
      </c>
      <c r="I14" s="366">
        <f t="shared" si="15"/>
        <v>0.03</v>
      </c>
      <c r="J14" s="590">
        <f>I14*'Municipal Bldg GHG Inventory'!$C$29*$V$4</f>
        <v>22.841460000000001</v>
      </c>
      <c r="K14" s="590">
        <f>J14*'Municipal Bldg GHG Inventory'!$J$29</f>
        <v>6.93</v>
      </c>
      <c r="L14" s="591">
        <f>I14*'Municipal Bldg GHG Inventory'!$C$36*'COAB Emissions Calcs'!$V$5</f>
        <v>0</v>
      </c>
      <c r="M14" s="591">
        <f>L14*'Municipal Bldg GHG Inventory'!$J$35</f>
        <v>0</v>
      </c>
      <c r="N14" s="369">
        <f t="shared" si="3"/>
        <v>6.93</v>
      </c>
      <c r="O14" s="370"/>
      <c r="P14" s="371">
        <v>37758.699999999997</v>
      </c>
      <c r="Q14" s="371">
        <v>66903.199999999997</v>
      </c>
      <c r="R14" s="372">
        <f t="shared" si="6"/>
        <v>3137.7313601999999</v>
      </c>
      <c r="S14" s="332">
        <f t="shared" si="7"/>
        <v>1510.2727272727273</v>
      </c>
      <c r="T14" s="332">
        <f t="shared" si="8"/>
        <v>314.6401515151515</v>
      </c>
      <c r="U14" s="333">
        <f t="shared" ref="U14:V14" si="17">ROUNDUP(P14/$R14,0)</f>
        <v>13</v>
      </c>
      <c r="V14" s="334">
        <f t="shared" si="17"/>
        <v>22</v>
      </c>
      <c r="W14" s="844"/>
      <c r="X14" s="341" t="s">
        <v>201</v>
      </c>
    </row>
    <row r="15" spans="1:24" ht="24" customHeight="1" x14ac:dyDescent="0.2">
      <c r="A15" s="783"/>
      <c r="B15" s="786"/>
      <c r="C15" s="786"/>
      <c r="D15" s="336">
        <v>0.3</v>
      </c>
      <c r="E15" s="592" t="s">
        <v>126</v>
      </c>
      <c r="F15" s="364">
        <f t="shared" si="14"/>
        <v>1.982672808219178</v>
      </c>
      <c r="G15" s="337" t="s">
        <v>32</v>
      </c>
      <c r="H15" s="593">
        <f>H13</f>
        <v>0.15</v>
      </c>
      <c r="I15" s="375">
        <f t="shared" si="15"/>
        <v>4.4999999999999998E-2</v>
      </c>
      <c r="J15" s="590">
        <f>I15*'Municipal Bldg GHG Inventory'!$C$29*$V$4</f>
        <v>34.262190000000004</v>
      </c>
      <c r="K15" s="590">
        <f>J15*'Municipal Bldg GHG Inventory'!$J$29</f>
        <v>10.395</v>
      </c>
      <c r="L15" s="591">
        <f>I15*'Municipal Bldg GHG Inventory'!$C$36*'COAB Emissions Calcs'!$V$5</f>
        <v>0</v>
      </c>
      <c r="M15" s="591">
        <f>L15*'Municipal Bldg GHG Inventory'!$J$35</f>
        <v>0</v>
      </c>
      <c r="N15" s="369">
        <f t="shared" si="3"/>
        <v>10.395</v>
      </c>
      <c r="O15" s="370"/>
      <c r="P15" s="371">
        <v>56638.05</v>
      </c>
      <c r="Q15" s="371">
        <v>100354.8</v>
      </c>
      <c r="R15" s="372">
        <f t="shared" si="6"/>
        <v>4706.5970403000001</v>
      </c>
      <c r="S15" s="332">
        <f t="shared" si="7"/>
        <v>1510.2727272727275</v>
      </c>
      <c r="T15" s="332">
        <f t="shared" si="8"/>
        <v>314.64015151515156</v>
      </c>
      <c r="U15" s="333">
        <f t="shared" ref="U15:V15" si="18">ROUNDUP(P15/$R15,0)</f>
        <v>13</v>
      </c>
      <c r="V15" s="334">
        <f t="shared" si="18"/>
        <v>22</v>
      </c>
      <c r="W15" s="844"/>
      <c r="X15" s="335"/>
    </row>
    <row r="16" spans="1:24" ht="24" customHeight="1" x14ac:dyDescent="0.2">
      <c r="A16" s="783"/>
      <c r="B16" s="786"/>
      <c r="C16" s="786"/>
      <c r="D16" s="336">
        <v>0.5</v>
      </c>
      <c r="E16" s="592" t="s">
        <v>126</v>
      </c>
      <c r="F16" s="364">
        <f t="shared" si="14"/>
        <v>3.3044546803652968</v>
      </c>
      <c r="G16" s="337" t="s">
        <v>32</v>
      </c>
      <c r="H16" s="593">
        <v>0.15</v>
      </c>
      <c r="I16" s="366">
        <f t="shared" si="15"/>
        <v>7.4999999999999997E-2</v>
      </c>
      <c r="J16" s="590">
        <f>I16*'Municipal Bldg GHG Inventory'!$C$29*$V$4</f>
        <v>57.103650000000002</v>
      </c>
      <c r="K16" s="590">
        <f>J16*'Municipal Bldg GHG Inventory'!$J$29</f>
        <v>17.324999999999999</v>
      </c>
      <c r="L16" s="591">
        <f>I16*'Municipal Bldg GHG Inventory'!$C$36*'COAB Emissions Calcs'!$V$5</f>
        <v>0</v>
      </c>
      <c r="M16" s="591">
        <f>L16*'Municipal Bldg GHG Inventory'!$J$35</f>
        <v>0</v>
      </c>
      <c r="N16" s="369">
        <f t="shared" si="3"/>
        <v>17.324999999999999</v>
      </c>
      <c r="O16" s="370"/>
      <c r="P16" s="371">
        <v>94396.75</v>
      </c>
      <c r="Q16" s="371">
        <v>167258</v>
      </c>
      <c r="R16" s="372">
        <f t="shared" si="6"/>
        <v>7844.3284004999996</v>
      </c>
      <c r="S16" s="332">
        <f t="shared" si="7"/>
        <v>1510.2727272727273</v>
      </c>
      <c r="T16" s="332">
        <f t="shared" si="8"/>
        <v>314.64015151515156</v>
      </c>
      <c r="U16" s="333">
        <f t="shared" ref="U16:V16" si="19">ROUNDUP(P16/$R16,0)</f>
        <v>13</v>
      </c>
      <c r="V16" s="334">
        <f t="shared" si="19"/>
        <v>22</v>
      </c>
      <c r="W16" s="844"/>
      <c r="X16" s="341" t="s">
        <v>195</v>
      </c>
    </row>
    <row r="17" spans="1:25" ht="24" customHeight="1" x14ac:dyDescent="0.2">
      <c r="A17" s="796"/>
      <c r="B17" s="797"/>
      <c r="C17" s="797"/>
      <c r="D17" s="376">
        <v>1</v>
      </c>
      <c r="E17" s="594" t="s">
        <v>126</v>
      </c>
      <c r="F17" s="378">
        <f>'Municipal Bldg GHG Inventory'!C17*0.4/8760</f>
        <v>6.6089093607305935</v>
      </c>
      <c r="G17" s="379" t="s">
        <v>32</v>
      </c>
      <c r="H17" s="595">
        <v>0.15</v>
      </c>
      <c r="I17" s="381">
        <f t="shared" si="15"/>
        <v>0.15</v>
      </c>
      <c r="J17" s="596">
        <f>I17*'Municipal Bldg GHG Inventory'!$C$29*$V$4</f>
        <v>114.2073</v>
      </c>
      <c r="K17" s="596">
        <f>J17*'Municipal Bldg GHG Inventory'!$J$29</f>
        <v>34.65</v>
      </c>
      <c r="L17" s="597">
        <f>I17*'Municipal Bldg GHG Inventory'!$C$36*'COAB Emissions Calcs'!$V$5</f>
        <v>0</v>
      </c>
      <c r="M17" s="597">
        <f>L17*'Municipal Bldg GHG Inventory'!$J$35</f>
        <v>0</v>
      </c>
      <c r="N17" s="384">
        <f t="shared" si="3"/>
        <v>34.65</v>
      </c>
      <c r="O17" s="385"/>
      <c r="P17" s="386">
        <v>188793.5</v>
      </c>
      <c r="Q17" s="386">
        <v>334516</v>
      </c>
      <c r="R17" s="387">
        <f t="shared" si="6"/>
        <v>15688.656800999999</v>
      </c>
      <c r="S17" s="349">
        <f t="shared" si="7"/>
        <v>1510.2727272727273</v>
      </c>
      <c r="T17" s="349">
        <f t="shared" si="8"/>
        <v>314.64015151515156</v>
      </c>
      <c r="U17" s="388">
        <f t="shared" ref="U17:V17" si="20">ROUNDUP(P17/$R17,0)</f>
        <v>13</v>
      </c>
      <c r="V17" s="388">
        <f t="shared" si="20"/>
        <v>22</v>
      </c>
      <c r="W17" s="918"/>
      <c r="X17" s="389" t="s">
        <v>202</v>
      </c>
    </row>
    <row r="18" spans="1:25" ht="24" customHeight="1" x14ac:dyDescent="0.2">
      <c r="A18" s="933" t="s">
        <v>203</v>
      </c>
      <c r="B18" s="909" t="s">
        <v>38</v>
      </c>
      <c r="C18" s="909" t="s">
        <v>87</v>
      </c>
      <c r="D18" s="390">
        <v>0.1</v>
      </c>
      <c r="E18" s="598" t="s">
        <v>126</v>
      </c>
      <c r="F18" s="392">
        <f t="shared" ref="F18:F21" si="21">$F$22*D18</f>
        <v>0.24783410102739722</v>
      </c>
      <c r="G18" s="393" t="s">
        <v>25</v>
      </c>
      <c r="H18" s="599">
        <v>0.3</v>
      </c>
      <c r="I18" s="395">
        <f t="shared" si="15"/>
        <v>0.03</v>
      </c>
      <c r="J18" s="600">
        <f>I18*'Municipal Bldg GHG Inventory'!$C$29</f>
        <v>22.841460000000001</v>
      </c>
      <c r="K18" s="600">
        <f>J18*'Municipal Bldg GHG Inventory'!$J$29</f>
        <v>6.93</v>
      </c>
      <c r="L18" s="601" t="s">
        <v>126</v>
      </c>
      <c r="M18" s="601" t="s">
        <v>126</v>
      </c>
      <c r="N18" s="398">
        <f t="shared" si="3"/>
        <v>6.93</v>
      </c>
      <c r="O18" s="399"/>
      <c r="P18" s="400">
        <v>14817.82</v>
      </c>
      <c r="Q18" s="401">
        <v>62501.56</v>
      </c>
      <c r="R18" s="349">
        <f t="shared" si="6"/>
        <v>3137.7313601999999</v>
      </c>
      <c r="S18" s="317">
        <f t="shared" si="7"/>
        <v>1115.7197691197691</v>
      </c>
      <c r="T18" s="317">
        <f t="shared" si="8"/>
        <v>232.44161856661859</v>
      </c>
      <c r="U18" s="350">
        <f t="shared" ref="U18:V18" si="22">ROUNDUP(P18/$R18,0)</f>
        <v>5</v>
      </c>
      <c r="V18" s="350">
        <f t="shared" si="22"/>
        <v>20</v>
      </c>
      <c r="W18" s="919" t="s">
        <v>204</v>
      </c>
      <c r="X18" s="402" t="s">
        <v>205</v>
      </c>
    </row>
    <row r="19" spans="1:25" ht="24" customHeight="1" x14ac:dyDescent="0.2">
      <c r="A19" s="783"/>
      <c r="B19" s="786"/>
      <c r="C19" s="786"/>
      <c r="D19" s="320">
        <v>0.2</v>
      </c>
      <c r="E19" s="588" t="s">
        <v>126</v>
      </c>
      <c r="F19" s="403">
        <f t="shared" si="21"/>
        <v>0.49566820205479445</v>
      </c>
      <c r="G19" s="322" t="s">
        <v>25</v>
      </c>
      <c r="H19" s="589">
        <v>0.3</v>
      </c>
      <c r="I19" s="404">
        <f t="shared" si="15"/>
        <v>0.06</v>
      </c>
      <c r="J19" s="600">
        <f>I19*'Municipal Bldg GHG Inventory'!$C$29</f>
        <v>45.682920000000003</v>
      </c>
      <c r="K19" s="600">
        <f>J19*'Municipal Bldg GHG Inventory'!$J$29</f>
        <v>13.86</v>
      </c>
      <c r="L19" s="591" t="s">
        <v>126</v>
      </c>
      <c r="M19" s="591" t="s">
        <v>126</v>
      </c>
      <c r="N19" s="398">
        <f t="shared" si="3"/>
        <v>13.86</v>
      </c>
      <c r="O19" s="405"/>
      <c r="P19" s="400">
        <v>29635.64</v>
      </c>
      <c r="Q19" s="401">
        <v>125003.11</v>
      </c>
      <c r="R19" s="332">
        <f t="shared" si="6"/>
        <v>6275.4627203999999</v>
      </c>
      <c r="S19" s="332">
        <f t="shared" si="7"/>
        <v>1115.719696969697</v>
      </c>
      <c r="T19" s="332">
        <f t="shared" si="8"/>
        <v>232.44160353535355</v>
      </c>
      <c r="U19" s="333">
        <f t="shared" ref="U19:V19" si="23">ROUNDUP(P19/$R19,0)</f>
        <v>5</v>
      </c>
      <c r="V19" s="334">
        <f t="shared" si="23"/>
        <v>20</v>
      </c>
      <c r="W19" s="844"/>
      <c r="X19" s="402" t="s">
        <v>206</v>
      </c>
    </row>
    <row r="20" spans="1:25" ht="24" customHeight="1" x14ac:dyDescent="0.2">
      <c r="A20" s="783"/>
      <c r="B20" s="786"/>
      <c r="C20" s="786"/>
      <c r="D20" s="336">
        <v>0.3</v>
      </c>
      <c r="E20" s="592" t="s">
        <v>126</v>
      </c>
      <c r="F20" s="403">
        <f t="shared" si="21"/>
        <v>0.74350230308219167</v>
      </c>
      <c r="G20" s="337" t="s">
        <v>25</v>
      </c>
      <c r="H20" s="602">
        <v>0.3</v>
      </c>
      <c r="I20" s="407">
        <f t="shared" si="15"/>
        <v>0.09</v>
      </c>
      <c r="J20" s="600">
        <f>I20*'Municipal Bldg GHG Inventory'!$C$29</f>
        <v>68.524380000000008</v>
      </c>
      <c r="K20" s="600">
        <f>J20*'Municipal Bldg GHG Inventory'!$J$29</f>
        <v>20.79</v>
      </c>
      <c r="L20" s="603" t="s">
        <v>126</v>
      </c>
      <c r="M20" s="603" t="s">
        <v>126</v>
      </c>
      <c r="N20" s="398">
        <f t="shared" si="3"/>
        <v>20.79</v>
      </c>
      <c r="O20" s="409"/>
      <c r="P20" s="400">
        <v>44453.45</v>
      </c>
      <c r="Q20" s="401">
        <v>187504.67</v>
      </c>
      <c r="R20" s="332">
        <f t="shared" si="6"/>
        <v>9413.1940806000002</v>
      </c>
      <c r="S20" s="332">
        <f t="shared" si="7"/>
        <v>1115.719672919673</v>
      </c>
      <c r="T20" s="332">
        <f t="shared" si="8"/>
        <v>232.44159852493186</v>
      </c>
      <c r="U20" s="333">
        <f t="shared" ref="U20:V20" si="24">ROUNDUP(P20/$R20,0)</f>
        <v>5</v>
      </c>
      <c r="V20" s="334">
        <f t="shared" si="24"/>
        <v>20</v>
      </c>
      <c r="W20" s="844"/>
      <c r="X20" s="341" t="s">
        <v>195</v>
      </c>
    </row>
    <row r="21" spans="1:25" ht="24" customHeight="1" x14ac:dyDescent="0.2">
      <c r="A21" s="783"/>
      <c r="B21" s="786"/>
      <c r="C21" s="786"/>
      <c r="D21" s="336">
        <v>0.5</v>
      </c>
      <c r="E21" s="592" t="s">
        <v>126</v>
      </c>
      <c r="F21" s="403">
        <f t="shared" si="21"/>
        <v>1.2391705051369861</v>
      </c>
      <c r="G21" s="337" t="s">
        <v>25</v>
      </c>
      <c r="H21" s="593">
        <v>0.3</v>
      </c>
      <c r="I21" s="395">
        <f t="shared" si="15"/>
        <v>0.15</v>
      </c>
      <c r="J21" s="600">
        <f>I21*'Municipal Bldg GHG Inventory'!$C$29</f>
        <v>114.2073</v>
      </c>
      <c r="K21" s="600">
        <f>J21*'Municipal Bldg GHG Inventory'!$J$29</f>
        <v>34.65</v>
      </c>
      <c r="L21" s="603" t="s">
        <v>126</v>
      </c>
      <c r="M21" s="603" t="s">
        <v>126</v>
      </c>
      <c r="N21" s="398">
        <f t="shared" si="3"/>
        <v>34.65</v>
      </c>
      <c r="O21" s="409"/>
      <c r="P21" s="400">
        <v>74089.09</v>
      </c>
      <c r="Q21" s="401">
        <v>312507.78000000003</v>
      </c>
      <c r="R21" s="332">
        <f t="shared" si="6"/>
        <v>15688.656800999999</v>
      </c>
      <c r="S21" s="332">
        <f t="shared" si="7"/>
        <v>1115.7196825396825</v>
      </c>
      <c r="T21" s="332">
        <f t="shared" si="8"/>
        <v>232.44160052910055</v>
      </c>
      <c r="U21" s="333">
        <f t="shared" ref="U21:V21" si="25">ROUNDUP(P21/$R21,0)</f>
        <v>5</v>
      </c>
      <c r="V21" s="334">
        <f t="shared" si="25"/>
        <v>20</v>
      </c>
      <c r="W21" s="844"/>
      <c r="X21" s="402" t="s">
        <v>207</v>
      </c>
    </row>
    <row r="22" spans="1:25" ht="24" customHeight="1" x14ac:dyDescent="0.2">
      <c r="A22" s="783"/>
      <c r="B22" s="788"/>
      <c r="C22" s="788"/>
      <c r="D22" s="336">
        <v>1</v>
      </c>
      <c r="E22" s="592" t="s">
        <v>126</v>
      </c>
      <c r="F22" s="403">
        <f>'Municipal Bldg GHG Inventory'!C17*0.15/8760</f>
        <v>2.4783410102739722</v>
      </c>
      <c r="G22" s="337" t="s">
        <v>25</v>
      </c>
      <c r="H22" s="593">
        <v>0.3</v>
      </c>
      <c r="I22" s="404">
        <f t="shared" si="15"/>
        <v>0.3</v>
      </c>
      <c r="J22" s="604">
        <f>I22*'Municipal Bldg GHG Inventory'!$C$29</f>
        <v>228.41460000000001</v>
      </c>
      <c r="K22" s="604">
        <f>J22*'Municipal Bldg GHG Inventory'!$J$29</f>
        <v>69.3</v>
      </c>
      <c r="L22" s="603" t="s">
        <v>126</v>
      </c>
      <c r="M22" s="603" t="s">
        <v>126</v>
      </c>
      <c r="N22" s="411">
        <f t="shared" si="3"/>
        <v>69.3</v>
      </c>
      <c r="O22" s="409"/>
      <c r="P22" s="412">
        <v>148178.18</v>
      </c>
      <c r="Q22" s="413">
        <v>625015.55000000005</v>
      </c>
      <c r="R22" s="349">
        <f t="shared" si="6"/>
        <v>31377.313601999998</v>
      </c>
      <c r="S22" s="349">
        <f t="shared" si="7"/>
        <v>1115.7196681096682</v>
      </c>
      <c r="T22" s="349">
        <f t="shared" si="8"/>
        <v>232.44159752284753</v>
      </c>
      <c r="U22" s="350">
        <f t="shared" ref="U22:V22" si="26">ROUNDUP(P22/$R22,0)</f>
        <v>5</v>
      </c>
      <c r="V22" s="350">
        <f t="shared" si="26"/>
        <v>20</v>
      </c>
      <c r="W22" s="844"/>
      <c r="X22" s="414"/>
    </row>
    <row r="23" spans="1:25" ht="24" customHeight="1" x14ac:dyDescent="0.2">
      <c r="A23" s="932" t="s">
        <v>208</v>
      </c>
      <c r="B23" s="906" t="s">
        <v>90</v>
      </c>
      <c r="C23" s="906" t="s">
        <v>209</v>
      </c>
      <c r="D23" s="305">
        <v>0.1</v>
      </c>
      <c r="E23" s="566">
        <f t="shared" ref="E23:E26" si="27">$E$12*D23</f>
        <v>2000</v>
      </c>
      <c r="F23" s="415" t="s">
        <v>126</v>
      </c>
      <c r="G23" s="308" t="s">
        <v>32</v>
      </c>
      <c r="H23" s="584">
        <v>0.05</v>
      </c>
      <c r="I23" s="416">
        <f t="shared" si="15"/>
        <v>5.000000000000001E-3</v>
      </c>
      <c r="J23" s="605">
        <f>I23*'Municipal Bldg GHG Inventory'!$C$29*$V$4</f>
        <v>3.8069100000000011</v>
      </c>
      <c r="K23" s="605">
        <f>J23*'Municipal Bldg GHG Inventory'!$J$29</f>
        <v>1.1550000000000002</v>
      </c>
      <c r="L23" s="605">
        <f>I23*'Municipal Bldg GHG Inventory'!$C$36*'COAB Emissions Calcs'!$V$5</f>
        <v>0</v>
      </c>
      <c r="M23" s="605">
        <f>L23*'Municipal Bldg GHG Inventory'!$J$35</f>
        <v>0</v>
      </c>
      <c r="N23" s="418">
        <f t="shared" si="3"/>
        <v>1.1550000000000002</v>
      </c>
      <c r="O23" s="419"/>
      <c r="P23" s="360">
        <v>3163.35</v>
      </c>
      <c r="Q23" s="360">
        <v>19538.88</v>
      </c>
      <c r="R23" s="361">
        <f t="shared" si="6"/>
        <v>522.95522670000014</v>
      </c>
      <c r="S23" s="317">
        <f t="shared" si="7"/>
        <v>1965.5610389610385</v>
      </c>
      <c r="T23" s="317">
        <f t="shared" si="8"/>
        <v>409.491883116883</v>
      </c>
      <c r="U23" s="606">
        <f t="shared" ref="U23:V23" si="28">ROUNDUP(P23/$R23,0)</f>
        <v>7</v>
      </c>
      <c r="V23" s="606">
        <f t="shared" si="28"/>
        <v>38</v>
      </c>
      <c r="W23" s="910" t="s">
        <v>210</v>
      </c>
      <c r="X23" s="420" t="s">
        <v>211</v>
      </c>
    </row>
    <row r="24" spans="1:25" ht="24" customHeight="1" x14ac:dyDescent="0.2">
      <c r="A24" s="783"/>
      <c r="B24" s="786"/>
      <c r="C24" s="786"/>
      <c r="D24" s="320">
        <v>0.2</v>
      </c>
      <c r="E24" s="572">
        <f t="shared" si="27"/>
        <v>4000</v>
      </c>
      <c r="F24" s="421" t="s">
        <v>126</v>
      </c>
      <c r="G24" s="322" t="s">
        <v>32</v>
      </c>
      <c r="H24" s="589">
        <v>0.05</v>
      </c>
      <c r="I24" s="366">
        <f t="shared" si="15"/>
        <v>1.0000000000000002E-2</v>
      </c>
      <c r="J24" s="607">
        <f>I24*'Municipal Bldg GHG Inventory'!$C$29*$V$4</f>
        <v>7.6138200000000023</v>
      </c>
      <c r="K24" s="607">
        <f>J24*'Municipal Bldg GHG Inventory'!$J$29</f>
        <v>2.3100000000000005</v>
      </c>
      <c r="L24" s="607">
        <f>I24*'Municipal Bldg GHG Inventory'!$C$36*'COAB Emissions Calcs'!$V$5</f>
        <v>0</v>
      </c>
      <c r="M24" s="607">
        <f>L24*'Municipal Bldg GHG Inventory'!$J$35</f>
        <v>0</v>
      </c>
      <c r="N24" s="329">
        <f t="shared" si="3"/>
        <v>2.3100000000000005</v>
      </c>
      <c r="O24" s="370"/>
      <c r="P24" s="371">
        <v>6326.71</v>
      </c>
      <c r="Q24" s="371">
        <v>39077.75</v>
      </c>
      <c r="R24" s="372">
        <f t="shared" si="6"/>
        <v>1045.9104534000003</v>
      </c>
      <c r="S24" s="332">
        <f t="shared" si="7"/>
        <v>1965.5610389610385</v>
      </c>
      <c r="T24" s="332">
        <f t="shared" si="8"/>
        <v>409.491883116883</v>
      </c>
      <c r="U24" s="333">
        <f t="shared" ref="U24:V24" si="29">ROUNDUP(P24/$R24,0)</f>
        <v>7</v>
      </c>
      <c r="V24" s="334">
        <f t="shared" si="29"/>
        <v>38</v>
      </c>
      <c r="W24" s="786"/>
      <c r="X24" s="423" t="s">
        <v>212</v>
      </c>
      <c r="Y24" s="188"/>
    </row>
    <row r="25" spans="1:25" ht="24" customHeight="1" x14ac:dyDescent="0.2">
      <c r="A25" s="783"/>
      <c r="B25" s="786"/>
      <c r="C25" s="786"/>
      <c r="D25" s="336">
        <v>0.3</v>
      </c>
      <c r="E25" s="572">
        <f t="shared" si="27"/>
        <v>6000</v>
      </c>
      <c r="F25" s="424" t="s">
        <v>126</v>
      </c>
      <c r="G25" s="337" t="s">
        <v>32</v>
      </c>
      <c r="H25" s="593">
        <v>0.05</v>
      </c>
      <c r="I25" s="375">
        <f t="shared" si="15"/>
        <v>1.4999999999999999E-2</v>
      </c>
      <c r="J25" s="607">
        <f>I25*'Municipal Bldg GHG Inventory'!$C$29*$V$4</f>
        <v>11.420730000000001</v>
      </c>
      <c r="K25" s="607">
        <f>J25*'Municipal Bldg GHG Inventory'!$J$29</f>
        <v>3.4649999999999999</v>
      </c>
      <c r="L25" s="607">
        <f>I25*'Municipal Bldg GHG Inventory'!$C$36*'COAB Emissions Calcs'!$V$5</f>
        <v>0</v>
      </c>
      <c r="M25" s="607">
        <f>L25*'Municipal Bldg GHG Inventory'!$J$35</f>
        <v>0</v>
      </c>
      <c r="N25" s="425">
        <f t="shared" si="3"/>
        <v>3.4649999999999999</v>
      </c>
      <c r="O25" s="426"/>
      <c r="P25" s="371">
        <v>9490.06</v>
      </c>
      <c r="Q25" s="371">
        <v>58616.63</v>
      </c>
      <c r="R25" s="372">
        <f t="shared" si="6"/>
        <v>1568.8656801</v>
      </c>
      <c r="S25" s="332">
        <f t="shared" si="7"/>
        <v>1965.561038961039</v>
      </c>
      <c r="T25" s="332">
        <f t="shared" si="8"/>
        <v>409.49188311688317</v>
      </c>
      <c r="U25" s="333">
        <f t="shared" ref="U25:V25" si="30">ROUNDUP(P25/$R25,0)</f>
        <v>7</v>
      </c>
      <c r="V25" s="334">
        <f t="shared" si="30"/>
        <v>38</v>
      </c>
      <c r="W25" s="786"/>
      <c r="X25" s="423" t="s">
        <v>213</v>
      </c>
      <c r="Y25" s="188"/>
    </row>
    <row r="26" spans="1:25" ht="24" customHeight="1" x14ac:dyDescent="0.2">
      <c r="A26" s="783"/>
      <c r="B26" s="786"/>
      <c r="C26" s="786"/>
      <c r="D26" s="336">
        <v>0.5</v>
      </c>
      <c r="E26" s="572">
        <f t="shared" si="27"/>
        <v>10000</v>
      </c>
      <c r="F26" s="424" t="s">
        <v>126</v>
      </c>
      <c r="G26" s="337" t="s">
        <v>32</v>
      </c>
      <c r="H26" s="593">
        <v>0.05</v>
      </c>
      <c r="I26" s="375">
        <f t="shared" si="15"/>
        <v>2.5000000000000001E-2</v>
      </c>
      <c r="J26" s="607">
        <f>I26*'Municipal Bldg GHG Inventory'!$C$29*$V$4</f>
        <v>19.034550000000003</v>
      </c>
      <c r="K26" s="607">
        <f>J26*'Municipal Bldg GHG Inventory'!$J$29</f>
        <v>5.7750000000000004</v>
      </c>
      <c r="L26" s="607">
        <f>I26*'Municipal Bldg GHG Inventory'!$C$36*'COAB Emissions Calcs'!$V$5</f>
        <v>0</v>
      </c>
      <c r="M26" s="607">
        <f>L26*'Municipal Bldg GHG Inventory'!$J$35</f>
        <v>0</v>
      </c>
      <c r="N26" s="329">
        <f t="shared" si="3"/>
        <v>5.7750000000000004</v>
      </c>
      <c r="O26" s="426"/>
      <c r="P26" s="371">
        <v>15816.77</v>
      </c>
      <c r="Q26" s="371">
        <v>97694.39</v>
      </c>
      <c r="R26" s="372">
        <f t="shared" si="6"/>
        <v>2614.7761335000005</v>
      </c>
      <c r="S26" s="332">
        <f t="shared" si="7"/>
        <v>1965.5612121212123</v>
      </c>
      <c r="T26" s="332">
        <f t="shared" si="8"/>
        <v>409.49191919191912</v>
      </c>
      <c r="U26" s="333">
        <f t="shared" ref="U26:V26" si="31">ROUNDUP(P26/$R26,0)</f>
        <v>7</v>
      </c>
      <c r="V26" s="334">
        <f t="shared" si="31"/>
        <v>38</v>
      </c>
      <c r="W26" s="786"/>
      <c r="X26" s="423" t="s">
        <v>214</v>
      </c>
      <c r="Y26" s="188"/>
    </row>
    <row r="27" spans="1:25" ht="24" customHeight="1" x14ac:dyDescent="0.2">
      <c r="A27" s="796"/>
      <c r="B27" s="797"/>
      <c r="C27" s="797"/>
      <c r="D27" s="376">
        <v>1</v>
      </c>
      <c r="E27" s="608">
        <v>52075</v>
      </c>
      <c r="F27" s="428" t="s">
        <v>126</v>
      </c>
      <c r="G27" s="379" t="s">
        <v>32</v>
      </c>
      <c r="H27" s="595">
        <v>0.05</v>
      </c>
      <c r="I27" s="381">
        <f t="shared" si="15"/>
        <v>0.05</v>
      </c>
      <c r="J27" s="609">
        <f>I27*'Municipal Bldg GHG Inventory'!$C$29*$V$4</f>
        <v>38.069100000000006</v>
      </c>
      <c r="K27" s="609">
        <f>J27*'Municipal Bldg GHG Inventory'!$J$29</f>
        <v>11.55</v>
      </c>
      <c r="L27" s="609">
        <f>I27*'Municipal Bldg GHG Inventory'!$C$36*'COAB Emissions Calcs'!$V$5</f>
        <v>0</v>
      </c>
      <c r="M27" s="609">
        <f>L27*'Municipal Bldg GHG Inventory'!$J$35</f>
        <v>0</v>
      </c>
      <c r="N27" s="430">
        <f t="shared" si="3"/>
        <v>11.55</v>
      </c>
      <c r="O27" s="431"/>
      <c r="P27" s="386">
        <v>31633.54</v>
      </c>
      <c r="Q27" s="386">
        <v>195388.77</v>
      </c>
      <c r="R27" s="387">
        <f t="shared" si="6"/>
        <v>5229.5522670000009</v>
      </c>
      <c r="S27" s="349">
        <f t="shared" si="7"/>
        <v>1965.5611255411254</v>
      </c>
      <c r="T27" s="349">
        <f t="shared" si="8"/>
        <v>409.49190115440109</v>
      </c>
      <c r="U27" s="388">
        <f t="shared" ref="U27:V27" si="32">ROUNDUP(P27/$R27,0)</f>
        <v>7</v>
      </c>
      <c r="V27" s="388">
        <f t="shared" si="32"/>
        <v>38</v>
      </c>
      <c r="W27" s="797"/>
      <c r="X27" s="432"/>
      <c r="Y27" s="188"/>
    </row>
    <row r="28" spans="1:25" ht="24" customHeight="1" x14ac:dyDescent="0.2">
      <c r="A28" s="933" t="s">
        <v>215</v>
      </c>
      <c r="B28" s="909" t="s">
        <v>71</v>
      </c>
      <c r="C28" s="909" t="s">
        <v>72</v>
      </c>
      <c r="D28" s="390">
        <v>0.1</v>
      </c>
      <c r="E28" s="598" t="s">
        <v>126</v>
      </c>
      <c r="F28" s="433" t="s">
        <v>126</v>
      </c>
      <c r="G28" s="393" t="s">
        <v>32</v>
      </c>
      <c r="H28" s="599">
        <v>0.02</v>
      </c>
      <c r="I28" s="434">
        <f t="shared" si="15"/>
        <v>2E-3</v>
      </c>
      <c r="J28" s="604">
        <f>I28*'Municipal Bldg GHG Inventory'!$C$29*$V$4</f>
        <v>1.5227640000000002</v>
      </c>
      <c r="K28" s="604">
        <f>J28*'Municipal Bldg GHG Inventory'!$J$29</f>
        <v>0.46200000000000002</v>
      </c>
      <c r="L28" s="610">
        <f>I28*'Municipal Bldg GHG Inventory'!$C$36*'COAB Emissions Calcs'!$V$5</f>
        <v>0</v>
      </c>
      <c r="M28" s="610">
        <f>L28*'Municipal Bldg GHG Inventory'!$J$35</f>
        <v>0</v>
      </c>
      <c r="N28" s="436">
        <f t="shared" si="3"/>
        <v>0.46200000000000002</v>
      </c>
      <c r="O28" s="399"/>
      <c r="P28" s="400">
        <v>2719.37</v>
      </c>
      <c r="Q28" s="401">
        <v>28908.400000000001</v>
      </c>
      <c r="R28" s="349">
        <f t="shared" si="6"/>
        <v>209.18209068000002</v>
      </c>
      <c r="S28" s="317">
        <f t="shared" si="7"/>
        <v>6845.8376623376626</v>
      </c>
      <c r="T28" s="317">
        <f t="shared" si="8"/>
        <v>1426.2161796536795</v>
      </c>
      <c r="U28" s="350">
        <f t="shared" ref="U28:V28" si="33">ROUNDUP(P28/$R28,0)</f>
        <v>14</v>
      </c>
      <c r="V28" s="350">
        <f t="shared" si="33"/>
        <v>139</v>
      </c>
      <c r="W28" s="911" t="s">
        <v>216</v>
      </c>
      <c r="X28" s="402" t="s">
        <v>217</v>
      </c>
    </row>
    <row r="29" spans="1:25" ht="24" customHeight="1" x14ac:dyDescent="0.2">
      <c r="A29" s="783"/>
      <c r="B29" s="786"/>
      <c r="C29" s="786"/>
      <c r="D29" s="336">
        <v>0.2</v>
      </c>
      <c r="E29" s="592" t="s">
        <v>126</v>
      </c>
      <c r="F29" s="424" t="s">
        <v>126</v>
      </c>
      <c r="G29" s="337" t="s">
        <v>32</v>
      </c>
      <c r="H29" s="593">
        <f>H28</f>
        <v>0.02</v>
      </c>
      <c r="I29" s="437">
        <f t="shared" si="15"/>
        <v>4.0000000000000001E-3</v>
      </c>
      <c r="J29" s="590">
        <f>I29*'Municipal Bldg GHG Inventory'!$C$29*$V$4</f>
        <v>3.0455280000000005</v>
      </c>
      <c r="K29" s="590">
        <f>J29*'Municipal Bldg GHG Inventory'!$J$29</f>
        <v>0.92400000000000004</v>
      </c>
      <c r="L29" s="591">
        <f>I29*'Municipal Bldg GHG Inventory'!$C$36*'COAB Emissions Calcs'!$V$5</f>
        <v>0</v>
      </c>
      <c r="M29" s="591">
        <f>L29*'Municipal Bldg GHG Inventory'!$J$35</f>
        <v>0</v>
      </c>
      <c r="N29" s="438">
        <f t="shared" si="3"/>
        <v>0.92400000000000004</v>
      </c>
      <c r="O29" s="405"/>
      <c r="P29" s="400">
        <v>5438.75</v>
      </c>
      <c r="Q29" s="401">
        <v>57816.79</v>
      </c>
      <c r="R29" s="332">
        <f t="shared" si="6"/>
        <v>418.36418136000003</v>
      </c>
      <c r="S29" s="332">
        <f t="shared" si="7"/>
        <v>6845.8376623376626</v>
      </c>
      <c r="T29" s="332">
        <f t="shared" si="8"/>
        <v>1426.2161796536795</v>
      </c>
      <c r="U29" s="333">
        <f t="shared" ref="U29:V29" si="34">ROUNDUP(P29/$R29,0)</f>
        <v>14</v>
      </c>
      <c r="V29" s="334">
        <f t="shared" si="34"/>
        <v>139</v>
      </c>
      <c r="W29" s="786"/>
      <c r="X29" s="402" t="s">
        <v>218</v>
      </c>
    </row>
    <row r="30" spans="1:25" ht="24" customHeight="1" x14ac:dyDescent="0.2">
      <c r="A30" s="783"/>
      <c r="B30" s="786"/>
      <c r="C30" s="786"/>
      <c r="D30" s="320">
        <v>0.3</v>
      </c>
      <c r="E30" s="588" t="s">
        <v>126</v>
      </c>
      <c r="F30" s="421" t="s">
        <v>126</v>
      </c>
      <c r="G30" s="322" t="s">
        <v>32</v>
      </c>
      <c r="H30" s="589">
        <f>H28</f>
        <v>0.02</v>
      </c>
      <c r="I30" s="439">
        <f t="shared" si="15"/>
        <v>6.0000000000000001E-3</v>
      </c>
      <c r="J30" s="590">
        <f>I30*'Municipal Bldg GHG Inventory'!$C$29*$V$4</f>
        <v>4.5682920000000005</v>
      </c>
      <c r="K30" s="590">
        <f>J30*'Municipal Bldg GHG Inventory'!$J$29</f>
        <v>1.3859999999999999</v>
      </c>
      <c r="L30" s="591">
        <f>I30*'Municipal Bldg GHG Inventory'!$C$36*'COAB Emissions Calcs'!$V$5</f>
        <v>0</v>
      </c>
      <c r="M30" s="591">
        <f>L30*'Municipal Bldg GHG Inventory'!$J$35</f>
        <v>0</v>
      </c>
      <c r="N30" s="369">
        <f t="shared" si="3"/>
        <v>1.3859999999999999</v>
      </c>
      <c r="O30" s="440"/>
      <c r="P30" s="400">
        <v>8158.12</v>
      </c>
      <c r="Q30" s="401">
        <v>86725.19</v>
      </c>
      <c r="R30" s="332">
        <f t="shared" si="6"/>
        <v>627.54627204000008</v>
      </c>
      <c r="S30" s="332">
        <f t="shared" si="7"/>
        <v>6845.8376623376626</v>
      </c>
      <c r="T30" s="332">
        <f t="shared" si="8"/>
        <v>1426.2161796536798</v>
      </c>
      <c r="U30" s="333">
        <f t="shared" ref="U30:V30" si="35">ROUNDUP(P30/$R30,0)</f>
        <v>14</v>
      </c>
      <c r="V30" s="334">
        <f t="shared" si="35"/>
        <v>139</v>
      </c>
      <c r="W30" s="786"/>
      <c r="X30" s="341" t="s">
        <v>195</v>
      </c>
    </row>
    <row r="31" spans="1:25" ht="24" customHeight="1" x14ac:dyDescent="0.2">
      <c r="A31" s="783"/>
      <c r="B31" s="786"/>
      <c r="C31" s="786"/>
      <c r="D31" s="320">
        <v>0.5</v>
      </c>
      <c r="E31" s="588" t="s">
        <v>126</v>
      </c>
      <c r="F31" s="421" t="s">
        <v>126</v>
      </c>
      <c r="G31" s="322" t="s">
        <v>32</v>
      </c>
      <c r="H31" s="589">
        <v>0.02</v>
      </c>
      <c r="I31" s="375">
        <f t="shared" si="15"/>
        <v>0.01</v>
      </c>
      <c r="J31" s="590">
        <f>I31*'Municipal Bldg GHG Inventory'!$C$29*$V$4</f>
        <v>7.6138200000000005</v>
      </c>
      <c r="K31" s="590">
        <f>J31*'Municipal Bldg GHG Inventory'!$J$29</f>
        <v>2.31</v>
      </c>
      <c r="L31" s="591">
        <f>I31*'Municipal Bldg GHG Inventory'!$C$36*'COAB Emissions Calcs'!$V$5</f>
        <v>0</v>
      </c>
      <c r="M31" s="591">
        <f>L31*'Municipal Bldg GHG Inventory'!$J$35</f>
        <v>0</v>
      </c>
      <c r="N31" s="438">
        <f t="shared" si="3"/>
        <v>2.31</v>
      </c>
      <c r="O31" s="528"/>
      <c r="P31" s="400">
        <v>13596.87</v>
      </c>
      <c r="Q31" s="401">
        <v>144541.99</v>
      </c>
      <c r="R31" s="332">
        <f t="shared" si="6"/>
        <v>1045.9104534000001</v>
      </c>
      <c r="S31" s="332">
        <f t="shared" si="7"/>
        <v>6845.838095238094</v>
      </c>
      <c r="T31" s="332">
        <f t="shared" si="8"/>
        <v>1426.2162698412699</v>
      </c>
      <c r="U31" s="333">
        <f t="shared" ref="U31:V31" si="36">ROUNDUP(P31/$R31,0)</f>
        <v>14</v>
      </c>
      <c r="V31" s="334">
        <f t="shared" si="36"/>
        <v>139</v>
      </c>
      <c r="W31" s="786"/>
      <c r="X31" s="402" t="s">
        <v>219</v>
      </c>
    </row>
    <row r="32" spans="1:25" ht="24" customHeight="1" x14ac:dyDescent="0.2">
      <c r="A32" s="796"/>
      <c r="B32" s="797"/>
      <c r="C32" s="797"/>
      <c r="D32" s="441">
        <v>1</v>
      </c>
      <c r="E32" s="611" t="s">
        <v>126</v>
      </c>
      <c r="F32" s="443" t="s">
        <v>126</v>
      </c>
      <c r="G32" s="444" t="s">
        <v>32</v>
      </c>
      <c r="H32" s="612">
        <v>0.02</v>
      </c>
      <c r="I32" s="381">
        <f t="shared" si="15"/>
        <v>0.02</v>
      </c>
      <c r="J32" s="596">
        <f>I32*'Municipal Bldg GHG Inventory'!$C$29*$V$4</f>
        <v>15.227640000000001</v>
      </c>
      <c r="K32" s="596">
        <f>J32*'Municipal Bldg GHG Inventory'!$J$29</f>
        <v>4.62</v>
      </c>
      <c r="L32" s="597">
        <f>I32*'Municipal Bldg GHG Inventory'!$C$36*'COAB Emissions Calcs'!$V$5</f>
        <v>0</v>
      </c>
      <c r="M32" s="597">
        <f>L32*'Municipal Bldg GHG Inventory'!$J$35</f>
        <v>0</v>
      </c>
      <c r="N32" s="446">
        <f t="shared" si="3"/>
        <v>4.62</v>
      </c>
      <c r="O32" s="447"/>
      <c r="P32" s="448">
        <v>27193.75</v>
      </c>
      <c r="Q32" s="449">
        <v>289083.96999999997</v>
      </c>
      <c r="R32" s="450">
        <f t="shared" si="6"/>
        <v>2091.8209068000001</v>
      </c>
      <c r="S32" s="450">
        <f t="shared" si="7"/>
        <v>6845.838095238094</v>
      </c>
      <c r="T32" s="450">
        <f t="shared" si="8"/>
        <v>1426.2162698412699</v>
      </c>
      <c r="U32" s="388">
        <f t="shared" ref="U32:V32" si="37">ROUNDUP(P32/$R32,0)</f>
        <v>14</v>
      </c>
      <c r="V32" s="388">
        <f t="shared" si="37"/>
        <v>139</v>
      </c>
      <c r="W32" s="797"/>
      <c r="X32" s="451"/>
    </row>
    <row r="33" spans="5:24" ht="15.75" customHeight="1" x14ac:dyDescent="0.2">
      <c r="E33" s="452"/>
      <c r="X33" s="301"/>
    </row>
    <row r="34" spans="5:24" ht="15" customHeight="1" x14ac:dyDescent="0.2">
      <c r="E34" s="452"/>
      <c r="R34" s="613"/>
      <c r="X34" s="301"/>
    </row>
    <row r="35" spans="5:24" ht="15.75" customHeight="1" x14ac:dyDescent="0.2">
      <c r="E35" s="452"/>
      <c r="X35" s="301"/>
    </row>
    <row r="36" spans="5:24" ht="15.75" customHeight="1" x14ac:dyDescent="0.2">
      <c r="E36" s="452"/>
      <c r="X36" s="301"/>
    </row>
    <row r="37" spans="5:24" ht="15.75" customHeight="1" x14ac:dyDescent="0.2">
      <c r="E37" s="452"/>
      <c r="X37" s="301"/>
    </row>
    <row r="38" spans="5:24" ht="15.75" customHeight="1" x14ac:dyDescent="0.2">
      <c r="E38" s="452"/>
      <c r="X38" s="301"/>
    </row>
    <row r="39" spans="5:24" ht="15.75" customHeight="1" x14ac:dyDescent="0.2">
      <c r="E39" s="452"/>
      <c r="X39" s="301"/>
    </row>
    <row r="40" spans="5:24" ht="15.75" customHeight="1" x14ac:dyDescent="0.2">
      <c r="E40" s="452"/>
      <c r="X40" s="301"/>
    </row>
    <row r="41" spans="5:24" ht="15.75" customHeight="1" x14ac:dyDescent="0.2">
      <c r="E41" s="452"/>
      <c r="X41" s="301"/>
    </row>
    <row r="42" spans="5:24" ht="15.75" customHeight="1" x14ac:dyDescent="0.2">
      <c r="E42" s="452"/>
      <c r="X42" s="301"/>
    </row>
    <row r="43" spans="5:24" ht="15.75" customHeight="1" x14ac:dyDescent="0.2">
      <c r="E43" s="452"/>
      <c r="X43" s="301"/>
    </row>
    <row r="44" spans="5:24" ht="15.75" customHeight="1" x14ac:dyDescent="0.2">
      <c r="E44" s="452"/>
      <c r="X44" s="301"/>
    </row>
    <row r="45" spans="5:24" ht="15.75" customHeight="1" x14ac:dyDescent="0.2">
      <c r="E45" s="452"/>
      <c r="X45" s="301"/>
    </row>
    <row r="46" spans="5:24" ht="15.75" customHeight="1" x14ac:dyDescent="0.2">
      <c r="E46" s="452"/>
      <c r="X46" s="301"/>
    </row>
    <row r="47" spans="5:24" ht="15.75" customHeight="1" x14ac:dyDescent="0.2">
      <c r="E47" s="452"/>
      <c r="X47" s="301"/>
    </row>
    <row r="48" spans="5:24" ht="15.75" customHeight="1" x14ac:dyDescent="0.2">
      <c r="E48" s="452"/>
      <c r="X48" s="301"/>
    </row>
    <row r="49" spans="5:24" ht="15.75" customHeight="1" x14ac:dyDescent="0.2">
      <c r="E49" s="452"/>
      <c r="X49" s="301"/>
    </row>
    <row r="50" spans="5:24" ht="15.75" customHeight="1" x14ac:dyDescent="0.2">
      <c r="E50" s="452"/>
      <c r="X50" s="301"/>
    </row>
    <row r="51" spans="5:24" ht="15.75" customHeight="1" x14ac:dyDescent="0.2">
      <c r="E51" s="452"/>
      <c r="X51" s="301"/>
    </row>
    <row r="52" spans="5:24" ht="15.75" customHeight="1" x14ac:dyDescent="0.2">
      <c r="E52" s="452"/>
      <c r="X52" s="301"/>
    </row>
    <row r="53" spans="5:24" ht="15.75" customHeight="1" x14ac:dyDescent="0.2">
      <c r="E53" s="452"/>
      <c r="X53" s="301"/>
    </row>
    <row r="54" spans="5:24" ht="15.75" customHeight="1" x14ac:dyDescent="0.2">
      <c r="E54" s="452"/>
      <c r="X54" s="301"/>
    </row>
    <row r="55" spans="5:24" ht="15.75" customHeight="1" x14ac:dyDescent="0.2">
      <c r="E55" s="452"/>
      <c r="X55" s="301"/>
    </row>
    <row r="56" spans="5:24" ht="15.75" customHeight="1" x14ac:dyDescent="0.2">
      <c r="E56" s="452"/>
      <c r="X56" s="301"/>
    </row>
    <row r="57" spans="5:24" ht="15.75" customHeight="1" x14ac:dyDescent="0.2">
      <c r="E57" s="452"/>
      <c r="X57" s="301"/>
    </row>
    <row r="58" spans="5:24" ht="15.75" customHeight="1" x14ac:dyDescent="0.2">
      <c r="E58" s="452"/>
      <c r="X58" s="301"/>
    </row>
    <row r="59" spans="5:24" ht="15.75" customHeight="1" x14ac:dyDescent="0.2">
      <c r="E59" s="452"/>
      <c r="X59" s="301"/>
    </row>
    <row r="60" spans="5:24" ht="15.75" customHeight="1" x14ac:dyDescent="0.2">
      <c r="E60" s="452"/>
      <c r="X60" s="301"/>
    </row>
    <row r="61" spans="5:24" ht="15.75" customHeight="1" x14ac:dyDescent="0.2">
      <c r="E61" s="452"/>
      <c r="X61" s="301"/>
    </row>
    <row r="62" spans="5:24" ht="15.75" customHeight="1" x14ac:dyDescent="0.2">
      <c r="E62" s="452"/>
      <c r="X62" s="301"/>
    </row>
    <row r="63" spans="5:24" ht="15.75" customHeight="1" x14ac:dyDescent="0.2">
      <c r="E63" s="452"/>
      <c r="X63" s="301"/>
    </row>
    <row r="64" spans="5:24" ht="15.75" customHeight="1" x14ac:dyDescent="0.2">
      <c r="E64" s="452"/>
      <c r="X64" s="301"/>
    </row>
    <row r="65" spans="5:24" ht="15.75" customHeight="1" x14ac:dyDescent="0.2">
      <c r="E65" s="452"/>
      <c r="X65" s="301"/>
    </row>
    <row r="66" spans="5:24" ht="15.75" customHeight="1" x14ac:dyDescent="0.2">
      <c r="E66" s="452"/>
      <c r="X66" s="301"/>
    </row>
    <row r="67" spans="5:24" ht="15.75" customHeight="1" x14ac:dyDescent="0.2">
      <c r="E67" s="452"/>
      <c r="X67" s="301"/>
    </row>
    <row r="68" spans="5:24" ht="15.75" customHeight="1" x14ac:dyDescent="0.2">
      <c r="E68" s="452"/>
      <c r="X68" s="301"/>
    </row>
    <row r="69" spans="5:24" ht="15.75" customHeight="1" x14ac:dyDescent="0.2">
      <c r="E69" s="452"/>
      <c r="X69" s="301"/>
    </row>
    <row r="70" spans="5:24" ht="15.75" customHeight="1" x14ac:dyDescent="0.2">
      <c r="E70" s="452"/>
      <c r="X70" s="301"/>
    </row>
    <row r="71" spans="5:24" ht="15.75" customHeight="1" x14ac:dyDescent="0.2">
      <c r="E71" s="452"/>
      <c r="X71" s="301"/>
    </row>
    <row r="72" spans="5:24" ht="15.75" customHeight="1" x14ac:dyDescent="0.2">
      <c r="E72" s="452"/>
      <c r="X72" s="301"/>
    </row>
    <row r="73" spans="5:24" ht="15.75" customHeight="1" x14ac:dyDescent="0.2">
      <c r="E73" s="452"/>
      <c r="X73" s="301"/>
    </row>
    <row r="74" spans="5:24" ht="15.75" customHeight="1" x14ac:dyDescent="0.2">
      <c r="E74" s="452"/>
      <c r="X74" s="301"/>
    </row>
    <row r="75" spans="5:24" ht="15.75" customHeight="1" x14ac:dyDescent="0.2">
      <c r="E75" s="452"/>
      <c r="X75" s="301"/>
    </row>
    <row r="76" spans="5:24" ht="15.75" customHeight="1" x14ac:dyDescent="0.2">
      <c r="E76" s="452"/>
      <c r="X76" s="301"/>
    </row>
    <row r="77" spans="5:24" ht="15.75" customHeight="1" x14ac:dyDescent="0.2">
      <c r="E77" s="452"/>
      <c r="X77" s="301"/>
    </row>
    <row r="78" spans="5:24" ht="15.75" customHeight="1" x14ac:dyDescent="0.2">
      <c r="E78" s="452"/>
      <c r="X78" s="301"/>
    </row>
    <row r="79" spans="5:24" ht="15.75" customHeight="1" x14ac:dyDescent="0.2">
      <c r="E79" s="452"/>
      <c r="X79" s="301"/>
    </row>
    <row r="80" spans="5:24" ht="15.75" customHeight="1" x14ac:dyDescent="0.2">
      <c r="E80" s="452"/>
      <c r="X80" s="301"/>
    </row>
    <row r="81" spans="5:24" ht="15.75" customHeight="1" x14ac:dyDescent="0.2">
      <c r="E81" s="452"/>
      <c r="X81" s="301"/>
    </row>
    <row r="82" spans="5:24" ht="15.75" customHeight="1" x14ac:dyDescent="0.2">
      <c r="E82" s="452"/>
      <c r="X82" s="301"/>
    </row>
    <row r="83" spans="5:24" ht="15.75" customHeight="1" x14ac:dyDescent="0.2">
      <c r="E83" s="452"/>
      <c r="X83" s="301"/>
    </row>
    <row r="84" spans="5:24" ht="15.75" customHeight="1" x14ac:dyDescent="0.2">
      <c r="E84" s="452"/>
      <c r="X84" s="301"/>
    </row>
    <row r="85" spans="5:24" ht="15.75" customHeight="1" x14ac:dyDescent="0.2">
      <c r="E85" s="452"/>
      <c r="X85" s="301"/>
    </row>
    <row r="86" spans="5:24" ht="15.75" customHeight="1" x14ac:dyDescent="0.2">
      <c r="E86" s="452"/>
      <c r="X86" s="301"/>
    </row>
    <row r="87" spans="5:24" ht="15.75" customHeight="1" x14ac:dyDescent="0.2">
      <c r="E87" s="452"/>
      <c r="X87" s="301"/>
    </row>
    <row r="88" spans="5:24" ht="15.75" customHeight="1" x14ac:dyDescent="0.2">
      <c r="E88" s="452"/>
      <c r="X88" s="301"/>
    </row>
    <row r="89" spans="5:24" ht="15.75" customHeight="1" x14ac:dyDescent="0.2">
      <c r="E89" s="452"/>
      <c r="X89" s="301"/>
    </row>
    <row r="90" spans="5:24" ht="15.75" customHeight="1" x14ac:dyDescent="0.2">
      <c r="E90" s="452"/>
      <c r="X90" s="301"/>
    </row>
    <row r="91" spans="5:24" ht="15.75" customHeight="1" x14ac:dyDescent="0.2">
      <c r="E91" s="452"/>
      <c r="X91" s="301"/>
    </row>
    <row r="92" spans="5:24" ht="15.75" customHeight="1" x14ac:dyDescent="0.2">
      <c r="E92" s="452"/>
      <c r="X92" s="301"/>
    </row>
    <row r="93" spans="5:24" ht="15.75" customHeight="1" x14ac:dyDescent="0.2">
      <c r="E93" s="452"/>
      <c r="X93" s="301"/>
    </row>
    <row r="94" spans="5:24" ht="15.75" customHeight="1" x14ac:dyDescent="0.2">
      <c r="E94" s="452"/>
      <c r="X94" s="301"/>
    </row>
    <row r="95" spans="5:24" ht="15.75" customHeight="1" x14ac:dyDescent="0.2">
      <c r="E95" s="452"/>
      <c r="X95" s="301"/>
    </row>
    <row r="96" spans="5:24" ht="15.75" customHeight="1" x14ac:dyDescent="0.2">
      <c r="E96" s="452"/>
      <c r="X96" s="301"/>
    </row>
    <row r="97" spans="5:24" ht="15.75" customHeight="1" x14ac:dyDescent="0.2">
      <c r="E97" s="452"/>
      <c r="X97" s="301"/>
    </row>
    <row r="98" spans="5:24" ht="15.75" customHeight="1" x14ac:dyDescent="0.2">
      <c r="E98" s="452"/>
      <c r="X98" s="301"/>
    </row>
    <row r="99" spans="5:24" ht="15.75" customHeight="1" x14ac:dyDescent="0.2">
      <c r="E99" s="452"/>
      <c r="X99" s="301"/>
    </row>
    <row r="100" spans="5:24" ht="15.75" customHeight="1" x14ac:dyDescent="0.2">
      <c r="E100" s="452"/>
      <c r="X100" s="301"/>
    </row>
    <row r="101" spans="5:24" ht="15.75" customHeight="1" x14ac:dyDescent="0.2">
      <c r="E101" s="452"/>
      <c r="X101" s="301"/>
    </row>
    <row r="102" spans="5:24" ht="15.75" customHeight="1" x14ac:dyDescent="0.2">
      <c r="E102" s="452"/>
      <c r="X102" s="301"/>
    </row>
    <row r="103" spans="5:24" ht="15.75" customHeight="1" x14ac:dyDescent="0.2">
      <c r="E103" s="452"/>
      <c r="X103" s="301"/>
    </row>
    <row r="104" spans="5:24" ht="15.75" customHeight="1" x14ac:dyDescent="0.2">
      <c r="E104" s="452"/>
      <c r="X104" s="301"/>
    </row>
    <row r="105" spans="5:24" ht="15.75" customHeight="1" x14ac:dyDescent="0.2">
      <c r="E105" s="452"/>
      <c r="X105" s="301"/>
    </row>
    <row r="106" spans="5:24" ht="15.75" customHeight="1" x14ac:dyDescent="0.2">
      <c r="E106" s="452"/>
      <c r="X106" s="301"/>
    </row>
    <row r="107" spans="5:24" ht="15.75" customHeight="1" x14ac:dyDescent="0.2">
      <c r="E107" s="452"/>
      <c r="X107" s="301"/>
    </row>
    <row r="108" spans="5:24" ht="15.75" customHeight="1" x14ac:dyDescent="0.2">
      <c r="E108" s="452"/>
      <c r="X108" s="301"/>
    </row>
    <row r="109" spans="5:24" ht="15.75" customHeight="1" x14ac:dyDescent="0.2">
      <c r="E109" s="452"/>
      <c r="X109" s="301"/>
    </row>
    <row r="110" spans="5:24" ht="15.75" customHeight="1" x14ac:dyDescent="0.2">
      <c r="E110" s="452"/>
      <c r="X110" s="301"/>
    </row>
    <row r="111" spans="5:24" ht="15.75" customHeight="1" x14ac:dyDescent="0.2">
      <c r="E111" s="452"/>
      <c r="X111" s="301"/>
    </row>
    <row r="112" spans="5:24" ht="15.75" customHeight="1" x14ac:dyDescent="0.2">
      <c r="E112" s="452"/>
      <c r="X112" s="301"/>
    </row>
    <row r="113" spans="5:24" ht="15.75" customHeight="1" x14ac:dyDescent="0.2">
      <c r="E113" s="452"/>
      <c r="X113" s="301"/>
    </row>
    <row r="114" spans="5:24" ht="15.75" customHeight="1" x14ac:dyDescent="0.2">
      <c r="E114" s="452"/>
      <c r="X114" s="301"/>
    </row>
    <row r="115" spans="5:24" ht="15.75" customHeight="1" x14ac:dyDescent="0.2">
      <c r="E115" s="452"/>
      <c r="X115" s="301"/>
    </row>
    <row r="116" spans="5:24" ht="15.75" customHeight="1" x14ac:dyDescent="0.2">
      <c r="E116" s="452"/>
      <c r="X116" s="301"/>
    </row>
    <row r="117" spans="5:24" ht="15.75" customHeight="1" x14ac:dyDescent="0.2">
      <c r="E117" s="452"/>
      <c r="X117" s="301"/>
    </row>
    <row r="118" spans="5:24" ht="15.75" customHeight="1" x14ac:dyDescent="0.2">
      <c r="E118" s="452"/>
      <c r="X118" s="301"/>
    </row>
    <row r="119" spans="5:24" ht="15.75" customHeight="1" x14ac:dyDescent="0.2">
      <c r="E119" s="452"/>
      <c r="X119" s="301"/>
    </row>
    <row r="120" spans="5:24" ht="15.75" customHeight="1" x14ac:dyDescent="0.2">
      <c r="E120" s="452"/>
      <c r="X120" s="301"/>
    </row>
    <row r="121" spans="5:24" ht="15.75" customHeight="1" x14ac:dyDescent="0.2">
      <c r="E121" s="452"/>
      <c r="X121" s="301"/>
    </row>
    <row r="122" spans="5:24" ht="15.75" customHeight="1" x14ac:dyDescent="0.2">
      <c r="E122" s="452"/>
      <c r="X122" s="301"/>
    </row>
    <row r="123" spans="5:24" ht="15.75" customHeight="1" x14ac:dyDescent="0.2">
      <c r="E123" s="452"/>
      <c r="X123" s="301"/>
    </row>
    <row r="124" spans="5:24" ht="15.75" customHeight="1" x14ac:dyDescent="0.2">
      <c r="E124" s="452"/>
      <c r="X124" s="301"/>
    </row>
    <row r="125" spans="5:24" ht="15.75" customHeight="1" x14ac:dyDescent="0.2">
      <c r="E125" s="452"/>
      <c r="X125" s="301"/>
    </row>
    <row r="126" spans="5:24" ht="15.75" customHeight="1" x14ac:dyDescent="0.2">
      <c r="E126" s="452"/>
      <c r="X126" s="301"/>
    </row>
    <row r="127" spans="5:24" ht="15.75" customHeight="1" x14ac:dyDescent="0.2">
      <c r="E127" s="452"/>
      <c r="X127" s="301"/>
    </row>
    <row r="128" spans="5:24" ht="15.75" customHeight="1" x14ac:dyDescent="0.2">
      <c r="E128" s="452"/>
      <c r="X128" s="301"/>
    </row>
    <row r="129" spans="5:24" ht="15.75" customHeight="1" x14ac:dyDescent="0.2">
      <c r="E129" s="452"/>
      <c r="X129" s="301"/>
    </row>
    <row r="130" spans="5:24" ht="15.75" customHeight="1" x14ac:dyDescent="0.2">
      <c r="E130" s="452"/>
      <c r="X130" s="301"/>
    </row>
    <row r="131" spans="5:24" ht="15.75" customHeight="1" x14ac:dyDescent="0.2">
      <c r="E131" s="452"/>
      <c r="X131" s="301"/>
    </row>
    <row r="132" spans="5:24" ht="15.75" customHeight="1" x14ac:dyDescent="0.2">
      <c r="E132" s="452"/>
      <c r="X132" s="301"/>
    </row>
    <row r="133" spans="5:24" ht="15.75" customHeight="1" x14ac:dyDescent="0.2">
      <c r="E133" s="452"/>
      <c r="X133" s="301"/>
    </row>
    <row r="134" spans="5:24" ht="15.75" customHeight="1" x14ac:dyDescent="0.2">
      <c r="E134" s="452"/>
      <c r="X134" s="301"/>
    </row>
    <row r="135" spans="5:24" ht="15.75" customHeight="1" x14ac:dyDescent="0.2">
      <c r="E135" s="452"/>
      <c r="X135" s="301"/>
    </row>
    <row r="136" spans="5:24" ht="15.75" customHeight="1" x14ac:dyDescent="0.2">
      <c r="E136" s="452"/>
      <c r="X136" s="301"/>
    </row>
    <row r="137" spans="5:24" ht="15.75" customHeight="1" x14ac:dyDescent="0.2">
      <c r="E137" s="452"/>
      <c r="X137" s="301"/>
    </row>
    <row r="138" spans="5:24" ht="15.75" customHeight="1" x14ac:dyDescent="0.2">
      <c r="E138" s="452"/>
      <c r="X138" s="301"/>
    </row>
    <row r="139" spans="5:24" ht="15.75" customHeight="1" x14ac:dyDescent="0.2">
      <c r="E139" s="452"/>
      <c r="X139" s="301"/>
    </row>
    <row r="140" spans="5:24" ht="15.75" customHeight="1" x14ac:dyDescent="0.2">
      <c r="E140" s="452"/>
      <c r="X140" s="301"/>
    </row>
    <row r="141" spans="5:24" ht="15.75" customHeight="1" x14ac:dyDescent="0.2">
      <c r="E141" s="452"/>
      <c r="X141" s="301"/>
    </row>
    <row r="142" spans="5:24" ht="15.75" customHeight="1" x14ac:dyDescent="0.2">
      <c r="E142" s="452"/>
      <c r="X142" s="301"/>
    </row>
    <row r="143" spans="5:24" ht="15.75" customHeight="1" x14ac:dyDescent="0.2">
      <c r="E143" s="452"/>
      <c r="X143" s="301"/>
    </row>
    <row r="144" spans="5:24" ht="15.75" customHeight="1" x14ac:dyDescent="0.2">
      <c r="E144" s="452"/>
      <c r="X144" s="301"/>
    </row>
    <row r="145" spans="5:24" ht="15.75" customHeight="1" x14ac:dyDescent="0.2">
      <c r="E145" s="452"/>
      <c r="X145" s="301"/>
    </row>
    <row r="146" spans="5:24" ht="15.75" customHeight="1" x14ac:dyDescent="0.2">
      <c r="E146" s="452"/>
      <c r="X146" s="301"/>
    </row>
    <row r="147" spans="5:24" ht="15.75" customHeight="1" x14ac:dyDescent="0.2">
      <c r="E147" s="452"/>
      <c r="X147" s="301"/>
    </row>
    <row r="148" spans="5:24" ht="15.75" customHeight="1" x14ac:dyDescent="0.2">
      <c r="E148" s="452"/>
      <c r="X148" s="301"/>
    </row>
    <row r="149" spans="5:24" ht="15.75" customHeight="1" x14ac:dyDescent="0.2">
      <c r="E149" s="452"/>
      <c r="X149" s="301"/>
    </row>
    <row r="150" spans="5:24" ht="15.75" customHeight="1" x14ac:dyDescent="0.2">
      <c r="E150" s="452"/>
      <c r="X150" s="301"/>
    </row>
    <row r="151" spans="5:24" ht="15.75" customHeight="1" x14ac:dyDescent="0.2">
      <c r="E151" s="452"/>
      <c r="X151" s="301"/>
    </row>
    <row r="152" spans="5:24" ht="15.75" customHeight="1" x14ac:dyDescent="0.2">
      <c r="E152" s="452"/>
      <c r="X152" s="301"/>
    </row>
    <row r="153" spans="5:24" ht="15.75" customHeight="1" x14ac:dyDescent="0.2">
      <c r="E153" s="452"/>
      <c r="X153" s="301"/>
    </row>
    <row r="154" spans="5:24" ht="15.75" customHeight="1" x14ac:dyDescent="0.2">
      <c r="E154" s="452"/>
      <c r="X154" s="301"/>
    </row>
    <row r="155" spans="5:24" ht="15.75" customHeight="1" x14ac:dyDescent="0.2">
      <c r="E155" s="452"/>
      <c r="X155" s="301"/>
    </row>
    <row r="156" spans="5:24" ht="15.75" customHeight="1" x14ac:dyDescent="0.2">
      <c r="E156" s="452"/>
      <c r="X156" s="301"/>
    </row>
    <row r="157" spans="5:24" ht="15.75" customHeight="1" x14ac:dyDescent="0.2">
      <c r="E157" s="452"/>
      <c r="X157" s="301"/>
    </row>
    <row r="158" spans="5:24" ht="15.75" customHeight="1" x14ac:dyDescent="0.2">
      <c r="E158" s="452"/>
      <c r="X158" s="301"/>
    </row>
    <row r="159" spans="5:24" ht="15.75" customHeight="1" x14ac:dyDescent="0.2">
      <c r="E159" s="452"/>
      <c r="X159" s="301"/>
    </row>
    <row r="160" spans="5:24" ht="15.75" customHeight="1" x14ac:dyDescent="0.2">
      <c r="E160" s="452"/>
      <c r="X160" s="301"/>
    </row>
    <row r="161" spans="5:24" ht="15.75" customHeight="1" x14ac:dyDescent="0.2">
      <c r="E161" s="452"/>
      <c r="X161" s="301"/>
    </row>
    <row r="162" spans="5:24" ht="15.75" customHeight="1" x14ac:dyDescent="0.2">
      <c r="E162" s="452"/>
      <c r="X162" s="301"/>
    </row>
    <row r="163" spans="5:24" ht="15.75" customHeight="1" x14ac:dyDescent="0.2">
      <c r="E163" s="452"/>
      <c r="X163" s="301"/>
    </row>
    <row r="164" spans="5:24" ht="15.75" customHeight="1" x14ac:dyDescent="0.2">
      <c r="E164" s="452"/>
      <c r="X164" s="301"/>
    </row>
    <row r="165" spans="5:24" ht="15.75" customHeight="1" x14ac:dyDescent="0.2">
      <c r="E165" s="452"/>
      <c r="X165" s="301"/>
    </row>
    <row r="166" spans="5:24" ht="15.75" customHeight="1" x14ac:dyDescent="0.2">
      <c r="E166" s="452"/>
      <c r="X166" s="301"/>
    </row>
    <row r="167" spans="5:24" ht="15.75" customHeight="1" x14ac:dyDescent="0.2">
      <c r="E167" s="452"/>
      <c r="X167" s="301"/>
    </row>
    <row r="168" spans="5:24" ht="15.75" customHeight="1" x14ac:dyDescent="0.2">
      <c r="E168" s="452"/>
      <c r="X168" s="301"/>
    </row>
    <row r="169" spans="5:24" ht="15.75" customHeight="1" x14ac:dyDescent="0.2">
      <c r="E169" s="452"/>
      <c r="X169" s="301"/>
    </row>
    <row r="170" spans="5:24" ht="15.75" customHeight="1" x14ac:dyDescent="0.2">
      <c r="E170" s="452"/>
      <c r="X170" s="301"/>
    </row>
    <row r="171" spans="5:24" ht="15.75" customHeight="1" x14ac:dyDescent="0.2">
      <c r="E171" s="452"/>
      <c r="X171" s="301"/>
    </row>
    <row r="172" spans="5:24" ht="15.75" customHeight="1" x14ac:dyDescent="0.2">
      <c r="E172" s="452"/>
      <c r="X172" s="301"/>
    </row>
    <row r="173" spans="5:24" ht="15.75" customHeight="1" x14ac:dyDescent="0.2">
      <c r="E173" s="452"/>
      <c r="X173" s="301"/>
    </row>
    <row r="174" spans="5:24" ht="15.75" customHeight="1" x14ac:dyDescent="0.2">
      <c r="E174" s="452"/>
      <c r="X174" s="301"/>
    </row>
    <row r="175" spans="5:24" ht="15.75" customHeight="1" x14ac:dyDescent="0.2">
      <c r="E175" s="452"/>
      <c r="X175" s="301"/>
    </row>
    <row r="176" spans="5:24" ht="15.75" customHeight="1" x14ac:dyDescent="0.2">
      <c r="E176" s="452"/>
      <c r="X176" s="301"/>
    </row>
    <row r="177" spans="5:24" ht="15.75" customHeight="1" x14ac:dyDescent="0.2">
      <c r="E177" s="452"/>
      <c r="X177" s="301"/>
    </row>
    <row r="178" spans="5:24" ht="15.75" customHeight="1" x14ac:dyDescent="0.2">
      <c r="E178" s="452"/>
      <c r="X178" s="301"/>
    </row>
    <row r="179" spans="5:24" ht="15.75" customHeight="1" x14ac:dyDescent="0.2">
      <c r="E179" s="452"/>
      <c r="X179" s="301"/>
    </row>
    <row r="180" spans="5:24" ht="15.75" customHeight="1" x14ac:dyDescent="0.2">
      <c r="E180" s="452"/>
      <c r="X180" s="301"/>
    </row>
    <row r="181" spans="5:24" ht="15.75" customHeight="1" x14ac:dyDescent="0.2">
      <c r="E181" s="452"/>
      <c r="X181" s="301"/>
    </row>
    <row r="182" spans="5:24" ht="15.75" customHeight="1" x14ac:dyDescent="0.2">
      <c r="E182" s="452"/>
      <c r="X182" s="301"/>
    </row>
    <row r="183" spans="5:24" ht="15.75" customHeight="1" x14ac:dyDescent="0.2">
      <c r="E183" s="452"/>
      <c r="X183" s="301"/>
    </row>
    <row r="184" spans="5:24" ht="15.75" customHeight="1" x14ac:dyDescent="0.2">
      <c r="E184" s="452"/>
      <c r="X184" s="301"/>
    </row>
    <row r="185" spans="5:24" ht="15.75" customHeight="1" x14ac:dyDescent="0.2">
      <c r="E185" s="452"/>
      <c r="X185" s="301"/>
    </row>
    <row r="186" spans="5:24" ht="15.75" customHeight="1" x14ac:dyDescent="0.2">
      <c r="E186" s="452"/>
      <c r="X186" s="301"/>
    </row>
    <row r="187" spans="5:24" ht="15.75" customHeight="1" x14ac:dyDescent="0.2">
      <c r="E187" s="452"/>
      <c r="X187" s="301"/>
    </row>
    <row r="188" spans="5:24" ht="15.75" customHeight="1" x14ac:dyDescent="0.2">
      <c r="E188" s="452"/>
      <c r="X188" s="301"/>
    </row>
    <row r="189" spans="5:24" ht="15.75" customHeight="1" x14ac:dyDescent="0.2">
      <c r="E189" s="452"/>
      <c r="X189" s="301"/>
    </row>
    <row r="190" spans="5:24" ht="15.75" customHeight="1" x14ac:dyDescent="0.2">
      <c r="E190" s="452"/>
      <c r="X190" s="301"/>
    </row>
    <row r="191" spans="5:24" ht="15.75" customHeight="1" x14ac:dyDescent="0.2">
      <c r="E191" s="452"/>
      <c r="X191" s="301"/>
    </row>
    <row r="192" spans="5:24" ht="15.75" customHeight="1" x14ac:dyDescent="0.2">
      <c r="E192" s="452"/>
      <c r="X192" s="301"/>
    </row>
    <row r="193" spans="5:24" ht="15.75" customHeight="1" x14ac:dyDescent="0.2">
      <c r="E193" s="452"/>
      <c r="X193" s="301"/>
    </row>
    <row r="194" spans="5:24" ht="15.75" customHeight="1" x14ac:dyDescent="0.2">
      <c r="E194" s="452"/>
      <c r="X194" s="301"/>
    </row>
    <row r="195" spans="5:24" ht="15.75" customHeight="1" x14ac:dyDescent="0.2">
      <c r="E195" s="452"/>
      <c r="X195" s="301"/>
    </row>
    <row r="196" spans="5:24" ht="15.75" customHeight="1" x14ac:dyDescent="0.2">
      <c r="E196" s="452"/>
      <c r="X196" s="301"/>
    </row>
    <row r="197" spans="5:24" ht="15.75" customHeight="1" x14ac:dyDescent="0.2">
      <c r="E197" s="452"/>
      <c r="X197" s="301"/>
    </row>
    <row r="198" spans="5:24" ht="15.75" customHeight="1" x14ac:dyDescent="0.2">
      <c r="E198" s="452"/>
      <c r="X198" s="301"/>
    </row>
    <row r="199" spans="5:24" ht="15.75" customHeight="1" x14ac:dyDescent="0.2">
      <c r="E199" s="452"/>
      <c r="X199" s="301"/>
    </row>
    <row r="200" spans="5:24" ht="15.75" customHeight="1" x14ac:dyDescent="0.2">
      <c r="E200" s="452"/>
      <c r="X200" s="301"/>
    </row>
    <row r="201" spans="5:24" ht="15.75" customHeight="1" x14ac:dyDescent="0.2">
      <c r="E201" s="452"/>
      <c r="X201" s="301"/>
    </row>
    <row r="202" spans="5:24" ht="15.75" customHeight="1" x14ac:dyDescent="0.2">
      <c r="E202" s="452"/>
      <c r="X202" s="301"/>
    </row>
    <row r="203" spans="5:24" ht="15.75" customHeight="1" x14ac:dyDescent="0.2">
      <c r="E203" s="452"/>
      <c r="X203" s="301"/>
    </row>
    <row r="204" spans="5:24" ht="15.75" customHeight="1" x14ac:dyDescent="0.2">
      <c r="E204" s="452"/>
      <c r="X204" s="301"/>
    </row>
    <row r="205" spans="5:24" ht="15.75" customHeight="1" x14ac:dyDescent="0.2">
      <c r="E205" s="452"/>
      <c r="X205" s="301"/>
    </row>
    <row r="206" spans="5:24" ht="15.75" customHeight="1" x14ac:dyDescent="0.2">
      <c r="E206" s="452"/>
      <c r="X206" s="301"/>
    </row>
    <row r="207" spans="5:24" ht="15.75" customHeight="1" x14ac:dyDescent="0.2">
      <c r="E207" s="452"/>
      <c r="X207" s="301"/>
    </row>
    <row r="208" spans="5:24" ht="15.75" customHeight="1" x14ac:dyDescent="0.2">
      <c r="E208" s="452"/>
      <c r="X208" s="301"/>
    </row>
    <row r="209" spans="5:24" ht="15.75" customHeight="1" x14ac:dyDescent="0.2">
      <c r="E209" s="452"/>
      <c r="X209" s="301"/>
    </row>
    <row r="210" spans="5:24" ht="15.75" customHeight="1" x14ac:dyDescent="0.2">
      <c r="E210" s="452"/>
      <c r="X210" s="301"/>
    </row>
    <row r="211" spans="5:24" ht="15.75" customHeight="1" x14ac:dyDescent="0.2">
      <c r="E211" s="452"/>
      <c r="X211" s="301"/>
    </row>
    <row r="212" spans="5:24" ht="15.75" customHeight="1" x14ac:dyDescent="0.2">
      <c r="E212" s="452"/>
      <c r="X212" s="301"/>
    </row>
    <row r="213" spans="5:24" ht="15.75" customHeight="1" x14ac:dyDescent="0.2">
      <c r="E213" s="452"/>
      <c r="X213" s="301"/>
    </row>
    <row r="214" spans="5:24" ht="15.75" customHeight="1" x14ac:dyDescent="0.2">
      <c r="E214" s="452"/>
      <c r="X214" s="301"/>
    </row>
    <row r="215" spans="5:24" ht="15.75" customHeight="1" x14ac:dyDescent="0.2">
      <c r="E215" s="452"/>
      <c r="X215" s="301"/>
    </row>
    <row r="216" spans="5:24" ht="15.75" customHeight="1" x14ac:dyDescent="0.2">
      <c r="E216" s="452"/>
      <c r="X216" s="301"/>
    </row>
    <row r="217" spans="5:24" ht="15.75" customHeight="1" x14ac:dyDescent="0.2">
      <c r="E217" s="452"/>
      <c r="X217" s="301"/>
    </row>
    <row r="218" spans="5:24" ht="15.75" customHeight="1" x14ac:dyDescent="0.2">
      <c r="E218" s="452"/>
      <c r="X218" s="301"/>
    </row>
    <row r="219" spans="5:24" ht="15.75" customHeight="1" x14ac:dyDescent="0.2">
      <c r="E219" s="452"/>
      <c r="X219" s="301"/>
    </row>
    <row r="220" spans="5:24" ht="15.75" customHeight="1" x14ac:dyDescent="0.2">
      <c r="E220" s="452"/>
      <c r="X220" s="301"/>
    </row>
    <row r="221" spans="5:24" ht="15.75" customHeight="1" x14ac:dyDescent="0.2">
      <c r="E221" s="452"/>
      <c r="X221" s="301"/>
    </row>
    <row r="222" spans="5:24" ht="15.75" customHeight="1" x14ac:dyDescent="0.2">
      <c r="E222" s="452"/>
      <c r="X222" s="301"/>
    </row>
    <row r="223" spans="5:24" ht="15.75" customHeight="1" x14ac:dyDescent="0.2">
      <c r="E223" s="452"/>
      <c r="X223" s="301"/>
    </row>
    <row r="224" spans="5:24" ht="15.75" customHeight="1" x14ac:dyDescent="0.2">
      <c r="E224" s="452"/>
      <c r="X224" s="301"/>
    </row>
    <row r="225" spans="5:24" ht="15.75" customHeight="1" x14ac:dyDescent="0.2">
      <c r="E225" s="452"/>
      <c r="X225" s="301"/>
    </row>
    <row r="226" spans="5:24" ht="15.75" customHeight="1" x14ac:dyDescent="0.2">
      <c r="E226" s="452"/>
      <c r="X226" s="301"/>
    </row>
    <row r="227" spans="5:24" ht="15.75" customHeight="1" x14ac:dyDescent="0.2">
      <c r="E227" s="452"/>
      <c r="X227" s="301"/>
    </row>
    <row r="228" spans="5:24" ht="15.75" customHeight="1" x14ac:dyDescent="0.2">
      <c r="E228" s="452"/>
      <c r="X228" s="301"/>
    </row>
    <row r="229" spans="5:24" ht="15.75" customHeight="1" x14ac:dyDescent="0.2">
      <c r="E229" s="452"/>
      <c r="X229" s="301"/>
    </row>
    <row r="230" spans="5:24" ht="15.75" customHeight="1" x14ac:dyDescent="0.2">
      <c r="E230" s="452"/>
      <c r="X230" s="301"/>
    </row>
    <row r="231" spans="5:24" ht="15.75" customHeight="1" x14ac:dyDescent="0.2">
      <c r="E231" s="452"/>
      <c r="X231" s="301"/>
    </row>
    <row r="232" spans="5:24" ht="15.75" customHeight="1" x14ac:dyDescent="0.2">
      <c r="E232" s="452"/>
      <c r="X232" s="301"/>
    </row>
    <row r="233" spans="5:24" ht="15.75" customHeight="1" x14ac:dyDescent="0.2">
      <c r="E233" s="452"/>
      <c r="X233" s="301"/>
    </row>
    <row r="234" spans="5:24" ht="15.75" customHeight="1" x14ac:dyDescent="0.2">
      <c r="E234" s="452"/>
      <c r="X234" s="301"/>
    </row>
    <row r="235" spans="5:24" ht="15.75" customHeight="1" x14ac:dyDescent="0.2">
      <c r="E235" s="452"/>
      <c r="X235" s="301"/>
    </row>
    <row r="236" spans="5:24" ht="15.75" customHeight="1" x14ac:dyDescent="0.2">
      <c r="E236" s="452"/>
      <c r="X236" s="301"/>
    </row>
    <row r="237" spans="5:24" ht="15.75" customHeight="1" x14ac:dyDescent="0.2">
      <c r="E237" s="452"/>
      <c r="X237" s="301"/>
    </row>
    <row r="238" spans="5:24" ht="15.75" customHeight="1" x14ac:dyDescent="0.2">
      <c r="E238" s="452"/>
      <c r="X238" s="301"/>
    </row>
    <row r="239" spans="5:24" ht="15.75" customHeight="1" x14ac:dyDescent="0.2">
      <c r="E239" s="452"/>
      <c r="X239" s="301"/>
    </row>
    <row r="240" spans="5:24" ht="15.75" customHeight="1" x14ac:dyDescent="0.2">
      <c r="E240" s="452"/>
      <c r="X240" s="301"/>
    </row>
    <row r="241" spans="5:24" ht="15.75" customHeight="1" x14ac:dyDescent="0.2">
      <c r="E241" s="452"/>
      <c r="X241" s="301"/>
    </row>
    <row r="242" spans="5:24" ht="15.75" customHeight="1" x14ac:dyDescent="0.2">
      <c r="E242" s="452"/>
      <c r="X242" s="301"/>
    </row>
    <row r="243" spans="5:24" ht="15.75" customHeight="1" x14ac:dyDescent="0.2">
      <c r="E243" s="452"/>
      <c r="X243" s="301"/>
    </row>
    <row r="244" spans="5:24" ht="15.75" customHeight="1" x14ac:dyDescent="0.2">
      <c r="E244" s="452"/>
      <c r="X244" s="301"/>
    </row>
    <row r="245" spans="5:24" ht="15.75" customHeight="1" x14ac:dyDescent="0.2">
      <c r="E245" s="452"/>
      <c r="X245" s="301"/>
    </row>
    <row r="246" spans="5:24" ht="15.75" customHeight="1" x14ac:dyDescent="0.2">
      <c r="E246" s="452"/>
      <c r="X246" s="301"/>
    </row>
    <row r="247" spans="5:24" ht="15.75" customHeight="1" x14ac:dyDescent="0.2">
      <c r="E247" s="452"/>
      <c r="X247" s="301"/>
    </row>
    <row r="248" spans="5:24" ht="15.75" customHeight="1" x14ac:dyDescent="0.2">
      <c r="E248" s="452"/>
      <c r="X248" s="301"/>
    </row>
    <row r="249" spans="5:24" ht="15.75" customHeight="1" x14ac:dyDescent="0.2">
      <c r="E249" s="452"/>
      <c r="X249" s="301"/>
    </row>
    <row r="250" spans="5:24" ht="15.75" customHeight="1" x14ac:dyDescent="0.2">
      <c r="E250" s="452"/>
      <c r="X250" s="301"/>
    </row>
    <row r="251" spans="5:24" ht="15.75" customHeight="1" x14ac:dyDescent="0.2">
      <c r="E251" s="452"/>
      <c r="X251" s="301"/>
    </row>
    <row r="252" spans="5:24" ht="15.75" customHeight="1" x14ac:dyDescent="0.2">
      <c r="E252" s="452"/>
      <c r="X252" s="301"/>
    </row>
    <row r="253" spans="5:24" ht="15.75" customHeight="1" x14ac:dyDescent="0.2">
      <c r="E253" s="452"/>
      <c r="X253" s="301"/>
    </row>
    <row r="254" spans="5:24" ht="15.75" customHeight="1" x14ac:dyDescent="0.2">
      <c r="E254" s="452"/>
      <c r="X254" s="301"/>
    </row>
    <row r="255" spans="5:24" ht="15.75" customHeight="1" x14ac:dyDescent="0.2">
      <c r="E255" s="452"/>
      <c r="X255" s="301"/>
    </row>
    <row r="256" spans="5:24" ht="15.75" customHeight="1" x14ac:dyDescent="0.2">
      <c r="E256" s="452"/>
      <c r="X256" s="301"/>
    </row>
    <row r="257" spans="5:24" ht="15.75" customHeight="1" x14ac:dyDescent="0.2">
      <c r="E257" s="452"/>
      <c r="X257" s="301"/>
    </row>
    <row r="258" spans="5:24" ht="15.75" customHeight="1" x14ac:dyDescent="0.2">
      <c r="E258" s="452"/>
      <c r="X258" s="301"/>
    </row>
    <row r="259" spans="5:24" ht="15.75" customHeight="1" x14ac:dyDescent="0.2">
      <c r="E259" s="452"/>
      <c r="X259" s="301"/>
    </row>
    <row r="260" spans="5:24" ht="15.75" customHeight="1" x14ac:dyDescent="0.2">
      <c r="E260" s="452"/>
      <c r="X260" s="301"/>
    </row>
    <row r="261" spans="5:24" ht="15.75" customHeight="1" x14ac:dyDescent="0.2">
      <c r="E261" s="452"/>
      <c r="X261" s="301"/>
    </row>
    <row r="262" spans="5:24" ht="15.75" customHeight="1" x14ac:dyDescent="0.2">
      <c r="E262" s="452"/>
      <c r="X262" s="301"/>
    </row>
    <row r="263" spans="5:24" ht="15.75" customHeight="1" x14ac:dyDescent="0.2">
      <c r="E263" s="452"/>
      <c r="X263" s="301"/>
    </row>
    <row r="264" spans="5:24" ht="15.75" customHeight="1" x14ac:dyDescent="0.2">
      <c r="E264" s="452"/>
      <c r="X264" s="301"/>
    </row>
    <row r="265" spans="5:24" ht="15.75" customHeight="1" x14ac:dyDescent="0.2">
      <c r="E265" s="452"/>
      <c r="X265" s="301"/>
    </row>
    <row r="266" spans="5:24" ht="15.75" customHeight="1" x14ac:dyDescent="0.2">
      <c r="E266" s="452"/>
      <c r="X266" s="301"/>
    </row>
    <row r="267" spans="5:24" ht="15.75" customHeight="1" x14ac:dyDescent="0.2">
      <c r="E267" s="452"/>
      <c r="X267" s="301"/>
    </row>
    <row r="268" spans="5:24" ht="15.75" customHeight="1" x14ac:dyDescent="0.2">
      <c r="E268" s="452"/>
      <c r="X268" s="301"/>
    </row>
    <row r="269" spans="5:24" ht="15.75" customHeight="1" x14ac:dyDescent="0.2">
      <c r="E269" s="452"/>
      <c r="X269" s="301"/>
    </row>
    <row r="270" spans="5:24" ht="15.75" customHeight="1" x14ac:dyDescent="0.2">
      <c r="E270" s="452"/>
      <c r="X270" s="301"/>
    </row>
    <row r="271" spans="5:24" ht="15.75" customHeight="1" x14ac:dyDescent="0.2">
      <c r="E271" s="452"/>
      <c r="X271" s="301"/>
    </row>
    <row r="272" spans="5:24" ht="15.75" customHeight="1" x14ac:dyDescent="0.2">
      <c r="E272" s="452"/>
      <c r="X272" s="301"/>
    </row>
    <row r="273" spans="5:24" ht="15.75" customHeight="1" x14ac:dyDescent="0.2">
      <c r="E273" s="452"/>
      <c r="X273" s="301"/>
    </row>
    <row r="274" spans="5:24" ht="15.75" customHeight="1" x14ac:dyDescent="0.2">
      <c r="E274" s="452"/>
      <c r="X274" s="301"/>
    </row>
    <row r="275" spans="5:24" ht="15.75" customHeight="1" x14ac:dyDescent="0.2">
      <c r="E275" s="452"/>
      <c r="X275" s="301"/>
    </row>
    <row r="276" spans="5:24" ht="15.75" customHeight="1" x14ac:dyDescent="0.2">
      <c r="E276" s="452"/>
      <c r="X276" s="301"/>
    </row>
    <row r="277" spans="5:24" ht="15.75" customHeight="1" x14ac:dyDescent="0.2">
      <c r="E277" s="452"/>
      <c r="X277" s="301"/>
    </row>
    <row r="278" spans="5:24" ht="15.75" customHeight="1" x14ac:dyDescent="0.2">
      <c r="E278" s="452"/>
      <c r="X278" s="301"/>
    </row>
    <row r="279" spans="5:24" ht="15.75" customHeight="1" x14ac:dyDescent="0.2">
      <c r="E279" s="452"/>
      <c r="X279" s="301"/>
    </row>
    <row r="280" spans="5:24" ht="15.75" customHeight="1" x14ac:dyDescent="0.2">
      <c r="E280" s="452"/>
      <c r="X280" s="301"/>
    </row>
    <row r="281" spans="5:24" ht="15.75" customHeight="1" x14ac:dyDescent="0.2">
      <c r="E281" s="452"/>
      <c r="X281" s="301"/>
    </row>
    <row r="282" spans="5:24" ht="15.75" customHeight="1" x14ac:dyDescent="0.2">
      <c r="E282" s="452"/>
      <c r="X282" s="301"/>
    </row>
    <row r="283" spans="5:24" ht="15.75" customHeight="1" x14ac:dyDescent="0.2">
      <c r="E283" s="452"/>
      <c r="X283" s="301"/>
    </row>
    <row r="284" spans="5:24" ht="15.75" customHeight="1" x14ac:dyDescent="0.2">
      <c r="E284" s="452"/>
      <c r="X284" s="301"/>
    </row>
    <row r="285" spans="5:24" ht="15.75" customHeight="1" x14ac:dyDescent="0.2">
      <c r="E285" s="452"/>
      <c r="X285" s="301"/>
    </row>
    <row r="286" spans="5:24" ht="15.75" customHeight="1" x14ac:dyDescent="0.2">
      <c r="E286" s="452"/>
      <c r="X286" s="301"/>
    </row>
    <row r="287" spans="5:24" ht="15.75" customHeight="1" x14ac:dyDescent="0.2">
      <c r="E287" s="452"/>
      <c r="X287" s="301"/>
    </row>
    <row r="288" spans="5:24" ht="15.75" customHeight="1" x14ac:dyDescent="0.2">
      <c r="E288" s="452"/>
      <c r="X288" s="301"/>
    </row>
    <row r="289" spans="5:24" ht="15.75" customHeight="1" x14ac:dyDescent="0.2">
      <c r="E289" s="452"/>
      <c r="X289" s="301"/>
    </row>
    <row r="290" spans="5:24" ht="15.75" customHeight="1" x14ac:dyDescent="0.2">
      <c r="E290" s="452"/>
      <c r="X290" s="301"/>
    </row>
    <row r="291" spans="5:24" ht="15.75" customHeight="1" x14ac:dyDescent="0.2">
      <c r="E291" s="452"/>
      <c r="X291" s="301"/>
    </row>
    <row r="292" spans="5:24" ht="15.75" customHeight="1" x14ac:dyDescent="0.2">
      <c r="E292" s="452"/>
      <c r="X292" s="301"/>
    </row>
    <row r="293" spans="5:24" ht="15.75" customHeight="1" x14ac:dyDescent="0.2">
      <c r="E293" s="452"/>
      <c r="X293" s="301"/>
    </row>
    <row r="294" spans="5:24" ht="15.75" customHeight="1" x14ac:dyDescent="0.2">
      <c r="E294" s="452"/>
      <c r="X294" s="301"/>
    </row>
    <row r="295" spans="5:24" ht="15.75" customHeight="1" x14ac:dyDescent="0.2">
      <c r="E295" s="452"/>
      <c r="X295" s="301"/>
    </row>
    <row r="296" spans="5:24" ht="15.75" customHeight="1" x14ac:dyDescent="0.2">
      <c r="E296" s="452"/>
      <c r="X296" s="301"/>
    </row>
    <row r="297" spans="5:24" ht="15.75" customHeight="1" x14ac:dyDescent="0.2">
      <c r="E297" s="452"/>
      <c r="X297" s="301"/>
    </row>
    <row r="298" spans="5:24" ht="15.75" customHeight="1" x14ac:dyDescent="0.2">
      <c r="E298" s="452"/>
      <c r="X298" s="301"/>
    </row>
    <row r="299" spans="5:24" ht="15.75" customHeight="1" x14ac:dyDescent="0.2">
      <c r="E299" s="452"/>
      <c r="X299" s="301"/>
    </row>
    <row r="300" spans="5:24" ht="15.75" customHeight="1" x14ac:dyDescent="0.2">
      <c r="E300" s="452"/>
      <c r="X300" s="301"/>
    </row>
    <row r="301" spans="5:24" ht="15.75" customHeight="1" x14ac:dyDescent="0.2">
      <c r="E301" s="452"/>
      <c r="X301" s="301"/>
    </row>
    <row r="302" spans="5:24" ht="15.75" customHeight="1" x14ac:dyDescent="0.2">
      <c r="E302" s="452"/>
      <c r="X302" s="301"/>
    </row>
    <row r="303" spans="5:24" ht="15.75" customHeight="1" x14ac:dyDescent="0.2">
      <c r="E303" s="452"/>
      <c r="X303" s="301"/>
    </row>
    <row r="304" spans="5:24" ht="15.75" customHeight="1" x14ac:dyDescent="0.2">
      <c r="E304" s="452"/>
      <c r="X304" s="301"/>
    </row>
    <row r="305" spans="5:24" ht="15.75" customHeight="1" x14ac:dyDescent="0.2">
      <c r="E305" s="452"/>
      <c r="X305" s="301"/>
    </row>
    <row r="306" spans="5:24" ht="15.75" customHeight="1" x14ac:dyDescent="0.2">
      <c r="E306" s="452"/>
      <c r="X306" s="301"/>
    </row>
    <row r="307" spans="5:24" ht="15.75" customHeight="1" x14ac:dyDescent="0.2">
      <c r="E307" s="452"/>
      <c r="X307" s="301"/>
    </row>
    <row r="308" spans="5:24" ht="15.75" customHeight="1" x14ac:dyDescent="0.2">
      <c r="E308" s="452"/>
      <c r="X308" s="301"/>
    </row>
    <row r="309" spans="5:24" ht="15.75" customHeight="1" x14ac:dyDescent="0.2">
      <c r="E309" s="452"/>
      <c r="X309" s="301"/>
    </row>
    <row r="310" spans="5:24" ht="15.75" customHeight="1" x14ac:dyDescent="0.2">
      <c r="E310" s="452"/>
      <c r="X310" s="301"/>
    </row>
    <row r="311" spans="5:24" ht="15.75" customHeight="1" x14ac:dyDescent="0.2">
      <c r="E311" s="452"/>
      <c r="X311" s="301"/>
    </row>
    <row r="312" spans="5:24" ht="15.75" customHeight="1" x14ac:dyDescent="0.2">
      <c r="E312" s="452"/>
      <c r="X312" s="301"/>
    </row>
    <row r="313" spans="5:24" ht="15.75" customHeight="1" x14ac:dyDescent="0.2">
      <c r="E313" s="452"/>
      <c r="X313" s="301"/>
    </row>
    <row r="314" spans="5:24" ht="15.75" customHeight="1" x14ac:dyDescent="0.2">
      <c r="E314" s="452"/>
      <c r="X314" s="301"/>
    </row>
    <row r="315" spans="5:24" ht="15.75" customHeight="1" x14ac:dyDescent="0.2">
      <c r="E315" s="452"/>
      <c r="X315" s="301"/>
    </row>
    <row r="316" spans="5:24" ht="15.75" customHeight="1" x14ac:dyDescent="0.2">
      <c r="E316" s="452"/>
      <c r="X316" s="301"/>
    </row>
    <row r="317" spans="5:24" ht="15.75" customHeight="1" x14ac:dyDescent="0.2">
      <c r="E317" s="452"/>
      <c r="X317" s="301"/>
    </row>
    <row r="318" spans="5:24" ht="15.75" customHeight="1" x14ac:dyDescent="0.2">
      <c r="E318" s="452"/>
      <c r="X318" s="301"/>
    </row>
    <row r="319" spans="5:24" ht="15.75" customHeight="1" x14ac:dyDescent="0.2">
      <c r="E319" s="452"/>
      <c r="X319" s="301"/>
    </row>
    <row r="320" spans="5:24" ht="15.75" customHeight="1" x14ac:dyDescent="0.2">
      <c r="E320" s="452"/>
      <c r="X320" s="301"/>
    </row>
    <row r="321" spans="5:24" ht="15.75" customHeight="1" x14ac:dyDescent="0.2">
      <c r="E321" s="452"/>
      <c r="X321" s="301"/>
    </row>
    <row r="322" spans="5:24" ht="15.75" customHeight="1" x14ac:dyDescent="0.2">
      <c r="E322" s="452"/>
      <c r="X322" s="301"/>
    </row>
    <row r="323" spans="5:24" ht="15.75" customHeight="1" x14ac:dyDescent="0.2">
      <c r="E323" s="452"/>
      <c r="X323" s="301"/>
    </row>
    <row r="324" spans="5:24" ht="15.75" customHeight="1" x14ac:dyDescent="0.2">
      <c r="E324" s="452"/>
      <c r="X324" s="301"/>
    </row>
    <row r="325" spans="5:24" ht="15.75" customHeight="1" x14ac:dyDescent="0.2">
      <c r="E325" s="452"/>
      <c r="X325" s="301"/>
    </row>
    <row r="326" spans="5:24" ht="15.75" customHeight="1" x14ac:dyDescent="0.2">
      <c r="E326" s="452"/>
      <c r="X326" s="301"/>
    </row>
    <row r="327" spans="5:24" ht="15.75" customHeight="1" x14ac:dyDescent="0.2">
      <c r="E327" s="452"/>
      <c r="X327" s="301"/>
    </row>
    <row r="328" spans="5:24" ht="15.75" customHeight="1" x14ac:dyDescent="0.2">
      <c r="E328" s="452"/>
      <c r="X328" s="301"/>
    </row>
    <row r="329" spans="5:24" ht="15.75" customHeight="1" x14ac:dyDescent="0.2">
      <c r="E329" s="452"/>
      <c r="X329" s="301"/>
    </row>
    <row r="330" spans="5:24" ht="15.75" customHeight="1" x14ac:dyDescent="0.2">
      <c r="E330" s="452"/>
      <c r="X330" s="301"/>
    </row>
    <row r="331" spans="5:24" ht="15.75" customHeight="1" x14ac:dyDescent="0.2">
      <c r="E331" s="452"/>
      <c r="X331" s="301"/>
    </row>
    <row r="332" spans="5:24" ht="15.75" customHeight="1" x14ac:dyDescent="0.2">
      <c r="E332" s="452"/>
      <c r="X332" s="301"/>
    </row>
    <row r="333" spans="5:24" ht="15.75" customHeight="1" x14ac:dyDescent="0.2">
      <c r="E333" s="452"/>
      <c r="X333" s="301"/>
    </row>
    <row r="334" spans="5:24" ht="15.75" customHeight="1" x14ac:dyDescent="0.2">
      <c r="E334" s="452"/>
      <c r="X334" s="301"/>
    </row>
    <row r="335" spans="5:24" ht="15.75" customHeight="1" x14ac:dyDescent="0.2">
      <c r="E335" s="452"/>
      <c r="X335" s="301"/>
    </row>
    <row r="336" spans="5:24" ht="15.75" customHeight="1" x14ac:dyDescent="0.2">
      <c r="E336" s="452"/>
      <c r="X336" s="301"/>
    </row>
    <row r="337" spans="5:24" ht="15.75" customHeight="1" x14ac:dyDescent="0.2">
      <c r="E337" s="452"/>
      <c r="X337" s="301"/>
    </row>
    <row r="338" spans="5:24" ht="15.75" customHeight="1" x14ac:dyDescent="0.2">
      <c r="E338" s="452"/>
      <c r="X338" s="301"/>
    </row>
    <row r="339" spans="5:24" ht="15.75" customHeight="1" x14ac:dyDescent="0.2">
      <c r="E339" s="452"/>
      <c r="X339" s="301"/>
    </row>
    <row r="340" spans="5:24" ht="15.75" customHeight="1" x14ac:dyDescent="0.2">
      <c r="E340" s="452"/>
      <c r="X340" s="301"/>
    </row>
    <row r="341" spans="5:24" ht="15.75" customHeight="1" x14ac:dyDescent="0.2">
      <c r="E341" s="452"/>
      <c r="X341" s="301"/>
    </row>
    <row r="342" spans="5:24" ht="15.75" customHeight="1" x14ac:dyDescent="0.2">
      <c r="E342" s="452"/>
      <c r="X342" s="301"/>
    </row>
    <row r="343" spans="5:24" ht="15.75" customHeight="1" x14ac:dyDescent="0.2">
      <c r="E343" s="452"/>
      <c r="X343" s="301"/>
    </row>
    <row r="344" spans="5:24" ht="15.75" customHeight="1" x14ac:dyDescent="0.2">
      <c r="E344" s="452"/>
      <c r="X344" s="301"/>
    </row>
    <row r="345" spans="5:24" ht="15.75" customHeight="1" x14ac:dyDescent="0.2">
      <c r="E345" s="452"/>
      <c r="X345" s="301"/>
    </row>
    <row r="346" spans="5:24" ht="15.75" customHeight="1" x14ac:dyDescent="0.2">
      <c r="E346" s="452"/>
      <c r="X346" s="301"/>
    </row>
    <row r="347" spans="5:24" ht="15.75" customHeight="1" x14ac:dyDescent="0.2">
      <c r="E347" s="452"/>
      <c r="X347" s="301"/>
    </row>
    <row r="348" spans="5:24" ht="15.75" customHeight="1" x14ac:dyDescent="0.2">
      <c r="E348" s="452"/>
      <c r="X348" s="301"/>
    </row>
    <row r="349" spans="5:24" ht="15.75" customHeight="1" x14ac:dyDescent="0.2">
      <c r="E349" s="452"/>
      <c r="X349" s="301"/>
    </row>
    <row r="350" spans="5:24" ht="15.75" customHeight="1" x14ac:dyDescent="0.2">
      <c r="E350" s="452"/>
      <c r="X350" s="301"/>
    </row>
    <row r="351" spans="5:24" ht="15.75" customHeight="1" x14ac:dyDescent="0.2">
      <c r="E351" s="452"/>
      <c r="X351" s="301"/>
    </row>
    <row r="352" spans="5:24" ht="15.75" customHeight="1" x14ac:dyDescent="0.2">
      <c r="E352" s="452"/>
      <c r="X352" s="301"/>
    </row>
    <row r="353" spans="5:24" ht="15.75" customHeight="1" x14ac:dyDescent="0.2">
      <c r="E353" s="452"/>
      <c r="X353" s="301"/>
    </row>
    <row r="354" spans="5:24" ht="15.75" customHeight="1" x14ac:dyDescent="0.2">
      <c r="E354" s="452"/>
      <c r="X354" s="301"/>
    </row>
    <row r="355" spans="5:24" ht="15.75" customHeight="1" x14ac:dyDescent="0.2">
      <c r="E355" s="452"/>
      <c r="X355" s="301"/>
    </row>
    <row r="356" spans="5:24" ht="15.75" customHeight="1" x14ac:dyDescent="0.2">
      <c r="E356" s="452"/>
      <c r="X356" s="301"/>
    </row>
    <row r="357" spans="5:24" ht="15.75" customHeight="1" x14ac:dyDescent="0.2">
      <c r="E357" s="452"/>
      <c r="X357" s="301"/>
    </row>
    <row r="358" spans="5:24" ht="15.75" customHeight="1" x14ac:dyDescent="0.2">
      <c r="E358" s="452"/>
      <c r="X358" s="301"/>
    </row>
    <row r="359" spans="5:24" ht="15.75" customHeight="1" x14ac:dyDescent="0.2">
      <c r="E359" s="452"/>
      <c r="X359" s="301"/>
    </row>
    <row r="360" spans="5:24" ht="15.75" customHeight="1" x14ac:dyDescent="0.2">
      <c r="E360" s="452"/>
      <c r="X360" s="301"/>
    </row>
    <row r="361" spans="5:24" ht="15.75" customHeight="1" x14ac:dyDescent="0.2">
      <c r="E361" s="452"/>
      <c r="X361" s="301"/>
    </row>
    <row r="362" spans="5:24" ht="15.75" customHeight="1" x14ac:dyDescent="0.2">
      <c r="E362" s="452"/>
      <c r="X362" s="301"/>
    </row>
    <row r="363" spans="5:24" ht="15.75" customHeight="1" x14ac:dyDescent="0.2">
      <c r="E363" s="452"/>
      <c r="X363" s="301"/>
    </row>
    <row r="364" spans="5:24" ht="15.75" customHeight="1" x14ac:dyDescent="0.2">
      <c r="E364" s="452"/>
      <c r="X364" s="301"/>
    </row>
    <row r="365" spans="5:24" ht="15.75" customHeight="1" x14ac:dyDescent="0.2">
      <c r="E365" s="452"/>
      <c r="X365" s="301"/>
    </row>
    <row r="366" spans="5:24" ht="15.75" customHeight="1" x14ac:dyDescent="0.2">
      <c r="E366" s="452"/>
      <c r="X366" s="301"/>
    </row>
    <row r="367" spans="5:24" ht="15.75" customHeight="1" x14ac:dyDescent="0.2">
      <c r="E367" s="452"/>
      <c r="X367" s="301"/>
    </row>
    <row r="368" spans="5:24" ht="15.75" customHeight="1" x14ac:dyDescent="0.2">
      <c r="E368" s="452"/>
      <c r="X368" s="301"/>
    </row>
    <row r="369" spans="5:24" ht="15.75" customHeight="1" x14ac:dyDescent="0.2">
      <c r="E369" s="452"/>
      <c r="X369" s="301"/>
    </row>
    <row r="370" spans="5:24" ht="15.75" customHeight="1" x14ac:dyDescent="0.2">
      <c r="E370" s="452"/>
      <c r="X370" s="301"/>
    </row>
    <row r="371" spans="5:24" ht="15.75" customHeight="1" x14ac:dyDescent="0.2">
      <c r="E371" s="452"/>
      <c r="X371" s="301"/>
    </row>
    <row r="372" spans="5:24" ht="15.75" customHeight="1" x14ac:dyDescent="0.2">
      <c r="E372" s="452"/>
      <c r="X372" s="301"/>
    </row>
    <row r="373" spans="5:24" ht="15.75" customHeight="1" x14ac:dyDescent="0.2">
      <c r="E373" s="452"/>
      <c r="X373" s="301"/>
    </row>
    <row r="374" spans="5:24" ht="15.75" customHeight="1" x14ac:dyDescent="0.2">
      <c r="E374" s="452"/>
      <c r="X374" s="301"/>
    </row>
    <row r="375" spans="5:24" ht="15.75" customHeight="1" x14ac:dyDescent="0.2">
      <c r="E375" s="452"/>
      <c r="X375" s="301"/>
    </row>
    <row r="376" spans="5:24" ht="15.75" customHeight="1" x14ac:dyDescent="0.2">
      <c r="E376" s="452"/>
      <c r="X376" s="301"/>
    </row>
    <row r="377" spans="5:24" ht="15.75" customHeight="1" x14ac:dyDescent="0.2">
      <c r="E377" s="452"/>
      <c r="X377" s="301"/>
    </row>
    <row r="378" spans="5:24" ht="15.75" customHeight="1" x14ac:dyDescent="0.2">
      <c r="E378" s="452"/>
      <c r="X378" s="301"/>
    </row>
    <row r="379" spans="5:24" ht="15.75" customHeight="1" x14ac:dyDescent="0.2">
      <c r="E379" s="452"/>
      <c r="X379" s="301"/>
    </row>
    <row r="380" spans="5:24" ht="15.75" customHeight="1" x14ac:dyDescent="0.2">
      <c r="E380" s="452"/>
      <c r="X380" s="301"/>
    </row>
    <row r="381" spans="5:24" ht="15.75" customHeight="1" x14ac:dyDescent="0.2">
      <c r="E381" s="452"/>
      <c r="X381" s="301"/>
    </row>
    <row r="382" spans="5:24" ht="15.75" customHeight="1" x14ac:dyDescent="0.2">
      <c r="E382" s="452"/>
      <c r="X382" s="301"/>
    </row>
    <row r="383" spans="5:24" ht="15.75" customHeight="1" x14ac:dyDescent="0.2">
      <c r="E383" s="452"/>
      <c r="X383" s="301"/>
    </row>
    <row r="384" spans="5:24" ht="15.75" customHeight="1" x14ac:dyDescent="0.2">
      <c r="E384" s="452"/>
      <c r="X384" s="301"/>
    </row>
    <row r="385" spans="5:24" ht="15.75" customHeight="1" x14ac:dyDescent="0.2">
      <c r="E385" s="452"/>
      <c r="X385" s="301"/>
    </row>
    <row r="386" spans="5:24" ht="15.75" customHeight="1" x14ac:dyDescent="0.2">
      <c r="E386" s="452"/>
      <c r="X386" s="301"/>
    </row>
    <row r="387" spans="5:24" ht="15.75" customHeight="1" x14ac:dyDescent="0.2">
      <c r="E387" s="452"/>
      <c r="X387" s="301"/>
    </row>
    <row r="388" spans="5:24" ht="15.75" customHeight="1" x14ac:dyDescent="0.2">
      <c r="E388" s="452"/>
      <c r="X388" s="301"/>
    </row>
    <row r="389" spans="5:24" ht="15.75" customHeight="1" x14ac:dyDescent="0.2">
      <c r="E389" s="452"/>
      <c r="X389" s="301"/>
    </row>
    <row r="390" spans="5:24" ht="15.75" customHeight="1" x14ac:dyDescent="0.2">
      <c r="E390" s="452"/>
      <c r="X390" s="301"/>
    </row>
    <row r="391" spans="5:24" ht="15.75" customHeight="1" x14ac:dyDescent="0.2">
      <c r="E391" s="452"/>
      <c r="X391" s="301"/>
    </row>
    <row r="392" spans="5:24" ht="15.75" customHeight="1" x14ac:dyDescent="0.2">
      <c r="E392" s="452"/>
      <c r="X392" s="301"/>
    </row>
    <row r="393" spans="5:24" ht="15.75" customHeight="1" x14ac:dyDescent="0.2">
      <c r="E393" s="452"/>
      <c r="X393" s="301"/>
    </row>
    <row r="394" spans="5:24" ht="15.75" customHeight="1" x14ac:dyDescent="0.2">
      <c r="E394" s="452"/>
      <c r="X394" s="301"/>
    </row>
    <row r="395" spans="5:24" ht="15.75" customHeight="1" x14ac:dyDescent="0.2">
      <c r="E395" s="452"/>
      <c r="X395" s="301"/>
    </row>
    <row r="396" spans="5:24" ht="15.75" customHeight="1" x14ac:dyDescent="0.2">
      <c r="E396" s="452"/>
      <c r="X396" s="301"/>
    </row>
    <row r="397" spans="5:24" ht="15.75" customHeight="1" x14ac:dyDescent="0.2">
      <c r="E397" s="452"/>
      <c r="X397" s="301"/>
    </row>
    <row r="398" spans="5:24" ht="15.75" customHeight="1" x14ac:dyDescent="0.2">
      <c r="E398" s="452"/>
      <c r="X398" s="301"/>
    </row>
    <row r="399" spans="5:24" ht="15.75" customHeight="1" x14ac:dyDescent="0.2">
      <c r="E399" s="452"/>
      <c r="X399" s="301"/>
    </row>
    <row r="400" spans="5:24" ht="15.75" customHeight="1" x14ac:dyDescent="0.2">
      <c r="E400" s="452"/>
      <c r="X400" s="301"/>
    </row>
    <row r="401" spans="5:24" ht="15.75" customHeight="1" x14ac:dyDescent="0.2">
      <c r="E401" s="452"/>
      <c r="X401" s="301"/>
    </row>
    <row r="402" spans="5:24" ht="15.75" customHeight="1" x14ac:dyDescent="0.2">
      <c r="E402" s="452"/>
      <c r="X402" s="301"/>
    </row>
    <row r="403" spans="5:24" ht="15.75" customHeight="1" x14ac:dyDescent="0.2">
      <c r="E403" s="452"/>
      <c r="X403" s="301"/>
    </row>
    <row r="404" spans="5:24" ht="15.75" customHeight="1" x14ac:dyDescent="0.2">
      <c r="E404" s="452"/>
      <c r="X404" s="301"/>
    </row>
    <row r="405" spans="5:24" ht="15.75" customHeight="1" x14ac:dyDescent="0.2">
      <c r="E405" s="452"/>
      <c r="X405" s="301"/>
    </row>
    <row r="406" spans="5:24" ht="15.75" customHeight="1" x14ac:dyDescent="0.2">
      <c r="E406" s="452"/>
      <c r="X406" s="301"/>
    </row>
    <row r="407" spans="5:24" ht="15.75" customHeight="1" x14ac:dyDescent="0.2">
      <c r="E407" s="452"/>
      <c r="X407" s="301"/>
    </row>
    <row r="408" spans="5:24" ht="15.75" customHeight="1" x14ac:dyDescent="0.2">
      <c r="E408" s="452"/>
      <c r="X408" s="301"/>
    </row>
    <row r="409" spans="5:24" ht="15.75" customHeight="1" x14ac:dyDescent="0.2">
      <c r="E409" s="452"/>
      <c r="X409" s="301"/>
    </row>
    <row r="410" spans="5:24" ht="15.75" customHeight="1" x14ac:dyDescent="0.2">
      <c r="E410" s="452"/>
      <c r="X410" s="301"/>
    </row>
    <row r="411" spans="5:24" ht="15.75" customHeight="1" x14ac:dyDescent="0.2">
      <c r="E411" s="452"/>
      <c r="X411" s="301"/>
    </row>
    <row r="412" spans="5:24" ht="15.75" customHeight="1" x14ac:dyDescent="0.2">
      <c r="E412" s="452"/>
      <c r="X412" s="301"/>
    </row>
    <row r="413" spans="5:24" ht="15.75" customHeight="1" x14ac:dyDescent="0.2">
      <c r="E413" s="452"/>
      <c r="X413" s="301"/>
    </row>
    <row r="414" spans="5:24" ht="15.75" customHeight="1" x14ac:dyDescent="0.2">
      <c r="E414" s="452"/>
      <c r="X414" s="301"/>
    </row>
    <row r="415" spans="5:24" ht="15.75" customHeight="1" x14ac:dyDescent="0.2">
      <c r="E415" s="452"/>
      <c r="X415" s="301"/>
    </row>
    <row r="416" spans="5:24" ht="15.75" customHeight="1" x14ac:dyDescent="0.2">
      <c r="E416" s="452"/>
      <c r="X416" s="301"/>
    </row>
    <row r="417" spans="5:24" ht="15.75" customHeight="1" x14ac:dyDescent="0.2">
      <c r="E417" s="452"/>
      <c r="X417" s="301"/>
    </row>
    <row r="418" spans="5:24" ht="15.75" customHeight="1" x14ac:dyDescent="0.2">
      <c r="E418" s="452"/>
      <c r="X418" s="301"/>
    </row>
    <row r="419" spans="5:24" ht="15.75" customHeight="1" x14ac:dyDescent="0.2">
      <c r="E419" s="452"/>
      <c r="X419" s="301"/>
    </row>
    <row r="420" spans="5:24" ht="15.75" customHeight="1" x14ac:dyDescent="0.2">
      <c r="E420" s="452"/>
      <c r="X420" s="301"/>
    </row>
    <row r="421" spans="5:24" ht="15.75" customHeight="1" x14ac:dyDescent="0.2">
      <c r="E421" s="452"/>
      <c r="X421" s="301"/>
    </row>
    <row r="422" spans="5:24" ht="15.75" customHeight="1" x14ac:dyDescent="0.2">
      <c r="E422" s="452"/>
      <c r="X422" s="301"/>
    </row>
    <row r="423" spans="5:24" ht="15.75" customHeight="1" x14ac:dyDescent="0.2">
      <c r="E423" s="452"/>
      <c r="X423" s="301"/>
    </row>
    <row r="424" spans="5:24" ht="15.75" customHeight="1" x14ac:dyDescent="0.2">
      <c r="E424" s="452"/>
      <c r="X424" s="301"/>
    </row>
    <row r="425" spans="5:24" ht="15.75" customHeight="1" x14ac:dyDescent="0.2">
      <c r="E425" s="452"/>
      <c r="X425" s="301"/>
    </row>
    <row r="426" spans="5:24" ht="15.75" customHeight="1" x14ac:dyDescent="0.2">
      <c r="E426" s="452"/>
      <c r="X426" s="301"/>
    </row>
    <row r="427" spans="5:24" ht="15.75" customHeight="1" x14ac:dyDescent="0.2">
      <c r="E427" s="452"/>
      <c r="X427" s="301"/>
    </row>
    <row r="428" spans="5:24" ht="15.75" customHeight="1" x14ac:dyDescent="0.2">
      <c r="E428" s="452"/>
      <c r="X428" s="301"/>
    </row>
    <row r="429" spans="5:24" ht="15.75" customHeight="1" x14ac:dyDescent="0.2">
      <c r="E429" s="452"/>
      <c r="X429" s="301"/>
    </row>
    <row r="430" spans="5:24" ht="15.75" customHeight="1" x14ac:dyDescent="0.2">
      <c r="E430" s="452"/>
      <c r="X430" s="301"/>
    </row>
    <row r="431" spans="5:24" ht="15.75" customHeight="1" x14ac:dyDescent="0.2">
      <c r="E431" s="452"/>
      <c r="X431" s="301"/>
    </row>
    <row r="432" spans="5:24" ht="15.75" customHeight="1" x14ac:dyDescent="0.2">
      <c r="E432" s="452"/>
      <c r="X432" s="301"/>
    </row>
    <row r="433" spans="5:24" ht="15.75" customHeight="1" x14ac:dyDescent="0.2">
      <c r="E433" s="452"/>
      <c r="X433" s="301"/>
    </row>
    <row r="434" spans="5:24" ht="15.75" customHeight="1" x14ac:dyDescent="0.2">
      <c r="E434" s="452"/>
      <c r="X434" s="301"/>
    </row>
    <row r="435" spans="5:24" ht="15.75" customHeight="1" x14ac:dyDescent="0.2">
      <c r="E435" s="452"/>
      <c r="X435" s="301"/>
    </row>
    <row r="436" spans="5:24" ht="15.75" customHeight="1" x14ac:dyDescent="0.2">
      <c r="E436" s="452"/>
      <c r="X436" s="301"/>
    </row>
    <row r="437" spans="5:24" ht="15.75" customHeight="1" x14ac:dyDescent="0.2">
      <c r="E437" s="452"/>
      <c r="X437" s="301"/>
    </row>
    <row r="438" spans="5:24" ht="15.75" customHeight="1" x14ac:dyDescent="0.2">
      <c r="E438" s="452"/>
      <c r="X438" s="301"/>
    </row>
    <row r="439" spans="5:24" ht="15.75" customHeight="1" x14ac:dyDescent="0.2">
      <c r="E439" s="452"/>
      <c r="X439" s="301"/>
    </row>
    <row r="440" spans="5:24" ht="15.75" customHeight="1" x14ac:dyDescent="0.2">
      <c r="E440" s="452"/>
      <c r="X440" s="301"/>
    </row>
    <row r="441" spans="5:24" ht="15.75" customHeight="1" x14ac:dyDescent="0.2">
      <c r="E441" s="452"/>
      <c r="X441" s="301"/>
    </row>
    <row r="442" spans="5:24" ht="15.75" customHeight="1" x14ac:dyDescent="0.2">
      <c r="E442" s="452"/>
      <c r="X442" s="301"/>
    </row>
    <row r="443" spans="5:24" ht="15.75" customHeight="1" x14ac:dyDescent="0.2">
      <c r="E443" s="452"/>
      <c r="X443" s="301"/>
    </row>
    <row r="444" spans="5:24" ht="15.75" customHeight="1" x14ac:dyDescent="0.2">
      <c r="E444" s="452"/>
      <c r="X444" s="301"/>
    </row>
    <row r="445" spans="5:24" ht="15.75" customHeight="1" x14ac:dyDescent="0.2">
      <c r="E445" s="452"/>
      <c r="X445" s="301"/>
    </row>
    <row r="446" spans="5:24" ht="15.75" customHeight="1" x14ac:dyDescent="0.2">
      <c r="E446" s="452"/>
      <c r="X446" s="301"/>
    </row>
    <row r="447" spans="5:24" ht="15.75" customHeight="1" x14ac:dyDescent="0.2">
      <c r="E447" s="452"/>
      <c r="X447" s="301"/>
    </row>
    <row r="448" spans="5:24" ht="15.75" customHeight="1" x14ac:dyDescent="0.2">
      <c r="E448" s="452"/>
      <c r="X448" s="301"/>
    </row>
    <row r="449" spans="5:24" ht="15.75" customHeight="1" x14ac:dyDescent="0.2">
      <c r="E449" s="452"/>
      <c r="X449" s="301"/>
    </row>
    <row r="450" spans="5:24" ht="15.75" customHeight="1" x14ac:dyDescent="0.2">
      <c r="E450" s="452"/>
      <c r="X450" s="301"/>
    </row>
    <row r="451" spans="5:24" ht="15.75" customHeight="1" x14ac:dyDescent="0.2">
      <c r="E451" s="452"/>
      <c r="X451" s="301"/>
    </row>
    <row r="452" spans="5:24" ht="15.75" customHeight="1" x14ac:dyDescent="0.2">
      <c r="E452" s="452"/>
      <c r="X452" s="301"/>
    </row>
    <row r="453" spans="5:24" ht="15.75" customHeight="1" x14ac:dyDescent="0.2">
      <c r="E453" s="452"/>
      <c r="X453" s="301"/>
    </row>
    <row r="454" spans="5:24" ht="15.75" customHeight="1" x14ac:dyDescent="0.2">
      <c r="E454" s="452"/>
      <c r="X454" s="301"/>
    </row>
    <row r="455" spans="5:24" ht="15.75" customHeight="1" x14ac:dyDescent="0.2">
      <c r="E455" s="452"/>
      <c r="X455" s="301"/>
    </row>
    <row r="456" spans="5:24" ht="15.75" customHeight="1" x14ac:dyDescent="0.2">
      <c r="E456" s="452"/>
      <c r="X456" s="301"/>
    </row>
    <row r="457" spans="5:24" ht="15.75" customHeight="1" x14ac:dyDescent="0.2">
      <c r="E457" s="452"/>
      <c r="X457" s="301"/>
    </row>
    <row r="458" spans="5:24" ht="15.75" customHeight="1" x14ac:dyDescent="0.2">
      <c r="E458" s="452"/>
      <c r="X458" s="301"/>
    </row>
    <row r="459" spans="5:24" ht="15.75" customHeight="1" x14ac:dyDescent="0.2">
      <c r="E459" s="452"/>
      <c r="X459" s="301"/>
    </row>
    <row r="460" spans="5:24" ht="15.75" customHeight="1" x14ac:dyDescent="0.2">
      <c r="E460" s="452"/>
      <c r="X460" s="301"/>
    </row>
    <row r="461" spans="5:24" ht="15.75" customHeight="1" x14ac:dyDescent="0.2">
      <c r="E461" s="452"/>
      <c r="X461" s="301"/>
    </row>
    <row r="462" spans="5:24" ht="15.75" customHeight="1" x14ac:dyDescent="0.2">
      <c r="E462" s="452"/>
      <c r="X462" s="301"/>
    </row>
    <row r="463" spans="5:24" ht="15.75" customHeight="1" x14ac:dyDescent="0.2">
      <c r="E463" s="452"/>
      <c r="X463" s="301"/>
    </row>
    <row r="464" spans="5:24" ht="15.75" customHeight="1" x14ac:dyDescent="0.2">
      <c r="E464" s="452"/>
      <c r="X464" s="301"/>
    </row>
    <row r="465" spans="5:24" ht="15.75" customHeight="1" x14ac:dyDescent="0.2">
      <c r="E465" s="452"/>
      <c r="X465" s="301"/>
    </row>
    <row r="466" spans="5:24" ht="15.75" customHeight="1" x14ac:dyDescent="0.2">
      <c r="E466" s="452"/>
      <c r="X466" s="301"/>
    </row>
    <row r="467" spans="5:24" ht="15.75" customHeight="1" x14ac:dyDescent="0.2">
      <c r="E467" s="452"/>
      <c r="X467" s="301"/>
    </row>
    <row r="468" spans="5:24" ht="15.75" customHeight="1" x14ac:dyDescent="0.2">
      <c r="E468" s="452"/>
      <c r="X468" s="301"/>
    </row>
    <row r="469" spans="5:24" ht="15.75" customHeight="1" x14ac:dyDescent="0.2">
      <c r="E469" s="452"/>
      <c r="X469" s="301"/>
    </row>
    <row r="470" spans="5:24" ht="15.75" customHeight="1" x14ac:dyDescent="0.2">
      <c r="E470" s="452"/>
      <c r="X470" s="301"/>
    </row>
    <row r="471" spans="5:24" ht="15.75" customHeight="1" x14ac:dyDescent="0.2">
      <c r="E471" s="452"/>
      <c r="X471" s="301"/>
    </row>
    <row r="472" spans="5:24" ht="15.75" customHeight="1" x14ac:dyDescent="0.2">
      <c r="E472" s="452"/>
      <c r="X472" s="301"/>
    </row>
    <row r="473" spans="5:24" ht="15.75" customHeight="1" x14ac:dyDescent="0.2">
      <c r="E473" s="452"/>
      <c r="X473" s="301"/>
    </row>
    <row r="474" spans="5:24" ht="15.75" customHeight="1" x14ac:dyDescent="0.2">
      <c r="E474" s="452"/>
      <c r="X474" s="301"/>
    </row>
    <row r="475" spans="5:24" ht="15.75" customHeight="1" x14ac:dyDescent="0.2">
      <c r="E475" s="452"/>
      <c r="X475" s="301"/>
    </row>
    <row r="476" spans="5:24" ht="15.75" customHeight="1" x14ac:dyDescent="0.2">
      <c r="E476" s="452"/>
      <c r="X476" s="301"/>
    </row>
    <row r="477" spans="5:24" ht="15.75" customHeight="1" x14ac:dyDescent="0.2">
      <c r="E477" s="452"/>
      <c r="X477" s="301"/>
    </row>
    <row r="478" spans="5:24" ht="15.75" customHeight="1" x14ac:dyDescent="0.2">
      <c r="E478" s="452"/>
      <c r="X478" s="301"/>
    </row>
    <row r="479" spans="5:24" ht="15.75" customHeight="1" x14ac:dyDescent="0.2">
      <c r="E479" s="452"/>
      <c r="X479" s="301"/>
    </row>
    <row r="480" spans="5:24" ht="15.75" customHeight="1" x14ac:dyDescent="0.2">
      <c r="E480" s="452"/>
      <c r="X480" s="301"/>
    </row>
    <row r="481" spans="5:24" ht="15.75" customHeight="1" x14ac:dyDescent="0.2">
      <c r="E481" s="452"/>
      <c r="X481" s="301"/>
    </row>
    <row r="482" spans="5:24" ht="15.75" customHeight="1" x14ac:dyDescent="0.2">
      <c r="E482" s="452"/>
      <c r="X482" s="301"/>
    </row>
    <row r="483" spans="5:24" ht="15.75" customHeight="1" x14ac:dyDescent="0.2">
      <c r="E483" s="452"/>
      <c r="X483" s="301"/>
    </row>
    <row r="484" spans="5:24" ht="15.75" customHeight="1" x14ac:dyDescent="0.2">
      <c r="E484" s="452"/>
      <c r="X484" s="301"/>
    </row>
    <row r="485" spans="5:24" ht="15.75" customHeight="1" x14ac:dyDescent="0.2">
      <c r="E485" s="452"/>
      <c r="X485" s="301"/>
    </row>
    <row r="486" spans="5:24" ht="15.75" customHeight="1" x14ac:dyDescent="0.2">
      <c r="E486" s="452"/>
      <c r="X486" s="301"/>
    </row>
    <row r="487" spans="5:24" ht="15.75" customHeight="1" x14ac:dyDescent="0.2">
      <c r="E487" s="452"/>
      <c r="X487" s="301"/>
    </row>
    <row r="488" spans="5:24" ht="15.75" customHeight="1" x14ac:dyDescent="0.2">
      <c r="E488" s="452"/>
      <c r="X488" s="301"/>
    </row>
    <row r="489" spans="5:24" ht="15.75" customHeight="1" x14ac:dyDescent="0.2">
      <c r="E489" s="452"/>
      <c r="X489" s="301"/>
    </row>
    <row r="490" spans="5:24" ht="15.75" customHeight="1" x14ac:dyDescent="0.2">
      <c r="E490" s="452"/>
      <c r="X490" s="301"/>
    </row>
    <row r="491" spans="5:24" ht="15.75" customHeight="1" x14ac:dyDescent="0.2">
      <c r="E491" s="452"/>
      <c r="X491" s="301"/>
    </row>
    <row r="492" spans="5:24" ht="15.75" customHeight="1" x14ac:dyDescent="0.2">
      <c r="E492" s="452"/>
      <c r="X492" s="301"/>
    </row>
    <row r="493" spans="5:24" ht="15.75" customHeight="1" x14ac:dyDescent="0.2">
      <c r="E493" s="452"/>
      <c r="X493" s="301"/>
    </row>
    <row r="494" spans="5:24" ht="15.75" customHeight="1" x14ac:dyDescent="0.2">
      <c r="E494" s="452"/>
      <c r="X494" s="301"/>
    </row>
    <row r="495" spans="5:24" ht="15.75" customHeight="1" x14ac:dyDescent="0.2">
      <c r="E495" s="452"/>
      <c r="X495" s="301"/>
    </row>
    <row r="496" spans="5:24" ht="15.75" customHeight="1" x14ac:dyDescent="0.2">
      <c r="E496" s="452"/>
      <c r="X496" s="301"/>
    </row>
    <row r="497" spans="5:24" ht="15.75" customHeight="1" x14ac:dyDescent="0.2">
      <c r="E497" s="452"/>
      <c r="X497" s="301"/>
    </row>
    <row r="498" spans="5:24" ht="15.75" customHeight="1" x14ac:dyDescent="0.2">
      <c r="E498" s="452"/>
      <c r="X498" s="301"/>
    </row>
    <row r="499" spans="5:24" ht="15.75" customHeight="1" x14ac:dyDescent="0.2">
      <c r="E499" s="452"/>
      <c r="X499" s="301"/>
    </row>
    <row r="500" spans="5:24" ht="15.75" customHeight="1" x14ac:dyDescent="0.2">
      <c r="E500" s="452"/>
      <c r="X500" s="301"/>
    </row>
    <row r="501" spans="5:24" ht="15.75" customHeight="1" x14ac:dyDescent="0.2">
      <c r="E501" s="452"/>
      <c r="X501" s="301"/>
    </row>
    <row r="502" spans="5:24" ht="15.75" customHeight="1" x14ac:dyDescent="0.2">
      <c r="E502" s="452"/>
      <c r="X502" s="301"/>
    </row>
    <row r="503" spans="5:24" ht="15.75" customHeight="1" x14ac:dyDescent="0.2">
      <c r="E503" s="452"/>
      <c r="X503" s="301"/>
    </row>
    <row r="504" spans="5:24" ht="15.75" customHeight="1" x14ac:dyDescent="0.2">
      <c r="E504" s="452"/>
      <c r="X504" s="301"/>
    </row>
    <row r="505" spans="5:24" ht="15.75" customHeight="1" x14ac:dyDescent="0.2">
      <c r="E505" s="452"/>
      <c r="X505" s="301"/>
    </row>
    <row r="506" spans="5:24" ht="15.75" customHeight="1" x14ac:dyDescent="0.2">
      <c r="E506" s="452"/>
      <c r="X506" s="301"/>
    </row>
    <row r="507" spans="5:24" ht="15.75" customHeight="1" x14ac:dyDescent="0.2">
      <c r="E507" s="452"/>
      <c r="X507" s="301"/>
    </row>
    <row r="508" spans="5:24" ht="15.75" customHeight="1" x14ac:dyDescent="0.2">
      <c r="E508" s="452"/>
      <c r="X508" s="301"/>
    </row>
    <row r="509" spans="5:24" ht="15.75" customHeight="1" x14ac:dyDescent="0.2">
      <c r="E509" s="452"/>
      <c r="X509" s="301"/>
    </row>
    <row r="510" spans="5:24" ht="15.75" customHeight="1" x14ac:dyDescent="0.2">
      <c r="E510" s="452"/>
      <c r="X510" s="301"/>
    </row>
    <row r="511" spans="5:24" ht="15.75" customHeight="1" x14ac:dyDescent="0.2">
      <c r="E511" s="452"/>
      <c r="X511" s="301"/>
    </row>
    <row r="512" spans="5:24" ht="15.75" customHeight="1" x14ac:dyDescent="0.2">
      <c r="E512" s="452"/>
      <c r="X512" s="301"/>
    </row>
    <row r="513" spans="5:24" ht="15.75" customHeight="1" x14ac:dyDescent="0.2">
      <c r="E513" s="452"/>
      <c r="X513" s="301"/>
    </row>
    <row r="514" spans="5:24" ht="15.75" customHeight="1" x14ac:dyDescent="0.2">
      <c r="E514" s="452"/>
      <c r="X514" s="301"/>
    </row>
    <row r="515" spans="5:24" ht="15.75" customHeight="1" x14ac:dyDescent="0.2">
      <c r="E515" s="452"/>
      <c r="X515" s="301"/>
    </row>
    <row r="516" spans="5:24" ht="15.75" customHeight="1" x14ac:dyDescent="0.2">
      <c r="E516" s="452"/>
      <c r="X516" s="301"/>
    </row>
    <row r="517" spans="5:24" ht="15.75" customHeight="1" x14ac:dyDescent="0.2">
      <c r="E517" s="452"/>
      <c r="X517" s="301"/>
    </row>
    <row r="518" spans="5:24" ht="15.75" customHeight="1" x14ac:dyDescent="0.2">
      <c r="E518" s="452"/>
      <c r="X518" s="301"/>
    </row>
    <row r="519" spans="5:24" ht="15.75" customHeight="1" x14ac:dyDescent="0.2">
      <c r="E519" s="452"/>
      <c r="X519" s="301"/>
    </row>
    <row r="520" spans="5:24" ht="15.75" customHeight="1" x14ac:dyDescent="0.2">
      <c r="E520" s="452"/>
      <c r="X520" s="301"/>
    </row>
    <row r="521" spans="5:24" ht="15.75" customHeight="1" x14ac:dyDescent="0.2">
      <c r="E521" s="452"/>
      <c r="X521" s="301"/>
    </row>
    <row r="522" spans="5:24" ht="15.75" customHeight="1" x14ac:dyDescent="0.2">
      <c r="E522" s="452"/>
      <c r="X522" s="301"/>
    </row>
    <row r="523" spans="5:24" ht="15.75" customHeight="1" x14ac:dyDescent="0.2">
      <c r="E523" s="452"/>
      <c r="X523" s="301"/>
    </row>
    <row r="524" spans="5:24" ht="15.75" customHeight="1" x14ac:dyDescent="0.2">
      <c r="E524" s="452"/>
      <c r="X524" s="301"/>
    </row>
    <row r="525" spans="5:24" ht="15.75" customHeight="1" x14ac:dyDescent="0.2">
      <c r="E525" s="452"/>
      <c r="X525" s="301"/>
    </row>
    <row r="526" spans="5:24" ht="15.75" customHeight="1" x14ac:dyDescent="0.2">
      <c r="E526" s="452"/>
      <c r="X526" s="301"/>
    </row>
    <row r="527" spans="5:24" ht="15.75" customHeight="1" x14ac:dyDescent="0.2">
      <c r="E527" s="452"/>
      <c r="X527" s="301"/>
    </row>
    <row r="528" spans="5:24" ht="15.75" customHeight="1" x14ac:dyDescent="0.2">
      <c r="E528" s="452"/>
      <c r="X528" s="301"/>
    </row>
    <row r="529" spans="5:24" ht="15.75" customHeight="1" x14ac:dyDescent="0.2">
      <c r="E529" s="452"/>
      <c r="X529" s="301"/>
    </row>
    <row r="530" spans="5:24" ht="15.75" customHeight="1" x14ac:dyDescent="0.2">
      <c r="E530" s="452"/>
      <c r="X530" s="301"/>
    </row>
    <row r="531" spans="5:24" ht="15.75" customHeight="1" x14ac:dyDescent="0.2">
      <c r="E531" s="452"/>
      <c r="X531" s="301"/>
    </row>
    <row r="532" spans="5:24" ht="15.75" customHeight="1" x14ac:dyDescent="0.2">
      <c r="E532" s="452"/>
      <c r="X532" s="301"/>
    </row>
    <row r="533" spans="5:24" ht="15.75" customHeight="1" x14ac:dyDescent="0.2">
      <c r="E533" s="452"/>
      <c r="X533" s="301"/>
    </row>
    <row r="534" spans="5:24" ht="15.75" customHeight="1" x14ac:dyDescent="0.2">
      <c r="E534" s="452"/>
      <c r="X534" s="301"/>
    </row>
    <row r="535" spans="5:24" ht="15.75" customHeight="1" x14ac:dyDescent="0.2">
      <c r="E535" s="452"/>
      <c r="X535" s="301"/>
    </row>
    <row r="536" spans="5:24" ht="15.75" customHeight="1" x14ac:dyDescent="0.2">
      <c r="E536" s="452"/>
      <c r="X536" s="301"/>
    </row>
    <row r="537" spans="5:24" ht="15.75" customHeight="1" x14ac:dyDescent="0.2">
      <c r="E537" s="452"/>
      <c r="X537" s="301"/>
    </row>
    <row r="538" spans="5:24" ht="15.75" customHeight="1" x14ac:dyDescent="0.2">
      <c r="E538" s="452"/>
      <c r="X538" s="301"/>
    </row>
    <row r="539" spans="5:24" ht="15.75" customHeight="1" x14ac:dyDescent="0.2">
      <c r="E539" s="452"/>
      <c r="X539" s="301"/>
    </row>
    <row r="540" spans="5:24" ht="15.75" customHeight="1" x14ac:dyDescent="0.2">
      <c r="E540" s="452"/>
      <c r="X540" s="301"/>
    </row>
    <row r="541" spans="5:24" ht="15.75" customHeight="1" x14ac:dyDescent="0.2">
      <c r="E541" s="452"/>
      <c r="X541" s="301"/>
    </row>
    <row r="542" spans="5:24" ht="15.75" customHeight="1" x14ac:dyDescent="0.2">
      <c r="E542" s="452"/>
      <c r="X542" s="301"/>
    </row>
    <row r="543" spans="5:24" ht="15.75" customHeight="1" x14ac:dyDescent="0.2">
      <c r="E543" s="452"/>
      <c r="X543" s="301"/>
    </row>
    <row r="544" spans="5:24" ht="15.75" customHeight="1" x14ac:dyDescent="0.2">
      <c r="E544" s="452"/>
      <c r="X544" s="301"/>
    </row>
    <row r="545" spans="5:24" ht="15.75" customHeight="1" x14ac:dyDescent="0.2">
      <c r="E545" s="452"/>
      <c r="X545" s="301"/>
    </row>
    <row r="546" spans="5:24" ht="15.75" customHeight="1" x14ac:dyDescent="0.2">
      <c r="E546" s="452"/>
      <c r="X546" s="301"/>
    </row>
    <row r="547" spans="5:24" ht="15.75" customHeight="1" x14ac:dyDescent="0.2">
      <c r="E547" s="452"/>
      <c r="X547" s="301"/>
    </row>
    <row r="548" spans="5:24" ht="15.75" customHeight="1" x14ac:dyDescent="0.2">
      <c r="E548" s="452"/>
      <c r="X548" s="301"/>
    </row>
    <row r="549" spans="5:24" ht="15.75" customHeight="1" x14ac:dyDescent="0.2">
      <c r="E549" s="452"/>
      <c r="X549" s="301"/>
    </row>
    <row r="550" spans="5:24" ht="15.75" customHeight="1" x14ac:dyDescent="0.2">
      <c r="E550" s="452"/>
      <c r="X550" s="301"/>
    </row>
    <row r="551" spans="5:24" ht="15.75" customHeight="1" x14ac:dyDescent="0.2">
      <c r="E551" s="452"/>
      <c r="X551" s="301"/>
    </row>
    <row r="552" spans="5:24" ht="15.75" customHeight="1" x14ac:dyDescent="0.2">
      <c r="E552" s="452"/>
      <c r="X552" s="301"/>
    </row>
    <row r="553" spans="5:24" ht="15.75" customHeight="1" x14ac:dyDescent="0.2">
      <c r="E553" s="452"/>
      <c r="X553" s="301"/>
    </row>
    <row r="554" spans="5:24" ht="15.75" customHeight="1" x14ac:dyDescent="0.2">
      <c r="E554" s="452"/>
      <c r="X554" s="301"/>
    </row>
    <row r="555" spans="5:24" ht="15.75" customHeight="1" x14ac:dyDescent="0.2">
      <c r="E555" s="452"/>
      <c r="X555" s="301"/>
    </row>
    <row r="556" spans="5:24" ht="15.75" customHeight="1" x14ac:dyDescent="0.2">
      <c r="E556" s="452"/>
      <c r="X556" s="301"/>
    </row>
    <row r="557" spans="5:24" ht="15.75" customHeight="1" x14ac:dyDescent="0.2">
      <c r="E557" s="452"/>
      <c r="X557" s="301"/>
    </row>
    <row r="558" spans="5:24" ht="15.75" customHeight="1" x14ac:dyDescent="0.2">
      <c r="E558" s="452"/>
      <c r="X558" s="301"/>
    </row>
    <row r="559" spans="5:24" ht="15.75" customHeight="1" x14ac:dyDescent="0.2">
      <c r="E559" s="452"/>
      <c r="X559" s="301"/>
    </row>
    <row r="560" spans="5:24" ht="15.75" customHeight="1" x14ac:dyDescent="0.2">
      <c r="E560" s="452"/>
      <c r="X560" s="301"/>
    </row>
    <row r="561" spans="5:24" ht="15.75" customHeight="1" x14ac:dyDescent="0.2">
      <c r="E561" s="452"/>
      <c r="X561" s="301"/>
    </row>
    <row r="562" spans="5:24" ht="15.75" customHeight="1" x14ac:dyDescent="0.2">
      <c r="E562" s="452"/>
      <c r="X562" s="301"/>
    </row>
    <row r="563" spans="5:24" ht="15.75" customHeight="1" x14ac:dyDescent="0.2">
      <c r="E563" s="452"/>
      <c r="X563" s="301"/>
    </row>
    <row r="564" spans="5:24" ht="15.75" customHeight="1" x14ac:dyDescent="0.2">
      <c r="E564" s="452"/>
      <c r="X564" s="301"/>
    </row>
    <row r="565" spans="5:24" ht="15.75" customHeight="1" x14ac:dyDescent="0.2">
      <c r="E565" s="452"/>
      <c r="X565" s="301"/>
    </row>
    <row r="566" spans="5:24" ht="15.75" customHeight="1" x14ac:dyDescent="0.2">
      <c r="E566" s="452"/>
      <c r="X566" s="301"/>
    </row>
    <row r="567" spans="5:24" ht="15.75" customHeight="1" x14ac:dyDescent="0.2">
      <c r="E567" s="452"/>
      <c r="X567" s="301"/>
    </row>
    <row r="568" spans="5:24" ht="15.75" customHeight="1" x14ac:dyDescent="0.2">
      <c r="E568" s="452"/>
      <c r="X568" s="301"/>
    </row>
    <row r="569" spans="5:24" ht="15.75" customHeight="1" x14ac:dyDescent="0.2">
      <c r="E569" s="452"/>
      <c r="X569" s="301"/>
    </row>
    <row r="570" spans="5:24" ht="15.75" customHeight="1" x14ac:dyDescent="0.2">
      <c r="E570" s="452"/>
      <c r="X570" s="301"/>
    </row>
    <row r="571" spans="5:24" ht="15.75" customHeight="1" x14ac:dyDescent="0.2">
      <c r="E571" s="452"/>
      <c r="X571" s="301"/>
    </row>
    <row r="572" spans="5:24" ht="15.75" customHeight="1" x14ac:dyDescent="0.2">
      <c r="E572" s="452"/>
      <c r="X572" s="301"/>
    </row>
    <row r="573" spans="5:24" ht="15.75" customHeight="1" x14ac:dyDescent="0.2">
      <c r="E573" s="452"/>
      <c r="X573" s="301"/>
    </row>
    <row r="574" spans="5:24" ht="15.75" customHeight="1" x14ac:dyDescent="0.2">
      <c r="E574" s="452"/>
      <c r="X574" s="301"/>
    </row>
    <row r="575" spans="5:24" ht="15.75" customHeight="1" x14ac:dyDescent="0.2">
      <c r="E575" s="452"/>
      <c r="X575" s="301"/>
    </row>
    <row r="576" spans="5:24" ht="15.75" customHeight="1" x14ac:dyDescent="0.2">
      <c r="E576" s="452"/>
      <c r="X576" s="301"/>
    </row>
    <row r="577" spans="5:24" ht="15.75" customHeight="1" x14ac:dyDescent="0.2">
      <c r="E577" s="452"/>
      <c r="X577" s="301"/>
    </row>
    <row r="578" spans="5:24" ht="15.75" customHeight="1" x14ac:dyDescent="0.2">
      <c r="E578" s="452"/>
      <c r="X578" s="301"/>
    </row>
    <row r="579" spans="5:24" ht="15.75" customHeight="1" x14ac:dyDescent="0.2">
      <c r="E579" s="452"/>
      <c r="X579" s="301"/>
    </row>
    <row r="580" spans="5:24" ht="15.75" customHeight="1" x14ac:dyDescent="0.2">
      <c r="E580" s="452"/>
      <c r="X580" s="301"/>
    </row>
    <row r="581" spans="5:24" ht="15.75" customHeight="1" x14ac:dyDescent="0.2">
      <c r="E581" s="452"/>
      <c r="X581" s="301"/>
    </row>
    <row r="582" spans="5:24" ht="15.75" customHeight="1" x14ac:dyDescent="0.2">
      <c r="E582" s="452"/>
      <c r="X582" s="301"/>
    </row>
    <row r="583" spans="5:24" ht="15.75" customHeight="1" x14ac:dyDescent="0.2">
      <c r="E583" s="452"/>
      <c r="X583" s="301"/>
    </row>
    <row r="584" spans="5:24" ht="15.75" customHeight="1" x14ac:dyDescent="0.2">
      <c r="E584" s="452"/>
      <c r="X584" s="301"/>
    </row>
    <row r="585" spans="5:24" ht="15.75" customHeight="1" x14ac:dyDescent="0.2">
      <c r="E585" s="452"/>
      <c r="X585" s="301"/>
    </row>
    <row r="586" spans="5:24" ht="15.75" customHeight="1" x14ac:dyDescent="0.2">
      <c r="E586" s="452"/>
      <c r="X586" s="301"/>
    </row>
    <row r="587" spans="5:24" ht="15.75" customHeight="1" x14ac:dyDescent="0.2">
      <c r="E587" s="452"/>
      <c r="X587" s="301"/>
    </row>
    <row r="588" spans="5:24" ht="15.75" customHeight="1" x14ac:dyDescent="0.2">
      <c r="E588" s="452"/>
      <c r="X588" s="301"/>
    </row>
    <row r="589" spans="5:24" ht="15.75" customHeight="1" x14ac:dyDescent="0.2">
      <c r="E589" s="452"/>
      <c r="X589" s="301"/>
    </row>
    <row r="590" spans="5:24" ht="15.75" customHeight="1" x14ac:dyDescent="0.2">
      <c r="E590" s="452"/>
      <c r="X590" s="301"/>
    </row>
    <row r="591" spans="5:24" ht="15.75" customHeight="1" x14ac:dyDescent="0.2">
      <c r="E591" s="452"/>
      <c r="X591" s="301"/>
    </row>
    <row r="592" spans="5:24" ht="15.75" customHeight="1" x14ac:dyDescent="0.2">
      <c r="E592" s="452"/>
      <c r="X592" s="301"/>
    </row>
    <row r="593" spans="5:24" ht="15.75" customHeight="1" x14ac:dyDescent="0.2">
      <c r="E593" s="452"/>
      <c r="X593" s="301"/>
    </row>
    <row r="594" spans="5:24" ht="15.75" customHeight="1" x14ac:dyDescent="0.2">
      <c r="E594" s="452"/>
      <c r="X594" s="301"/>
    </row>
    <row r="595" spans="5:24" ht="15.75" customHeight="1" x14ac:dyDescent="0.2">
      <c r="E595" s="452"/>
      <c r="X595" s="301"/>
    </row>
    <row r="596" spans="5:24" ht="15.75" customHeight="1" x14ac:dyDescent="0.2">
      <c r="E596" s="452"/>
      <c r="X596" s="301"/>
    </row>
    <row r="597" spans="5:24" ht="15.75" customHeight="1" x14ac:dyDescent="0.2">
      <c r="E597" s="452"/>
      <c r="X597" s="301"/>
    </row>
    <row r="598" spans="5:24" ht="15.75" customHeight="1" x14ac:dyDescent="0.2">
      <c r="E598" s="452"/>
      <c r="X598" s="301"/>
    </row>
    <row r="599" spans="5:24" ht="15.75" customHeight="1" x14ac:dyDescent="0.2">
      <c r="E599" s="452"/>
      <c r="X599" s="301"/>
    </row>
    <row r="600" spans="5:24" ht="15.75" customHeight="1" x14ac:dyDescent="0.2">
      <c r="E600" s="452"/>
      <c r="X600" s="301"/>
    </row>
    <row r="601" spans="5:24" ht="15.75" customHeight="1" x14ac:dyDescent="0.2">
      <c r="E601" s="452"/>
      <c r="X601" s="301"/>
    </row>
    <row r="602" spans="5:24" ht="15.75" customHeight="1" x14ac:dyDescent="0.2">
      <c r="E602" s="452"/>
      <c r="X602" s="301"/>
    </row>
    <row r="603" spans="5:24" ht="15.75" customHeight="1" x14ac:dyDescent="0.2">
      <c r="E603" s="452"/>
      <c r="X603" s="301"/>
    </row>
    <row r="604" spans="5:24" ht="15.75" customHeight="1" x14ac:dyDescent="0.2">
      <c r="E604" s="452"/>
      <c r="X604" s="301"/>
    </row>
    <row r="605" spans="5:24" ht="15.75" customHeight="1" x14ac:dyDescent="0.2">
      <c r="E605" s="452"/>
      <c r="X605" s="301"/>
    </row>
    <row r="606" spans="5:24" ht="15.75" customHeight="1" x14ac:dyDescent="0.2">
      <c r="E606" s="452"/>
      <c r="X606" s="301"/>
    </row>
    <row r="607" spans="5:24" ht="15.75" customHeight="1" x14ac:dyDescent="0.2">
      <c r="E607" s="452"/>
      <c r="X607" s="301"/>
    </row>
    <row r="608" spans="5:24" ht="15.75" customHeight="1" x14ac:dyDescent="0.2">
      <c r="E608" s="452"/>
      <c r="X608" s="301"/>
    </row>
    <row r="609" spans="5:24" ht="15.75" customHeight="1" x14ac:dyDescent="0.2">
      <c r="E609" s="452"/>
      <c r="X609" s="301"/>
    </row>
    <row r="610" spans="5:24" ht="15.75" customHeight="1" x14ac:dyDescent="0.2">
      <c r="E610" s="452"/>
      <c r="X610" s="301"/>
    </row>
    <row r="611" spans="5:24" ht="15.75" customHeight="1" x14ac:dyDescent="0.2">
      <c r="E611" s="452"/>
      <c r="X611" s="301"/>
    </row>
    <row r="612" spans="5:24" ht="15.75" customHeight="1" x14ac:dyDescent="0.2">
      <c r="E612" s="452"/>
      <c r="X612" s="301"/>
    </row>
    <row r="613" spans="5:24" ht="15.75" customHeight="1" x14ac:dyDescent="0.2">
      <c r="E613" s="452"/>
      <c r="X613" s="301"/>
    </row>
    <row r="614" spans="5:24" ht="15.75" customHeight="1" x14ac:dyDescent="0.2">
      <c r="E614" s="452"/>
      <c r="X614" s="301"/>
    </row>
    <row r="615" spans="5:24" ht="15.75" customHeight="1" x14ac:dyDescent="0.2">
      <c r="E615" s="452"/>
      <c r="X615" s="301"/>
    </row>
    <row r="616" spans="5:24" ht="15.75" customHeight="1" x14ac:dyDescent="0.2">
      <c r="E616" s="452"/>
      <c r="X616" s="301"/>
    </row>
    <row r="617" spans="5:24" ht="15.75" customHeight="1" x14ac:dyDescent="0.2">
      <c r="E617" s="452"/>
      <c r="X617" s="301"/>
    </row>
    <row r="618" spans="5:24" ht="15.75" customHeight="1" x14ac:dyDescent="0.2">
      <c r="E618" s="452"/>
      <c r="X618" s="301"/>
    </row>
    <row r="619" spans="5:24" ht="15.75" customHeight="1" x14ac:dyDescent="0.2">
      <c r="E619" s="452"/>
      <c r="X619" s="301"/>
    </row>
    <row r="620" spans="5:24" ht="15.75" customHeight="1" x14ac:dyDescent="0.2">
      <c r="E620" s="452"/>
      <c r="X620" s="301"/>
    </row>
    <row r="621" spans="5:24" ht="15.75" customHeight="1" x14ac:dyDescent="0.2">
      <c r="E621" s="452"/>
      <c r="X621" s="301"/>
    </row>
    <row r="622" spans="5:24" ht="15.75" customHeight="1" x14ac:dyDescent="0.2">
      <c r="E622" s="452"/>
      <c r="X622" s="301"/>
    </row>
    <row r="623" spans="5:24" ht="15.75" customHeight="1" x14ac:dyDescent="0.2">
      <c r="E623" s="452"/>
      <c r="X623" s="301"/>
    </row>
    <row r="624" spans="5:24" ht="15.75" customHeight="1" x14ac:dyDescent="0.2">
      <c r="E624" s="452"/>
      <c r="X624" s="301"/>
    </row>
    <row r="625" spans="5:24" ht="15.75" customHeight="1" x14ac:dyDescent="0.2">
      <c r="E625" s="452"/>
      <c r="X625" s="301"/>
    </row>
    <row r="626" spans="5:24" ht="15.75" customHeight="1" x14ac:dyDescent="0.2">
      <c r="E626" s="452"/>
      <c r="X626" s="301"/>
    </row>
    <row r="627" spans="5:24" ht="15.75" customHeight="1" x14ac:dyDescent="0.2">
      <c r="E627" s="452"/>
      <c r="X627" s="301"/>
    </row>
    <row r="628" spans="5:24" ht="15.75" customHeight="1" x14ac:dyDescent="0.2">
      <c r="E628" s="452"/>
      <c r="X628" s="301"/>
    </row>
    <row r="629" spans="5:24" ht="15.75" customHeight="1" x14ac:dyDescent="0.2">
      <c r="E629" s="452"/>
      <c r="X629" s="301"/>
    </row>
    <row r="630" spans="5:24" ht="15.75" customHeight="1" x14ac:dyDescent="0.2">
      <c r="E630" s="452"/>
      <c r="X630" s="301"/>
    </row>
    <row r="631" spans="5:24" ht="15.75" customHeight="1" x14ac:dyDescent="0.2">
      <c r="E631" s="452"/>
      <c r="X631" s="301"/>
    </row>
    <row r="632" spans="5:24" ht="15.75" customHeight="1" x14ac:dyDescent="0.2">
      <c r="E632" s="452"/>
      <c r="X632" s="301"/>
    </row>
    <row r="633" spans="5:24" ht="15.75" customHeight="1" x14ac:dyDescent="0.2">
      <c r="E633" s="452"/>
      <c r="X633" s="301"/>
    </row>
    <row r="634" spans="5:24" ht="15.75" customHeight="1" x14ac:dyDescent="0.2">
      <c r="E634" s="452"/>
      <c r="X634" s="301"/>
    </row>
    <row r="635" spans="5:24" ht="15.75" customHeight="1" x14ac:dyDescent="0.2">
      <c r="E635" s="452"/>
      <c r="X635" s="301"/>
    </row>
    <row r="636" spans="5:24" ht="15.75" customHeight="1" x14ac:dyDescent="0.2">
      <c r="E636" s="452"/>
      <c r="X636" s="301"/>
    </row>
    <row r="637" spans="5:24" ht="15.75" customHeight="1" x14ac:dyDescent="0.2">
      <c r="E637" s="452"/>
      <c r="X637" s="301"/>
    </row>
    <row r="638" spans="5:24" ht="15.75" customHeight="1" x14ac:dyDescent="0.2">
      <c r="E638" s="452"/>
      <c r="X638" s="301"/>
    </row>
    <row r="639" spans="5:24" ht="15.75" customHeight="1" x14ac:dyDescent="0.2">
      <c r="E639" s="452"/>
      <c r="X639" s="301"/>
    </row>
    <row r="640" spans="5:24" ht="15.75" customHeight="1" x14ac:dyDescent="0.2">
      <c r="E640" s="452"/>
      <c r="X640" s="301"/>
    </row>
    <row r="641" spans="5:24" ht="15.75" customHeight="1" x14ac:dyDescent="0.2">
      <c r="E641" s="452"/>
      <c r="X641" s="301"/>
    </row>
    <row r="642" spans="5:24" ht="15.75" customHeight="1" x14ac:dyDescent="0.2">
      <c r="E642" s="452"/>
      <c r="X642" s="301"/>
    </row>
    <row r="643" spans="5:24" ht="15.75" customHeight="1" x14ac:dyDescent="0.2">
      <c r="E643" s="452"/>
      <c r="X643" s="301"/>
    </row>
    <row r="644" spans="5:24" ht="15.75" customHeight="1" x14ac:dyDescent="0.2">
      <c r="E644" s="452"/>
      <c r="X644" s="301"/>
    </row>
    <row r="645" spans="5:24" ht="15.75" customHeight="1" x14ac:dyDescent="0.2">
      <c r="E645" s="452"/>
      <c r="X645" s="301"/>
    </row>
    <row r="646" spans="5:24" ht="15.75" customHeight="1" x14ac:dyDescent="0.2">
      <c r="E646" s="452"/>
      <c r="X646" s="301"/>
    </row>
    <row r="647" spans="5:24" ht="15.75" customHeight="1" x14ac:dyDescent="0.2">
      <c r="E647" s="452"/>
      <c r="X647" s="301"/>
    </row>
    <row r="648" spans="5:24" ht="15.75" customHeight="1" x14ac:dyDescent="0.2">
      <c r="E648" s="452"/>
      <c r="X648" s="301"/>
    </row>
    <row r="649" spans="5:24" ht="15.75" customHeight="1" x14ac:dyDescent="0.2">
      <c r="E649" s="452"/>
      <c r="X649" s="301"/>
    </row>
    <row r="650" spans="5:24" ht="15.75" customHeight="1" x14ac:dyDescent="0.2">
      <c r="E650" s="452"/>
      <c r="X650" s="301"/>
    </row>
    <row r="651" spans="5:24" ht="15.75" customHeight="1" x14ac:dyDescent="0.2">
      <c r="E651" s="452"/>
      <c r="X651" s="301"/>
    </row>
    <row r="652" spans="5:24" ht="15.75" customHeight="1" x14ac:dyDescent="0.2">
      <c r="E652" s="452"/>
      <c r="X652" s="301"/>
    </row>
    <row r="653" spans="5:24" ht="15.75" customHeight="1" x14ac:dyDescent="0.2">
      <c r="E653" s="452"/>
      <c r="X653" s="301"/>
    </row>
    <row r="654" spans="5:24" ht="15.75" customHeight="1" x14ac:dyDescent="0.2">
      <c r="E654" s="452"/>
      <c r="X654" s="301"/>
    </row>
    <row r="655" spans="5:24" ht="15.75" customHeight="1" x14ac:dyDescent="0.2">
      <c r="E655" s="452"/>
      <c r="X655" s="301"/>
    </row>
    <row r="656" spans="5:24" ht="15.75" customHeight="1" x14ac:dyDescent="0.2">
      <c r="E656" s="452"/>
      <c r="X656" s="301"/>
    </row>
    <row r="657" spans="5:24" ht="15.75" customHeight="1" x14ac:dyDescent="0.2">
      <c r="E657" s="452"/>
      <c r="X657" s="301"/>
    </row>
    <row r="658" spans="5:24" ht="15.75" customHeight="1" x14ac:dyDescent="0.2">
      <c r="E658" s="452"/>
      <c r="X658" s="301"/>
    </row>
    <row r="659" spans="5:24" ht="15.75" customHeight="1" x14ac:dyDescent="0.2">
      <c r="E659" s="452"/>
      <c r="X659" s="301"/>
    </row>
    <row r="660" spans="5:24" ht="15.75" customHeight="1" x14ac:dyDescent="0.2">
      <c r="E660" s="452"/>
      <c r="X660" s="301"/>
    </row>
    <row r="661" spans="5:24" ht="15.75" customHeight="1" x14ac:dyDescent="0.2">
      <c r="E661" s="452"/>
      <c r="X661" s="301"/>
    </row>
    <row r="662" spans="5:24" ht="15.75" customHeight="1" x14ac:dyDescent="0.2">
      <c r="E662" s="452"/>
      <c r="X662" s="301"/>
    </row>
    <row r="663" spans="5:24" ht="15.75" customHeight="1" x14ac:dyDescent="0.2">
      <c r="E663" s="452"/>
      <c r="X663" s="301"/>
    </row>
    <row r="664" spans="5:24" ht="15.75" customHeight="1" x14ac:dyDescent="0.2">
      <c r="E664" s="452"/>
      <c r="X664" s="301"/>
    </row>
    <row r="665" spans="5:24" ht="15.75" customHeight="1" x14ac:dyDescent="0.2">
      <c r="E665" s="452"/>
      <c r="X665" s="301"/>
    </row>
    <row r="666" spans="5:24" ht="15.75" customHeight="1" x14ac:dyDescent="0.2">
      <c r="E666" s="452"/>
      <c r="X666" s="301"/>
    </row>
    <row r="667" spans="5:24" ht="15.75" customHeight="1" x14ac:dyDescent="0.2">
      <c r="E667" s="452"/>
      <c r="X667" s="301"/>
    </row>
    <row r="668" spans="5:24" ht="15.75" customHeight="1" x14ac:dyDescent="0.2">
      <c r="E668" s="452"/>
      <c r="X668" s="301"/>
    </row>
    <row r="669" spans="5:24" ht="15.75" customHeight="1" x14ac:dyDescent="0.2">
      <c r="E669" s="452"/>
      <c r="X669" s="301"/>
    </row>
    <row r="670" spans="5:24" ht="15.75" customHeight="1" x14ac:dyDescent="0.2">
      <c r="E670" s="452"/>
      <c r="X670" s="301"/>
    </row>
    <row r="671" spans="5:24" ht="15.75" customHeight="1" x14ac:dyDescent="0.2">
      <c r="E671" s="452"/>
      <c r="X671" s="301"/>
    </row>
    <row r="672" spans="5:24" ht="15.75" customHeight="1" x14ac:dyDescent="0.2">
      <c r="E672" s="452"/>
      <c r="X672" s="301"/>
    </row>
    <row r="673" spans="5:24" ht="15.75" customHeight="1" x14ac:dyDescent="0.2">
      <c r="E673" s="452"/>
      <c r="X673" s="301"/>
    </row>
    <row r="674" spans="5:24" ht="15.75" customHeight="1" x14ac:dyDescent="0.2">
      <c r="E674" s="452"/>
      <c r="X674" s="301"/>
    </row>
    <row r="675" spans="5:24" ht="15.75" customHeight="1" x14ac:dyDescent="0.2">
      <c r="E675" s="452"/>
      <c r="X675" s="301"/>
    </row>
    <row r="676" spans="5:24" ht="15.75" customHeight="1" x14ac:dyDescent="0.2">
      <c r="E676" s="452"/>
      <c r="X676" s="301"/>
    </row>
    <row r="677" spans="5:24" ht="15.75" customHeight="1" x14ac:dyDescent="0.2">
      <c r="E677" s="452"/>
      <c r="X677" s="301"/>
    </row>
    <row r="678" spans="5:24" ht="15.75" customHeight="1" x14ac:dyDescent="0.2">
      <c r="E678" s="452"/>
      <c r="X678" s="301"/>
    </row>
    <row r="679" spans="5:24" ht="15.75" customHeight="1" x14ac:dyDescent="0.2">
      <c r="E679" s="452"/>
      <c r="X679" s="301"/>
    </row>
    <row r="680" spans="5:24" ht="15.75" customHeight="1" x14ac:dyDescent="0.2">
      <c r="E680" s="452"/>
      <c r="X680" s="301"/>
    </row>
    <row r="681" spans="5:24" ht="15.75" customHeight="1" x14ac:dyDescent="0.2">
      <c r="E681" s="452"/>
      <c r="X681" s="301"/>
    </row>
    <row r="682" spans="5:24" ht="15.75" customHeight="1" x14ac:dyDescent="0.2">
      <c r="E682" s="452"/>
      <c r="X682" s="301"/>
    </row>
    <row r="683" spans="5:24" ht="15.75" customHeight="1" x14ac:dyDescent="0.2">
      <c r="E683" s="452"/>
      <c r="X683" s="301"/>
    </row>
    <row r="684" spans="5:24" ht="15.75" customHeight="1" x14ac:dyDescent="0.2">
      <c r="E684" s="452"/>
      <c r="X684" s="301"/>
    </row>
    <row r="685" spans="5:24" ht="15.75" customHeight="1" x14ac:dyDescent="0.2">
      <c r="E685" s="452"/>
      <c r="X685" s="301"/>
    </row>
    <row r="686" spans="5:24" ht="15.75" customHeight="1" x14ac:dyDescent="0.2">
      <c r="E686" s="452"/>
      <c r="X686" s="301"/>
    </row>
    <row r="687" spans="5:24" ht="15.75" customHeight="1" x14ac:dyDescent="0.2">
      <c r="E687" s="452"/>
      <c r="X687" s="301"/>
    </row>
    <row r="688" spans="5:24" ht="15.75" customHeight="1" x14ac:dyDescent="0.2">
      <c r="E688" s="452"/>
      <c r="X688" s="301"/>
    </row>
    <row r="689" spans="5:24" ht="15.75" customHeight="1" x14ac:dyDescent="0.2">
      <c r="E689" s="452"/>
      <c r="X689" s="301"/>
    </row>
    <row r="690" spans="5:24" ht="15.75" customHeight="1" x14ac:dyDescent="0.2">
      <c r="E690" s="452"/>
      <c r="X690" s="301"/>
    </row>
    <row r="691" spans="5:24" ht="15.75" customHeight="1" x14ac:dyDescent="0.2">
      <c r="E691" s="452"/>
      <c r="X691" s="301"/>
    </row>
    <row r="692" spans="5:24" ht="15.75" customHeight="1" x14ac:dyDescent="0.2">
      <c r="E692" s="452"/>
      <c r="X692" s="301"/>
    </row>
    <row r="693" spans="5:24" ht="15.75" customHeight="1" x14ac:dyDescent="0.2">
      <c r="E693" s="452"/>
      <c r="X693" s="301"/>
    </row>
    <row r="694" spans="5:24" ht="15.75" customHeight="1" x14ac:dyDescent="0.2">
      <c r="E694" s="452"/>
      <c r="X694" s="301"/>
    </row>
    <row r="695" spans="5:24" ht="15.75" customHeight="1" x14ac:dyDescent="0.2">
      <c r="E695" s="452"/>
      <c r="X695" s="301"/>
    </row>
    <row r="696" spans="5:24" ht="15.75" customHeight="1" x14ac:dyDescent="0.2">
      <c r="E696" s="452"/>
      <c r="X696" s="301"/>
    </row>
    <row r="697" spans="5:24" ht="15.75" customHeight="1" x14ac:dyDescent="0.2">
      <c r="E697" s="452"/>
      <c r="X697" s="301"/>
    </row>
    <row r="698" spans="5:24" ht="15.75" customHeight="1" x14ac:dyDescent="0.2">
      <c r="E698" s="452"/>
      <c r="X698" s="301"/>
    </row>
    <row r="699" spans="5:24" ht="15.75" customHeight="1" x14ac:dyDescent="0.2">
      <c r="E699" s="452"/>
      <c r="X699" s="301"/>
    </row>
    <row r="700" spans="5:24" ht="15.75" customHeight="1" x14ac:dyDescent="0.2">
      <c r="E700" s="452"/>
      <c r="X700" s="301"/>
    </row>
    <row r="701" spans="5:24" ht="15.75" customHeight="1" x14ac:dyDescent="0.2">
      <c r="E701" s="452"/>
      <c r="X701" s="301"/>
    </row>
    <row r="702" spans="5:24" ht="15.75" customHeight="1" x14ac:dyDescent="0.2">
      <c r="E702" s="452"/>
      <c r="X702" s="301"/>
    </row>
    <row r="703" spans="5:24" ht="15.75" customHeight="1" x14ac:dyDescent="0.2">
      <c r="E703" s="452"/>
      <c r="X703" s="301"/>
    </row>
    <row r="704" spans="5:24" ht="15.75" customHeight="1" x14ac:dyDescent="0.2">
      <c r="E704" s="452"/>
      <c r="X704" s="301"/>
    </row>
    <row r="705" spans="5:24" ht="15.75" customHeight="1" x14ac:dyDescent="0.2">
      <c r="E705" s="452"/>
      <c r="X705" s="301"/>
    </row>
    <row r="706" spans="5:24" ht="15.75" customHeight="1" x14ac:dyDescent="0.2">
      <c r="E706" s="452"/>
      <c r="X706" s="301"/>
    </row>
    <row r="707" spans="5:24" ht="15.75" customHeight="1" x14ac:dyDescent="0.2">
      <c r="E707" s="452"/>
      <c r="X707" s="301"/>
    </row>
    <row r="708" spans="5:24" ht="15.75" customHeight="1" x14ac:dyDescent="0.2">
      <c r="E708" s="452"/>
      <c r="X708" s="301"/>
    </row>
    <row r="709" spans="5:24" ht="15.75" customHeight="1" x14ac:dyDescent="0.2">
      <c r="E709" s="452"/>
      <c r="X709" s="301"/>
    </row>
    <row r="710" spans="5:24" ht="15.75" customHeight="1" x14ac:dyDescent="0.2">
      <c r="E710" s="452"/>
      <c r="X710" s="301"/>
    </row>
    <row r="711" spans="5:24" ht="15.75" customHeight="1" x14ac:dyDescent="0.2">
      <c r="E711" s="452"/>
      <c r="X711" s="301"/>
    </row>
    <row r="712" spans="5:24" ht="15.75" customHeight="1" x14ac:dyDescent="0.2">
      <c r="E712" s="452"/>
      <c r="X712" s="301"/>
    </row>
    <row r="713" spans="5:24" ht="15.75" customHeight="1" x14ac:dyDescent="0.2">
      <c r="E713" s="452"/>
      <c r="X713" s="301"/>
    </row>
    <row r="714" spans="5:24" ht="15.75" customHeight="1" x14ac:dyDescent="0.2">
      <c r="E714" s="452"/>
      <c r="X714" s="301"/>
    </row>
    <row r="715" spans="5:24" ht="15.75" customHeight="1" x14ac:dyDescent="0.2">
      <c r="E715" s="452"/>
      <c r="X715" s="301"/>
    </row>
    <row r="716" spans="5:24" ht="15.75" customHeight="1" x14ac:dyDescent="0.2">
      <c r="E716" s="452"/>
      <c r="X716" s="301"/>
    </row>
    <row r="717" spans="5:24" ht="15.75" customHeight="1" x14ac:dyDescent="0.2">
      <c r="E717" s="452"/>
      <c r="X717" s="301"/>
    </row>
    <row r="718" spans="5:24" ht="15.75" customHeight="1" x14ac:dyDescent="0.2">
      <c r="E718" s="452"/>
      <c r="X718" s="301"/>
    </row>
    <row r="719" spans="5:24" ht="15.75" customHeight="1" x14ac:dyDescent="0.2">
      <c r="E719" s="452"/>
      <c r="X719" s="301"/>
    </row>
    <row r="720" spans="5:24" ht="15.75" customHeight="1" x14ac:dyDescent="0.2">
      <c r="E720" s="452"/>
      <c r="X720" s="301"/>
    </row>
    <row r="721" spans="5:24" ht="15.75" customHeight="1" x14ac:dyDescent="0.2">
      <c r="E721" s="452"/>
      <c r="X721" s="301"/>
    </row>
    <row r="722" spans="5:24" ht="15.75" customHeight="1" x14ac:dyDescent="0.2">
      <c r="E722" s="452"/>
      <c r="X722" s="301"/>
    </row>
    <row r="723" spans="5:24" ht="15.75" customHeight="1" x14ac:dyDescent="0.2">
      <c r="E723" s="452"/>
      <c r="X723" s="301"/>
    </row>
    <row r="724" spans="5:24" ht="15.75" customHeight="1" x14ac:dyDescent="0.2">
      <c r="E724" s="452"/>
      <c r="X724" s="301"/>
    </row>
    <row r="725" spans="5:24" ht="15.75" customHeight="1" x14ac:dyDescent="0.2">
      <c r="E725" s="452"/>
      <c r="X725" s="301"/>
    </row>
    <row r="726" spans="5:24" ht="15.75" customHeight="1" x14ac:dyDescent="0.2">
      <c r="E726" s="452"/>
      <c r="X726" s="301"/>
    </row>
    <row r="727" spans="5:24" ht="15.75" customHeight="1" x14ac:dyDescent="0.2">
      <c r="E727" s="452"/>
      <c r="X727" s="301"/>
    </row>
    <row r="728" spans="5:24" ht="15.75" customHeight="1" x14ac:dyDescent="0.2">
      <c r="E728" s="452"/>
      <c r="X728" s="301"/>
    </row>
    <row r="729" spans="5:24" ht="15.75" customHeight="1" x14ac:dyDescent="0.2">
      <c r="E729" s="452"/>
      <c r="X729" s="301"/>
    </row>
    <row r="730" spans="5:24" ht="15.75" customHeight="1" x14ac:dyDescent="0.2">
      <c r="E730" s="452"/>
      <c r="X730" s="301"/>
    </row>
    <row r="731" spans="5:24" ht="15.75" customHeight="1" x14ac:dyDescent="0.2">
      <c r="E731" s="452"/>
      <c r="X731" s="301"/>
    </row>
    <row r="732" spans="5:24" ht="15.75" customHeight="1" x14ac:dyDescent="0.2">
      <c r="E732" s="452"/>
      <c r="X732" s="301"/>
    </row>
    <row r="733" spans="5:24" ht="15.75" customHeight="1" x14ac:dyDescent="0.2">
      <c r="E733" s="452"/>
      <c r="X733" s="301"/>
    </row>
    <row r="734" spans="5:24" ht="15.75" customHeight="1" x14ac:dyDescent="0.2">
      <c r="E734" s="452"/>
      <c r="X734" s="301"/>
    </row>
    <row r="735" spans="5:24" ht="15.75" customHeight="1" x14ac:dyDescent="0.2">
      <c r="E735" s="452"/>
      <c r="X735" s="301"/>
    </row>
    <row r="736" spans="5:24" ht="15.75" customHeight="1" x14ac:dyDescent="0.2">
      <c r="E736" s="452"/>
      <c r="X736" s="301"/>
    </row>
    <row r="737" spans="5:24" ht="15.75" customHeight="1" x14ac:dyDescent="0.2">
      <c r="E737" s="452"/>
      <c r="X737" s="301"/>
    </row>
    <row r="738" spans="5:24" ht="15.75" customHeight="1" x14ac:dyDescent="0.2">
      <c r="E738" s="452"/>
      <c r="X738" s="301"/>
    </row>
    <row r="739" spans="5:24" ht="15.75" customHeight="1" x14ac:dyDescent="0.2">
      <c r="E739" s="452"/>
      <c r="X739" s="301"/>
    </row>
    <row r="740" spans="5:24" ht="15.75" customHeight="1" x14ac:dyDescent="0.2">
      <c r="E740" s="452"/>
      <c r="X740" s="301"/>
    </row>
    <row r="741" spans="5:24" ht="15.75" customHeight="1" x14ac:dyDescent="0.2">
      <c r="E741" s="452"/>
      <c r="X741" s="301"/>
    </row>
    <row r="742" spans="5:24" ht="15.75" customHeight="1" x14ac:dyDescent="0.2">
      <c r="E742" s="452"/>
      <c r="X742" s="301"/>
    </row>
    <row r="743" spans="5:24" ht="15.75" customHeight="1" x14ac:dyDescent="0.2">
      <c r="E743" s="452"/>
      <c r="X743" s="301"/>
    </row>
    <row r="744" spans="5:24" ht="15.75" customHeight="1" x14ac:dyDescent="0.2">
      <c r="E744" s="452"/>
      <c r="X744" s="301"/>
    </row>
    <row r="745" spans="5:24" ht="15.75" customHeight="1" x14ac:dyDescent="0.2">
      <c r="E745" s="452"/>
      <c r="X745" s="301"/>
    </row>
    <row r="746" spans="5:24" ht="15.75" customHeight="1" x14ac:dyDescent="0.2">
      <c r="E746" s="452"/>
      <c r="X746" s="301"/>
    </row>
    <row r="747" spans="5:24" ht="15.75" customHeight="1" x14ac:dyDescent="0.2">
      <c r="E747" s="452"/>
      <c r="X747" s="301"/>
    </row>
    <row r="748" spans="5:24" ht="15.75" customHeight="1" x14ac:dyDescent="0.2">
      <c r="E748" s="452"/>
      <c r="X748" s="301"/>
    </row>
    <row r="749" spans="5:24" ht="15.75" customHeight="1" x14ac:dyDescent="0.2">
      <c r="E749" s="452"/>
      <c r="X749" s="301"/>
    </row>
    <row r="750" spans="5:24" ht="15.75" customHeight="1" x14ac:dyDescent="0.2">
      <c r="E750" s="452"/>
      <c r="X750" s="301"/>
    </row>
    <row r="751" spans="5:24" ht="15.75" customHeight="1" x14ac:dyDescent="0.2">
      <c r="E751" s="452"/>
      <c r="X751" s="301"/>
    </row>
    <row r="752" spans="5:24" ht="15.75" customHeight="1" x14ac:dyDescent="0.2">
      <c r="E752" s="452"/>
      <c r="X752" s="301"/>
    </row>
    <row r="753" spans="5:24" ht="15.75" customHeight="1" x14ac:dyDescent="0.2">
      <c r="E753" s="452"/>
      <c r="X753" s="301"/>
    </row>
    <row r="754" spans="5:24" ht="15.75" customHeight="1" x14ac:dyDescent="0.2">
      <c r="E754" s="452"/>
      <c r="X754" s="301"/>
    </row>
    <row r="755" spans="5:24" ht="15.75" customHeight="1" x14ac:dyDescent="0.2">
      <c r="E755" s="452"/>
      <c r="X755" s="301"/>
    </row>
    <row r="756" spans="5:24" ht="15.75" customHeight="1" x14ac:dyDescent="0.2">
      <c r="E756" s="452"/>
      <c r="X756" s="301"/>
    </row>
    <row r="757" spans="5:24" ht="15.75" customHeight="1" x14ac:dyDescent="0.2">
      <c r="E757" s="452"/>
      <c r="X757" s="301"/>
    </row>
    <row r="758" spans="5:24" ht="15.75" customHeight="1" x14ac:dyDescent="0.2">
      <c r="E758" s="452"/>
      <c r="X758" s="301"/>
    </row>
    <row r="759" spans="5:24" ht="15.75" customHeight="1" x14ac:dyDescent="0.2">
      <c r="E759" s="452"/>
      <c r="X759" s="301"/>
    </row>
    <row r="760" spans="5:24" ht="15.75" customHeight="1" x14ac:dyDescent="0.2">
      <c r="E760" s="452"/>
      <c r="X760" s="301"/>
    </row>
    <row r="761" spans="5:24" ht="15.75" customHeight="1" x14ac:dyDescent="0.2">
      <c r="E761" s="452"/>
      <c r="X761" s="301"/>
    </row>
    <row r="762" spans="5:24" ht="15.75" customHeight="1" x14ac:dyDescent="0.2">
      <c r="E762" s="452"/>
      <c r="X762" s="301"/>
    </row>
    <row r="763" spans="5:24" ht="15.75" customHeight="1" x14ac:dyDescent="0.2">
      <c r="E763" s="452"/>
      <c r="X763" s="301"/>
    </row>
    <row r="764" spans="5:24" ht="15.75" customHeight="1" x14ac:dyDescent="0.2">
      <c r="E764" s="452"/>
      <c r="X764" s="301"/>
    </row>
    <row r="765" spans="5:24" ht="15.75" customHeight="1" x14ac:dyDescent="0.2">
      <c r="E765" s="452"/>
      <c r="X765" s="301"/>
    </row>
    <row r="766" spans="5:24" ht="15.75" customHeight="1" x14ac:dyDescent="0.2">
      <c r="E766" s="452"/>
      <c r="X766" s="301"/>
    </row>
    <row r="767" spans="5:24" ht="15.75" customHeight="1" x14ac:dyDescent="0.2">
      <c r="E767" s="452"/>
      <c r="X767" s="301"/>
    </row>
    <row r="768" spans="5:24" ht="15.75" customHeight="1" x14ac:dyDescent="0.2">
      <c r="E768" s="452"/>
      <c r="X768" s="301"/>
    </row>
    <row r="769" spans="5:24" ht="15.75" customHeight="1" x14ac:dyDescent="0.2">
      <c r="E769" s="452"/>
      <c r="X769" s="301"/>
    </row>
    <row r="770" spans="5:24" ht="15.75" customHeight="1" x14ac:dyDescent="0.2">
      <c r="E770" s="452"/>
      <c r="X770" s="301"/>
    </row>
    <row r="771" spans="5:24" ht="15.75" customHeight="1" x14ac:dyDescent="0.2">
      <c r="E771" s="452"/>
      <c r="X771" s="301"/>
    </row>
    <row r="772" spans="5:24" ht="15.75" customHeight="1" x14ac:dyDescent="0.2">
      <c r="E772" s="452"/>
      <c r="X772" s="301"/>
    </row>
    <row r="773" spans="5:24" ht="15.75" customHeight="1" x14ac:dyDescent="0.2">
      <c r="E773" s="452"/>
      <c r="X773" s="301"/>
    </row>
    <row r="774" spans="5:24" ht="15.75" customHeight="1" x14ac:dyDescent="0.2">
      <c r="E774" s="452"/>
      <c r="X774" s="301"/>
    </row>
    <row r="775" spans="5:24" ht="15.75" customHeight="1" x14ac:dyDescent="0.2">
      <c r="E775" s="452"/>
      <c r="X775" s="301"/>
    </row>
    <row r="776" spans="5:24" ht="15.75" customHeight="1" x14ac:dyDescent="0.2">
      <c r="E776" s="452"/>
      <c r="X776" s="301"/>
    </row>
    <row r="777" spans="5:24" ht="15.75" customHeight="1" x14ac:dyDescent="0.2">
      <c r="E777" s="452"/>
      <c r="X777" s="301"/>
    </row>
    <row r="778" spans="5:24" ht="15.75" customHeight="1" x14ac:dyDescent="0.2">
      <c r="E778" s="452"/>
      <c r="X778" s="301"/>
    </row>
    <row r="779" spans="5:24" ht="15.75" customHeight="1" x14ac:dyDescent="0.2">
      <c r="E779" s="452"/>
      <c r="X779" s="301"/>
    </row>
    <row r="780" spans="5:24" ht="15.75" customHeight="1" x14ac:dyDescent="0.2">
      <c r="E780" s="452"/>
      <c r="X780" s="301"/>
    </row>
    <row r="781" spans="5:24" ht="15.75" customHeight="1" x14ac:dyDescent="0.2">
      <c r="E781" s="452"/>
      <c r="X781" s="301"/>
    </row>
    <row r="782" spans="5:24" ht="15.75" customHeight="1" x14ac:dyDescent="0.2">
      <c r="E782" s="452"/>
      <c r="X782" s="301"/>
    </row>
    <row r="783" spans="5:24" ht="15.75" customHeight="1" x14ac:dyDescent="0.2">
      <c r="E783" s="452"/>
      <c r="X783" s="301"/>
    </row>
    <row r="784" spans="5:24" ht="15.75" customHeight="1" x14ac:dyDescent="0.2">
      <c r="E784" s="452"/>
      <c r="X784" s="301"/>
    </row>
    <row r="785" spans="5:24" ht="15.75" customHeight="1" x14ac:dyDescent="0.2">
      <c r="E785" s="452"/>
      <c r="X785" s="301"/>
    </row>
    <row r="786" spans="5:24" ht="15.75" customHeight="1" x14ac:dyDescent="0.2">
      <c r="E786" s="452"/>
      <c r="X786" s="301"/>
    </row>
    <row r="787" spans="5:24" ht="15.75" customHeight="1" x14ac:dyDescent="0.2">
      <c r="E787" s="452"/>
      <c r="X787" s="301"/>
    </row>
    <row r="788" spans="5:24" ht="15.75" customHeight="1" x14ac:dyDescent="0.2">
      <c r="E788" s="452"/>
      <c r="X788" s="301"/>
    </row>
    <row r="789" spans="5:24" ht="15.75" customHeight="1" x14ac:dyDescent="0.2">
      <c r="E789" s="452"/>
      <c r="X789" s="301"/>
    </row>
    <row r="790" spans="5:24" ht="15.75" customHeight="1" x14ac:dyDescent="0.2">
      <c r="E790" s="452"/>
      <c r="X790" s="301"/>
    </row>
    <row r="791" spans="5:24" ht="15.75" customHeight="1" x14ac:dyDescent="0.2">
      <c r="E791" s="452"/>
      <c r="X791" s="301"/>
    </row>
    <row r="792" spans="5:24" ht="15.75" customHeight="1" x14ac:dyDescent="0.2">
      <c r="E792" s="452"/>
      <c r="X792" s="301"/>
    </row>
    <row r="793" spans="5:24" ht="15.75" customHeight="1" x14ac:dyDescent="0.2">
      <c r="E793" s="452"/>
      <c r="X793" s="301"/>
    </row>
    <row r="794" spans="5:24" ht="15.75" customHeight="1" x14ac:dyDescent="0.2">
      <c r="E794" s="452"/>
      <c r="X794" s="301"/>
    </row>
    <row r="795" spans="5:24" ht="15.75" customHeight="1" x14ac:dyDescent="0.2">
      <c r="E795" s="452"/>
      <c r="X795" s="301"/>
    </row>
    <row r="796" spans="5:24" ht="15.75" customHeight="1" x14ac:dyDescent="0.2">
      <c r="E796" s="452"/>
      <c r="X796" s="301"/>
    </row>
    <row r="797" spans="5:24" ht="15.75" customHeight="1" x14ac:dyDescent="0.2">
      <c r="E797" s="452"/>
      <c r="X797" s="301"/>
    </row>
    <row r="798" spans="5:24" ht="15.75" customHeight="1" x14ac:dyDescent="0.2">
      <c r="E798" s="452"/>
      <c r="X798" s="301"/>
    </row>
    <row r="799" spans="5:24" ht="15.75" customHeight="1" x14ac:dyDescent="0.2">
      <c r="E799" s="452"/>
      <c r="X799" s="301"/>
    </row>
    <row r="800" spans="5:24" ht="15.75" customHeight="1" x14ac:dyDescent="0.2">
      <c r="E800" s="452"/>
      <c r="X800" s="301"/>
    </row>
    <row r="801" spans="5:24" ht="15.75" customHeight="1" x14ac:dyDescent="0.2">
      <c r="E801" s="452"/>
      <c r="X801" s="301"/>
    </row>
    <row r="802" spans="5:24" ht="15.75" customHeight="1" x14ac:dyDescent="0.2">
      <c r="E802" s="452"/>
      <c r="X802" s="301"/>
    </row>
    <row r="803" spans="5:24" ht="15.75" customHeight="1" x14ac:dyDescent="0.2">
      <c r="E803" s="452"/>
      <c r="X803" s="301"/>
    </row>
    <row r="804" spans="5:24" ht="15.75" customHeight="1" x14ac:dyDescent="0.2">
      <c r="E804" s="452"/>
      <c r="X804" s="301"/>
    </row>
    <row r="805" spans="5:24" ht="15.75" customHeight="1" x14ac:dyDescent="0.2">
      <c r="E805" s="452"/>
      <c r="X805" s="301"/>
    </row>
    <row r="806" spans="5:24" ht="15.75" customHeight="1" x14ac:dyDescent="0.2">
      <c r="E806" s="452"/>
      <c r="X806" s="301"/>
    </row>
    <row r="807" spans="5:24" ht="15.75" customHeight="1" x14ac:dyDescent="0.2">
      <c r="E807" s="452"/>
      <c r="X807" s="301"/>
    </row>
    <row r="808" spans="5:24" ht="15.75" customHeight="1" x14ac:dyDescent="0.2">
      <c r="E808" s="452"/>
      <c r="X808" s="301"/>
    </row>
    <row r="809" spans="5:24" ht="15.75" customHeight="1" x14ac:dyDescent="0.2">
      <c r="E809" s="452"/>
      <c r="X809" s="301"/>
    </row>
    <row r="810" spans="5:24" ht="15.75" customHeight="1" x14ac:dyDescent="0.2">
      <c r="E810" s="452"/>
      <c r="X810" s="301"/>
    </row>
    <row r="811" spans="5:24" ht="15.75" customHeight="1" x14ac:dyDescent="0.2">
      <c r="E811" s="452"/>
      <c r="X811" s="301"/>
    </row>
    <row r="812" spans="5:24" ht="15.75" customHeight="1" x14ac:dyDescent="0.2">
      <c r="E812" s="452"/>
      <c r="X812" s="301"/>
    </row>
    <row r="813" spans="5:24" ht="15.75" customHeight="1" x14ac:dyDescent="0.2">
      <c r="E813" s="452"/>
      <c r="X813" s="301"/>
    </row>
    <row r="814" spans="5:24" ht="15.75" customHeight="1" x14ac:dyDescent="0.2">
      <c r="E814" s="452"/>
      <c r="X814" s="301"/>
    </row>
    <row r="815" spans="5:24" ht="15.75" customHeight="1" x14ac:dyDescent="0.2">
      <c r="E815" s="452"/>
      <c r="X815" s="301"/>
    </row>
    <row r="816" spans="5:24" ht="15.75" customHeight="1" x14ac:dyDescent="0.2">
      <c r="E816" s="452"/>
      <c r="X816" s="301"/>
    </row>
    <row r="817" spans="5:24" ht="15.75" customHeight="1" x14ac:dyDescent="0.2">
      <c r="E817" s="452"/>
      <c r="X817" s="301"/>
    </row>
    <row r="818" spans="5:24" ht="15.75" customHeight="1" x14ac:dyDescent="0.2">
      <c r="E818" s="452"/>
      <c r="X818" s="301"/>
    </row>
    <row r="819" spans="5:24" ht="15.75" customHeight="1" x14ac:dyDescent="0.2">
      <c r="E819" s="452"/>
      <c r="X819" s="301"/>
    </row>
    <row r="820" spans="5:24" ht="15.75" customHeight="1" x14ac:dyDescent="0.2">
      <c r="E820" s="452"/>
      <c r="X820" s="301"/>
    </row>
    <row r="821" spans="5:24" ht="15.75" customHeight="1" x14ac:dyDescent="0.2">
      <c r="E821" s="452"/>
      <c r="X821" s="301"/>
    </row>
    <row r="822" spans="5:24" ht="15.75" customHeight="1" x14ac:dyDescent="0.2">
      <c r="E822" s="452"/>
      <c r="X822" s="301"/>
    </row>
    <row r="823" spans="5:24" ht="15.75" customHeight="1" x14ac:dyDescent="0.2">
      <c r="E823" s="452"/>
      <c r="X823" s="301"/>
    </row>
    <row r="824" spans="5:24" ht="15.75" customHeight="1" x14ac:dyDescent="0.2">
      <c r="E824" s="452"/>
      <c r="X824" s="301"/>
    </row>
    <row r="825" spans="5:24" ht="15.75" customHeight="1" x14ac:dyDescent="0.2">
      <c r="E825" s="452"/>
      <c r="X825" s="301"/>
    </row>
    <row r="826" spans="5:24" ht="15.75" customHeight="1" x14ac:dyDescent="0.2">
      <c r="E826" s="452"/>
      <c r="X826" s="301"/>
    </row>
    <row r="827" spans="5:24" ht="15.75" customHeight="1" x14ac:dyDescent="0.2">
      <c r="E827" s="452"/>
      <c r="X827" s="301"/>
    </row>
    <row r="828" spans="5:24" ht="15.75" customHeight="1" x14ac:dyDescent="0.2">
      <c r="E828" s="452"/>
      <c r="X828" s="301"/>
    </row>
    <row r="829" spans="5:24" ht="15.75" customHeight="1" x14ac:dyDescent="0.2">
      <c r="E829" s="452"/>
      <c r="X829" s="301"/>
    </row>
    <row r="830" spans="5:24" ht="15.75" customHeight="1" x14ac:dyDescent="0.2">
      <c r="E830" s="452"/>
      <c r="X830" s="301"/>
    </row>
    <row r="831" spans="5:24" ht="15.75" customHeight="1" x14ac:dyDescent="0.2">
      <c r="E831" s="452"/>
      <c r="X831" s="301"/>
    </row>
    <row r="832" spans="5:24" ht="15.75" customHeight="1" x14ac:dyDescent="0.2">
      <c r="E832" s="452"/>
      <c r="X832" s="301"/>
    </row>
    <row r="833" spans="5:24" ht="15.75" customHeight="1" x14ac:dyDescent="0.2">
      <c r="E833" s="452"/>
      <c r="X833" s="301"/>
    </row>
    <row r="834" spans="5:24" ht="15.75" customHeight="1" x14ac:dyDescent="0.2">
      <c r="E834" s="452"/>
      <c r="X834" s="301"/>
    </row>
    <row r="835" spans="5:24" ht="15.75" customHeight="1" x14ac:dyDescent="0.2">
      <c r="E835" s="452"/>
      <c r="X835" s="301"/>
    </row>
    <row r="836" spans="5:24" ht="15.75" customHeight="1" x14ac:dyDescent="0.2">
      <c r="E836" s="452"/>
      <c r="X836" s="301"/>
    </row>
    <row r="837" spans="5:24" ht="15.75" customHeight="1" x14ac:dyDescent="0.2">
      <c r="E837" s="452"/>
      <c r="X837" s="301"/>
    </row>
    <row r="838" spans="5:24" ht="15.75" customHeight="1" x14ac:dyDescent="0.2">
      <c r="E838" s="452"/>
      <c r="X838" s="301"/>
    </row>
    <row r="839" spans="5:24" ht="15.75" customHeight="1" x14ac:dyDescent="0.2">
      <c r="E839" s="452"/>
      <c r="X839" s="301"/>
    </row>
    <row r="840" spans="5:24" ht="15.75" customHeight="1" x14ac:dyDescent="0.2">
      <c r="E840" s="452"/>
      <c r="X840" s="301"/>
    </row>
    <row r="841" spans="5:24" ht="15.75" customHeight="1" x14ac:dyDescent="0.2">
      <c r="E841" s="452"/>
      <c r="X841" s="301"/>
    </row>
    <row r="842" spans="5:24" ht="15.75" customHeight="1" x14ac:dyDescent="0.2">
      <c r="E842" s="452"/>
      <c r="X842" s="301"/>
    </row>
    <row r="843" spans="5:24" ht="15.75" customHeight="1" x14ac:dyDescent="0.2">
      <c r="E843" s="452"/>
      <c r="X843" s="301"/>
    </row>
    <row r="844" spans="5:24" ht="15.75" customHeight="1" x14ac:dyDescent="0.2">
      <c r="E844" s="452"/>
      <c r="X844" s="301"/>
    </row>
    <row r="845" spans="5:24" ht="15.75" customHeight="1" x14ac:dyDescent="0.2">
      <c r="E845" s="452"/>
      <c r="X845" s="301"/>
    </row>
    <row r="846" spans="5:24" ht="15.75" customHeight="1" x14ac:dyDescent="0.2">
      <c r="E846" s="452"/>
      <c r="X846" s="301"/>
    </row>
    <row r="847" spans="5:24" ht="15.75" customHeight="1" x14ac:dyDescent="0.2">
      <c r="E847" s="452"/>
      <c r="X847" s="301"/>
    </row>
    <row r="848" spans="5:24" ht="15.75" customHeight="1" x14ac:dyDescent="0.2">
      <c r="E848" s="452"/>
      <c r="X848" s="301"/>
    </row>
    <row r="849" spans="5:24" ht="15.75" customHeight="1" x14ac:dyDescent="0.2">
      <c r="E849" s="452"/>
      <c r="X849" s="301"/>
    </row>
    <row r="850" spans="5:24" ht="15.75" customHeight="1" x14ac:dyDescent="0.2">
      <c r="E850" s="452"/>
      <c r="X850" s="301"/>
    </row>
    <row r="851" spans="5:24" ht="15.75" customHeight="1" x14ac:dyDescent="0.2">
      <c r="E851" s="452"/>
      <c r="X851" s="301"/>
    </row>
    <row r="852" spans="5:24" ht="15.75" customHeight="1" x14ac:dyDescent="0.2">
      <c r="E852" s="452"/>
      <c r="X852" s="301"/>
    </row>
    <row r="853" spans="5:24" ht="15.75" customHeight="1" x14ac:dyDescent="0.2">
      <c r="E853" s="452"/>
      <c r="X853" s="301"/>
    </row>
    <row r="854" spans="5:24" ht="15.75" customHeight="1" x14ac:dyDescent="0.2">
      <c r="E854" s="452"/>
      <c r="X854" s="301"/>
    </row>
    <row r="855" spans="5:24" ht="15.75" customHeight="1" x14ac:dyDescent="0.2">
      <c r="E855" s="452"/>
      <c r="X855" s="301"/>
    </row>
    <row r="856" spans="5:24" ht="15.75" customHeight="1" x14ac:dyDescent="0.2">
      <c r="E856" s="452"/>
      <c r="X856" s="301"/>
    </row>
    <row r="857" spans="5:24" ht="15.75" customHeight="1" x14ac:dyDescent="0.2">
      <c r="E857" s="452"/>
      <c r="X857" s="301"/>
    </row>
    <row r="858" spans="5:24" ht="15.75" customHeight="1" x14ac:dyDescent="0.2">
      <c r="E858" s="452"/>
      <c r="X858" s="301"/>
    </row>
    <row r="859" spans="5:24" ht="15.75" customHeight="1" x14ac:dyDescent="0.2">
      <c r="E859" s="452"/>
      <c r="X859" s="301"/>
    </row>
    <row r="860" spans="5:24" ht="15.75" customHeight="1" x14ac:dyDescent="0.2">
      <c r="E860" s="452"/>
      <c r="X860" s="301"/>
    </row>
    <row r="861" spans="5:24" ht="15.75" customHeight="1" x14ac:dyDescent="0.2">
      <c r="E861" s="452"/>
      <c r="X861" s="301"/>
    </row>
    <row r="862" spans="5:24" ht="15.75" customHeight="1" x14ac:dyDescent="0.2">
      <c r="E862" s="452"/>
      <c r="X862" s="301"/>
    </row>
    <row r="863" spans="5:24" ht="15.75" customHeight="1" x14ac:dyDescent="0.2">
      <c r="E863" s="452"/>
      <c r="X863" s="301"/>
    </row>
    <row r="864" spans="5:24" ht="15.75" customHeight="1" x14ac:dyDescent="0.2">
      <c r="E864" s="452"/>
      <c r="X864" s="301"/>
    </row>
    <row r="865" spans="5:24" ht="15.75" customHeight="1" x14ac:dyDescent="0.2">
      <c r="E865" s="452"/>
      <c r="X865" s="301"/>
    </row>
    <row r="866" spans="5:24" ht="15.75" customHeight="1" x14ac:dyDescent="0.2">
      <c r="E866" s="452"/>
      <c r="X866" s="301"/>
    </row>
    <row r="867" spans="5:24" ht="15.75" customHeight="1" x14ac:dyDescent="0.2">
      <c r="E867" s="452"/>
      <c r="X867" s="301"/>
    </row>
    <row r="868" spans="5:24" ht="15.75" customHeight="1" x14ac:dyDescent="0.2">
      <c r="E868" s="452"/>
      <c r="X868" s="301"/>
    </row>
    <row r="869" spans="5:24" ht="15.75" customHeight="1" x14ac:dyDescent="0.2">
      <c r="E869" s="452"/>
      <c r="X869" s="301"/>
    </row>
    <row r="870" spans="5:24" ht="15.75" customHeight="1" x14ac:dyDescent="0.2">
      <c r="E870" s="452"/>
      <c r="X870" s="301"/>
    </row>
    <row r="871" spans="5:24" ht="15.75" customHeight="1" x14ac:dyDescent="0.2">
      <c r="E871" s="452"/>
      <c r="X871" s="301"/>
    </row>
    <row r="872" spans="5:24" ht="15.75" customHeight="1" x14ac:dyDescent="0.2">
      <c r="E872" s="452"/>
      <c r="X872" s="301"/>
    </row>
    <row r="873" spans="5:24" ht="15.75" customHeight="1" x14ac:dyDescent="0.2">
      <c r="E873" s="452"/>
      <c r="X873" s="301"/>
    </row>
    <row r="874" spans="5:24" ht="15.75" customHeight="1" x14ac:dyDescent="0.2">
      <c r="E874" s="452"/>
      <c r="X874" s="301"/>
    </row>
    <row r="875" spans="5:24" ht="15.75" customHeight="1" x14ac:dyDescent="0.2">
      <c r="E875" s="452"/>
      <c r="X875" s="301"/>
    </row>
    <row r="876" spans="5:24" ht="15.75" customHeight="1" x14ac:dyDescent="0.2">
      <c r="E876" s="452"/>
      <c r="X876" s="301"/>
    </row>
    <row r="877" spans="5:24" ht="15.75" customHeight="1" x14ac:dyDescent="0.2">
      <c r="E877" s="452"/>
      <c r="X877" s="301"/>
    </row>
    <row r="878" spans="5:24" ht="15.75" customHeight="1" x14ac:dyDescent="0.2">
      <c r="E878" s="452"/>
      <c r="X878" s="301"/>
    </row>
    <row r="879" spans="5:24" ht="15.75" customHeight="1" x14ac:dyDescent="0.2">
      <c r="E879" s="452"/>
      <c r="X879" s="301"/>
    </row>
    <row r="880" spans="5:24" ht="15.75" customHeight="1" x14ac:dyDescent="0.2">
      <c r="E880" s="452"/>
      <c r="X880" s="301"/>
    </row>
    <row r="881" spans="5:24" ht="15.75" customHeight="1" x14ac:dyDescent="0.2">
      <c r="E881" s="452"/>
      <c r="X881" s="301"/>
    </row>
    <row r="882" spans="5:24" ht="15.75" customHeight="1" x14ac:dyDescent="0.2">
      <c r="E882" s="452"/>
      <c r="X882" s="301"/>
    </row>
    <row r="883" spans="5:24" ht="15.75" customHeight="1" x14ac:dyDescent="0.2">
      <c r="E883" s="452"/>
      <c r="X883" s="301"/>
    </row>
    <row r="884" spans="5:24" ht="15.75" customHeight="1" x14ac:dyDescent="0.2">
      <c r="E884" s="452"/>
      <c r="X884" s="301"/>
    </row>
    <row r="885" spans="5:24" ht="15.75" customHeight="1" x14ac:dyDescent="0.2">
      <c r="E885" s="452"/>
      <c r="X885" s="301"/>
    </row>
    <row r="886" spans="5:24" ht="15.75" customHeight="1" x14ac:dyDescent="0.2">
      <c r="E886" s="452"/>
      <c r="X886" s="301"/>
    </row>
    <row r="887" spans="5:24" ht="15.75" customHeight="1" x14ac:dyDescent="0.2">
      <c r="E887" s="452"/>
      <c r="X887" s="301"/>
    </row>
    <row r="888" spans="5:24" ht="15.75" customHeight="1" x14ac:dyDescent="0.2">
      <c r="E888" s="452"/>
      <c r="X888" s="301"/>
    </row>
    <row r="889" spans="5:24" ht="15.75" customHeight="1" x14ac:dyDescent="0.2">
      <c r="E889" s="452"/>
      <c r="X889" s="301"/>
    </row>
    <row r="890" spans="5:24" ht="15.75" customHeight="1" x14ac:dyDescent="0.2">
      <c r="E890" s="452"/>
      <c r="X890" s="301"/>
    </row>
    <row r="891" spans="5:24" ht="15.75" customHeight="1" x14ac:dyDescent="0.2">
      <c r="E891" s="452"/>
      <c r="X891" s="301"/>
    </row>
    <row r="892" spans="5:24" ht="15.75" customHeight="1" x14ac:dyDescent="0.2">
      <c r="E892" s="452"/>
      <c r="X892" s="301"/>
    </row>
    <row r="893" spans="5:24" ht="15.75" customHeight="1" x14ac:dyDescent="0.2">
      <c r="E893" s="452"/>
      <c r="X893" s="301"/>
    </row>
    <row r="894" spans="5:24" ht="15.75" customHeight="1" x14ac:dyDescent="0.2">
      <c r="E894" s="452"/>
      <c r="X894" s="301"/>
    </row>
    <row r="895" spans="5:24" ht="15.75" customHeight="1" x14ac:dyDescent="0.2">
      <c r="E895" s="452"/>
      <c r="X895" s="301"/>
    </row>
    <row r="896" spans="5:24" ht="15.75" customHeight="1" x14ac:dyDescent="0.2">
      <c r="E896" s="452"/>
      <c r="X896" s="301"/>
    </row>
    <row r="897" spans="5:24" ht="15.75" customHeight="1" x14ac:dyDescent="0.2">
      <c r="E897" s="452"/>
      <c r="X897" s="301"/>
    </row>
    <row r="898" spans="5:24" ht="15.75" customHeight="1" x14ac:dyDescent="0.2">
      <c r="E898" s="452"/>
      <c r="X898" s="301"/>
    </row>
    <row r="899" spans="5:24" ht="15.75" customHeight="1" x14ac:dyDescent="0.2">
      <c r="E899" s="452"/>
      <c r="X899" s="301"/>
    </row>
    <row r="900" spans="5:24" ht="15.75" customHeight="1" x14ac:dyDescent="0.2">
      <c r="E900" s="452"/>
      <c r="X900" s="301"/>
    </row>
    <row r="901" spans="5:24" ht="15.75" customHeight="1" x14ac:dyDescent="0.2">
      <c r="E901" s="452"/>
      <c r="X901" s="301"/>
    </row>
    <row r="902" spans="5:24" ht="15.75" customHeight="1" x14ac:dyDescent="0.2">
      <c r="E902" s="452"/>
      <c r="X902" s="301"/>
    </row>
    <row r="903" spans="5:24" ht="15.75" customHeight="1" x14ac:dyDescent="0.2">
      <c r="E903" s="452"/>
      <c r="X903" s="301"/>
    </row>
    <row r="904" spans="5:24" ht="15.75" customHeight="1" x14ac:dyDescent="0.2">
      <c r="E904" s="452"/>
      <c r="X904" s="301"/>
    </row>
    <row r="905" spans="5:24" ht="15.75" customHeight="1" x14ac:dyDescent="0.2">
      <c r="E905" s="452"/>
      <c r="X905" s="301"/>
    </row>
    <row r="906" spans="5:24" ht="15.75" customHeight="1" x14ac:dyDescent="0.2">
      <c r="E906" s="452"/>
      <c r="X906" s="301"/>
    </row>
    <row r="907" spans="5:24" ht="15.75" customHeight="1" x14ac:dyDescent="0.2">
      <c r="E907" s="452"/>
      <c r="X907" s="301"/>
    </row>
    <row r="908" spans="5:24" ht="15.75" customHeight="1" x14ac:dyDescent="0.2">
      <c r="E908" s="452"/>
      <c r="X908" s="301"/>
    </row>
    <row r="909" spans="5:24" ht="15.75" customHeight="1" x14ac:dyDescent="0.2">
      <c r="E909" s="452"/>
      <c r="X909" s="301"/>
    </row>
    <row r="910" spans="5:24" ht="15.75" customHeight="1" x14ac:dyDescent="0.2">
      <c r="E910" s="452"/>
      <c r="X910" s="301"/>
    </row>
    <row r="911" spans="5:24" ht="15.75" customHeight="1" x14ac:dyDescent="0.2">
      <c r="E911" s="452"/>
      <c r="X911" s="301"/>
    </row>
    <row r="912" spans="5:24" ht="15.75" customHeight="1" x14ac:dyDescent="0.2">
      <c r="E912" s="452"/>
      <c r="X912" s="301"/>
    </row>
    <row r="913" spans="5:24" ht="15.75" customHeight="1" x14ac:dyDescent="0.2">
      <c r="E913" s="452"/>
      <c r="X913" s="301"/>
    </row>
    <row r="914" spans="5:24" ht="15.75" customHeight="1" x14ac:dyDescent="0.2">
      <c r="E914" s="452"/>
      <c r="X914" s="301"/>
    </row>
    <row r="915" spans="5:24" ht="15.75" customHeight="1" x14ac:dyDescent="0.2">
      <c r="E915" s="452"/>
      <c r="X915" s="301"/>
    </row>
    <row r="916" spans="5:24" ht="15.75" customHeight="1" x14ac:dyDescent="0.2">
      <c r="E916" s="452"/>
      <c r="X916" s="301"/>
    </row>
    <row r="917" spans="5:24" ht="15.75" customHeight="1" x14ac:dyDescent="0.2">
      <c r="E917" s="452"/>
      <c r="X917" s="301"/>
    </row>
    <row r="918" spans="5:24" ht="15.75" customHeight="1" x14ac:dyDescent="0.2">
      <c r="E918" s="452"/>
      <c r="X918" s="301"/>
    </row>
    <row r="919" spans="5:24" ht="15.75" customHeight="1" x14ac:dyDescent="0.2">
      <c r="E919" s="452"/>
      <c r="X919" s="301"/>
    </row>
    <row r="920" spans="5:24" ht="15.75" customHeight="1" x14ac:dyDescent="0.2">
      <c r="E920" s="452"/>
      <c r="X920" s="301"/>
    </row>
    <row r="921" spans="5:24" ht="15.75" customHeight="1" x14ac:dyDescent="0.2">
      <c r="E921" s="452"/>
      <c r="X921" s="301"/>
    </row>
    <row r="922" spans="5:24" ht="15.75" customHeight="1" x14ac:dyDescent="0.2">
      <c r="E922" s="452"/>
      <c r="X922" s="301"/>
    </row>
    <row r="923" spans="5:24" ht="15.75" customHeight="1" x14ac:dyDescent="0.2">
      <c r="E923" s="452"/>
      <c r="X923" s="301"/>
    </row>
    <row r="924" spans="5:24" ht="15.75" customHeight="1" x14ac:dyDescent="0.2">
      <c r="E924" s="452"/>
      <c r="X924" s="301"/>
    </row>
    <row r="925" spans="5:24" ht="15.75" customHeight="1" x14ac:dyDescent="0.2">
      <c r="E925" s="452"/>
      <c r="X925" s="301"/>
    </row>
    <row r="926" spans="5:24" ht="15.75" customHeight="1" x14ac:dyDescent="0.2">
      <c r="E926" s="452"/>
      <c r="X926" s="301"/>
    </row>
    <row r="927" spans="5:24" ht="15.75" customHeight="1" x14ac:dyDescent="0.2">
      <c r="E927" s="452"/>
      <c r="X927" s="301"/>
    </row>
    <row r="928" spans="5:24" ht="15.75" customHeight="1" x14ac:dyDescent="0.2">
      <c r="E928" s="452"/>
      <c r="X928" s="301"/>
    </row>
    <row r="929" spans="5:24" ht="15.75" customHeight="1" x14ac:dyDescent="0.2">
      <c r="E929" s="452"/>
      <c r="X929" s="301"/>
    </row>
    <row r="930" spans="5:24" ht="15.75" customHeight="1" x14ac:dyDescent="0.2">
      <c r="E930" s="452"/>
      <c r="X930" s="301"/>
    </row>
    <row r="931" spans="5:24" ht="15.75" customHeight="1" x14ac:dyDescent="0.2">
      <c r="E931" s="452"/>
      <c r="X931" s="301"/>
    </row>
    <row r="932" spans="5:24" ht="15.75" customHeight="1" x14ac:dyDescent="0.2">
      <c r="E932" s="452"/>
      <c r="X932" s="301"/>
    </row>
    <row r="933" spans="5:24" ht="15.75" customHeight="1" x14ac:dyDescent="0.2">
      <c r="E933" s="452"/>
      <c r="X933" s="301"/>
    </row>
    <row r="934" spans="5:24" ht="15.75" customHeight="1" x14ac:dyDescent="0.2">
      <c r="E934" s="452"/>
      <c r="X934" s="301"/>
    </row>
    <row r="935" spans="5:24" ht="15.75" customHeight="1" x14ac:dyDescent="0.2">
      <c r="E935" s="452"/>
      <c r="X935" s="301"/>
    </row>
    <row r="936" spans="5:24" ht="15.75" customHeight="1" x14ac:dyDescent="0.2">
      <c r="E936" s="452"/>
      <c r="X936" s="301"/>
    </row>
    <row r="937" spans="5:24" ht="15.75" customHeight="1" x14ac:dyDescent="0.2">
      <c r="E937" s="452"/>
      <c r="X937" s="301"/>
    </row>
    <row r="938" spans="5:24" ht="15.75" customHeight="1" x14ac:dyDescent="0.2">
      <c r="E938" s="452"/>
      <c r="X938" s="301"/>
    </row>
    <row r="939" spans="5:24" ht="15.75" customHeight="1" x14ac:dyDescent="0.2">
      <c r="E939" s="452"/>
      <c r="X939" s="301"/>
    </row>
    <row r="940" spans="5:24" ht="15.75" customHeight="1" x14ac:dyDescent="0.2">
      <c r="E940" s="452"/>
      <c r="X940" s="301"/>
    </row>
    <row r="941" spans="5:24" ht="15.75" customHeight="1" x14ac:dyDescent="0.2">
      <c r="E941" s="452"/>
      <c r="X941" s="301"/>
    </row>
    <row r="942" spans="5:24" ht="15.75" customHeight="1" x14ac:dyDescent="0.2">
      <c r="E942" s="452"/>
      <c r="X942" s="301"/>
    </row>
    <row r="943" spans="5:24" ht="15.75" customHeight="1" x14ac:dyDescent="0.2">
      <c r="E943" s="452"/>
      <c r="X943" s="301"/>
    </row>
    <row r="944" spans="5:24" ht="15.75" customHeight="1" x14ac:dyDescent="0.2">
      <c r="E944" s="452"/>
      <c r="X944" s="301"/>
    </row>
    <row r="945" spans="5:24" ht="15.75" customHeight="1" x14ac:dyDescent="0.2">
      <c r="E945" s="452"/>
      <c r="X945" s="301"/>
    </row>
    <row r="946" spans="5:24" ht="15.75" customHeight="1" x14ac:dyDescent="0.2">
      <c r="E946" s="452"/>
      <c r="X946" s="301"/>
    </row>
    <row r="947" spans="5:24" ht="15.75" customHeight="1" x14ac:dyDescent="0.2">
      <c r="E947" s="452"/>
      <c r="X947" s="301"/>
    </row>
    <row r="948" spans="5:24" ht="15.75" customHeight="1" x14ac:dyDescent="0.2">
      <c r="E948" s="452"/>
      <c r="X948" s="301"/>
    </row>
    <row r="949" spans="5:24" ht="15.75" customHeight="1" x14ac:dyDescent="0.2">
      <c r="E949" s="452"/>
      <c r="X949" s="301"/>
    </row>
    <row r="950" spans="5:24" ht="15.75" customHeight="1" x14ac:dyDescent="0.2">
      <c r="E950" s="452"/>
      <c r="X950" s="301"/>
    </row>
    <row r="951" spans="5:24" ht="15.75" customHeight="1" x14ac:dyDescent="0.2">
      <c r="E951" s="452"/>
      <c r="X951" s="301"/>
    </row>
    <row r="952" spans="5:24" ht="15.75" customHeight="1" x14ac:dyDescent="0.2">
      <c r="E952" s="452"/>
      <c r="X952" s="301"/>
    </row>
    <row r="953" spans="5:24" ht="15.75" customHeight="1" x14ac:dyDescent="0.2">
      <c r="E953" s="452"/>
      <c r="X953" s="301"/>
    </row>
    <row r="954" spans="5:24" ht="15.75" customHeight="1" x14ac:dyDescent="0.2">
      <c r="E954" s="452"/>
      <c r="X954" s="301"/>
    </row>
    <row r="955" spans="5:24" ht="15.75" customHeight="1" x14ac:dyDescent="0.2">
      <c r="E955" s="452"/>
      <c r="X955" s="301"/>
    </row>
    <row r="956" spans="5:24" ht="15.75" customHeight="1" x14ac:dyDescent="0.2">
      <c r="E956" s="452"/>
      <c r="X956" s="301"/>
    </row>
    <row r="957" spans="5:24" ht="15.75" customHeight="1" x14ac:dyDescent="0.2">
      <c r="E957" s="452"/>
      <c r="X957" s="301"/>
    </row>
    <row r="958" spans="5:24" ht="15.75" customHeight="1" x14ac:dyDescent="0.2">
      <c r="E958" s="452"/>
      <c r="X958" s="301"/>
    </row>
    <row r="959" spans="5:24" ht="15.75" customHeight="1" x14ac:dyDescent="0.2">
      <c r="E959" s="452"/>
      <c r="X959" s="301"/>
    </row>
    <row r="960" spans="5:24" ht="15.75" customHeight="1" x14ac:dyDescent="0.2">
      <c r="E960" s="452"/>
      <c r="X960" s="301"/>
    </row>
    <row r="961" spans="5:24" ht="15.75" customHeight="1" x14ac:dyDescent="0.2">
      <c r="E961" s="452"/>
      <c r="X961" s="301"/>
    </row>
    <row r="962" spans="5:24" ht="15.75" customHeight="1" x14ac:dyDescent="0.2">
      <c r="E962" s="452"/>
      <c r="X962" s="301"/>
    </row>
    <row r="963" spans="5:24" ht="15.75" customHeight="1" x14ac:dyDescent="0.2">
      <c r="E963" s="452"/>
      <c r="X963" s="301"/>
    </row>
    <row r="964" spans="5:24" ht="15.75" customHeight="1" x14ac:dyDescent="0.2">
      <c r="E964" s="452"/>
      <c r="X964" s="301"/>
    </row>
    <row r="965" spans="5:24" ht="15.75" customHeight="1" x14ac:dyDescent="0.2">
      <c r="E965" s="452"/>
      <c r="X965" s="301"/>
    </row>
    <row r="966" spans="5:24" ht="15.75" customHeight="1" x14ac:dyDescent="0.2">
      <c r="E966" s="452"/>
      <c r="X966" s="301"/>
    </row>
    <row r="967" spans="5:24" ht="15.75" customHeight="1" x14ac:dyDescent="0.2">
      <c r="E967" s="452"/>
      <c r="X967" s="301"/>
    </row>
    <row r="968" spans="5:24" ht="15.75" customHeight="1" x14ac:dyDescent="0.2">
      <c r="E968" s="452"/>
      <c r="X968" s="301"/>
    </row>
    <row r="969" spans="5:24" ht="15.75" customHeight="1" x14ac:dyDescent="0.2">
      <c r="E969" s="452"/>
      <c r="X969" s="301"/>
    </row>
    <row r="970" spans="5:24" ht="15.75" customHeight="1" x14ac:dyDescent="0.2">
      <c r="E970" s="452"/>
      <c r="X970" s="301"/>
    </row>
    <row r="971" spans="5:24" ht="15.75" customHeight="1" x14ac:dyDescent="0.2">
      <c r="E971" s="452"/>
      <c r="X971" s="301"/>
    </row>
    <row r="972" spans="5:24" ht="15.75" customHeight="1" x14ac:dyDescent="0.2">
      <c r="E972" s="452"/>
      <c r="X972" s="301"/>
    </row>
    <row r="973" spans="5:24" ht="15.75" customHeight="1" x14ac:dyDescent="0.2">
      <c r="E973" s="452"/>
      <c r="X973" s="301"/>
    </row>
    <row r="974" spans="5:24" ht="15.75" customHeight="1" x14ac:dyDescent="0.2">
      <c r="E974" s="452"/>
      <c r="X974" s="301"/>
    </row>
    <row r="975" spans="5:24" ht="15.75" customHeight="1" x14ac:dyDescent="0.2">
      <c r="E975" s="452"/>
      <c r="X975" s="301"/>
    </row>
    <row r="976" spans="5:24" ht="15.75" customHeight="1" x14ac:dyDescent="0.2">
      <c r="E976" s="452"/>
      <c r="X976" s="301"/>
    </row>
    <row r="977" spans="5:24" ht="15.75" customHeight="1" x14ac:dyDescent="0.2">
      <c r="E977" s="452"/>
      <c r="X977" s="301"/>
    </row>
    <row r="978" spans="5:24" ht="15.75" customHeight="1" x14ac:dyDescent="0.2">
      <c r="E978" s="452"/>
      <c r="X978" s="301"/>
    </row>
    <row r="979" spans="5:24" ht="15.75" customHeight="1" x14ac:dyDescent="0.2">
      <c r="E979" s="452"/>
      <c r="X979" s="301"/>
    </row>
    <row r="980" spans="5:24" ht="15.75" customHeight="1" x14ac:dyDescent="0.2">
      <c r="E980" s="452"/>
      <c r="X980" s="301"/>
    </row>
    <row r="981" spans="5:24" ht="15.75" customHeight="1" x14ac:dyDescent="0.2">
      <c r="E981" s="452"/>
      <c r="X981" s="301"/>
    </row>
    <row r="982" spans="5:24" ht="15.75" customHeight="1" x14ac:dyDescent="0.2">
      <c r="E982" s="452"/>
      <c r="X982" s="301"/>
    </row>
    <row r="983" spans="5:24" ht="15.75" customHeight="1" x14ac:dyDescent="0.2">
      <c r="E983" s="452"/>
      <c r="X983" s="301"/>
    </row>
    <row r="984" spans="5:24" ht="15.75" customHeight="1" x14ac:dyDescent="0.2">
      <c r="E984" s="452"/>
      <c r="X984" s="301"/>
    </row>
    <row r="985" spans="5:24" ht="15.75" customHeight="1" x14ac:dyDescent="0.2">
      <c r="E985" s="452"/>
      <c r="X985" s="301"/>
    </row>
    <row r="986" spans="5:24" ht="15.75" customHeight="1" x14ac:dyDescent="0.2">
      <c r="E986" s="452"/>
      <c r="X986" s="301"/>
    </row>
    <row r="987" spans="5:24" ht="15.75" customHeight="1" x14ac:dyDescent="0.2">
      <c r="E987" s="452"/>
      <c r="X987" s="301"/>
    </row>
    <row r="988" spans="5:24" ht="15.75" customHeight="1" x14ac:dyDescent="0.2">
      <c r="E988" s="452"/>
      <c r="X988" s="301"/>
    </row>
    <row r="989" spans="5:24" ht="15.75" customHeight="1" x14ac:dyDescent="0.2">
      <c r="E989" s="452"/>
      <c r="X989" s="301"/>
    </row>
    <row r="990" spans="5:24" ht="15.75" customHeight="1" x14ac:dyDescent="0.2">
      <c r="E990" s="452"/>
      <c r="X990" s="301"/>
    </row>
    <row r="991" spans="5:24" ht="15.75" customHeight="1" x14ac:dyDescent="0.2">
      <c r="E991" s="452"/>
      <c r="X991" s="301"/>
    </row>
    <row r="992" spans="5:24" ht="15.75" customHeight="1" x14ac:dyDescent="0.2">
      <c r="E992" s="452"/>
      <c r="X992" s="301"/>
    </row>
    <row r="993" spans="5:24" ht="15.75" customHeight="1" x14ac:dyDescent="0.2">
      <c r="E993" s="452"/>
      <c r="X993" s="301"/>
    </row>
    <row r="994" spans="5:24" ht="15.75" customHeight="1" x14ac:dyDescent="0.2">
      <c r="E994" s="452"/>
      <c r="X994" s="301"/>
    </row>
    <row r="995" spans="5:24" ht="15.75" customHeight="1" x14ac:dyDescent="0.2">
      <c r="E995" s="452"/>
      <c r="X995" s="301"/>
    </row>
    <row r="996" spans="5:24" ht="15.75" customHeight="1" x14ac:dyDescent="0.2">
      <c r="E996" s="452"/>
      <c r="X996" s="301"/>
    </row>
    <row r="997" spans="5:24" ht="15.75" customHeight="1" x14ac:dyDescent="0.2">
      <c r="E997" s="452"/>
      <c r="X997" s="301"/>
    </row>
    <row r="998" spans="5:24" ht="15.75" customHeight="1" x14ac:dyDescent="0.2">
      <c r="E998" s="452"/>
      <c r="X998" s="301"/>
    </row>
    <row r="999" spans="5:24" ht="15.75" customHeight="1" x14ac:dyDescent="0.2">
      <c r="E999" s="452"/>
      <c r="X999" s="301"/>
    </row>
    <row r="1000" spans="5:24" ht="15.75" customHeight="1" x14ac:dyDescent="0.2">
      <c r="E1000" s="452"/>
      <c r="X1000" s="301"/>
    </row>
  </sheetData>
  <mergeCells count="35">
    <mergeCell ref="W23:W27"/>
    <mergeCell ref="W28:W32"/>
    <mergeCell ref="S4:U4"/>
    <mergeCell ref="W4:X5"/>
    <mergeCell ref="S5:U5"/>
    <mergeCell ref="W7:X7"/>
    <mergeCell ref="W8:W12"/>
    <mergeCell ref="W13:W17"/>
    <mergeCell ref="W18:W22"/>
    <mergeCell ref="A28:A32"/>
    <mergeCell ref="B28:B32"/>
    <mergeCell ref="C28:C32"/>
    <mergeCell ref="A13:A17"/>
    <mergeCell ref="A18:A22"/>
    <mergeCell ref="B18:B22"/>
    <mergeCell ref="C18:C22"/>
    <mergeCell ref="A23:A27"/>
    <mergeCell ref="B23:B27"/>
    <mergeCell ref="C23:C27"/>
    <mergeCell ref="A8:A12"/>
    <mergeCell ref="B8:B12"/>
    <mergeCell ref="C8:C10"/>
    <mergeCell ref="B13:B17"/>
    <mergeCell ref="C13:C17"/>
    <mergeCell ref="H4:H5"/>
    <mergeCell ref="I4:M5"/>
    <mergeCell ref="A1:X1"/>
    <mergeCell ref="A3:A5"/>
    <mergeCell ref="B3:B5"/>
    <mergeCell ref="C3:C5"/>
    <mergeCell ref="D3:D5"/>
    <mergeCell ref="G3:M3"/>
    <mergeCell ref="S3:X3"/>
    <mergeCell ref="E3:E5"/>
    <mergeCell ref="G4:G5"/>
  </mergeCells>
  <dataValidations count="3">
    <dataValidation type="list" allowBlank="1" showErrorMessage="1" sqref="G8:G32" xr:uid="{00000000-0002-0000-0800-000000000000}">
      <formula1>"Electricity,Natural Gas,Total GHG,Other"</formula1>
    </dataValidation>
    <dataValidation type="list" allowBlank="1" showErrorMessage="1" sqref="C12" xr:uid="{00000000-0002-0000-0800-000001000000}">
      <formula1>"Rooftop/Parking Solar,Solar Canopies,Floating Solar"</formula1>
    </dataValidation>
    <dataValidation type="list" allowBlank="1" showErrorMessage="1" sqref="D8:D32" xr:uid="{00000000-0002-0000-0800-000002000000}">
      <formula1>"10%,20%,30%,40%,50%,60%,70%,80%,90%,100%"</formula1>
    </dataValidation>
  </dataValidations>
  <hyperlinks>
    <hyperlink ref="X8" r:id="rId1" xr:uid="{00000000-0004-0000-0800-000000000000}"/>
    <hyperlink ref="X11" r:id="rId2" xr:uid="{00000000-0004-0000-0800-000001000000}"/>
    <hyperlink ref="X13" r:id="rId3" location="sthash.cuPoe9OB.dpbs" xr:uid="{00000000-0004-0000-0800-000002000000}"/>
    <hyperlink ref="X14" r:id="rId4" xr:uid="{00000000-0004-0000-0800-000003000000}"/>
    <hyperlink ref="X16" r:id="rId5" xr:uid="{00000000-0004-0000-0800-000004000000}"/>
    <hyperlink ref="X17" r:id="rId6" xr:uid="{00000000-0004-0000-0800-000005000000}"/>
    <hyperlink ref="X18" r:id="rId7" xr:uid="{00000000-0004-0000-0800-000006000000}"/>
    <hyperlink ref="X19" r:id="rId8" location=":~:text=When%20you%20switch%20to%20energy,year%20by%20using%20LED%20lighting." xr:uid="{00000000-0004-0000-0800-000007000000}"/>
    <hyperlink ref="X20" r:id="rId9" xr:uid="{00000000-0004-0000-0800-000008000000}"/>
    <hyperlink ref="X21" r:id="rId10" xr:uid="{00000000-0004-0000-0800-000009000000}"/>
    <hyperlink ref="X23" r:id="rId11" xr:uid="{00000000-0004-0000-0800-00000A000000}"/>
    <hyperlink ref="X24" r:id="rId12" xr:uid="{00000000-0004-0000-0800-00000B000000}"/>
    <hyperlink ref="X25" r:id="rId13" xr:uid="{00000000-0004-0000-0800-00000C000000}"/>
    <hyperlink ref="X26" r:id="rId14" xr:uid="{00000000-0004-0000-0800-00000D000000}"/>
    <hyperlink ref="X28" r:id="rId15" xr:uid="{00000000-0004-0000-0800-00000E000000}"/>
    <hyperlink ref="X29" r:id="rId16" xr:uid="{00000000-0004-0000-0800-00000F000000}"/>
    <hyperlink ref="X30" r:id="rId17" xr:uid="{00000000-0004-0000-0800-000010000000}"/>
    <hyperlink ref="X31" r:id="rId18" xr:uid="{00000000-0004-0000-0800-000011000000}"/>
  </hyperlinks>
  <pageMargins left="0.7" right="0.7" top="0.75" bottom="0.75" header="0" footer="0"/>
  <pageSetup orientation="landscape"/>
  <legacyDrawing r:id="rId19"/>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Blended Emissions Calculations</vt:lpstr>
      <vt:lpstr>Municipal Bldg GHG Inventory</vt:lpstr>
      <vt:lpstr>StAug StJohns Emissions Calcs</vt:lpstr>
      <vt:lpstr>COJ Emissions Calcs</vt:lpstr>
      <vt:lpstr>County Units and Area Data</vt:lpstr>
      <vt:lpstr>Res - Baseline End-use</vt:lpstr>
      <vt:lpstr>EIA Raw Data </vt:lpstr>
      <vt:lpstr>EIA RECS Summary</vt:lpstr>
      <vt:lpstr>COAB Emissions Calcs</vt:lpstr>
      <vt:lpstr>Clay Emissions Calcs</vt:lpstr>
      <vt:lpstr>Nassau Emissions Calcs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Frohning, Rebecca A.</dc:creator>
  <cp:lastModifiedBy>Debra Figueroa</cp:lastModifiedBy>
  <dcterms:created xsi:type="dcterms:W3CDTF">2024-01-09T21:57:32Z</dcterms:created>
  <dcterms:modified xsi:type="dcterms:W3CDTF">2024-04-02T02:57:25Z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0x010100482D06D3115AA44AA45659BC8CAF738A</vt:lpwstr>
  </property>
  <property fmtid="{D5CDD505-2E9C-101B-9397-08002B2CF9AE}" pid="3" name="MediaServiceImageTags">
    <vt:lpwstr/>
  </property>
  <property fmtid="{D5CDD505-2E9C-101B-9397-08002B2CF9AE}" pid="4" name="Order">
    <vt:r8>29800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