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66925"/>
  <xr:revisionPtr revIDLastSave="0" documentId="13_ncr:1_{27A3E72A-33F2-43D8-8FC9-F640C8DF9F45}" xr6:coauthVersionLast="47" xr6:coauthVersionMax="47" xr10:uidLastSave="{00000000-0000-0000-0000-000000000000}"/>
  <bookViews>
    <workbookView xWindow="-108" yWindow="-108" windowWidth="23256" windowHeight="12576" tabRatio="979" activeTab="1" xr2:uid="{AAC398A2-E95D-4231-A920-55B8B1C73F3F}"/>
  </bookViews>
  <sheets>
    <sheet name="Overview" sheetId="26" r:id="rId1"/>
    <sheet name="Consolidated Budget" sheetId="30" r:id="rId2"/>
    <sheet name="Fleet Conversion" sheetId="27" r:id="rId3"/>
    <sheet name="Charging" sheetId="16" r:id="rId4"/>
    <sheet name="Food Waste" sheetId="31" r:id="rId5"/>
    <sheet name="Renewables" sheetId="29" r:id="rId6"/>
  </sheets>
  <definedNames>
    <definedName name="_xlnm._FilterDatabase" localSheetId="3" hidden="1">Charging!#REF!</definedName>
    <definedName name="_xlnm._FilterDatabase" localSheetId="1" hidden="1">'Consolidated Budget'!#REF!</definedName>
    <definedName name="_xlnm._FilterDatabase" localSheetId="2" hidden="1">'Fleet Conversion'!#REF!</definedName>
    <definedName name="_xlnm._FilterDatabase" localSheetId="4" hidden="1">'Food Waste'!#REF!</definedName>
    <definedName name="_xlnm._FilterDatabase" localSheetId="5" hidden="1">Renewables!#REF!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0" i="27" l="1"/>
  <c r="D18" i="16"/>
  <c r="D19" i="29"/>
  <c r="E8" i="29"/>
  <c r="F8" i="29" s="1"/>
  <c r="D11" i="31"/>
  <c r="D12" i="31" s="1"/>
  <c r="E8" i="31"/>
  <c r="F8" i="31" s="1"/>
  <c r="E8" i="16"/>
  <c r="F8" i="16" s="1"/>
  <c r="E8" i="27"/>
  <c r="E20" i="27" s="1"/>
  <c r="J37" i="31"/>
  <c r="E48" i="29"/>
  <c r="F48" i="29"/>
  <c r="F49" i="29" s="1"/>
  <c r="G48" i="29"/>
  <c r="H48" i="29"/>
  <c r="H49" i="29" s="1"/>
  <c r="E46" i="27"/>
  <c r="F46" i="27"/>
  <c r="F47" i="27" s="1"/>
  <c r="G46" i="27"/>
  <c r="G47" i="27" s="1"/>
  <c r="H46" i="27"/>
  <c r="H47" i="27" s="1"/>
  <c r="E43" i="16"/>
  <c r="E44" i="16" s="1"/>
  <c r="F43" i="16"/>
  <c r="G43" i="16"/>
  <c r="G44" i="16" s="1"/>
  <c r="H43" i="16"/>
  <c r="H44" i="16" s="1"/>
  <c r="E43" i="27"/>
  <c r="F43" i="27"/>
  <c r="G43" i="27"/>
  <c r="H43" i="27"/>
  <c r="I43" i="27"/>
  <c r="J43" i="27"/>
  <c r="D43" i="27"/>
  <c r="I40" i="16"/>
  <c r="D40" i="16"/>
  <c r="J42" i="16"/>
  <c r="E40" i="16"/>
  <c r="J40" i="16"/>
  <c r="G40" i="16"/>
  <c r="H40" i="16"/>
  <c r="J45" i="27"/>
  <c r="J47" i="29"/>
  <c r="J36" i="31"/>
  <c r="J32" i="16"/>
  <c r="J29" i="16"/>
  <c r="J34" i="29"/>
  <c r="J31" i="29"/>
  <c r="D26" i="16"/>
  <c r="D16" i="16"/>
  <c r="I42" i="29"/>
  <c r="D42" i="29"/>
  <c r="I47" i="27"/>
  <c r="D47" i="27"/>
  <c r="I49" i="29"/>
  <c r="D49" i="29"/>
  <c r="J46" i="29"/>
  <c r="J45" i="29"/>
  <c r="J44" i="29"/>
  <c r="H40" i="29"/>
  <c r="H42" i="29" s="1"/>
  <c r="G40" i="29"/>
  <c r="G42" i="29" s="1"/>
  <c r="F40" i="29"/>
  <c r="E40" i="29"/>
  <c r="E42" i="29" s="1"/>
  <c r="G49" i="29"/>
  <c r="E49" i="29"/>
  <c r="E47" i="27"/>
  <c r="F44" i="16"/>
  <c r="I44" i="16"/>
  <c r="D44" i="16"/>
  <c r="E36" i="16"/>
  <c r="F36" i="16"/>
  <c r="G36" i="16"/>
  <c r="H36" i="16"/>
  <c r="I36" i="16"/>
  <c r="D36" i="16"/>
  <c r="J34" i="16"/>
  <c r="E39" i="27"/>
  <c r="F39" i="27"/>
  <c r="G39" i="27"/>
  <c r="H39" i="27"/>
  <c r="I39" i="27"/>
  <c r="D39" i="27"/>
  <c r="J38" i="27"/>
  <c r="J39" i="27" s="1"/>
  <c r="E38" i="29"/>
  <c r="F38" i="29"/>
  <c r="G38" i="29"/>
  <c r="H38" i="29"/>
  <c r="I38" i="29"/>
  <c r="D38" i="29"/>
  <c r="J36" i="29"/>
  <c r="I26" i="16"/>
  <c r="E16" i="16"/>
  <c r="I16" i="16"/>
  <c r="I30" i="27"/>
  <c r="D30" i="27"/>
  <c r="I18" i="27"/>
  <c r="D18" i="27"/>
  <c r="I28" i="29"/>
  <c r="D28" i="29"/>
  <c r="I17" i="29"/>
  <c r="I50" i="29" s="1"/>
  <c r="E17" i="29"/>
  <c r="D17" i="29"/>
  <c r="J22" i="31"/>
  <c r="H24" i="31"/>
  <c r="H9" i="30" s="1"/>
  <c r="G24" i="31"/>
  <c r="G9" i="30" s="1"/>
  <c r="F24" i="31"/>
  <c r="F9" i="30" s="1"/>
  <c r="E24" i="31"/>
  <c r="E9" i="30" s="1"/>
  <c r="D24" i="31"/>
  <c r="D9" i="30" s="1"/>
  <c r="J14" i="31"/>
  <c r="I46" i="31"/>
  <c r="J43" i="31"/>
  <c r="H38" i="31"/>
  <c r="G38" i="31"/>
  <c r="F38" i="31"/>
  <c r="E38" i="31"/>
  <c r="D38" i="31"/>
  <c r="H34" i="31"/>
  <c r="G34" i="31"/>
  <c r="F34" i="31"/>
  <c r="E34" i="31"/>
  <c r="D34" i="31"/>
  <c r="H31" i="31"/>
  <c r="G31" i="31"/>
  <c r="F31" i="31"/>
  <c r="E31" i="31"/>
  <c r="D31" i="31"/>
  <c r="J30" i="31"/>
  <c r="J29" i="31"/>
  <c r="H27" i="31"/>
  <c r="H10" i="30" s="1"/>
  <c r="G27" i="31"/>
  <c r="G10" i="30" s="1"/>
  <c r="F27" i="31"/>
  <c r="F10" i="30" s="1"/>
  <c r="E27" i="31"/>
  <c r="E10" i="30" s="1"/>
  <c r="D27" i="31"/>
  <c r="J26" i="31"/>
  <c r="J23" i="31"/>
  <c r="J21" i="31"/>
  <c r="J20" i="31"/>
  <c r="J18" i="31"/>
  <c r="J17" i="31"/>
  <c r="J16" i="31"/>
  <c r="I12" i="31"/>
  <c r="I9" i="31"/>
  <c r="E9" i="31"/>
  <c r="D9" i="31"/>
  <c r="I51" i="27" l="1"/>
  <c r="I53" i="27" s="1"/>
  <c r="E18" i="27"/>
  <c r="E48" i="27" s="1"/>
  <c r="E30" i="27"/>
  <c r="F8" i="27"/>
  <c r="J46" i="27"/>
  <c r="J36" i="16"/>
  <c r="D45" i="16"/>
  <c r="E18" i="16"/>
  <c r="E26" i="16" s="1"/>
  <c r="I48" i="16"/>
  <c r="I50" i="16" s="1"/>
  <c r="F16" i="16"/>
  <c r="F18" i="16"/>
  <c r="G8" i="16"/>
  <c r="E48" i="16"/>
  <c r="E50" i="16" s="1"/>
  <c r="J27" i="31"/>
  <c r="F9" i="31"/>
  <c r="G8" i="31"/>
  <c r="F11" i="31"/>
  <c r="F12" i="31" s="1"/>
  <c r="J38" i="31"/>
  <c r="D10" i="30"/>
  <c r="J10" i="30" s="1"/>
  <c r="E11" i="31"/>
  <c r="F11" i="30"/>
  <c r="E11" i="30"/>
  <c r="J48" i="29"/>
  <c r="I53" i="29"/>
  <c r="I55" i="29" s="1"/>
  <c r="J40" i="29"/>
  <c r="I57" i="29"/>
  <c r="J38" i="29"/>
  <c r="G8" i="29"/>
  <c r="F17" i="29"/>
  <c r="F19" i="29"/>
  <c r="F28" i="29" s="1"/>
  <c r="D11" i="30"/>
  <c r="H11" i="30"/>
  <c r="G11" i="30"/>
  <c r="E19" i="29"/>
  <c r="J9" i="30"/>
  <c r="H55" i="29"/>
  <c r="D8" i="30"/>
  <c r="D53" i="29"/>
  <c r="D55" i="29" s="1"/>
  <c r="D48" i="16"/>
  <c r="D50" i="16" s="1"/>
  <c r="D7" i="30"/>
  <c r="D51" i="27"/>
  <c r="D53" i="27" s="1"/>
  <c r="E12" i="30"/>
  <c r="J49" i="29"/>
  <c r="J44" i="16"/>
  <c r="J43" i="16"/>
  <c r="D48" i="27"/>
  <c r="D55" i="27" s="1"/>
  <c r="D12" i="30"/>
  <c r="F42" i="29"/>
  <c r="H13" i="30"/>
  <c r="F40" i="16"/>
  <c r="H12" i="30"/>
  <c r="G12" i="30"/>
  <c r="G13" i="30"/>
  <c r="F13" i="30"/>
  <c r="E13" i="30"/>
  <c r="I45" i="16"/>
  <c r="D13" i="30"/>
  <c r="D50" i="29"/>
  <c r="I48" i="27"/>
  <c r="I55" i="27" s="1"/>
  <c r="E45" i="16"/>
  <c r="E52" i="16" s="1"/>
  <c r="J47" i="27"/>
  <c r="D42" i="31"/>
  <c r="D44" i="31" s="1"/>
  <c r="J31" i="31"/>
  <c r="J24" i="31"/>
  <c r="J34" i="31"/>
  <c r="F39" i="31"/>
  <c r="D39" i="31"/>
  <c r="E55" i="27" l="1"/>
  <c r="E7" i="30"/>
  <c r="E51" i="27"/>
  <c r="E53" i="27" s="1"/>
  <c r="F20" i="27"/>
  <c r="F18" i="27"/>
  <c r="G8" i="27"/>
  <c r="I52" i="16"/>
  <c r="D52" i="16"/>
  <c r="F7" i="30"/>
  <c r="F12" i="30"/>
  <c r="J12" i="30" s="1"/>
  <c r="G16" i="16"/>
  <c r="H8" i="16"/>
  <c r="J8" i="16" s="1"/>
  <c r="G18" i="16"/>
  <c r="G26" i="16" s="1"/>
  <c r="F26" i="16"/>
  <c r="E12" i="31"/>
  <c r="J11" i="30"/>
  <c r="G9" i="31"/>
  <c r="H8" i="31"/>
  <c r="G11" i="31"/>
  <c r="G12" i="31" s="1"/>
  <c r="G39" i="31" s="1"/>
  <c r="F42" i="31"/>
  <c r="F44" i="31" s="1"/>
  <c r="F46" i="31" s="1"/>
  <c r="D16" i="30"/>
  <c r="F53" i="29"/>
  <c r="F55" i="29" s="1"/>
  <c r="E28" i="29"/>
  <c r="G17" i="29"/>
  <c r="G19" i="29"/>
  <c r="G28" i="29" s="1"/>
  <c r="H8" i="29"/>
  <c r="F50" i="29"/>
  <c r="F57" i="29" s="1"/>
  <c r="J42" i="29"/>
  <c r="D46" i="31"/>
  <c r="D57" i="29"/>
  <c r="J13" i="30"/>
  <c r="D14" i="30"/>
  <c r="G20" i="27" l="1"/>
  <c r="G30" i="27" s="1"/>
  <c r="H8" i="27"/>
  <c r="J8" i="27" s="1"/>
  <c r="J18" i="27" s="1"/>
  <c r="G18" i="27"/>
  <c r="G7" i="30" s="1"/>
  <c r="F30" i="27"/>
  <c r="F8" i="30" s="1"/>
  <c r="F14" i="30" s="1"/>
  <c r="F48" i="16"/>
  <c r="F50" i="16" s="1"/>
  <c r="F45" i="16"/>
  <c r="H18" i="16"/>
  <c r="H16" i="16"/>
  <c r="J16" i="16" s="1"/>
  <c r="G48" i="16"/>
  <c r="G50" i="16" s="1"/>
  <c r="G45" i="16"/>
  <c r="G52" i="16" s="1"/>
  <c r="G42" i="31"/>
  <c r="G44" i="31" s="1"/>
  <c r="G46" i="31" s="1"/>
  <c r="H11" i="31"/>
  <c r="H12" i="31" s="1"/>
  <c r="H9" i="31"/>
  <c r="J8" i="31"/>
  <c r="J9" i="31" s="1"/>
  <c r="J11" i="31"/>
  <c r="J12" i="31" s="1"/>
  <c r="E42" i="31"/>
  <c r="E39" i="31"/>
  <c r="G8" i="30"/>
  <c r="E50" i="29"/>
  <c r="E53" i="29"/>
  <c r="E55" i="29" s="1"/>
  <c r="E8" i="30"/>
  <c r="G53" i="29"/>
  <c r="G55" i="29" s="1"/>
  <c r="G50" i="29"/>
  <c r="G57" i="29" s="1"/>
  <c r="H17" i="29"/>
  <c r="J17" i="29" s="1"/>
  <c r="H19" i="29"/>
  <c r="J8" i="29"/>
  <c r="D18" i="30"/>
  <c r="F48" i="27" l="1"/>
  <c r="F51" i="27"/>
  <c r="F53" i="27" s="1"/>
  <c r="G48" i="27"/>
  <c r="G51" i="27"/>
  <c r="G53" i="27" s="1"/>
  <c r="G16" i="30" s="1"/>
  <c r="H20" i="27"/>
  <c r="H18" i="27"/>
  <c r="H7" i="30" s="1"/>
  <c r="J7" i="30" s="1"/>
  <c r="H26" i="16"/>
  <c r="J26" i="16" s="1"/>
  <c r="J48" i="16" s="1"/>
  <c r="J50" i="16" s="1"/>
  <c r="J18" i="16"/>
  <c r="F52" i="16"/>
  <c r="H39" i="31"/>
  <c r="E44" i="31"/>
  <c r="E16" i="30" s="1"/>
  <c r="H42" i="31"/>
  <c r="H44" i="31" s="1"/>
  <c r="J39" i="31"/>
  <c r="E57" i="29"/>
  <c r="E14" i="30"/>
  <c r="G14" i="30"/>
  <c r="H28" i="29"/>
  <c r="J19" i="29"/>
  <c r="F55" i="27" l="1"/>
  <c r="H30" i="27"/>
  <c r="H51" i="27" s="1"/>
  <c r="H53" i="27" s="1"/>
  <c r="J20" i="27"/>
  <c r="J30" i="27" s="1"/>
  <c r="J51" i="27" s="1"/>
  <c r="J53" i="27" s="1"/>
  <c r="G55" i="27"/>
  <c r="F16" i="30"/>
  <c r="F18" i="30" s="1"/>
  <c r="G18" i="30"/>
  <c r="H45" i="16"/>
  <c r="H48" i="16"/>
  <c r="H50" i="16" s="1"/>
  <c r="H46" i="31"/>
  <c r="J42" i="31"/>
  <c r="J44" i="31"/>
  <c r="J46" i="31" s="1"/>
  <c r="D25" i="30" s="1"/>
  <c r="E46" i="31"/>
  <c r="J28" i="29"/>
  <c r="J53" i="29" s="1"/>
  <c r="J55" i="29" s="1"/>
  <c r="H50" i="29"/>
  <c r="E18" i="30"/>
  <c r="H8" i="30" l="1"/>
  <c r="J8" i="30" s="1"/>
  <c r="H48" i="27"/>
  <c r="H16" i="30"/>
  <c r="J16" i="30" s="1"/>
  <c r="H52" i="16"/>
  <c r="J45" i="16"/>
  <c r="J52" i="16" s="1"/>
  <c r="D24" i="30" s="1"/>
  <c r="H57" i="29"/>
  <c r="J50" i="29"/>
  <c r="J57" i="29" s="1"/>
  <c r="D26" i="30" s="1"/>
  <c r="H14" i="30" l="1"/>
  <c r="J14" i="30" s="1"/>
  <c r="H55" i="27"/>
  <c r="J48" i="27"/>
  <c r="J55" i="27" s="1"/>
  <c r="D23" i="30" s="1"/>
  <c r="D27" i="30" s="1"/>
  <c r="E26" i="30" s="1"/>
  <c r="H18" i="30"/>
  <c r="J18" i="30" s="1"/>
  <c r="E23" i="30" l="1"/>
  <c r="E24" i="30"/>
  <c r="E25" i="30"/>
  <c r="E27" i="3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tc={C1495A15-D6DB-C64D-A5D0-53126E081206}</author>
  </authors>
  <commentList>
    <comment ref="B21" authorId="0" shapeId="0" xr:uid="{C1495A15-D6DB-C64D-A5D0-53126E081206}">
      <text>
        <t>[Threaded comment]
Your version of Excel allows you to read this threaded comment; however, any edits to it will get removed if the file is opened in a newer version of Excel. Learn more: https://go.microsoft.com/fwlink/?linkid=870924
Comment:
    TDEC: I have arranged the tabs to correspond with the narrative order, which comes from the PCAPs. If this is the desired order, Milepost is happy to rearrange this table to reflect those shifts. We are also happy to mesh project titles across documents for consistency. Thanks!</t>
      </text>
    </comment>
  </commentList>
</comments>
</file>

<file path=xl/sharedStrings.xml><?xml version="1.0" encoding="utf-8"?>
<sst xmlns="http://schemas.openxmlformats.org/spreadsheetml/2006/main" count="602" uniqueCount="133">
  <si>
    <t>Consolidated Budget Table</t>
  </si>
  <si>
    <t>BUDGET BY YEAR</t>
  </si>
  <si>
    <t>COST-TYPE</t>
  </si>
  <si>
    <t>CATEGORY</t>
  </si>
  <si>
    <t>YEAR 1</t>
  </si>
  <si>
    <t>YEAR 2</t>
  </si>
  <si>
    <t>YEAR 3</t>
  </si>
  <si>
    <t>YEAR 4</t>
  </si>
  <si>
    <t>YEAR 5</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</si>
  <si>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</si>
  <si>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</si>
  <si>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</si>
  <si>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</si>
  <si>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</si>
  <si>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</si>
  <si>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</si>
  <si>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</si>
  <si>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TOTAL OTHER</t>
  </si>
  <si>
    <t>TOTAL DIRECT</t>
  </si>
  <si>
    <t/>
  </si>
  <si>
    <t xml:space="preserve"> TOTAL INDIRECT </t>
  </si>
  <si>
    <t xml:space="preserve"> TOTAL FUNDING </t>
  </si>
  <si>
    <t>BUDGET BY PROJECT</t>
  </si>
  <si>
    <t>Project Number</t>
  </si>
  <si>
    <t>Project Name</t>
  </si>
  <si>
    <t>Total Cost</t>
  </si>
  <si>
    <t>% of Total</t>
  </si>
  <si>
    <t>Community EV Charging Infrastructure</t>
  </si>
  <si>
    <t>EV Fleet Conversion</t>
  </si>
  <si>
    <t>Food Waste Reduction</t>
  </si>
  <si>
    <t>Total</t>
  </si>
  <si>
    <t>Detailed Budget Table</t>
  </si>
  <si>
    <t> </t>
  </si>
  <si>
    <t>Personnel (1.75 FTEs) Includes Yearly Salary Increases</t>
  </si>
  <si>
    <t>APC Grants Contracts Administrator @ $66,096/yr, .25 FTE with salary increases</t>
  </si>
  <si>
    <t xml:space="preserve">OEP Transportation GA 3 @ $53,100/yr, .25 FTE with salary increases </t>
  </si>
  <si>
    <t xml:space="preserve">OEP Grants Contracts Administator @ $85,704/yr, .10 FTE with salary increases </t>
  </si>
  <si>
    <t xml:space="preserve">OEP Procurement Specialist @ $74,604/yr, .10 FTE with salary increases </t>
  </si>
  <si>
    <t xml:space="preserve">OEP Grants Program Manager 1 @ $74,604/yr, .50 FTE with salary increases </t>
  </si>
  <si>
    <t xml:space="preserve">OEP Grants Analyst 3 @ $48,600/yr, .20 FTE with salary increases </t>
  </si>
  <si>
    <t xml:space="preserve">OEP Energy Analyst @ $80,568/yr, .15 FTE with salary increases </t>
  </si>
  <si>
    <t xml:space="preserve">OEP Deputy Director of Programs @ $127,080/yr, .10 FTE with salary increases </t>
  </si>
  <si>
    <t xml:space="preserve">OEP Deputy Director of Operations @ $95,964/yr, .05 FTE with salary increases </t>
  </si>
  <si>
    <t xml:space="preserve">OEP Director @ $165,996/yr, .05 FTE with salary increases </t>
  </si>
  <si>
    <t xml:space="preserve"> Fringe Benefits Includes Yearly Increases</t>
  </si>
  <si>
    <t>APC Grants Contracts Administrator 45% benefit rate for .25 FTE with salary increases</t>
  </si>
  <si>
    <t>OEP Transportation GA 3 45% benefit rate for .25 FTE with salary increases</t>
  </si>
  <si>
    <t>OEP Grants Contracts Administator 45% benefit rate for .10 FTE with salary increases</t>
  </si>
  <si>
    <t>OEP Procurement Specialist 45% benefit rate for .10 FTE with salary increases</t>
  </si>
  <si>
    <t>OEP Grants Program Manager 45% benefit rate for .50 FTE with salary increases</t>
  </si>
  <si>
    <t>OEP Grants Analyst 3 45% benefit rate for .20 FTE with salary increases</t>
  </si>
  <si>
    <t>OEP Energy Analyst 45% benefit rate for .15 FTE with salary increases</t>
  </si>
  <si>
    <t>OEP Deputy Director of Programs 45% benefit rate for .10 FTE with salary increases</t>
  </si>
  <si>
    <t>OEP Deputy Director of Operations 45% benefit rate for .05 FTE with salary increases</t>
  </si>
  <si>
    <t>OEP Director 45% benefit rate for .05 FTE with salary increases</t>
  </si>
  <si>
    <t xml:space="preserve"> Travel (Varied Locations throughout West, Middle, and East TN). </t>
  </si>
  <si>
    <t>12 Trips-Planning Year</t>
  </si>
  <si>
    <t>60 Trips</t>
  </si>
  <si>
    <t>45 Trips</t>
  </si>
  <si>
    <t>18 Trips- Closeout Year</t>
  </si>
  <si>
    <t>Includes lodging, per diem, mileage, and parking for two staff to convene, conduct, or attend CPRG partner planning and/or stakeholder engagement, information exchange, public education &amp; outreach, site inspection, and subrecipient monitoring</t>
  </si>
  <si>
    <t xml:space="preserve"> Equipment </t>
  </si>
  <si>
    <t xml:space="preserve"> </t>
  </si>
  <si>
    <t xml:space="preserve"> Supplies </t>
  </si>
  <si>
    <t xml:space="preserve"> Contractual </t>
  </si>
  <si>
    <t>OTHER</t>
  </si>
  <si>
    <t>Competitive Grant Funds (Based on Reimbursement)</t>
  </si>
  <si>
    <t>Indirect Costs</t>
  </si>
  <si>
    <t>Indirect Costs Rate: 24.98% of Full Time Personnel and Fringe Benefits</t>
  </si>
  <si>
    <t>Indirect Cost Rate: 24.98% of full time personnel and fringe benefits</t>
  </si>
  <si>
    <t>Personnel (1.25 FTEs) Includes Yearly Salary Increases</t>
  </si>
  <si>
    <t xml:space="preserve">OEP Transportation GA 3 @ $53,100/yr, .20 FTE with salary increases </t>
  </si>
  <si>
    <t>OEP Procurement Specialist @ $74,604/yr, .20 FTE Year 1-4 with salary increases,0% Year 5</t>
  </si>
  <si>
    <t xml:space="preserve">OEP Grants Program Manager 1 @ $74,604/yr, .35 FTE with salary increases </t>
  </si>
  <si>
    <t xml:space="preserve">OEP Grants Analyst 3 @ $48,600/yr, .10 FTE with salary increases </t>
  </si>
  <si>
    <t xml:space="preserve">OEP Energy Analyst @ $80,568/yr, .05 FTE with salary increases </t>
  </si>
  <si>
    <t>OEP Deputy Director of Programs @ $127,080/yr, .05 FTE with salary increases</t>
  </si>
  <si>
    <t>Grants Contracts Administrator 45% benefit rate for .25 FTE with salary increases</t>
  </si>
  <si>
    <t>OEP Transportation GA 3 45% benefit rate for .20 FTE with salary increases</t>
  </si>
  <si>
    <t>OEP Procurement Specialist 45% benefit rate for .20 FTE with salary increases Year 1-4, 0% Year 5</t>
  </si>
  <si>
    <t>OEP Grants Program Manager 45% benefit rate for .35 FTE with salary increases</t>
  </si>
  <si>
    <t>OEP Grants Analyst 3 45% benefit rate for .10 FTE with salary increases</t>
  </si>
  <si>
    <t>OEP Energy Analyst 45% benefit rate for .05 FTE with salary increases</t>
  </si>
  <si>
    <t>OEP Deputy Director of Programs 45% benefit rate for .05 FTE with salary increases</t>
  </si>
  <si>
    <t>5 Trips- Planning Year</t>
  </si>
  <si>
    <t>30 Trips</t>
  </si>
  <si>
    <t>13 Trips- Closeout Year</t>
  </si>
  <si>
    <t>Personnel</t>
  </si>
  <si>
    <t xml:space="preserve"> Fringe Benefits</t>
  </si>
  <si>
    <t xml:space="preserve"> Travel </t>
  </si>
  <si>
    <t>Grantee Monitoring (assume 25 visits @ $250 each)</t>
  </si>
  <si>
    <t>Grant Program Education and Outreach</t>
  </si>
  <si>
    <t>Hotel - $150/night</t>
  </si>
  <si>
    <t>Per Diem - $50/day</t>
  </si>
  <si>
    <t>Mileage</t>
  </si>
  <si>
    <t>Conference Attendance (2 attendees or 2 conferences)</t>
  </si>
  <si>
    <t>Airfare</t>
  </si>
  <si>
    <t>Hotel (6 nights at $150)</t>
  </si>
  <si>
    <t>Registration</t>
  </si>
  <si>
    <t>Printed and Promotional Materials</t>
  </si>
  <si>
    <t>Personnel (2.25 FTEs) Includes Yearly Salary Increases</t>
  </si>
  <si>
    <t>OEP SFA PI @ $98,904/yr, .20 FTE with salary increases</t>
  </si>
  <si>
    <t>OEP Grants Contracts Administrator @ $85,704/yr, .10 FTE with salary increases</t>
  </si>
  <si>
    <t>OEP Procurement Specialist @ $74,604/yr, .20 FTE with salary increases</t>
  </si>
  <si>
    <t>OEP Grants Program Manager 2  @ $74,604/yr, 1 FTE with salary increases</t>
  </si>
  <si>
    <t>OEP Senior Grants Program Coordinator @ $80,436/yr, .10 FTE with salary increases</t>
  </si>
  <si>
    <t>OEP Grants Analyst 3 @ $48,600/yr, .10 FTE with salary increases</t>
  </si>
  <si>
    <t>OEP Grants Program Manager 3 @ $81,996/yr, .20 FTE with salary increases</t>
  </si>
  <si>
    <t>OEP Director  @ $165,996/yr, .10 FTE with salary increases</t>
  </si>
  <si>
    <t>OEP SFA PI 45% benefit rate for .20 FTE with salary increases</t>
  </si>
  <si>
    <t>OEP Grants Contracts Administrator 45% benefit rate for .10 FTE with salary increases</t>
  </si>
  <si>
    <t>OEP Procurement Specialist 45% benefit rate for .20 FTE with salary increases</t>
  </si>
  <si>
    <t>OEP Grants Program Manager 45% benefit rate for 1 FTE with salary increases</t>
  </si>
  <si>
    <t>OEP Senior Grants Program Coordinator 45% benefit rate for .10 FTE with salary increases</t>
  </si>
  <si>
    <t>OEP Grants Program Manager 45% benefit rate for .20 FTE with salary increases</t>
  </si>
  <si>
    <t>OEP Director 45% benefit rate for .10 FTE with salary increases</t>
  </si>
  <si>
    <t>30 Trips-Planning Year</t>
  </si>
  <si>
    <t>30 Trips- Closeout Year</t>
  </si>
  <si>
    <t>Contract for Technical Assistance</t>
  </si>
  <si>
    <t>TOTAL CONTRACTUAL</t>
  </si>
  <si>
    <t>Other</t>
  </si>
  <si>
    <t>Rent for 2 FTEs includes yearly increases</t>
  </si>
  <si>
    <t>TIBS (JVPN, LAN/WAN, cell phones, desk phones, wireless cards, data storage) for 2 FTEs includes yearly increases</t>
  </si>
  <si>
    <t xml:space="preserve">Shared Services TN Tower/Davy Crockett (rent or lease of equipment, data processing services, document destruction services, office supplies &amp; furniture, janitorial &amp; maintenance supplies, rent lease data processing equipment) for 2 FTEs includes yearly increases </t>
  </si>
  <si>
    <t>OEP Director @ $165,996/yr, .05 FTE with salary increases</t>
  </si>
  <si>
    <t>State Techology Services for APC Grants Contracts Administrator</t>
  </si>
  <si>
    <t xml:space="preserve">Computer for APC Grants Contracts Administrator </t>
  </si>
  <si>
    <t>Renewable Energy Enhancement</t>
  </si>
  <si>
    <t xml:space="preserve">Community EV Charging </t>
  </si>
  <si>
    <t>Tennessee Volunteer Emission Reduction Strategy (TVERS): Strategic Emissions Reduction Programming</t>
  </si>
  <si>
    <t>Fleet Conversion</t>
  </si>
  <si>
    <t xml:space="preserve"> Travel (Varied Locations throughout West, Middle, and East TN) </t>
  </si>
  <si>
    <t>The EPA provided budget spreadsheet template was utilized for this proposal. The numbers presented throughout this and other documents may not add up precisely to the totals due to rounding.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</si>
</sst>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44" formatCode="_(&quot;$&quot;* #,##0.00_);_(&quot;$&quot;* \(#,##0.00\);_(&quot;$&quot;* &quot;-&quot;??_);_(@_)"/>
    <numFmt numFmtId="164" formatCode="_(&quot;$&quot;* #,##0_);_(&quot;$&quot;* \(#,##0\);_(&quot;$&quot;* &quot;-&quot;??_);_(@_)"/>
    <numFmt numFmtId="165" formatCode="&quot;$&quot;#,##0"/>
  </numFmts>
  <fonts count="39"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i/>
      <sz val="11"/>
      <color rgb="FF000000"/>
      <name val="Calibri"/>
      <family val="2"/>
      <scheme val="minor"/>
    </font>
    <font>
      <b/>
      <sz val="11"/>
      <color rgb="FF000000"/>
      <name val="Calibri"/>
      <family val="2"/>
    </font>
    <font>
      <sz val="11"/>
      <color rgb="FF000000"/>
      <name val="Calibri"/>
      <family val="2"/>
      <scheme val="minor"/>
    </font>
    <font>
      <sz val="11"/>
      <color rgb="FF000000"/>
      <name val="Calibri"/>
      <family val="2"/>
    </font>
    <font>
      <i/>
      <sz val="11"/>
      <color theme="0" tint="-0.34998626667073579"/>
      <name val="Calibri"/>
      <family val="2"/>
      <scheme val="minor"/>
    </font>
    <font>
      <b/>
      <sz val="11"/>
      <color rgb="FF000000"/>
      <name val="Calibri"/>
      <family val="2"/>
      <scheme val="minor"/>
    </font>
    <font>
      <b/>
      <i/>
      <sz val="11"/>
      <color theme="0" tint="-0.34998626667073579"/>
      <name val="Calibri"/>
      <family val="2"/>
      <scheme val="minor"/>
    </font>
    <font>
      <i/>
      <sz val="11"/>
      <color theme="5"/>
      <name val="Calibri"/>
      <family val="2"/>
      <scheme val="minor"/>
    </font>
    <font>
      <b/>
      <sz val="14"/>
      <color theme="0"/>
      <name val="Calibri"/>
      <family val="2"/>
      <scheme val="minor"/>
    </font>
    <font>
      <b/>
      <sz val="18"/>
      <color theme="1"/>
      <name val="Calibri"/>
      <family val="2"/>
      <scheme val="minor"/>
    </font>
    <font>
      <i/>
      <sz val="11"/>
      <name val="Calibri"/>
      <family val="2"/>
      <scheme val="minor"/>
    </font>
    <font>
      <sz val="14"/>
      <color rgb="FF000000"/>
      <name val="Calibri"/>
      <family val="2"/>
    </font>
    <font>
      <b/>
      <sz val="14"/>
      <color rgb="FF000000"/>
      <name val="Calibri"/>
      <family val="2"/>
    </font>
    <font>
      <i/>
      <sz val="14"/>
      <color rgb="FF000000"/>
      <name val="Calibri"/>
      <family val="2"/>
    </font>
    <font>
      <b/>
      <sz val="14"/>
      <color rgb="FFFFFFFF"/>
      <name val="Calibri"/>
      <family val="2"/>
    </font>
    <font>
      <i/>
      <sz val="14"/>
      <name val="Calibri"/>
      <family val="2"/>
    </font>
    <font>
      <sz val="14"/>
      <name val="Calibri"/>
      <family val="2"/>
    </font>
    <font>
      <b/>
      <sz val="14"/>
      <name val="Calibri"/>
      <family val="2"/>
    </font>
    <font>
      <b/>
      <sz val="12"/>
      <color rgb="FF000000"/>
      <name val="Calibri"/>
      <family val="2"/>
    </font>
    <font>
      <sz val="12"/>
      <color rgb="FF000000"/>
      <name val="Calibri"/>
      <family val="2"/>
    </font>
    <font>
      <i/>
      <sz val="12"/>
      <name val="Calibri"/>
      <family val="2"/>
    </font>
    <font>
      <sz val="12"/>
      <name val="Calibri"/>
      <family val="2"/>
    </font>
    <font>
      <b/>
      <sz val="12"/>
      <name val="Calibri"/>
      <family val="2"/>
    </font>
    <font>
      <b/>
      <sz val="12"/>
      <color rgb="FFFFFFFF"/>
      <name val="Calibri"/>
      <family val="2"/>
    </font>
    <font>
      <i/>
      <sz val="11"/>
      <name val="Calibri"/>
      <family val="2"/>
    </font>
    <font>
      <sz val="11"/>
      <name val="Calibri"/>
      <family val="2"/>
    </font>
    <font>
      <i/>
      <sz val="11"/>
      <color rgb="FF000000"/>
      <name val="Calibri"/>
      <family val="2"/>
    </font>
    <font>
      <i/>
      <sz val="11"/>
      <color theme="1"/>
      <name val="Calibri"/>
      <family val="2"/>
      <scheme val="minor"/>
    </font>
    <font>
      <sz val="11"/>
      <color theme="1"/>
      <name val="Calibri"/>
      <family val="2"/>
      <scheme val="minor"/>
    </font>
    <font>
      <i/>
      <sz val="11"/>
      <color rgb="FFA6A6A6"/>
      <name val="Calibri"/>
      <family val="2"/>
    </font>
    <font>
      <b/>
      <sz val="11"/>
      <name val="Calibri"/>
      <family val="2"/>
    </font>
    <font>
      <b/>
      <i/>
      <sz val="11"/>
      <name val="Calibri"/>
      <family val="2"/>
    </font>
    <font>
      <sz val="11"/>
      <name val="Calibri"/>
      <family val="2"/>
      <scheme val="minor"/>
    </font>
    <font>
      <sz val="13"/>
      <color rgb="FF212121"/>
      <name val="Arial"/>
      <family val="2"/>
    </font>
  </fonts>
  <fills count="12">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rgb="FF548235"/>
        <bgColor rgb="FF000000"/>
      </patternFill>
    </fill>
    <fill>
      <patternFill patternType="solid">
        <fgColor rgb="FFE2EFDA"/>
        <bgColor rgb="FF000000"/>
      </patternFill>
    </fill>
    <fill>
      <patternFill patternType="solid">
        <fgColor rgb="FFD9D9D9"/>
        <bgColor rgb="FF000000"/>
      </patternFill>
    </fill>
    <fill>
      <patternFill patternType="solid">
        <fgColor theme="0" tint="-0.14999847407452621"/>
        <bgColor rgb="FF000000"/>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style="thin">
        <color rgb="FFFFFF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thin">
        <color rgb="FFFFFFFF"/>
      </left>
      <right/>
      <top/>
      <bottom style="thin">
        <color rgb="FFFFFFFF"/>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indexed="64"/>
      </bottom>
      <diagonal/>
    </border>
    <border>
      <left style="medium">
        <color indexed="64"/>
      </left>
      <right style="thin">
        <color indexed="64"/>
      </right>
      <top/>
      <bottom style="medium">
        <color indexed="64"/>
      </bottom>
      <diagonal/>
    </border>
    <border>
      <left/>
      <right style="thin">
        <color rgb="FF000000"/>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diagonal/>
    </border>
    <border>
      <left/>
      <right/>
      <top style="thin">
        <color indexed="64"/>
      </top>
      <bottom/>
      <diagonal/>
    </border>
    <border>
      <left style="thin">
        <color rgb="FF000000"/>
      </left>
      <right style="thin">
        <color indexed="64"/>
      </right>
      <top/>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165">
    <xf numFmtId="0" fontId="0" fillId="0" borderId="0" xfId="0"/>
    <xf numFmtId="0" fontId="2" fillId="0" borderId="0" xfId="0" applyFont="1"/>
    <xf numFmtId="164" fontId="0" fillId="0" borderId="0" xfId="1" applyNumberFormat="1" applyFont="1" applyBorder="1"/>
    <xf numFmtId="0" fontId="0" fillId="0" borderId="9" xfId="0" applyBorder="1"/>
    <xf numFmtId="0" fontId="0" fillId="0" borderId="10" xfId="0" applyBorder="1"/>
    <xf numFmtId="0" fontId="3" fillId="0" borderId="0" xfId="0" applyFont="1"/>
    <xf numFmtId="0" fontId="0" fillId="0" borderId="0" xfId="0" applyAlignment="1">
      <alignment vertical="top"/>
    </xf>
    <xf numFmtId="0" fontId="7" fillId="0" borderId="0" xfId="0" applyFont="1"/>
    <xf numFmtId="0" fontId="7" fillId="0" borderId="1" xfId="0" applyFont="1" applyBorder="1"/>
    <xf numFmtId="0" fontId="7" fillId="4" borderId="1" xfId="0" applyFont="1" applyFill="1" applyBorder="1" applyAlignment="1">
      <alignment wrapText="1"/>
    </xf>
    <xf numFmtId="0" fontId="7" fillId="0" borderId="1" xfId="0" applyFont="1" applyBorder="1" applyAlignment="1">
      <alignment wrapText="1"/>
    </xf>
    <xf numFmtId="6" fontId="7" fillId="0" borderId="1" xfId="0" applyNumberFormat="1" applyFont="1" applyBorder="1" applyAlignment="1">
      <alignment wrapText="1"/>
    </xf>
    <xf numFmtId="6" fontId="9" fillId="4" borderId="4" xfId="0" applyNumberFormat="1" applyFont="1" applyFill="1" applyBorder="1" applyAlignment="1">
      <alignment wrapText="1"/>
    </xf>
    <xf numFmtId="0" fontId="9" fillId="0" borderId="1" xfId="0" applyFont="1" applyBorder="1" applyAlignment="1">
      <alignment wrapText="1"/>
    </xf>
    <xf numFmtId="0" fontId="10" fillId="0" borderId="1" xfId="0" applyFont="1" applyBorder="1" applyAlignment="1">
      <alignment wrapText="1"/>
    </xf>
    <xf numFmtId="6" fontId="9" fillId="0" borderId="1" xfId="0" applyNumberFormat="1" applyFont="1" applyBorder="1" applyAlignment="1">
      <alignment wrapText="1"/>
    </xf>
    <xf numFmtId="6" fontId="9" fillId="4" borderId="1" xfId="0" applyNumberFormat="1" applyFont="1" applyFill="1" applyBorder="1" applyAlignment="1">
      <alignment wrapText="1"/>
    </xf>
    <xf numFmtId="0" fontId="2" fillId="0" borderId="1" xfId="0" applyFont="1" applyBorder="1"/>
    <xf numFmtId="0" fontId="0" fillId="0" borderId="1" xfId="0" applyBorder="1"/>
    <xf numFmtId="0" fontId="10" fillId="0" borderId="11" xfId="0" applyFont="1" applyBorder="1" applyAlignment="1">
      <alignment wrapText="1"/>
    </xf>
    <xf numFmtId="6" fontId="11" fillId="0" borderId="12" xfId="0" applyNumberFormat="1" applyFont="1" applyBorder="1" applyAlignment="1">
      <alignment wrapText="1"/>
    </xf>
    <xf numFmtId="0" fontId="12" fillId="0" borderId="0" xfId="0" applyFont="1"/>
    <xf numFmtId="0" fontId="2" fillId="0" borderId="2" xfId="0" applyFont="1" applyBorder="1" applyAlignment="1">
      <alignment vertical="top"/>
    </xf>
    <xf numFmtId="0" fontId="0" fillId="0" borderId="5" xfId="0" applyBorder="1" applyAlignment="1">
      <alignment vertical="top"/>
    </xf>
    <xf numFmtId="0" fontId="0" fillId="0" borderId="3" xfId="0" applyBorder="1" applyAlignment="1">
      <alignment vertical="top"/>
    </xf>
    <xf numFmtId="0" fontId="9" fillId="0" borderId="1" xfId="0" applyFont="1" applyBorder="1" applyAlignment="1">
      <alignment horizontal="left" wrapText="1" indent="2"/>
    </xf>
    <xf numFmtId="0" fontId="2" fillId="0" borderId="1" xfId="0" applyFont="1" applyBorder="1" applyAlignment="1">
      <alignment vertical="top"/>
    </xf>
    <xf numFmtId="0" fontId="5" fillId="0" borderId="1" xfId="0" applyFont="1" applyBorder="1" applyAlignment="1">
      <alignment wrapText="1"/>
    </xf>
    <xf numFmtId="0" fontId="9" fillId="0" borderId="1" xfId="0" applyFont="1" applyBorder="1" applyAlignment="1">
      <alignment horizontal="left" wrapText="1" indent="4"/>
    </xf>
    <xf numFmtId="0" fontId="14" fillId="0" borderId="0" xfId="0" applyFont="1"/>
    <xf numFmtId="0" fontId="8" fillId="0" borderId="16" xfId="0" applyFont="1" applyBorder="1" applyAlignment="1">
      <alignment vertical="top" wrapText="1"/>
    </xf>
    <xf numFmtId="0" fontId="0" fillId="0" borderId="17" xfId="0" applyBorder="1"/>
    <xf numFmtId="0" fontId="6" fillId="0" borderId="18" xfId="0" applyFont="1" applyBorder="1" applyAlignment="1">
      <alignment vertical="top" wrapText="1"/>
    </xf>
    <xf numFmtId="6" fontId="0" fillId="0" borderId="0" xfId="0" applyNumberFormat="1"/>
    <xf numFmtId="6" fontId="7" fillId="0" borderId="0" xfId="0" applyNumberFormat="1" applyFont="1"/>
    <xf numFmtId="0" fontId="13" fillId="5" borderId="8" xfId="0" applyFont="1" applyFill="1" applyBorder="1"/>
    <xf numFmtId="0" fontId="1" fillId="5" borderId="7" xfId="0" applyFont="1" applyFill="1" applyBorder="1" applyAlignment="1">
      <alignment wrapText="1"/>
    </xf>
    <xf numFmtId="0" fontId="1" fillId="5" borderId="6" xfId="0" applyFont="1" applyFill="1" applyBorder="1" applyAlignment="1">
      <alignment wrapText="1"/>
    </xf>
    <xf numFmtId="0" fontId="10" fillId="6" borderId="13" xfId="0" applyFont="1" applyFill="1" applyBorder="1" applyAlignment="1">
      <alignment wrapText="1"/>
    </xf>
    <xf numFmtId="0" fontId="10" fillId="6" borderId="14" xfId="0" applyFont="1" applyFill="1" applyBorder="1" applyAlignment="1">
      <alignment wrapText="1"/>
    </xf>
    <xf numFmtId="0" fontId="10" fillId="6" borderId="15" xfId="0" applyFont="1" applyFill="1" applyBorder="1" applyAlignment="1">
      <alignment wrapText="1"/>
    </xf>
    <xf numFmtId="0" fontId="10" fillId="6" borderId="7" xfId="0" applyFont="1" applyFill="1" applyBorder="1" applyAlignment="1">
      <alignment wrapText="1"/>
    </xf>
    <xf numFmtId="0" fontId="10" fillId="6" borderId="3" xfId="0" applyFont="1" applyFill="1" applyBorder="1"/>
    <xf numFmtId="0" fontId="13" fillId="2" borderId="8" xfId="0" applyFont="1" applyFill="1" applyBorder="1"/>
    <xf numFmtId="0" fontId="1" fillId="2" borderId="7" xfId="0" applyFont="1" applyFill="1" applyBorder="1" applyAlignment="1">
      <alignment wrapText="1"/>
    </xf>
    <xf numFmtId="0" fontId="10" fillId="3" borderId="13" xfId="0" applyFont="1" applyFill="1" applyBorder="1" applyAlignment="1">
      <alignment wrapText="1"/>
    </xf>
    <xf numFmtId="0" fontId="10" fillId="3" borderId="14" xfId="0" applyFont="1" applyFill="1" applyBorder="1" applyAlignment="1">
      <alignment wrapText="1"/>
    </xf>
    <xf numFmtId="0" fontId="7" fillId="7" borderId="1" xfId="0" applyFont="1" applyFill="1" applyBorder="1" applyAlignment="1">
      <alignment wrapText="1"/>
    </xf>
    <xf numFmtId="6" fontId="9" fillId="7" borderId="1" xfId="0" applyNumberFormat="1" applyFont="1" applyFill="1" applyBorder="1" applyAlignment="1">
      <alignment wrapText="1"/>
    </xf>
    <xf numFmtId="6" fontId="10" fillId="0" borderId="19" xfId="0" applyNumberFormat="1" applyFont="1" applyBorder="1" applyAlignment="1">
      <alignment wrapText="1"/>
    </xf>
    <xf numFmtId="0" fontId="10" fillId="0" borderId="0" xfId="0" applyFont="1"/>
    <xf numFmtId="0" fontId="10" fillId="3" borderId="20" xfId="0" applyFont="1" applyFill="1" applyBorder="1" applyAlignment="1">
      <alignment wrapText="1"/>
    </xf>
    <xf numFmtId="6" fontId="9" fillId="7" borderId="8" xfId="0" applyNumberFormat="1" applyFont="1" applyFill="1" applyBorder="1" applyAlignment="1">
      <alignment wrapText="1"/>
    </xf>
    <xf numFmtId="6" fontId="7" fillId="4" borderId="1" xfId="0" applyNumberFormat="1" applyFont="1" applyFill="1" applyBorder="1" applyAlignment="1">
      <alignment wrapText="1"/>
    </xf>
    <xf numFmtId="6" fontId="9" fillId="0" borderId="0" xfId="0" applyNumberFormat="1" applyFont="1" applyAlignment="1">
      <alignment vertical="top" wrapText="1"/>
    </xf>
    <xf numFmtId="0" fontId="0" fillId="0" borderId="0" xfId="0" applyAlignment="1">
      <alignment wrapText="1"/>
    </xf>
    <xf numFmtId="0" fontId="15" fillId="0" borderId="0" xfId="0" applyFont="1"/>
    <xf numFmtId="0" fontId="10" fillId="0" borderId="21" xfId="0" applyFont="1" applyBorder="1" applyAlignment="1">
      <alignment wrapText="1"/>
    </xf>
    <xf numFmtId="0" fontId="0" fillId="0" borderId="1" xfId="0" applyBorder="1" applyAlignment="1">
      <alignment vertical="top"/>
    </xf>
    <xf numFmtId="0" fontId="1" fillId="2" borderId="1" xfId="0" applyFont="1" applyFill="1" applyBorder="1" applyAlignment="1">
      <alignment wrapText="1"/>
    </xf>
    <xf numFmtId="6" fontId="10" fillId="0" borderId="1" xfId="0" applyNumberFormat="1" applyFont="1" applyBorder="1" applyAlignment="1">
      <alignment wrapText="1"/>
    </xf>
    <xf numFmtId="0" fontId="2" fillId="0" borderId="2" xfId="0" applyFont="1" applyBorder="1" applyAlignment="1">
      <alignment vertical="top" wrapText="1"/>
    </xf>
    <xf numFmtId="165" fontId="9" fillId="0" borderId="1" xfId="0" applyNumberFormat="1" applyFont="1" applyBorder="1" applyAlignment="1">
      <alignment wrapText="1"/>
    </xf>
    <xf numFmtId="8" fontId="9" fillId="0" borderId="1" xfId="0" applyNumberFormat="1" applyFont="1" applyBorder="1" applyAlignment="1">
      <alignment wrapText="1"/>
    </xf>
    <xf numFmtId="0" fontId="16" fillId="0" borderId="0" xfId="0" applyFont="1"/>
    <xf numFmtId="0" fontId="17" fillId="0" borderId="0" xfId="0" applyFont="1"/>
    <xf numFmtId="0" fontId="18" fillId="0" borderId="0" xfId="0" applyFont="1"/>
    <xf numFmtId="0" fontId="19" fillId="8" borderId="8" xfId="0" applyFont="1" applyFill="1" applyBorder="1"/>
    <xf numFmtId="0" fontId="19" fillId="8" borderId="0" xfId="0" applyFont="1" applyFill="1"/>
    <xf numFmtId="0" fontId="19" fillId="8" borderId="7" xfId="0" applyFont="1" applyFill="1" applyBorder="1" applyAlignment="1">
      <alignment wrapText="1"/>
    </xf>
    <xf numFmtId="0" fontId="19" fillId="8" borderId="6" xfId="0" applyFont="1" applyFill="1" applyBorder="1" applyAlignment="1">
      <alignment wrapText="1"/>
    </xf>
    <xf numFmtId="0" fontId="21" fillId="0" borderId="0" xfId="0" applyFont="1"/>
    <xf numFmtId="0" fontId="22" fillId="0" borderId="0" xfId="0" applyFont="1"/>
    <xf numFmtId="0" fontId="20" fillId="0" borderId="0" xfId="0" applyFont="1"/>
    <xf numFmtId="0" fontId="23" fillId="9" borderId="13" xfId="0" applyFont="1" applyFill="1" applyBorder="1" applyAlignment="1">
      <alignment wrapText="1"/>
    </xf>
    <xf numFmtId="0" fontId="23" fillId="9" borderId="22" xfId="0" applyFont="1" applyFill="1" applyBorder="1" applyAlignment="1">
      <alignment wrapText="1"/>
    </xf>
    <xf numFmtId="0" fontId="23" fillId="9" borderId="23" xfId="0" applyFont="1" applyFill="1" applyBorder="1" applyAlignment="1">
      <alignment wrapText="1"/>
    </xf>
    <xf numFmtId="0" fontId="23" fillId="9" borderId="24" xfId="0" applyFont="1" applyFill="1" applyBorder="1" applyAlignment="1">
      <alignment wrapText="1"/>
    </xf>
    <xf numFmtId="0" fontId="23" fillId="9" borderId="3" xfId="0" applyFont="1" applyFill="1" applyBorder="1"/>
    <xf numFmtId="0" fontId="23" fillId="0" borderId="5" xfId="0" applyFont="1" applyBorder="1"/>
    <xf numFmtId="0" fontId="24" fillId="0" borderId="0" xfId="0" applyFont="1"/>
    <xf numFmtId="0" fontId="25" fillId="0" borderId="23" xfId="0" applyFont="1" applyBorder="1" applyAlignment="1">
      <alignment wrapText="1"/>
    </xf>
    <xf numFmtId="6" fontId="25" fillId="0" borderId="23" xfId="0" applyNumberFormat="1" applyFont="1" applyBorder="1" applyAlignment="1">
      <alignment wrapText="1"/>
    </xf>
    <xf numFmtId="0" fontId="24" fillId="0" borderId="5" xfId="0" applyFont="1" applyBorder="1"/>
    <xf numFmtId="0" fontId="26" fillId="0" borderId="23" xfId="0" applyFont="1" applyBorder="1" applyAlignment="1">
      <alignment wrapText="1"/>
    </xf>
    <xf numFmtId="6" fontId="26" fillId="0" borderId="23" xfId="0" applyNumberFormat="1" applyFont="1" applyBorder="1" applyAlignment="1">
      <alignment wrapText="1"/>
    </xf>
    <xf numFmtId="0" fontId="26" fillId="0" borderId="0" xfId="0" applyFont="1"/>
    <xf numFmtId="6" fontId="25" fillId="0" borderId="3" xfId="0" applyNumberFormat="1" applyFont="1" applyBorder="1" applyAlignment="1">
      <alignment wrapText="1"/>
    </xf>
    <xf numFmtId="0" fontId="27" fillId="0" borderId="6" xfId="0" applyFont="1" applyBorder="1" applyAlignment="1">
      <alignment wrapText="1"/>
    </xf>
    <xf numFmtId="0" fontId="26" fillId="0" borderId="6" xfId="0" applyFont="1" applyBorder="1"/>
    <xf numFmtId="0" fontId="26" fillId="0" borderId="1" xfId="0" applyFont="1" applyBorder="1"/>
    <xf numFmtId="0" fontId="27" fillId="8" borderId="8" xfId="0" applyFont="1" applyFill="1" applyBorder="1"/>
    <xf numFmtId="0" fontId="27" fillId="8" borderId="0" xfId="0" applyFont="1" applyFill="1"/>
    <xf numFmtId="0" fontId="27" fillId="8" borderId="7" xfId="0" applyFont="1" applyFill="1" applyBorder="1" applyAlignment="1">
      <alignment wrapText="1"/>
    </xf>
    <xf numFmtId="0" fontId="27" fillId="8" borderId="6" xfId="0" applyFont="1" applyFill="1" applyBorder="1" applyAlignment="1">
      <alignment wrapText="1"/>
    </xf>
    <xf numFmtId="0" fontId="27" fillId="9" borderId="13" xfId="0" applyFont="1" applyFill="1" applyBorder="1" applyAlignment="1">
      <alignment wrapText="1"/>
    </xf>
    <xf numFmtId="0" fontId="27" fillId="9" borderId="22" xfId="0" applyFont="1" applyFill="1" applyBorder="1" applyAlignment="1">
      <alignment wrapText="1"/>
    </xf>
    <xf numFmtId="0" fontId="27" fillId="9" borderId="23" xfId="0" applyFont="1" applyFill="1" applyBorder="1" applyAlignment="1">
      <alignment wrapText="1"/>
    </xf>
    <xf numFmtId="0" fontId="27" fillId="9" borderId="24" xfId="0" applyFont="1" applyFill="1" applyBorder="1" applyAlignment="1">
      <alignment wrapText="1"/>
    </xf>
    <xf numFmtId="0" fontId="27" fillId="9" borderId="3" xfId="0" applyFont="1" applyFill="1" applyBorder="1"/>
    <xf numFmtId="0" fontId="26" fillId="0" borderId="5" xfId="0" applyFont="1" applyBorder="1"/>
    <xf numFmtId="0" fontId="25" fillId="0" borderId="6" xfId="0" applyFont="1" applyBorder="1" applyAlignment="1">
      <alignment wrapText="1"/>
    </xf>
    <xf numFmtId="0" fontId="27" fillId="0" borderId="2" xfId="0" applyFont="1" applyBorder="1"/>
    <xf numFmtId="0" fontId="28" fillId="8" borderId="8" xfId="0" applyFont="1" applyFill="1" applyBorder="1"/>
    <xf numFmtId="0" fontId="28" fillId="8" borderId="0" xfId="0" applyFont="1" applyFill="1"/>
    <xf numFmtId="0" fontId="28" fillId="8" borderId="7" xfId="0" applyFont="1" applyFill="1" applyBorder="1" applyAlignment="1">
      <alignment wrapText="1"/>
    </xf>
    <xf numFmtId="0" fontId="28" fillId="8" borderId="6" xfId="0" applyFont="1" applyFill="1" applyBorder="1" applyAlignment="1">
      <alignment wrapText="1"/>
    </xf>
    <xf numFmtId="0" fontId="29" fillId="0" borderId="23" xfId="0" applyFont="1" applyBorder="1" applyAlignment="1">
      <alignment wrapText="1"/>
    </xf>
    <xf numFmtId="0" fontId="8" fillId="0" borderId="0" xfId="0" applyFont="1"/>
    <xf numFmtId="0" fontId="30" fillId="0" borderId="23" xfId="0" applyFont="1" applyBorder="1" applyAlignment="1">
      <alignment wrapText="1"/>
    </xf>
    <xf numFmtId="0" fontId="30" fillId="0" borderId="0" xfId="0" applyFont="1"/>
    <xf numFmtId="0" fontId="31" fillId="0" borderId="0" xfId="0" applyFont="1"/>
    <xf numFmtId="0" fontId="8" fillId="0" borderId="23" xfId="0" applyFont="1" applyBorder="1" applyAlignment="1">
      <alignment wrapText="1"/>
    </xf>
    <xf numFmtId="0" fontId="8" fillId="0" borderId="3" xfId="0" applyFont="1" applyBorder="1"/>
    <xf numFmtId="0" fontId="32" fillId="0" borderId="0" xfId="0" applyFont="1"/>
    <xf numFmtId="0" fontId="8" fillId="0" borderId="5" xfId="0" applyFont="1" applyBorder="1"/>
    <xf numFmtId="0" fontId="8" fillId="4" borderId="23" xfId="0" applyFont="1" applyFill="1" applyBorder="1" applyAlignment="1">
      <alignment wrapText="1"/>
    </xf>
    <xf numFmtId="6" fontId="29" fillId="4" borderId="23" xfId="0" applyNumberFormat="1" applyFont="1" applyFill="1" applyBorder="1" applyAlignment="1">
      <alignment wrapText="1"/>
    </xf>
    <xf numFmtId="0" fontId="33" fillId="0" borderId="0" xfId="0" applyFont="1"/>
    <xf numFmtId="0" fontId="34" fillId="0" borderId="23" xfId="0" applyFont="1" applyBorder="1" applyAlignment="1">
      <alignment wrapText="1"/>
    </xf>
    <xf numFmtId="0" fontId="30" fillId="4" borderId="23" xfId="0" applyFont="1" applyFill="1" applyBorder="1" applyAlignment="1">
      <alignment wrapText="1"/>
    </xf>
    <xf numFmtId="0" fontId="30" fillId="0" borderId="3" xfId="0" applyFont="1" applyBorder="1"/>
    <xf numFmtId="6" fontId="29" fillId="10" borderId="23" xfId="0" applyNumberFormat="1" applyFont="1" applyFill="1" applyBorder="1" applyAlignment="1">
      <alignment wrapText="1"/>
    </xf>
    <xf numFmtId="0" fontId="35" fillId="0" borderId="23" xfId="0" applyFont="1" applyBorder="1" applyAlignment="1">
      <alignment wrapText="1"/>
    </xf>
    <xf numFmtId="0" fontId="29" fillId="0" borderId="3" xfId="0" applyFont="1" applyBorder="1" applyAlignment="1">
      <alignment wrapText="1"/>
    </xf>
    <xf numFmtId="6" fontId="29" fillId="4" borderId="4" xfId="0" applyNumberFormat="1" applyFont="1" applyFill="1" applyBorder="1" applyAlignment="1">
      <alignment wrapText="1"/>
    </xf>
    <xf numFmtId="6" fontId="29" fillId="4" borderId="3" xfId="0" applyNumberFormat="1" applyFont="1" applyFill="1" applyBorder="1" applyAlignment="1">
      <alignment wrapText="1"/>
    </xf>
    <xf numFmtId="0" fontId="35" fillId="0" borderId="6" xfId="0" applyFont="1" applyBorder="1" applyAlignment="1">
      <alignment wrapText="1"/>
    </xf>
    <xf numFmtId="0" fontId="30" fillId="0" borderId="6" xfId="0" applyFont="1" applyBorder="1"/>
    <xf numFmtId="0" fontId="30" fillId="0" borderId="1" xfId="0" applyFont="1" applyBorder="1"/>
    <xf numFmtId="0" fontId="35" fillId="0" borderId="11" xfId="0" applyFont="1" applyBorder="1" applyAlignment="1">
      <alignment wrapText="1"/>
    </xf>
    <xf numFmtId="6" fontId="36" fillId="0" borderId="25" xfId="0" applyNumberFormat="1" applyFont="1" applyBorder="1" applyAlignment="1">
      <alignment wrapText="1"/>
    </xf>
    <xf numFmtId="0" fontId="35" fillId="0" borderId="0" xfId="0" applyFont="1"/>
    <xf numFmtId="165" fontId="29" fillId="4" borderId="23" xfId="0" applyNumberFormat="1" applyFont="1" applyFill="1" applyBorder="1" applyAlignment="1">
      <alignment wrapText="1"/>
    </xf>
    <xf numFmtId="0" fontId="30" fillId="0" borderId="5" xfId="0" applyFont="1" applyBorder="1"/>
    <xf numFmtId="6" fontId="30" fillId="10" borderId="23" xfId="0" applyNumberFormat="1" applyFont="1" applyFill="1" applyBorder="1" applyAlignment="1">
      <alignment wrapText="1"/>
    </xf>
    <xf numFmtId="0" fontId="29" fillId="0" borderId="0" xfId="0" applyFont="1"/>
    <xf numFmtId="0" fontId="35" fillId="0" borderId="5" xfId="0" applyFont="1" applyBorder="1"/>
    <xf numFmtId="0" fontId="31" fillId="0" borderId="23" xfId="0" applyFont="1" applyBorder="1" applyAlignment="1">
      <alignment wrapText="1"/>
    </xf>
    <xf numFmtId="0" fontId="0" fillId="0" borderId="26" xfId="0" applyBorder="1"/>
    <xf numFmtId="0" fontId="10" fillId="3" borderId="27" xfId="0" applyFont="1" applyFill="1" applyBorder="1" applyAlignment="1">
      <alignment wrapText="1"/>
    </xf>
    <xf numFmtId="6" fontId="7" fillId="4" borderId="8" xfId="0" applyNumberFormat="1" applyFont="1" applyFill="1" applyBorder="1" applyAlignment="1">
      <alignment wrapText="1"/>
    </xf>
    <xf numFmtId="6" fontId="9" fillId="7" borderId="0" xfId="0" applyNumberFormat="1" applyFont="1" applyFill="1" applyAlignment="1">
      <alignment wrapText="1"/>
    </xf>
    <xf numFmtId="6" fontId="7" fillId="0" borderId="0" xfId="0" applyNumberFormat="1" applyFont="1" applyAlignment="1">
      <alignment wrapText="1"/>
    </xf>
    <xf numFmtId="0" fontId="10" fillId="3" borderId="2" xfId="0" applyFont="1" applyFill="1" applyBorder="1"/>
    <xf numFmtId="0" fontId="0" fillId="0" borderId="3" xfId="0" applyBorder="1"/>
    <xf numFmtId="0" fontId="10" fillId="3" borderId="28" xfId="0" applyFont="1" applyFill="1" applyBorder="1" applyAlignment="1">
      <alignment wrapText="1"/>
    </xf>
    <xf numFmtId="6" fontId="37" fillId="4" borderId="1" xfId="0" applyNumberFormat="1" applyFont="1" applyFill="1" applyBorder="1" applyAlignment="1">
      <alignment wrapText="1"/>
    </xf>
    <xf numFmtId="6" fontId="37" fillId="4" borderId="8" xfId="0" applyNumberFormat="1" applyFont="1" applyFill="1" applyBorder="1" applyAlignment="1">
      <alignment wrapText="1"/>
    </xf>
    <xf numFmtId="0" fontId="37" fillId="0" borderId="0" xfId="0" applyFont="1"/>
    <xf numFmtId="6" fontId="37" fillId="11" borderId="1" xfId="0" applyNumberFormat="1" applyFont="1" applyFill="1" applyBorder="1" applyAlignment="1">
      <alignment wrapText="1"/>
    </xf>
    <xf numFmtId="8" fontId="8" fillId="0" borderId="0" xfId="0" applyNumberFormat="1" applyFont="1"/>
    <xf numFmtId="6" fontId="8" fillId="0" borderId="0" xfId="0" applyNumberFormat="1" applyFont="1"/>
    <xf numFmtId="0" fontId="6" fillId="0" borderId="23" xfId="0" applyFont="1" applyBorder="1" applyAlignment="1">
      <alignment wrapText="1"/>
    </xf>
    <xf numFmtId="0" fontId="6" fillId="0" borderId="5" xfId="0" applyFont="1" applyBorder="1" applyAlignment="1">
      <alignment wrapText="1"/>
    </xf>
    <xf numFmtId="0" fontId="6" fillId="0" borderId="2" xfId="0" applyFont="1" applyBorder="1" applyAlignment="1">
      <alignment wrapText="1"/>
    </xf>
    <xf numFmtId="0" fontId="6" fillId="0" borderId="0" xfId="0" applyFont="1"/>
    <xf numFmtId="0" fontId="6" fillId="0" borderId="11" xfId="0" applyFont="1" applyBorder="1" applyAlignment="1">
      <alignment wrapText="1"/>
    </xf>
    <xf numFmtId="0" fontId="6" fillId="0" borderId="5" xfId="0" applyFont="1" applyBorder="1"/>
    <xf numFmtId="3" fontId="38" fillId="0" borderId="0" xfId="0" applyNumberFormat="1" applyFont="1"/>
    <xf numFmtId="6" fontId="9" fillId="7" borderId="1" xfId="0" applyNumberFormat="1" applyFont="1" applyFill="1" applyBorder="1" applyAlignment="1">
      <alignment horizontal="left" vertical="center" wrapText="1"/>
    </xf>
    <xf numFmtId="0" fontId="3" fillId="0" borderId="0" xfId="0" applyFont="1" applyAlignment="1">
      <alignment horizontal="left" wrapText="1"/>
    </xf>
    <xf numFmtId="9" fontId="9" fillId="7" borderId="1" xfId="2" applyFont="1" applyFill="1" applyBorder="1" applyAlignment="1">
      <alignment horizontal="center" wrapText="1"/>
    </xf>
    <xf numFmtId="0" fontId="1" fillId="2" borderId="1" xfId="0" applyFont="1" applyFill="1" applyBorder="1" applyAlignment="1">
      <alignment horizontal="center" wrapText="1"/>
    </xf>
    <xf numFmtId="0" fontId="10" fillId="3" borderId="1" xfId="0" applyFont="1" applyFill="1" applyBorder="1" applyAlignment="1">
      <alignment horizontal="center" wrapText="1"/>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1</xdr:col>
      <xdr:colOff>28229</xdr:colOff>
      <xdr:row>0</xdr:row>
      <xdr:rowOff>83389</xdr:rowOff>
    </xdr:from>
    <xdr:to>
      <xdr:col>14</xdr:col>
      <xdr:colOff>95250</xdr:colOff>
      <xdr:row>10</xdr:row>
      <xdr:rowOff>169334</xdr:rowOff>
    </xdr:to>
    <xdr:sp macro="" textlink="">
      <xdr:nvSpPr>
        <xdr:cNvPr id="5" name="Rectangle 1">
          <a:extLst>
            <a:ext uri="{FF2B5EF4-FFF2-40B4-BE49-F238E27FC236}">
              <a16:creationId xmlns:a16="http://schemas.microsoft.com/office/drawing/2014/main" id="{FD1992C7-AA22-4941-9568-B6DA7EAA81E5}"/>
            </a:ext>
          </a:extLst>
        </xdr:cNvPr>
        <xdr:cNvSpPr/>
      </xdr:nvSpPr>
      <xdr:spPr>
        <a:xfrm>
          <a:off x="155229" y="83389"/>
          <a:ext cx="10523354" cy="132066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Introduction: </a:t>
          </a:r>
          <a:endParaRPr lang="en-US" sz="1800" b="0"/>
        </a:p>
        <a:p>
          <a:pPr algn="l"/>
          <a:r>
            <a:rPr lang="en-US" sz="1400" b="0"/>
            <a:t>This Excel Spreadsheet is provided </a:t>
          </a:r>
          <a:r>
            <a:rPr lang="en-US" sz="1400"/>
            <a:t>to aid Climate Pollution Reduction Grant</a:t>
          </a:r>
          <a:r>
            <a:rPr lang="en-US" sz="1400" baseline="0"/>
            <a:t> implementation grant </a:t>
          </a:r>
          <a:r>
            <a:rPr lang="en-US" sz="1400"/>
            <a:t>applicants in developing the required budget table(s) within the budget narrative.  </a:t>
          </a:r>
          <a:r>
            <a:rPr lang="en-US" sz="1400">
              <a:solidFill>
                <a:schemeClr val="lt1"/>
              </a:solidFill>
              <a:effectLst/>
              <a:latin typeface="+mn-lt"/>
              <a:ea typeface="+mn-ea"/>
              <a:cs typeface="+mn-cs"/>
            </a:rPr>
            <a:t>Applicants may submit a budget spreadsheet (no page limit) with their application.</a:t>
          </a:r>
          <a:endParaRPr lang="en-US" sz="1400"/>
        </a:p>
        <a:p>
          <a:pPr algn="l"/>
          <a:endParaRPr lang="en-US" sz="1400"/>
        </a:p>
        <a:p>
          <a:pPr algn="l"/>
          <a:r>
            <a:rPr lang="en-US" sz="1400"/>
            <a:t>The</a:t>
          </a:r>
          <a:r>
            <a:rPr lang="en-US" sz="1400" baseline="0"/>
            <a:t> individual worksheets are formatted for 1 page width of 8.5" x 11" landscape orientation.</a:t>
          </a:r>
          <a:endParaRPr lang="en-US" sz="1400" b="0"/>
        </a:p>
      </xdr:txBody>
    </xdr:sp>
    <xdr:clientData/>
  </xdr:twoCellAnchor>
  <xdr:twoCellAnchor>
    <xdr:from>
      <xdr:col>1</xdr:col>
      <xdr:colOff>41787</xdr:colOff>
      <xdr:row>9</xdr:row>
      <xdr:rowOff>174298</xdr:rowOff>
    </xdr:from>
    <xdr:to>
      <xdr:col>14</xdr:col>
      <xdr:colOff>86391</xdr:colOff>
      <xdr:row>40</xdr:row>
      <xdr:rowOff>142875</xdr:rowOff>
    </xdr:to>
    <xdr:sp macro="" textlink="">
      <xdr:nvSpPr>
        <xdr:cNvPr id="294" name="Rectangle 2">
          <a:extLst>
            <a:ext uri="{FF2B5EF4-FFF2-40B4-BE49-F238E27FC236}">
              <a16:creationId xmlns:a16="http://schemas.microsoft.com/office/drawing/2014/main" id="{C2E9A354-A79D-41A6-AB37-77B1C72CD66E}"/>
            </a:ext>
          </a:extLst>
        </xdr:cNvPr>
        <xdr:cNvSpPr/>
      </xdr:nvSpPr>
      <xdr:spPr>
        <a:xfrm>
          <a:off x="168787" y="1222048"/>
          <a:ext cx="10522104" cy="574707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Instructions:  </a:t>
          </a:r>
        </a:p>
        <a:p>
          <a:pPr algn="l"/>
          <a:r>
            <a:rPr lang="en-US" sz="1400" b="0" baseline="0"/>
            <a:t>The template contains 5 tabs (titled "Measure 1 Budget" through "Measure 5 Budget") where applicants can create budgets for up to 5 discrete GHG measures contained in their application. Applicants should leave excess tabs blank (ie, if an application is for a single GHG measure, only Tab 1 should contain any numerical entries.) The Consolidated Budget tab will automatically sum budget totals across all GHG measure Tabs.  If an application includes more than 5 GHG measures, users may add duplicate tabs, but will need to manually update the formulas contained on the Consolidated Budget tab.</a:t>
          </a:r>
        </a:p>
        <a:p>
          <a:pPr algn="l"/>
          <a:endParaRPr lang="en-US" sz="1400" b="1" baseline="0"/>
        </a:p>
        <a:p>
          <a:pPr algn="l"/>
          <a:r>
            <a:rPr lang="en-US" sz="1400" b="1" baseline="0"/>
            <a:t>Measure Tab Instructions:</a:t>
          </a:r>
        </a:p>
        <a:p>
          <a:pPr algn="l"/>
          <a:r>
            <a:rPr lang="en-US" sz="1400" b="0" baseline="0"/>
            <a:t>Below is a description of the steps an applicant should complete to finish each measure tab of the template. </a:t>
          </a:r>
        </a:p>
        <a:p>
          <a:pPr algn="l"/>
          <a:r>
            <a:rPr lang="en-US" sz="1400" b="0" baseline="0"/>
            <a:t>- </a:t>
          </a:r>
          <a:r>
            <a:rPr lang="en-US" sz="1400" b="1" baseline="0"/>
            <a:t>In column C,</a:t>
          </a:r>
          <a:r>
            <a:rPr lang="en-US" sz="1400" b="0" baseline="0"/>
            <a:t> provide itemized costs descriptions in each cost category. Insert or delete rows as needed.</a:t>
          </a:r>
        </a:p>
        <a:p>
          <a:pPr algn="l"/>
          <a:endParaRPr lang="en-US" sz="1400" b="0" baseline="0"/>
        </a:p>
        <a:p>
          <a:pPr algn="l"/>
          <a:r>
            <a:rPr lang="en-US" sz="1400" b="0" baseline="0"/>
            <a:t>- </a:t>
          </a:r>
          <a:r>
            <a:rPr lang="en-US" sz="1400" b="1" baseline="0"/>
            <a:t>In columns D through H,</a:t>
          </a:r>
          <a:r>
            <a:rPr lang="en-US" sz="1400" b="0" baseline="0"/>
            <a:t> fill in the cost for the line item per year - personnel, fringe benefits, travel, equipment, installation, or labor supplies, contractual costs, and other direct costs (i.e., subawards, participant support costs), and indirect costs for each applicable year. Subtotals will calculate automatically.</a:t>
          </a:r>
        </a:p>
        <a:p>
          <a:pPr algn="l"/>
          <a:endParaRPr lang="en-US" sz="1400" b="0" baseline="0"/>
        </a:p>
        <a:p>
          <a:pPr algn="l"/>
          <a:r>
            <a:rPr lang="en-US" sz="1400" b="0" baseline="0"/>
            <a:t>- </a:t>
          </a:r>
          <a:r>
            <a:rPr lang="en-US" sz="1400" b="1" baseline="0"/>
            <a:t>Column J </a:t>
          </a:r>
          <a:r>
            <a:rPr lang="en-US" sz="1400" b="0" baseline="0"/>
            <a:t>will automatically calculate the total cost for the line item for the entire measure, including subtotals for each budget category - personnel, fringe benefits, travel, equipment, installation, or labor supplies, contractual costs, and other direct costs (i.e., subawards, participant support costs), and indirect costs. </a:t>
          </a:r>
        </a:p>
        <a:p>
          <a:pPr algn="l"/>
          <a:endParaRPr lang="en-US" sz="1400" b="0" baseline="0"/>
        </a:p>
        <a:p>
          <a:pPr algn="l"/>
          <a:r>
            <a:rPr lang="en-US" sz="1400" b="0" baseline="0"/>
            <a:t>Please check all formulas and calculations before finalizing your budget tables.</a:t>
          </a:r>
        </a:p>
        <a:p>
          <a:pPr algn="l"/>
          <a:endParaRPr lang="en-US" sz="1400" b="0" baseline="0"/>
        </a:p>
        <a:p>
          <a:pPr algn="l"/>
          <a:r>
            <a:rPr lang="en-US" sz="1400" b="1" baseline="0"/>
            <a:t>Consolidated Budget Instructions:</a:t>
          </a:r>
        </a:p>
        <a:p>
          <a:pPr algn="l"/>
          <a:r>
            <a:rPr lang="en-US" sz="1400" b="0" baseline="0"/>
            <a: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1" dT="2024-03-24T19:50:16.85" personId="{00000000-0000-0000-0000-000000000000}" id="{C1495A15-D6DB-C64D-A5D0-53126E081206}">
    <text>TDEC: I have arranged the tabs to correspond with the narrative order, which comes from the PCAPs. If this is the desired order, Milepost is happy to rearrange this table to reflect those shifts. We are also happy to mesh project titles across documents for consistency. Thanks!</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5BF4F-A53F-426F-B2F9-1F2AFC00110F}">
  <dimension ref="D1:R28"/>
  <sheetViews>
    <sheetView showGridLines="0" zoomScale="90" zoomScaleNormal="90" workbookViewId="0">
      <selection activeCell="F58" sqref="F58"/>
    </sheetView>
  </sheetViews>
  <sheetFormatPr defaultColWidth="8.77734375" defaultRowHeight="14.4" x14ac:dyDescent="0.3"/>
  <cols>
    <col min="1" max="1" width="1.77734375" customWidth="1"/>
    <col min="5" max="5" width="13.44140625" bestFit="1" customWidth="1"/>
    <col min="6" max="6" width="14.44140625" bestFit="1" customWidth="1"/>
    <col min="7" max="9" width="14.44140625" customWidth="1"/>
    <col min="10" max="10" width="10.77734375" bestFit="1" customWidth="1"/>
    <col min="11" max="11" width="15.44140625" customWidth="1"/>
    <col min="18" max="18" width="37.44140625" customWidth="1"/>
  </cols>
  <sheetData>
    <row r="1" spans="4:11" ht="10.5" customHeight="1" x14ac:dyDescent="0.3"/>
    <row r="2" spans="4:11" x14ac:dyDescent="0.3">
      <c r="D2" s="3"/>
      <c r="E2" s="3"/>
      <c r="J2" s="32"/>
      <c r="K2" s="3"/>
    </row>
    <row r="3" spans="4:11" x14ac:dyDescent="0.3">
      <c r="D3" s="3"/>
      <c r="E3" s="3"/>
      <c r="J3" s="30"/>
      <c r="K3" s="31"/>
    </row>
    <row r="4" spans="4:11" x14ac:dyDescent="0.3">
      <c r="D4" s="4"/>
      <c r="E4" s="3"/>
    </row>
    <row r="9" spans="4:11" x14ac:dyDescent="0.3">
      <c r="J9" s="21"/>
    </row>
    <row r="17" spans="5:18" x14ac:dyDescent="0.3">
      <c r="E17" s="33"/>
      <c r="F17" s="33"/>
      <c r="G17" s="33"/>
      <c r="H17" s="33"/>
      <c r="I17" s="33"/>
    </row>
    <row r="18" spans="5:18" x14ac:dyDescent="0.3">
      <c r="E18" s="33"/>
      <c r="F18" s="33"/>
      <c r="G18" s="33"/>
      <c r="H18" s="33"/>
      <c r="I18" s="33"/>
    </row>
    <row r="27" spans="5:18" ht="23.4" x14ac:dyDescent="0.45">
      <c r="Q27" s="29"/>
    </row>
    <row r="28" spans="5:18" x14ac:dyDescent="0.3">
      <c r="Q28" s="54"/>
      <c r="R28" s="55"/>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6326-4914-48E0-ADF2-3E1029E57328}">
  <sheetPr>
    <tabColor theme="9" tint="-0.249977111117893"/>
  </sheetPr>
  <dimension ref="B2:AM28"/>
  <sheetViews>
    <sheetView showGridLines="0" tabSelected="1" zoomScale="110" zoomScaleNormal="110" workbookViewId="0">
      <selection activeCell="H2" sqref="H2"/>
    </sheetView>
  </sheetViews>
  <sheetFormatPr defaultColWidth="9.109375" defaultRowHeight="15" customHeight="1" x14ac:dyDescent="0.3"/>
  <cols>
    <col min="1" max="1" width="3.109375" customWidth="1"/>
    <col min="2" max="2" width="12.109375" customWidth="1"/>
    <col min="3" max="3" width="29.109375" customWidth="1"/>
    <col min="4" max="4" width="12.77734375" style="6" bestFit="1" customWidth="1"/>
    <col min="5" max="5" width="13.77734375" style="2" customWidth="1"/>
    <col min="6" max="6" width="12.109375" customWidth="1"/>
    <col min="7" max="7" width="14.6640625" customWidth="1"/>
    <col min="8" max="8" width="15" style="2" customWidth="1"/>
    <col min="9" max="9" width="3.44140625" style="7" customWidth="1"/>
    <col min="10" max="10" width="14.6640625" customWidth="1"/>
    <col min="11" max="11" width="10.109375" customWidth="1"/>
  </cols>
  <sheetData>
    <row r="2" spans="2:39" ht="23.4" x14ac:dyDescent="0.45">
      <c r="B2" s="29" t="s">
        <v>0</v>
      </c>
    </row>
    <row r="3" spans="2:39" ht="26.55" customHeight="1" x14ac:dyDescent="0.3">
      <c r="B3" s="161" t="s">
        <v>129</v>
      </c>
      <c r="C3" s="161"/>
      <c r="D3" s="161"/>
      <c r="E3" s="161"/>
      <c r="F3" s="161"/>
      <c r="G3" s="161"/>
      <c r="H3" s="161"/>
      <c r="I3" s="161"/>
      <c r="J3" s="161"/>
    </row>
    <row r="4" spans="2:39" ht="15" customHeight="1" x14ac:dyDescent="0.3">
      <c r="B4" t="s">
        <v>132</v>
      </c>
    </row>
    <row r="5" spans="2:39" ht="18" x14ac:dyDescent="0.35">
      <c r="B5" s="43" t="s">
        <v>1</v>
      </c>
      <c r="C5" s="44"/>
      <c r="D5" s="44"/>
      <c r="E5" s="44"/>
      <c r="F5" s="44"/>
      <c r="G5" s="44"/>
      <c r="H5" s="44"/>
      <c r="I5" s="44"/>
      <c r="J5" s="59"/>
    </row>
    <row r="6" spans="2:39" ht="16.95" customHeight="1" x14ac:dyDescent="0.3">
      <c r="B6" s="45" t="s">
        <v>2</v>
      </c>
      <c r="C6" s="45" t="s">
        <v>3</v>
      </c>
      <c r="D6" s="45" t="s">
        <v>4</v>
      </c>
      <c r="E6" s="46" t="s">
        <v>5</v>
      </c>
      <c r="F6" s="46" t="s">
        <v>6</v>
      </c>
      <c r="G6" s="46" t="s">
        <v>7</v>
      </c>
      <c r="H6" s="146" t="s">
        <v>8</v>
      </c>
      <c r="I6" s="140"/>
      <c r="J6" s="144" t="s">
        <v>9</v>
      </c>
    </row>
    <row r="7" spans="2:39" s="5" customFormat="1" ht="14.4" x14ac:dyDescent="0.3">
      <c r="B7" s="22" t="s">
        <v>10</v>
      </c>
      <c r="C7" s="47" t="s">
        <v>11</v>
      </c>
      <c r="D7" s="48">
        <f>Charging!D16+'Fleet Conversion'!D18+Renewables!D17+'Food Waste'!D9</f>
        <v>421085</v>
      </c>
      <c r="E7" s="48">
        <f>Charging!E16+'Fleet Conversion'!E18+Renewables!E17+'Food Waste'!E9</f>
        <v>434640.88</v>
      </c>
      <c r="F7" s="48">
        <f>Charging!F16+'Fleet Conversion'!F18+Renewables!F17+'Food Waste'!F9</f>
        <v>448643.24640000006</v>
      </c>
      <c r="G7" s="52">
        <f>Charging!G16+'Fleet Conversion'!G18+Renewables!G17+'Food Waste'!G9</f>
        <v>462900.88379200001</v>
      </c>
      <c r="H7" s="48">
        <f>Charging!H16+'Fleet Conversion'!H18+Renewables!H17+'Food Waste'!H9</f>
        <v>468770.63030576007</v>
      </c>
      <c r="I7" s="142"/>
      <c r="J7" s="48">
        <f t="shared" ref="J7:J14" si="0">SUM(D7:H7)</f>
        <v>2236040.6404977599</v>
      </c>
      <c r="K7"/>
      <c r="L7"/>
      <c r="M7"/>
      <c r="N7"/>
      <c r="O7"/>
      <c r="P7"/>
      <c r="Q7"/>
      <c r="R7"/>
      <c r="S7"/>
      <c r="T7"/>
      <c r="U7"/>
      <c r="V7"/>
      <c r="W7"/>
      <c r="X7"/>
      <c r="Y7"/>
      <c r="Z7"/>
      <c r="AA7"/>
      <c r="AB7"/>
      <c r="AC7"/>
      <c r="AD7"/>
      <c r="AE7"/>
      <c r="AF7"/>
      <c r="AG7"/>
      <c r="AH7"/>
      <c r="AI7"/>
      <c r="AJ7"/>
      <c r="AK7"/>
      <c r="AL7"/>
      <c r="AM7"/>
    </row>
    <row r="8" spans="2:39" ht="14.4" x14ac:dyDescent="0.3">
      <c r="B8" s="23"/>
      <c r="C8" s="47" t="s">
        <v>12</v>
      </c>
      <c r="D8" s="48">
        <f>Charging!D26+'Fleet Conversion'!D30+Renewables!D28+'Food Waste'!D12</f>
        <v>117224.20000000001</v>
      </c>
      <c r="E8" s="48">
        <f>Charging!E26+'Fleet Conversion'!E30+Renewables!E28+'Food Waste'!E12</f>
        <v>121203.49599999998</v>
      </c>
      <c r="F8" s="48">
        <f>Charging!F26+'Fleet Conversion'!F30+Renewables!F28+'Food Waste'!F12</f>
        <v>124120.56088</v>
      </c>
      <c r="G8" s="52">
        <f>Charging!G26+'Fleet Conversion'!G30+Renewables!G28+'Food Waste'!G12</f>
        <v>129899.19770640001</v>
      </c>
      <c r="H8" s="48">
        <f>Charging!H26+'Fleet Conversion'!H30+Renewables!H28+'Food Waste'!H12</f>
        <v>132481.233637592</v>
      </c>
      <c r="I8" s="142"/>
      <c r="J8" s="48">
        <f t="shared" si="0"/>
        <v>624928.68822399201</v>
      </c>
    </row>
    <row r="9" spans="2:39" ht="14.4" x14ac:dyDescent="0.3">
      <c r="B9" s="23"/>
      <c r="C9" s="47" t="s">
        <v>13</v>
      </c>
      <c r="D9" s="48">
        <f>Charging!D29+'Fleet Conversion'!D33+Renewables!D31+'Food Waste'!D24</f>
        <v>31687</v>
      </c>
      <c r="E9" s="48">
        <f>Charging!E29+'Fleet Conversion'!E33+Renewables!E31+'Food Waste'!E24</f>
        <v>91220</v>
      </c>
      <c r="F9" s="48">
        <f>Charging!F29+'Fleet Conversion'!F33+Renewables!F31+'Food Waste'!F24</f>
        <v>82121</v>
      </c>
      <c r="G9" s="52">
        <f>Charging!G29+'Fleet Conversion'!G33+Renewables!G31+'Food Waste'!G24</f>
        <v>75658</v>
      </c>
      <c r="H9" s="48">
        <f>Charging!H29+'Fleet Conversion'!H33+Renewables!H31+'Food Waste'!H24</f>
        <v>43471</v>
      </c>
      <c r="I9" s="142"/>
      <c r="J9" s="48">
        <f t="shared" si="0"/>
        <v>324157</v>
      </c>
    </row>
    <row r="10" spans="2:39" ht="14.4" x14ac:dyDescent="0.3">
      <c r="B10" s="23"/>
      <c r="C10" s="47" t="s">
        <v>14</v>
      </c>
      <c r="D10" s="48">
        <f>Charging!D32+'Fleet Conversion'!D36+Renewables!D34+'Food Waste'!D27</f>
        <v>0</v>
      </c>
      <c r="E10" s="48">
        <f>Charging!E32+'Fleet Conversion'!E36+Renewables!E34+'Food Waste'!E27</f>
        <v>0</v>
      </c>
      <c r="F10" s="48">
        <f>Charging!F32+'Fleet Conversion'!F36+Renewables!F34+'Food Waste'!F27</f>
        <v>0</v>
      </c>
      <c r="G10" s="52">
        <f>Charging!G32+'Fleet Conversion'!G36+Renewables!G34+'Food Waste'!G27</f>
        <v>0</v>
      </c>
      <c r="H10" s="48">
        <f>Charging!H32+'Fleet Conversion'!H36+Renewables!H34+'Food Waste'!H27</f>
        <v>0</v>
      </c>
      <c r="I10" s="142"/>
      <c r="J10" s="48">
        <f t="shared" si="0"/>
        <v>0</v>
      </c>
    </row>
    <row r="11" spans="2:39" ht="14.4" x14ac:dyDescent="0.3">
      <c r="B11" s="23"/>
      <c r="C11" s="47" t="s">
        <v>15</v>
      </c>
      <c r="D11" s="48">
        <f>Charging!D36+'Fleet Conversion'!D39+Renewables!D38+'Food Waste'!D31</f>
        <v>3000</v>
      </c>
      <c r="E11" s="48">
        <f>Charging!E36+'Fleet Conversion'!E39+Renewables!E38+'Food Waste'!E31</f>
        <v>1000</v>
      </c>
      <c r="F11" s="48">
        <f>Charging!F36+'Fleet Conversion'!F39+Renewables!F38+'Food Waste'!F31</f>
        <v>1000</v>
      </c>
      <c r="G11" s="52">
        <f>Charging!G36+'Fleet Conversion'!G39+Renewables!G38+'Food Waste'!G31</f>
        <v>0</v>
      </c>
      <c r="H11" s="48">
        <f>Charging!H36+'Fleet Conversion'!H39+Renewables!H38+'Food Waste'!H31</f>
        <v>0</v>
      </c>
      <c r="I11" s="142"/>
      <c r="J11" s="48">
        <f t="shared" si="0"/>
        <v>5000</v>
      </c>
    </row>
    <row r="12" spans="2:39" ht="14.4" x14ac:dyDescent="0.3">
      <c r="B12" s="23"/>
      <c r="C12" s="47" t="s">
        <v>16</v>
      </c>
      <c r="D12" s="48">
        <f>Charging!D40+'Fleet Conversion'!D43+Renewables!D42+'Food Waste'!D34</f>
        <v>0</v>
      </c>
      <c r="E12" s="48">
        <f>Charging!E40+'Fleet Conversion'!E43+Renewables!E42+'Food Waste'!E34</f>
        <v>238000</v>
      </c>
      <c r="F12" s="48">
        <f>Charging!F40+'Fleet Conversion'!F43+Renewables!F42+'Food Waste'!F34</f>
        <v>952000</v>
      </c>
      <c r="G12" s="52">
        <f>Charging!G40+'Fleet Conversion'!G43+Renewables!G42+'Food Waste'!G34</f>
        <v>595000</v>
      </c>
      <c r="H12" s="48">
        <f>Charging!H40+'Fleet Conversion'!H43+Renewables!H42+'Food Waste'!H34</f>
        <v>595000</v>
      </c>
      <c r="I12" s="142"/>
      <c r="J12" s="48">
        <f t="shared" si="0"/>
        <v>2380000</v>
      </c>
    </row>
    <row r="13" spans="2:39" ht="14.4" x14ac:dyDescent="0.3">
      <c r="B13" s="23"/>
      <c r="C13" s="47" t="s">
        <v>17</v>
      </c>
      <c r="D13" s="48">
        <f>Charging!D44+'Fleet Conversion'!D47+Renewables!D49+'Food Waste'!D38</f>
        <v>14840</v>
      </c>
      <c r="E13" s="48">
        <f>Charging!E44+'Fleet Conversion'!E47+Renewables!E49+'Food Waste'!E38</f>
        <v>8911121.9000000004</v>
      </c>
      <c r="F13" s="48">
        <f>Charging!F44+'Fleet Conversion'!F47+Renewables!F49+'Food Waste'!F38</f>
        <v>41086949.5</v>
      </c>
      <c r="G13" s="52">
        <f>Charging!G44+'Fleet Conversion'!G47+Renewables!G49+'Food Waste'!G38</f>
        <v>19510503.800000001</v>
      </c>
      <c r="H13" s="48">
        <f>Charging!H44+'Fleet Conversion'!H47+Renewables!H49+'Food Waste'!H38</f>
        <v>19513603.800000001</v>
      </c>
      <c r="I13" s="142"/>
      <c r="J13" s="48">
        <f t="shared" si="0"/>
        <v>89037019</v>
      </c>
    </row>
    <row r="14" spans="2:39" ht="14.4" x14ac:dyDescent="0.3">
      <c r="B14" s="24"/>
      <c r="C14" s="9" t="s">
        <v>18</v>
      </c>
      <c r="D14" s="147">
        <f>D13+D12+D11+D10+D9+D8+D7</f>
        <v>587836.19999999995</v>
      </c>
      <c r="E14" s="147">
        <f>E13+E12+E11+E10+E9+E8+E7</f>
        <v>9797186.2760000005</v>
      </c>
      <c r="F14" s="147">
        <f>F13+F12+F11+F10+F9+F8+F7</f>
        <v>42694834.307279997</v>
      </c>
      <c r="G14" s="148">
        <f>G13+G12+G11+G10+G9+G8+G7</f>
        <v>20773961.881498404</v>
      </c>
      <c r="H14" s="147">
        <f>H13+H12+H11+H10+H9+H8+H7</f>
        <v>20753326.663943354</v>
      </c>
      <c r="I14" s="149"/>
      <c r="J14" s="150">
        <f t="shared" si="0"/>
        <v>94607145.328721762</v>
      </c>
    </row>
    <row r="15" spans="2:39" ht="14.4" x14ac:dyDescent="0.3">
      <c r="B15" s="58"/>
      <c r="D15"/>
      <c r="E15"/>
      <c r="H15" s="139"/>
      <c r="I15"/>
      <c r="J15" s="18" t="s">
        <v>19</v>
      </c>
    </row>
    <row r="16" spans="2:39" ht="19.95" customHeight="1" x14ac:dyDescent="0.3">
      <c r="B16" s="58"/>
      <c r="C16" s="9" t="s">
        <v>20</v>
      </c>
      <c r="D16" s="53">
        <f>Charging!D50+'Fleet Conversion'!D53+Renewables!D55+'Food Waste'!D44</f>
        <v>134469.63816</v>
      </c>
      <c r="E16" s="53">
        <f>Charging!E50+'Fleet Conversion'!E53+Renewables!E55+'Food Waste'!E44</f>
        <v>138849.92512480001</v>
      </c>
      <c r="F16" s="53">
        <f>Charging!F50+'Fleet Conversion'!F53+Renewables!F55+'Food Waste'!F44</f>
        <v>143076.39905854402</v>
      </c>
      <c r="G16" s="141">
        <f>Charging!G50+'Fleet Conversion'!G53+Renewables!G55+'Food Waste'!G44</f>
        <v>148081.46035830033</v>
      </c>
      <c r="H16" s="53">
        <f>Charging!H50+'Fleet Conversion'!H53+Renewables!H55+'Food Waste'!H44</f>
        <v>150192.04170978701</v>
      </c>
      <c r="I16" s="143"/>
      <c r="J16" s="53">
        <f>SUM(D16:H16)</f>
        <v>714669.46441143134</v>
      </c>
    </row>
    <row r="17" spans="2:10" thickBot="1" x14ac:dyDescent="0.35">
      <c r="B17" s="58"/>
      <c r="D17"/>
      <c r="E17"/>
      <c r="H17"/>
      <c r="I17"/>
      <c r="J17" s="145" t="s">
        <v>19</v>
      </c>
    </row>
    <row r="18" spans="2:10" ht="31.05" customHeight="1" thickBot="1" x14ac:dyDescent="0.35">
      <c r="B18" s="57" t="s">
        <v>21</v>
      </c>
      <c r="C18" s="19"/>
      <c r="D18" s="49">
        <f>D14+D16</f>
        <v>722305.83815999993</v>
      </c>
      <c r="E18" s="49">
        <f>E14+E16</f>
        <v>9936036.2011248004</v>
      </c>
      <c r="F18" s="49">
        <f>F14+F16</f>
        <v>42837910.70633854</v>
      </c>
      <c r="G18" s="49">
        <f>G14+G16</f>
        <v>20922043.341856703</v>
      </c>
      <c r="H18" s="49">
        <f>H14+H16</f>
        <v>20903518.705653142</v>
      </c>
      <c r="I18" s="50"/>
      <c r="J18" s="60">
        <f>SUM(D18:H18)</f>
        <v>95321814.793133184</v>
      </c>
    </row>
    <row r="19" spans="2:10" s="1" customFormat="1" ht="14.4" x14ac:dyDescent="0.3">
      <c r="B19" s="6"/>
      <c r="C19"/>
      <c r="D19" s="6"/>
      <c r="E19" s="2"/>
      <c r="F19"/>
      <c r="G19"/>
      <c r="H19" s="2"/>
      <c r="I19" s="7"/>
      <c r="J19"/>
    </row>
    <row r="20" spans="2:10" ht="15" customHeight="1" x14ac:dyDescent="0.3">
      <c r="B20" s="6"/>
    </row>
    <row r="21" spans="2:10" ht="15" customHeight="1" x14ac:dyDescent="0.35">
      <c r="B21" s="43" t="s">
        <v>22</v>
      </c>
      <c r="C21" s="44"/>
      <c r="D21" s="44"/>
      <c r="E21" s="163"/>
      <c r="F21" s="163"/>
      <c r="H21"/>
      <c r="I21"/>
    </row>
    <row r="22" spans="2:10" ht="28.95" customHeight="1" x14ac:dyDescent="0.3">
      <c r="B22" s="45" t="s">
        <v>23</v>
      </c>
      <c r="C22" s="45" t="s">
        <v>24</v>
      </c>
      <c r="D22" s="51" t="s">
        <v>25</v>
      </c>
      <c r="E22" s="164" t="s">
        <v>26</v>
      </c>
      <c r="F22" s="164"/>
      <c r="H22"/>
      <c r="I22"/>
    </row>
    <row r="23" spans="2:10" ht="18" customHeight="1" x14ac:dyDescent="0.3">
      <c r="B23" s="47">
        <v>1</v>
      </c>
      <c r="C23" s="48" t="s">
        <v>28</v>
      </c>
      <c r="D23" s="52">
        <f>'Fleet Conversion'!J55</f>
        <v>21152528.211059108</v>
      </c>
      <c r="E23" s="162">
        <f>D23/D$27</f>
        <v>0.22190647657538512</v>
      </c>
      <c r="F23" s="162"/>
      <c r="H23"/>
      <c r="I23"/>
    </row>
    <row r="24" spans="2:10" ht="18" customHeight="1" x14ac:dyDescent="0.3">
      <c r="B24" s="47">
        <v>2</v>
      </c>
      <c r="C24" s="160" t="s">
        <v>128</v>
      </c>
      <c r="D24" s="52">
        <f>Charging!J52</f>
        <v>15838989.435459115</v>
      </c>
      <c r="E24" s="162">
        <f>D24/D$27</f>
        <v>0.16616332114379889</v>
      </c>
      <c r="F24" s="162"/>
      <c r="H24"/>
      <c r="I24"/>
    </row>
    <row r="25" spans="2:10" ht="15" customHeight="1" x14ac:dyDescent="0.3">
      <c r="B25" s="47">
        <v>3</v>
      </c>
      <c r="C25" s="48" t="s">
        <v>29</v>
      </c>
      <c r="D25" s="52">
        <f>'Food Waste'!J46</f>
        <v>20212481.849059109</v>
      </c>
      <c r="E25" s="162">
        <f>D25/D$27</f>
        <v>0.21204465892751331</v>
      </c>
      <c r="F25" s="162"/>
      <c r="H25"/>
      <c r="I25"/>
    </row>
    <row r="26" spans="2:10" ht="15" customHeight="1" x14ac:dyDescent="0.3">
      <c r="B26" s="47">
        <v>4</v>
      </c>
      <c r="C26" s="48" t="s">
        <v>127</v>
      </c>
      <c r="D26" s="52">
        <f>Renewables!J57</f>
        <v>38117815.971459113</v>
      </c>
      <c r="E26" s="162">
        <f>D26/D$27</f>
        <v>0.39988554335330256</v>
      </c>
      <c r="F26" s="162"/>
      <c r="H26"/>
      <c r="I26"/>
    </row>
    <row r="27" spans="2:10" ht="15" customHeight="1" x14ac:dyDescent="0.3">
      <c r="B27" s="47" t="s">
        <v>30</v>
      </c>
      <c r="C27" s="48"/>
      <c r="D27" s="52">
        <f>SUM(D23:D26)</f>
        <v>95321815.467036456</v>
      </c>
      <c r="E27" s="162">
        <f>SUM(E23:E26)</f>
        <v>1</v>
      </c>
      <c r="F27" s="162"/>
      <c r="H27"/>
      <c r="I27"/>
    </row>
    <row r="28" spans="2:10" ht="15" customHeight="1" x14ac:dyDescent="0.3">
      <c r="H28"/>
      <c r="I28"/>
    </row>
  </sheetData>
  <mergeCells count="8">
    <mergeCell ref="B3:J3"/>
    <mergeCell ref="E25:F25"/>
    <mergeCell ref="E27:F27"/>
    <mergeCell ref="E21:F21"/>
    <mergeCell ref="E22:F22"/>
    <mergeCell ref="E24:F24"/>
    <mergeCell ref="E23:F23"/>
    <mergeCell ref="E26:F26"/>
  </mergeCells>
  <pageMargins left="0.7" right="0.7" top="0.75" bottom="0.75" header="0.3" footer="0.3"/>
  <pageSetup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590D-4C23-44B0-B6B9-2EA12DF57FEF}">
  <sheetPr>
    <tabColor theme="9" tint="0.39997558519241921"/>
    <pageSetUpPr fitToPage="1"/>
  </sheetPr>
  <dimension ref="A1:AX70"/>
  <sheetViews>
    <sheetView showGridLines="0" topLeftCell="A16" zoomScale="85" zoomScaleNormal="85" workbookViewId="0">
      <selection activeCell="J47" sqref="J47"/>
    </sheetView>
  </sheetViews>
  <sheetFormatPr defaultColWidth="9.109375" defaultRowHeight="14.4" x14ac:dyDescent="0.3"/>
  <cols>
    <col min="1" max="1" width="3.109375" customWidth="1"/>
    <col min="2" max="2" width="14.109375" customWidth="1"/>
    <col min="3" max="3" width="50" customWidth="1"/>
    <col min="4" max="4" width="14.6640625" style="6" customWidth="1"/>
    <col min="5" max="5" width="12.44140625" style="2" customWidth="1"/>
    <col min="6" max="6" width="14.44140625" customWidth="1"/>
    <col min="7" max="7" width="12.77734375" customWidth="1"/>
    <col min="8" max="8" width="13.44140625" style="2" customWidth="1"/>
    <col min="9" max="9" width="0.77734375" style="7" customWidth="1"/>
    <col min="10" max="10" width="14.44140625" customWidth="1"/>
    <col min="11" max="11" width="10.109375" customWidth="1"/>
    <col min="12" max="12" width="10.77734375" bestFit="1" customWidth="1"/>
  </cols>
  <sheetData>
    <row r="1" spans="1:50" ht="18" x14ac:dyDescent="0.35">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row>
    <row r="2" spans="1:50" ht="18" x14ac:dyDescent="0.35">
      <c r="A2" s="71"/>
      <c r="B2" s="72" t="s">
        <v>31</v>
      </c>
      <c r="C2" s="72"/>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row>
    <row r="3" spans="1:50" ht="18" x14ac:dyDescent="0.35">
      <c r="A3" s="71"/>
      <c r="B3" s="73" t="s">
        <v>130</v>
      </c>
      <c r="C3" s="73"/>
      <c r="D3" s="73"/>
      <c r="E3" s="73"/>
      <c r="F3" s="73"/>
      <c r="G3" s="73"/>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row>
    <row r="4" spans="1:50" ht="18" x14ac:dyDescent="0.35">
      <c r="A4" s="71"/>
      <c r="B4" s="73"/>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row>
    <row r="5" spans="1:50" ht="18" x14ac:dyDescent="0.35">
      <c r="A5" s="71"/>
      <c r="B5" s="91" t="s">
        <v>1</v>
      </c>
      <c r="C5" s="92"/>
      <c r="D5" s="93" t="s">
        <v>32</v>
      </c>
      <c r="E5" s="93" t="s">
        <v>32</v>
      </c>
      <c r="F5" s="93" t="s">
        <v>32</v>
      </c>
      <c r="G5" s="93" t="s">
        <v>32</v>
      </c>
      <c r="H5" s="93" t="s">
        <v>32</v>
      </c>
      <c r="I5" s="93" t="s">
        <v>32</v>
      </c>
      <c r="J5" s="94" t="s">
        <v>32</v>
      </c>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row>
    <row r="6" spans="1:50" ht="18" x14ac:dyDescent="0.35">
      <c r="A6" s="71"/>
      <c r="B6" s="95" t="s">
        <v>2</v>
      </c>
      <c r="C6" s="96" t="s">
        <v>3</v>
      </c>
      <c r="D6" s="96" t="s">
        <v>4</v>
      </c>
      <c r="E6" s="96" t="s">
        <v>5</v>
      </c>
      <c r="F6" s="96" t="s">
        <v>6</v>
      </c>
      <c r="G6" s="96" t="s">
        <v>7</v>
      </c>
      <c r="H6" s="97" t="s">
        <v>8</v>
      </c>
      <c r="I6" s="98" t="s">
        <v>32</v>
      </c>
      <c r="J6" s="99" t="s">
        <v>9</v>
      </c>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row>
    <row r="7" spans="1:50" s="114" customFormat="1" x14ac:dyDescent="0.3">
      <c r="A7" s="136"/>
      <c r="B7" s="137" t="s">
        <v>10</v>
      </c>
      <c r="C7" s="123" t="s">
        <v>33</v>
      </c>
      <c r="D7" s="109" t="s">
        <v>32</v>
      </c>
      <c r="E7" s="109" t="s">
        <v>32</v>
      </c>
      <c r="F7" s="109" t="s">
        <v>32</v>
      </c>
      <c r="G7" s="109" t="s">
        <v>32</v>
      </c>
      <c r="H7" s="109" t="s">
        <v>32</v>
      </c>
      <c r="I7" s="110"/>
      <c r="J7" s="121" t="s">
        <v>32</v>
      </c>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36"/>
      <c r="AO7" s="136"/>
      <c r="AP7" s="136"/>
      <c r="AQ7" s="136"/>
      <c r="AR7" s="136"/>
      <c r="AS7" s="136"/>
      <c r="AT7" s="136"/>
      <c r="AU7" s="136"/>
      <c r="AV7" s="136"/>
      <c r="AW7" s="136"/>
      <c r="AX7" s="136"/>
    </row>
    <row r="8" spans="1:50" ht="28.8" x14ac:dyDescent="0.3">
      <c r="B8" s="23"/>
      <c r="C8" s="25" t="s">
        <v>34</v>
      </c>
      <c r="D8" s="15">
        <v>16524</v>
      </c>
      <c r="E8" s="15">
        <f>D8*1.03</f>
        <v>17019.72</v>
      </c>
      <c r="F8" s="15">
        <f>E8*1.03</f>
        <v>17530.311600000001</v>
      </c>
      <c r="G8" s="15">
        <f>F8*1.03</f>
        <v>18056.220948000002</v>
      </c>
      <c r="H8" s="15">
        <f>G8*1.03</f>
        <v>18597.907576440004</v>
      </c>
      <c r="I8" s="34">
        <v>450000</v>
      </c>
      <c r="J8" s="15">
        <f>SUM(D8:H8)</f>
        <v>87728.160124440008</v>
      </c>
    </row>
    <row r="9" spans="1:50" ht="29.4" x14ac:dyDescent="0.35">
      <c r="A9" s="71"/>
      <c r="B9" s="100" t="s">
        <v>32</v>
      </c>
      <c r="C9" s="25" t="s">
        <v>35</v>
      </c>
      <c r="D9" s="15">
        <v>5310</v>
      </c>
      <c r="E9" s="15">
        <v>5496</v>
      </c>
      <c r="F9" s="15">
        <v>5688</v>
      </c>
      <c r="G9" s="15">
        <v>5887</v>
      </c>
      <c r="H9" s="15">
        <v>6093</v>
      </c>
      <c r="I9" s="15"/>
      <c r="J9" s="15">
        <v>28474</v>
      </c>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row>
    <row r="10" spans="1:50" ht="29.4" x14ac:dyDescent="0.35">
      <c r="A10" s="71"/>
      <c r="B10" s="100" t="s">
        <v>32</v>
      </c>
      <c r="C10" s="25" t="s">
        <v>36</v>
      </c>
      <c r="D10" s="15">
        <v>8570</v>
      </c>
      <c r="E10" s="15">
        <v>8870</v>
      </c>
      <c r="F10" s="15">
        <v>9181</v>
      </c>
      <c r="G10" s="15">
        <v>9502</v>
      </c>
      <c r="H10" s="15">
        <v>9835</v>
      </c>
      <c r="I10" s="15"/>
      <c r="J10" s="15">
        <v>45958</v>
      </c>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c r="AP10" s="71"/>
      <c r="AQ10" s="71"/>
      <c r="AR10" s="71"/>
      <c r="AS10" s="71"/>
      <c r="AT10" s="71"/>
      <c r="AU10" s="71"/>
      <c r="AV10" s="71"/>
      <c r="AW10" s="71"/>
      <c r="AX10" s="71"/>
    </row>
    <row r="11" spans="1:50" ht="29.4" x14ac:dyDescent="0.35">
      <c r="A11" s="71"/>
      <c r="B11" s="100" t="s">
        <v>32</v>
      </c>
      <c r="C11" s="25" t="s">
        <v>37</v>
      </c>
      <c r="D11" s="15">
        <v>7460</v>
      </c>
      <c r="E11" s="15">
        <v>7722</v>
      </c>
      <c r="F11" s="15">
        <v>7992</v>
      </c>
      <c r="G11" s="15">
        <v>8271</v>
      </c>
      <c r="H11" s="15">
        <v>8561</v>
      </c>
      <c r="I11" s="15"/>
      <c r="J11" s="15">
        <v>40006</v>
      </c>
      <c r="K11" s="71"/>
      <c r="L11" s="71"/>
      <c r="M11" s="71"/>
      <c r="N11" s="71"/>
      <c r="O11" s="71"/>
      <c r="P11" s="71"/>
      <c r="Q11" s="71"/>
      <c r="R11" s="71"/>
      <c r="S11" s="71"/>
      <c r="T11" s="71"/>
      <c r="U11" s="71"/>
      <c r="V11" s="71"/>
      <c r="W11" s="71"/>
      <c r="X11" s="71"/>
      <c r="Y11" s="71"/>
      <c r="Z11" s="71"/>
      <c r="AA11" s="71"/>
      <c r="AB11" s="71"/>
      <c r="AC11" s="71"/>
      <c r="AD11" s="71"/>
      <c r="AE11" s="71"/>
      <c r="AF11" s="71"/>
      <c r="AG11" s="71"/>
      <c r="AH11" s="71"/>
      <c r="AI11" s="71"/>
      <c r="AJ11" s="71"/>
      <c r="AK11" s="71"/>
      <c r="AL11" s="71"/>
      <c r="AM11" s="71"/>
      <c r="AN11" s="71"/>
      <c r="AO11" s="71"/>
      <c r="AP11" s="71"/>
      <c r="AQ11" s="71"/>
      <c r="AR11" s="71"/>
      <c r="AS11" s="71"/>
      <c r="AT11" s="71"/>
      <c r="AU11" s="71"/>
      <c r="AV11" s="71"/>
      <c r="AW11" s="71"/>
      <c r="AX11" s="71"/>
    </row>
    <row r="12" spans="1:50" ht="29.4" x14ac:dyDescent="0.35">
      <c r="A12" s="71"/>
      <c r="B12" s="100" t="s">
        <v>32</v>
      </c>
      <c r="C12" s="25" t="s">
        <v>38</v>
      </c>
      <c r="D12" s="15">
        <v>37302</v>
      </c>
      <c r="E12" s="15">
        <v>38608</v>
      </c>
      <c r="F12" s="15">
        <v>39959</v>
      </c>
      <c r="G12" s="15">
        <v>41357</v>
      </c>
      <c r="H12" s="15">
        <v>42805</v>
      </c>
      <c r="I12" s="15"/>
      <c r="J12" s="15">
        <v>200031</v>
      </c>
      <c r="K12" s="71"/>
      <c r="L12" s="71"/>
      <c r="M12" s="71"/>
      <c r="N12" s="71"/>
      <c r="O12" s="71"/>
      <c r="P12" s="71"/>
      <c r="Q12" s="71"/>
      <c r="R12" s="71"/>
      <c r="S12" s="71"/>
      <c r="T12" s="71"/>
      <c r="U12" s="71"/>
      <c r="V12" s="71"/>
      <c r="W12" s="71"/>
      <c r="X12" s="71"/>
      <c r="Y12" s="71"/>
      <c r="Z12" s="71"/>
      <c r="AA12" s="71"/>
      <c r="AB12" s="71"/>
      <c r="AC12" s="71"/>
      <c r="AD12" s="71"/>
      <c r="AE12" s="71"/>
      <c r="AF12" s="71"/>
      <c r="AG12" s="71"/>
      <c r="AH12" s="71"/>
      <c r="AI12" s="71"/>
      <c r="AJ12" s="71"/>
      <c r="AK12" s="71"/>
      <c r="AL12" s="71"/>
      <c r="AM12" s="71"/>
      <c r="AN12" s="71"/>
      <c r="AO12" s="71"/>
      <c r="AP12" s="71"/>
      <c r="AQ12" s="71"/>
      <c r="AR12" s="71"/>
      <c r="AS12" s="71"/>
      <c r="AT12" s="71"/>
      <c r="AU12" s="71"/>
      <c r="AV12" s="71"/>
      <c r="AW12" s="71"/>
      <c r="AX12" s="71"/>
    </row>
    <row r="13" spans="1:50" ht="29.4" x14ac:dyDescent="0.35">
      <c r="A13" s="71"/>
      <c r="B13" s="100" t="s">
        <v>32</v>
      </c>
      <c r="C13" s="25" t="s">
        <v>39</v>
      </c>
      <c r="D13" s="15">
        <v>9720</v>
      </c>
      <c r="E13" s="15">
        <v>10060</v>
      </c>
      <c r="F13" s="15">
        <v>10412</v>
      </c>
      <c r="G13" s="15">
        <v>10777</v>
      </c>
      <c r="H13" s="15">
        <v>11154</v>
      </c>
      <c r="I13" s="15"/>
      <c r="J13" s="15">
        <v>52123</v>
      </c>
      <c r="K13" s="71"/>
      <c r="L13" s="71"/>
      <c r="M13" s="71"/>
      <c r="N13" s="71"/>
      <c r="O13" s="71"/>
      <c r="P13" s="71"/>
      <c r="Q13" s="71"/>
      <c r="R13" s="71"/>
      <c r="S13" s="71"/>
      <c r="T13" s="71"/>
      <c r="U13" s="71"/>
      <c r="V13" s="71"/>
      <c r="W13" s="71"/>
      <c r="X13" s="71"/>
      <c r="Y13" s="71"/>
      <c r="Z13" s="71"/>
      <c r="AA13" s="71"/>
      <c r="AB13" s="71"/>
      <c r="AC13" s="71"/>
      <c r="AD13" s="71"/>
      <c r="AE13" s="71"/>
      <c r="AF13" s="71"/>
      <c r="AG13" s="71"/>
      <c r="AH13" s="71"/>
      <c r="AI13" s="71"/>
      <c r="AJ13" s="71"/>
      <c r="AK13" s="71"/>
      <c r="AL13" s="71"/>
      <c r="AM13" s="71"/>
      <c r="AN13" s="71"/>
      <c r="AO13" s="71"/>
      <c r="AP13" s="71"/>
      <c r="AQ13" s="71"/>
      <c r="AR13" s="71"/>
      <c r="AS13" s="71"/>
      <c r="AT13" s="71"/>
      <c r="AU13" s="71"/>
      <c r="AV13" s="71"/>
      <c r="AW13" s="71"/>
      <c r="AX13" s="71"/>
    </row>
    <row r="14" spans="1:50" ht="29.4" x14ac:dyDescent="0.35">
      <c r="A14" s="71"/>
      <c r="B14" s="100" t="s">
        <v>32</v>
      </c>
      <c r="C14" s="25" t="s">
        <v>40</v>
      </c>
      <c r="D14" s="15">
        <v>12085</v>
      </c>
      <c r="E14" s="15">
        <v>12508</v>
      </c>
      <c r="F14" s="15">
        <v>12946</v>
      </c>
      <c r="G14" s="15">
        <v>13399</v>
      </c>
      <c r="H14" s="15">
        <v>13868</v>
      </c>
      <c r="I14" s="15"/>
      <c r="J14" s="15">
        <v>64806</v>
      </c>
      <c r="K14" s="71"/>
      <c r="L14" s="71"/>
      <c r="M14" s="71"/>
      <c r="N14" s="71"/>
      <c r="O14" s="71"/>
      <c r="P14" s="71"/>
      <c r="Q14" s="71"/>
      <c r="R14" s="71"/>
      <c r="S14" s="71"/>
      <c r="T14" s="71"/>
      <c r="U14" s="71"/>
      <c r="V14" s="71"/>
      <c r="W14" s="71"/>
      <c r="X14" s="71"/>
      <c r="Y14" s="71"/>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71"/>
      <c r="AX14" s="71"/>
    </row>
    <row r="15" spans="1:50" ht="29.4" x14ac:dyDescent="0.35">
      <c r="A15" s="71"/>
      <c r="B15" s="100" t="s">
        <v>32</v>
      </c>
      <c r="C15" s="25" t="s">
        <v>41</v>
      </c>
      <c r="D15" s="15">
        <v>12708</v>
      </c>
      <c r="E15" s="15">
        <v>13153</v>
      </c>
      <c r="F15" s="15">
        <v>13613</v>
      </c>
      <c r="G15" s="15">
        <v>14090</v>
      </c>
      <c r="H15" s="15">
        <v>14583</v>
      </c>
      <c r="I15" s="15"/>
      <c r="J15" s="15">
        <v>68147</v>
      </c>
      <c r="K15" s="71"/>
      <c r="L15" s="159"/>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row>
    <row r="16" spans="1:50" ht="29.4" x14ac:dyDescent="0.35">
      <c r="A16" s="71"/>
      <c r="B16" s="100" t="s">
        <v>32</v>
      </c>
      <c r="C16" s="25" t="s">
        <v>42</v>
      </c>
      <c r="D16" s="15">
        <v>4798</v>
      </c>
      <c r="E16" s="15">
        <v>4966</v>
      </c>
      <c r="F16" s="15">
        <v>5140</v>
      </c>
      <c r="G16" s="15">
        <v>5320</v>
      </c>
      <c r="H16" s="15">
        <v>5506</v>
      </c>
      <c r="I16" s="15"/>
      <c r="J16" s="15">
        <v>25730</v>
      </c>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c r="AL16" s="71"/>
      <c r="AM16" s="71"/>
      <c r="AN16" s="71"/>
      <c r="AO16" s="71"/>
      <c r="AP16" s="71"/>
      <c r="AQ16" s="71"/>
      <c r="AR16" s="71"/>
      <c r="AS16" s="71"/>
      <c r="AT16" s="71"/>
      <c r="AU16" s="71"/>
      <c r="AV16" s="71"/>
      <c r="AW16" s="71"/>
      <c r="AX16" s="71"/>
    </row>
    <row r="17" spans="1:50" ht="29.4" x14ac:dyDescent="0.35">
      <c r="A17" s="71"/>
      <c r="B17" s="100" t="s">
        <v>32</v>
      </c>
      <c r="C17" s="25" t="s">
        <v>43</v>
      </c>
      <c r="D17" s="15">
        <v>8300</v>
      </c>
      <c r="E17" s="15">
        <v>8590</v>
      </c>
      <c r="F17" s="15">
        <v>8891</v>
      </c>
      <c r="G17" s="15">
        <v>9202</v>
      </c>
      <c r="H17" s="15">
        <v>9524</v>
      </c>
      <c r="I17" s="15"/>
      <c r="J17" s="15">
        <v>44507</v>
      </c>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row>
    <row r="18" spans="1:50" s="118" customFormat="1" x14ac:dyDescent="0.3">
      <c r="A18" s="110"/>
      <c r="B18" s="134" t="s">
        <v>32</v>
      </c>
      <c r="C18" s="120" t="s">
        <v>11</v>
      </c>
      <c r="D18" s="117">
        <f t="shared" ref="D18:J18" si="0">SUM(D8:D17)</f>
        <v>122777</v>
      </c>
      <c r="E18" s="117">
        <f t="shared" si="0"/>
        <v>126992.72</v>
      </c>
      <c r="F18" s="117">
        <f t="shared" si="0"/>
        <v>131352.31160000002</v>
      </c>
      <c r="G18" s="117">
        <f t="shared" si="0"/>
        <v>135861.220948</v>
      </c>
      <c r="H18" s="117">
        <f t="shared" si="0"/>
        <v>140526.90757644002</v>
      </c>
      <c r="I18" s="117">
        <f t="shared" si="0"/>
        <v>450000</v>
      </c>
      <c r="J18" s="117">
        <f t="shared" si="0"/>
        <v>657510.16012443998</v>
      </c>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row>
    <row r="19" spans="1:50" s="118" customFormat="1" x14ac:dyDescent="0.3">
      <c r="A19" s="110"/>
      <c r="B19" s="134" t="s">
        <v>32</v>
      </c>
      <c r="C19" s="123" t="s">
        <v>44</v>
      </c>
      <c r="D19" s="107" t="s">
        <v>32</v>
      </c>
      <c r="E19" s="109" t="s">
        <v>32</v>
      </c>
      <c r="F19" s="109" t="s">
        <v>32</v>
      </c>
      <c r="G19" s="109" t="s">
        <v>32</v>
      </c>
      <c r="H19" s="109" t="s">
        <v>32</v>
      </c>
      <c r="I19" s="110"/>
      <c r="J19" s="121" t="s">
        <v>32</v>
      </c>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row>
    <row r="20" spans="1:50" ht="28.8" x14ac:dyDescent="0.3">
      <c r="B20" s="23"/>
      <c r="C20" s="25" t="s">
        <v>45</v>
      </c>
      <c r="D20" s="15">
        <f>D8*0.45</f>
        <v>7435.8</v>
      </c>
      <c r="E20" s="15">
        <f t="shared" ref="E20:H20" si="1">E8*0.45</f>
        <v>7658.8740000000007</v>
      </c>
      <c r="F20" s="15">
        <f t="shared" si="1"/>
        <v>7888.6402200000002</v>
      </c>
      <c r="G20" s="15">
        <f t="shared" si="1"/>
        <v>8125.2994266000014</v>
      </c>
      <c r="H20" s="15">
        <f t="shared" si="1"/>
        <v>8369.0584093980015</v>
      </c>
      <c r="J20" s="15">
        <f>SUM(D20:H20)</f>
        <v>39477.672055998002</v>
      </c>
    </row>
    <row r="21" spans="1:50" ht="29.4" x14ac:dyDescent="0.35">
      <c r="A21" s="71"/>
      <c r="B21" s="100" t="s">
        <v>32</v>
      </c>
      <c r="C21" s="25" t="s">
        <v>46</v>
      </c>
      <c r="D21" s="15">
        <v>2524</v>
      </c>
      <c r="E21" s="15">
        <v>2625</v>
      </c>
      <c r="F21" s="15">
        <v>2730</v>
      </c>
      <c r="G21" s="15">
        <v>2839</v>
      </c>
      <c r="H21" s="15">
        <v>2952</v>
      </c>
      <c r="I21" s="15"/>
      <c r="J21" s="15">
        <v>13670</v>
      </c>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c r="AL21" s="71"/>
      <c r="AM21" s="71"/>
      <c r="AN21" s="71"/>
      <c r="AO21" s="71"/>
      <c r="AP21" s="71"/>
      <c r="AQ21" s="71"/>
      <c r="AR21" s="71"/>
      <c r="AS21" s="71"/>
      <c r="AT21" s="71"/>
      <c r="AU21" s="71"/>
      <c r="AV21" s="71"/>
      <c r="AW21" s="71"/>
      <c r="AX21" s="71"/>
    </row>
    <row r="22" spans="1:50" ht="29.4" x14ac:dyDescent="0.35">
      <c r="A22" s="71"/>
      <c r="B22" s="100" t="s">
        <v>32</v>
      </c>
      <c r="C22" s="25" t="s">
        <v>47</v>
      </c>
      <c r="D22" s="15">
        <v>3000</v>
      </c>
      <c r="E22" s="15">
        <v>3120</v>
      </c>
      <c r="F22" s="15">
        <v>3245</v>
      </c>
      <c r="G22" s="15">
        <v>3375</v>
      </c>
      <c r="H22" s="15">
        <v>3510</v>
      </c>
      <c r="I22" s="15"/>
      <c r="J22" s="15">
        <v>16250</v>
      </c>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71"/>
      <c r="AM22" s="71"/>
      <c r="AN22" s="71"/>
      <c r="AO22" s="71"/>
      <c r="AP22" s="71"/>
      <c r="AQ22" s="71"/>
      <c r="AR22" s="71"/>
      <c r="AS22" s="71"/>
      <c r="AT22" s="71"/>
      <c r="AU22" s="71"/>
      <c r="AV22" s="71"/>
      <c r="AW22" s="71"/>
      <c r="AX22" s="71"/>
    </row>
    <row r="23" spans="1:50" ht="29.4" x14ac:dyDescent="0.35">
      <c r="A23" s="71"/>
      <c r="B23" s="100" t="s">
        <v>32</v>
      </c>
      <c r="C23" s="25" t="s">
        <v>48</v>
      </c>
      <c r="D23" s="15">
        <v>1550</v>
      </c>
      <c r="E23" s="15">
        <v>1612</v>
      </c>
      <c r="F23" s="15">
        <v>1676</v>
      </c>
      <c r="G23" s="15">
        <v>1744</v>
      </c>
      <c r="H23" s="15">
        <v>1813</v>
      </c>
      <c r="I23" s="15"/>
      <c r="J23" s="15">
        <v>8395</v>
      </c>
      <c r="K23" s="71"/>
      <c r="L23" s="71"/>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1"/>
      <c r="AN23" s="71"/>
      <c r="AO23" s="71"/>
      <c r="AP23" s="71"/>
      <c r="AQ23" s="71"/>
      <c r="AR23" s="71"/>
      <c r="AS23" s="71"/>
      <c r="AT23" s="71"/>
      <c r="AU23" s="71"/>
      <c r="AV23" s="71"/>
      <c r="AW23" s="71"/>
      <c r="AX23" s="71"/>
    </row>
    <row r="24" spans="1:50" ht="29.4" x14ac:dyDescent="0.35">
      <c r="A24" s="71"/>
      <c r="B24" s="100" t="s">
        <v>32</v>
      </c>
      <c r="C24" s="25" t="s">
        <v>49</v>
      </c>
      <c r="D24" s="15">
        <v>7500</v>
      </c>
      <c r="E24" s="15">
        <v>7800</v>
      </c>
      <c r="F24" s="15">
        <v>8112</v>
      </c>
      <c r="G24" s="15">
        <v>8436</v>
      </c>
      <c r="H24" s="15">
        <v>8774</v>
      </c>
      <c r="I24" s="15"/>
      <c r="J24" s="15">
        <v>40622</v>
      </c>
      <c r="K24" s="71"/>
      <c r="L24" s="71"/>
      <c r="M24" s="71"/>
      <c r="N24" s="71"/>
      <c r="O24" s="71"/>
      <c r="P24" s="71"/>
      <c r="Q24" s="71"/>
      <c r="R24" s="71"/>
      <c r="S24" s="71"/>
      <c r="T24" s="71"/>
      <c r="U24" s="71"/>
      <c r="V24" s="71"/>
      <c r="W24" s="71"/>
      <c r="X24" s="71"/>
      <c r="Y24" s="71"/>
      <c r="Z24" s="71"/>
      <c r="AA24" s="71"/>
      <c r="AB24" s="71"/>
      <c r="AC24" s="71"/>
      <c r="AD24" s="71"/>
      <c r="AE24" s="71"/>
      <c r="AF24" s="71"/>
      <c r="AG24" s="71"/>
      <c r="AH24" s="71"/>
      <c r="AI24" s="71"/>
      <c r="AJ24" s="71"/>
      <c r="AK24" s="71"/>
      <c r="AL24" s="71"/>
      <c r="AM24" s="71"/>
      <c r="AN24" s="71"/>
      <c r="AO24" s="71"/>
      <c r="AP24" s="71"/>
      <c r="AQ24" s="71"/>
      <c r="AR24" s="71"/>
      <c r="AS24" s="71"/>
      <c r="AT24" s="71"/>
      <c r="AU24" s="71"/>
      <c r="AV24" s="71"/>
      <c r="AW24" s="71"/>
      <c r="AX24" s="71"/>
    </row>
    <row r="25" spans="1:50" ht="29.4" x14ac:dyDescent="0.35">
      <c r="A25" s="71"/>
      <c r="B25" s="100" t="s">
        <v>32</v>
      </c>
      <c r="C25" s="25" t="s">
        <v>50</v>
      </c>
      <c r="D25" s="15">
        <v>1606</v>
      </c>
      <c r="E25" s="15">
        <v>1670</v>
      </c>
      <c r="F25" s="15">
        <v>1737</v>
      </c>
      <c r="G25" s="15">
        <v>1806</v>
      </c>
      <c r="H25" s="15">
        <v>1878</v>
      </c>
      <c r="I25" s="15"/>
      <c r="J25" s="15">
        <v>8697</v>
      </c>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1"/>
      <c r="AL25" s="71"/>
      <c r="AM25" s="71"/>
      <c r="AN25" s="71"/>
      <c r="AO25" s="71"/>
      <c r="AP25" s="71"/>
      <c r="AQ25" s="71"/>
      <c r="AR25" s="71"/>
      <c r="AS25" s="71"/>
      <c r="AT25" s="71"/>
      <c r="AU25" s="71"/>
      <c r="AV25" s="71"/>
      <c r="AW25" s="71"/>
      <c r="AX25" s="71"/>
    </row>
    <row r="26" spans="1:50" ht="29.4" x14ac:dyDescent="0.35">
      <c r="A26" s="71"/>
      <c r="B26" s="100" t="s">
        <v>32</v>
      </c>
      <c r="C26" s="25" t="s">
        <v>51</v>
      </c>
      <c r="D26" s="15">
        <v>4409</v>
      </c>
      <c r="E26" s="15">
        <v>4586</v>
      </c>
      <c r="F26" s="15">
        <v>4769</v>
      </c>
      <c r="G26" s="15">
        <v>4960</v>
      </c>
      <c r="H26" s="15">
        <v>5158</v>
      </c>
      <c r="I26" s="15"/>
      <c r="J26" s="15">
        <v>23882</v>
      </c>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row>
    <row r="27" spans="1:50" ht="29.4" x14ac:dyDescent="0.35">
      <c r="A27" s="71"/>
      <c r="B27" s="100" t="s">
        <v>32</v>
      </c>
      <c r="C27" s="25" t="s">
        <v>52</v>
      </c>
      <c r="D27" s="15">
        <v>2777</v>
      </c>
      <c r="E27" s="15">
        <v>2888</v>
      </c>
      <c r="F27" s="15">
        <v>3004</v>
      </c>
      <c r="G27" s="15">
        <v>3124</v>
      </c>
      <c r="H27" s="15">
        <v>3249</v>
      </c>
      <c r="I27" s="15"/>
      <c r="J27" s="15">
        <v>15042</v>
      </c>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71"/>
      <c r="AL27" s="71"/>
      <c r="AM27" s="71"/>
      <c r="AN27" s="71"/>
      <c r="AO27" s="71"/>
      <c r="AP27" s="71"/>
      <c r="AQ27" s="71"/>
      <c r="AR27" s="71"/>
      <c r="AS27" s="71"/>
      <c r="AT27" s="71"/>
      <c r="AU27" s="71"/>
      <c r="AV27" s="71"/>
      <c r="AW27" s="71"/>
      <c r="AX27" s="71"/>
    </row>
    <row r="28" spans="1:50" ht="29.4" x14ac:dyDescent="0.35">
      <c r="A28" s="71"/>
      <c r="B28" s="100" t="s">
        <v>32</v>
      </c>
      <c r="C28" s="25" t="s">
        <v>53</v>
      </c>
      <c r="D28" s="15">
        <v>1462</v>
      </c>
      <c r="E28" s="15">
        <v>1520</v>
      </c>
      <c r="F28" s="15">
        <v>1581</v>
      </c>
      <c r="G28" s="15">
        <v>1644</v>
      </c>
      <c r="H28" s="15">
        <v>1710</v>
      </c>
      <c r="I28" s="15"/>
      <c r="J28" s="15">
        <v>7917</v>
      </c>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K28" s="71"/>
      <c r="AL28" s="71"/>
      <c r="AM28" s="71"/>
      <c r="AN28" s="71"/>
      <c r="AO28" s="71"/>
      <c r="AP28" s="71"/>
      <c r="AQ28" s="71"/>
      <c r="AR28" s="71"/>
      <c r="AS28" s="71"/>
      <c r="AT28" s="71"/>
      <c r="AU28" s="71"/>
      <c r="AV28" s="71"/>
      <c r="AW28" s="71"/>
      <c r="AX28" s="71"/>
    </row>
    <row r="29" spans="1:50" ht="29.4" x14ac:dyDescent="0.35">
      <c r="A29" s="71"/>
      <c r="B29" s="100" t="s">
        <v>32</v>
      </c>
      <c r="C29" s="25" t="s">
        <v>54</v>
      </c>
      <c r="D29" s="15">
        <v>2111</v>
      </c>
      <c r="E29" s="15">
        <v>2195</v>
      </c>
      <c r="F29" s="15">
        <v>2283</v>
      </c>
      <c r="G29" s="15">
        <v>2375</v>
      </c>
      <c r="H29" s="15">
        <v>2469</v>
      </c>
      <c r="I29" s="15"/>
      <c r="J29" s="15">
        <v>11433</v>
      </c>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row>
    <row r="30" spans="1:50" s="118" customFormat="1" x14ac:dyDescent="0.3">
      <c r="A30" s="110"/>
      <c r="B30" s="134" t="s">
        <v>32</v>
      </c>
      <c r="C30" s="120" t="s">
        <v>12</v>
      </c>
      <c r="D30" s="117">
        <f t="shared" ref="D30:J30" si="2">SUM(D20:D29)</f>
        <v>34374.800000000003</v>
      </c>
      <c r="E30" s="117">
        <f t="shared" si="2"/>
        <v>35674.873999999996</v>
      </c>
      <c r="F30" s="117">
        <f t="shared" si="2"/>
        <v>37025.640220000001</v>
      </c>
      <c r="G30" s="117">
        <f t="shared" si="2"/>
        <v>38428.299426600002</v>
      </c>
      <c r="H30" s="117">
        <f t="shared" si="2"/>
        <v>39882.058409398</v>
      </c>
      <c r="I30" s="117">
        <f t="shared" si="2"/>
        <v>0</v>
      </c>
      <c r="J30" s="117">
        <f t="shared" si="2"/>
        <v>185385.672055998</v>
      </c>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110"/>
      <c r="AJ30" s="110"/>
      <c r="AK30" s="110"/>
      <c r="AL30" s="110"/>
      <c r="AM30" s="110"/>
      <c r="AN30" s="110"/>
      <c r="AO30" s="110"/>
      <c r="AP30" s="110"/>
      <c r="AQ30" s="110"/>
      <c r="AR30" s="110"/>
      <c r="AS30" s="110"/>
      <c r="AT30" s="110"/>
      <c r="AU30" s="110"/>
      <c r="AV30" s="110"/>
      <c r="AW30" s="110"/>
      <c r="AX30" s="110"/>
    </row>
    <row r="31" spans="1:50" s="118" customFormat="1" ht="51.75" customHeight="1" x14ac:dyDescent="0.3">
      <c r="A31" s="110"/>
      <c r="B31" s="134" t="s">
        <v>32</v>
      </c>
      <c r="C31" s="153" t="s">
        <v>55</v>
      </c>
      <c r="D31" s="107" t="s">
        <v>56</v>
      </c>
      <c r="E31" s="112" t="s">
        <v>57</v>
      </c>
      <c r="F31" s="112" t="s">
        <v>58</v>
      </c>
      <c r="G31" s="112" t="s">
        <v>58</v>
      </c>
      <c r="H31" s="112" t="s">
        <v>59</v>
      </c>
      <c r="I31" s="110"/>
      <c r="J31" s="121" t="s">
        <v>32</v>
      </c>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0"/>
      <c r="AK31" s="110"/>
      <c r="AL31" s="110"/>
      <c r="AM31" s="110"/>
      <c r="AN31" s="110"/>
      <c r="AO31" s="110"/>
      <c r="AP31" s="110"/>
      <c r="AQ31" s="110"/>
      <c r="AR31" s="110"/>
      <c r="AS31" s="110"/>
      <c r="AT31" s="110"/>
      <c r="AU31" s="110"/>
      <c r="AV31" s="110"/>
      <c r="AW31" s="110"/>
      <c r="AX31" s="110"/>
    </row>
    <row r="32" spans="1:50" ht="72.599999999999994" x14ac:dyDescent="0.35">
      <c r="A32" s="71"/>
      <c r="B32" s="100" t="s">
        <v>32</v>
      </c>
      <c r="C32" s="25" t="s">
        <v>60</v>
      </c>
      <c r="D32" s="15">
        <v>7457</v>
      </c>
      <c r="E32" s="15">
        <v>30498</v>
      </c>
      <c r="F32" s="15">
        <v>22874</v>
      </c>
      <c r="G32" s="15">
        <v>22874</v>
      </c>
      <c r="H32" s="15">
        <v>11874</v>
      </c>
      <c r="I32" s="15"/>
      <c r="J32" s="15">
        <v>95577</v>
      </c>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71"/>
      <c r="AL32" s="71"/>
      <c r="AM32" s="71"/>
      <c r="AN32" s="71"/>
      <c r="AO32" s="71"/>
      <c r="AP32" s="71"/>
      <c r="AQ32" s="71"/>
      <c r="AR32" s="71"/>
      <c r="AS32" s="71"/>
      <c r="AT32" s="71"/>
      <c r="AU32" s="71"/>
      <c r="AV32" s="71"/>
      <c r="AW32" s="71"/>
      <c r="AX32" s="71"/>
    </row>
    <row r="33" spans="1:50" s="118" customFormat="1" x14ac:dyDescent="0.3">
      <c r="A33" s="110"/>
      <c r="B33" s="134" t="s">
        <v>32</v>
      </c>
      <c r="C33" s="120" t="s">
        <v>13</v>
      </c>
      <c r="D33" s="122">
        <v>7457</v>
      </c>
      <c r="E33" s="135">
        <v>30498</v>
      </c>
      <c r="F33" s="135">
        <v>22874</v>
      </c>
      <c r="G33" s="135">
        <v>22874</v>
      </c>
      <c r="H33" s="135">
        <v>11874</v>
      </c>
      <c r="I33" s="110"/>
      <c r="J33" s="126">
        <v>95577</v>
      </c>
      <c r="K33" s="110"/>
      <c r="L33" s="110"/>
      <c r="M33" s="110"/>
      <c r="N33" s="110"/>
      <c r="O33" s="110"/>
      <c r="P33" s="110"/>
      <c r="Q33" s="110"/>
      <c r="R33" s="110"/>
      <c r="S33" s="110"/>
      <c r="T33" s="110"/>
      <c r="U33" s="110"/>
      <c r="V33" s="110"/>
      <c r="W33" s="110"/>
      <c r="X33" s="110"/>
      <c r="Y33" s="110"/>
      <c r="Z33" s="110"/>
      <c r="AA33" s="110"/>
      <c r="AB33" s="110"/>
      <c r="AC33" s="110"/>
      <c r="AD33" s="110"/>
      <c r="AE33" s="110"/>
      <c r="AF33" s="110"/>
      <c r="AG33" s="110"/>
      <c r="AH33" s="110"/>
      <c r="AI33" s="110"/>
      <c r="AJ33" s="110"/>
      <c r="AK33" s="110"/>
      <c r="AL33" s="110"/>
      <c r="AM33" s="110"/>
      <c r="AN33" s="110"/>
      <c r="AO33" s="110"/>
      <c r="AP33" s="110"/>
      <c r="AQ33" s="110"/>
      <c r="AR33" s="110"/>
      <c r="AS33" s="110"/>
      <c r="AT33" s="110"/>
      <c r="AU33" s="110"/>
      <c r="AV33" s="110"/>
      <c r="AW33" s="110"/>
      <c r="AX33" s="110"/>
    </row>
    <row r="34" spans="1:50" s="118" customFormat="1" x14ac:dyDescent="0.3">
      <c r="A34" s="110"/>
      <c r="B34" s="134" t="s">
        <v>32</v>
      </c>
      <c r="C34" s="123" t="s">
        <v>61</v>
      </c>
      <c r="D34" s="107" t="s">
        <v>32</v>
      </c>
      <c r="E34" s="109" t="s">
        <v>32</v>
      </c>
      <c r="F34" s="109" t="s">
        <v>32</v>
      </c>
      <c r="G34" s="109" t="s">
        <v>32</v>
      </c>
      <c r="H34" s="109" t="s">
        <v>32</v>
      </c>
      <c r="I34" s="110"/>
      <c r="J34" s="124" t="s">
        <v>32</v>
      </c>
      <c r="K34" s="110"/>
      <c r="L34" s="110"/>
      <c r="M34" s="110"/>
      <c r="N34" s="110"/>
      <c r="O34" s="110"/>
      <c r="P34" s="110"/>
      <c r="Q34" s="110"/>
      <c r="R34" s="110"/>
      <c r="S34" s="110"/>
      <c r="T34" s="110"/>
      <c r="U34" s="110"/>
      <c r="V34" s="110"/>
      <c r="W34" s="110"/>
      <c r="X34" s="110"/>
      <c r="Y34" s="110"/>
      <c r="Z34" s="110"/>
      <c r="AA34" s="110"/>
      <c r="AB34" s="110"/>
      <c r="AC34" s="110"/>
      <c r="AD34" s="110"/>
      <c r="AE34" s="110"/>
      <c r="AF34" s="110"/>
      <c r="AG34" s="110"/>
      <c r="AH34" s="110"/>
      <c r="AI34" s="110"/>
      <c r="AJ34" s="110"/>
      <c r="AK34" s="110"/>
      <c r="AL34" s="110"/>
      <c r="AM34" s="110"/>
      <c r="AN34" s="110"/>
      <c r="AO34" s="110"/>
      <c r="AP34" s="110"/>
      <c r="AQ34" s="110"/>
      <c r="AR34" s="110"/>
      <c r="AS34" s="110"/>
      <c r="AT34" s="110"/>
      <c r="AU34" s="110"/>
      <c r="AV34" s="110"/>
      <c r="AW34" s="110"/>
      <c r="AX34" s="110"/>
    </row>
    <row r="35" spans="1:50" ht="18" x14ac:dyDescent="0.35">
      <c r="A35" s="71"/>
      <c r="B35" s="100" t="s">
        <v>62</v>
      </c>
      <c r="C35" s="81" t="s">
        <v>62</v>
      </c>
      <c r="D35" s="81" t="s">
        <v>32</v>
      </c>
      <c r="E35" s="84" t="s">
        <v>32</v>
      </c>
      <c r="F35" s="84" t="s">
        <v>32</v>
      </c>
      <c r="G35" s="84" t="s">
        <v>32</v>
      </c>
      <c r="H35" s="84" t="s">
        <v>32</v>
      </c>
      <c r="I35" s="86"/>
      <c r="J35" s="87"/>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71"/>
      <c r="AL35" s="71"/>
      <c r="AM35" s="71"/>
      <c r="AN35" s="71"/>
      <c r="AO35" s="71"/>
      <c r="AP35" s="71"/>
      <c r="AQ35" s="71"/>
      <c r="AR35" s="71"/>
      <c r="AS35" s="71"/>
      <c r="AT35" s="71"/>
      <c r="AU35" s="71"/>
      <c r="AV35" s="71"/>
      <c r="AW35" s="71"/>
      <c r="AX35" s="71"/>
    </row>
    <row r="36" spans="1:50" s="118" customFormat="1" x14ac:dyDescent="0.3">
      <c r="A36" s="110"/>
      <c r="B36" s="134" t="s">
        <v>32</v>
      </c>
      <c r="C36" s="120" t="s">
        <v>14</v>
      </c>
      <c r="D36" s="125">
        <v>0</v>
      </c>
      <c r="E36" s="125">
        <v>0</v>
      </c>
      <c r="F36" s="125">
        <v>0</v>
      </c>
      <c r="G36" s="125">
        <v>0</v>
      </c>
      <c r="H36" s="125">
        <v>0</v>
      </c>
      <c r="I36" s="110"/>
      <c r="J36" s="126">
        <v>0</v>
      </c>
      <c r="K36" s="110"/>
      <c r="L36" s="110"/>
      <c r="M36" s="110"/>
      <c r="N36" s="110"/>
      <c r="O36" s="110"/>
      <c r="P36" s="110"/>
      <c r="Q36" s="110"/>
      <c r="R36" s="110"/>
      <c r="S36" s="110"/>
      <c r="T36" s="110"/>
      <c r="U36" s="110"/>
      <c r="V36" s="110"/>
      <c r="W36" s="110"/>
      <c r="X36" s="110"/>
      <c r="Y36" s="110"/>
      <c r="Z36" s="110"/>
      <c r="AA36" s="110"/>
      <c r="AB36" s="110"/>
      <c r="AC36" s="110"/>
      <c r="AD36" s="110"/>
      <c r="AE36" s="110"/>
      <c r="AF36" s="110"/>
      <c r="AG36" s="110"/>
      <c r="AH36" s="110"/>
      <c r="AI36" s="110"/>
      <c r="AJ36" s="110"/>
      <c r="AK36" s="110"/>
      <c r="AL36" s="110"/>
      <c r="AM36" s="110"/>
      <c r="AN36" s="110"/>
      <c r="AO36" s="110"/>
      <c r="AP36" s="110"/>
      <c r="AQ36" s="110"/>
      <c r="AR36" s="110"/>
      <c r="AS36" s="110"/>
      <c r="AT36" s="110"/>
      <c r="AU36" s="110"/>
      <c r="AV36" s="110"/>
      <c r="AW36" s="110"/>
      <c r="AX36" s="110"/>
    </row>
    <row r="37" spans="1:50" s="118" customFormat="1" x14ac:dyDescent="0.3">
      <c r="A37" s="110"/>
      <c r="B37" s="134" t="s">
        <v>32</v>
      </c>
      <c r="C37" s="123" t="s">
        <v>63</v>
      </c>
      <c r="D37" s="107" t="s">
        <v>32</v>
      </c>
      <c r="E37" s="109" t="s">
        <v>32</v>
      </c>
      <c r="F37" s="109" t="s">
        <v>32</v>
      </c>
      <c r="G37" s="109" t="s">
        <v>32</v>
      </c>
      <c r="H37" s="109" t="s">
        <v>32</v>
      </c>
      <c r="I37" s="110"/>
      <c r="J37" s="124" t="s">
        <v>32</v>
      </c>
      <c r="K37" s="110"/>
      <c r="L37" s="110"/>
      <c r="M37" s="110"/>
      <c r="N37" s="110"/>
      <c r="O37" s="110"/>
      <c r="P37" s="110"/>
      <c r="Q37" s="110"/>
      <c r="R37" s="110"/>
      <c r="S37" s="110"/>
      <c r="T37" s="110"/>
      <c r="U37" s="110"/>
      <c r="V37" s="110"/>
      <c r="W37" s="110"/>
      <c r="X37" s="110"/>
      <c r="Y37" s="110"/>
      <c r="Z37" s="110"/>
      <c r="AA37" s="110"/>
      <c r="AB37" s="110"/>
      <c r="AC37" s="110"/>
      <c r="AD37" s="110"/>
      <c r="AE37" s="110"/>
      <c r="AF37" s="110"/>
      <c r="AG37" s="110"/>
      <c r="AH37" s="110"/>
      <c r="AI37" s="110"/>
      <c r="AJ37" s="110"/>
      <c r="AK37" s="110"/>
      <c r="AL37" s="110"/>
      <c r="AM37" s="110"/>
      <c r="AN37" s="110"/>
      <c r="AO37" s="110"/>
      <c r="AP37" s="110"/>
      <c r="AQ37" s="110"/>
      <c r="AR37" s="110"/>
      <c r="AS37" s="110"/>
      <c r="AT37" s="110"/>
      <c r="AU37" s="110"/>
      <c r="AV37" s="110"/>
      <c r="AW37" s="110"/>
      <c r="AX37" s="110"/>
    </row>
    <row r="38" spans="1:50" x14ac:dyDescent="0.3">
      <c r="B38" s="23"/>
      <c r="C38" s="25" t="s">
        <v>126</v>
      </c>
      <c r="D38" s="15">
        <v>500</v>
      </c>
      <c r="E38" s="11"/>
      <c r="F38" s="11"/>
      <c r="G38" s="11"/>
      <c r="H38" s="11"/>
      <c r="J38" s="15">
        <f>SUM(D38:H38)</f>
        <v>500</v>
      </c>
    </row>
    <row r="39" spans="1:50" s="118" customFormat="1" x14ac:dyDescent="0.3">
      <c r="A39" s="110"/>
      <c r="B39" s="134" t="s">
        <v>32</v>
      </c>
      <c r="C39" s="120" t="s">
        <v>15</v>
      </c>
      <c r="D39" s="117">
        <f t="shared" ref="D39:J39" si="3">D38</f>
        <v>500</v>
      </c>
      <c r="E39" s="117">
        <f t="shared" si="3"/>
        <v>0</v>
      </c>
      <c r="F39" s="117">
        <f t="shared" si="3"/>
        <v>0</v>
      </c>
      <c r="G39" s="117">
        <f t="shared" si="3"/>
        <v>0</v>
      </c>
      <c r="H39" s="117">
        <f t="shared" si="3"/>
        <v>0</v>
      </c>
      <c r="I39" s="117">
        <f t="shared" si="3"/>
        <v>0</v>
      </c>
      <c r="J39" s="117">
        <f t="shared" si="3"/>
        <v>500</v>
      </c>
      <c r="K39" s="110"/>
      <c r="L39" s="110"/>
      <c r="M39" s="110"/>
      <c r="N39" s="110"/>
      <c r="O39" s="110"/>
      <c r="P39" s="110"/>
      <c r="Q39" s="110"/>
      <c r="R39" s="110"/>
      <c r="S39" s="110"/>
      <c r="T39" s="110"/>
      <c r="U39" s="110"/>
      <c r="V39" s="110"/>
      <c r="W39" s="110"/>
      <c r="X39" s="110"/>
      <c r="Y39" s="110"/>
      <c r="Z39" s="110"/>
      <c r="AA39" s="110"/>
      <c r="AB39" s="110"/>
      <c r="AC39" s="110"/>
      <c r="AD39" s="110"/>
      <c r="AE39" s="110"/>
      <c r="AF39" s="110"/>
      <c r="AG39" s="110"/>
      <c r="AH39" s="110"/>
      <c r="AI39" s="110"/>
      <c r="AJ39" s="110"/>
      <c r="AK39" s="110"/>
      <c r="AL39" s="110"/>
      <c r="AM39" s="110"/>
      <c r="AN39" s="110"/>
      <c r="AO39" s="110"/>
      <c r="AP39" s="110"/>
      <c r="AQ39" s="110"/>
      <c r="AR39" s="110"/>
      <c r="AS39" s="110"/>
      <c r="AT39" s="110"/>
      <c r="AU39" s="110"/>
      <c r="AV39" s="110"/>
      <c r="AW39" s="110"/>
      <c r="AX39" s="110"/>
    </row>
    <row r="40" spans="1:50" s="118" customFormat="1" x14ac:dyDescent="0.3">
      <c r="A40" s="110"/>
      <c r="B40" s="134" t="s">
        <v>32</v>
      </c>
      <c r="C40" s="123" t="s">
        <v>64</v>
      </c>
      <c r="D40" s="107" t="s">
        <v>32</v>
      </c>
      <c r="E40" s="109" t="s">
        <v>32</v>
      </c>
      <c r="F40" s="109" t="s">
        <v>32</v>
      </c>
      <c r="G40" s="109" t="s">
        <v>32</v>
      </c>
      <c r="H40" s="109" t="s">
        <v>32</v>
      </c>
      <c r="I40" s="110"/>
      <c r="J40" s="124" t="s">
        <v>32</v>
      </c>
      <c r="K40" s="110"/>
      <c r="L40" s="110"/>
      <c r="M40" s="110"/>
      <c r="N40" s="110"/>
      <c r="O40" s="110"/>
      <c r="P40" s="110"/>
      <c r="Q40" s="110"/>
      <c r="R40" s="110"/>
      <c r="S40" s="110"/>
      <c r="T40" s="110"/>
      <c r="U40" s="110"/>
      <c r="V40" s="110"/>
      <c r="W40" s="110"/>
      <c r="X40" s="110"/>
      <c r="Y40" s="110"/>
      <c r="Z40" s="110"/>
      <c r="AA40" s="110"/>
      <c r="AB40" s="110"/>
      <c r="AC40" s="110"/>
      <c r="AD40" s="110"/>
      <c r="AE40" s="110"/>
      <c r="AF40" s="110"/>
      <c r="AG40" s="110"/>
      <c r="AH40" s="110"/>
      <c r="AI40" s="110"/>
      <c r="AJ40" s="110"/>
      <c r="AK40" s="110"/>
      <c r="AL40" s="110"/>
      <c r="AM40" s="110"/>
      <c r="AN40" s="110"/>
      <c r="AO40" s="110"/>
      <c r="AP40" s="110"/>
      <c r="AQ40" s="110"/>
      <c r="AR40" s="110"/>
      <c r="AS40" s="110"/>
      <c r="AT40" s="110"/>
      <c r="AU40" s="110"/>
      <c r="AV40" s="110"/>
      <c r="AW40" s="110"/>
      <c r="AX40" s="110"/>
    </row>
    <row r="41" spans="1:50" ht="18" x14ac:dyDescent="0.35">
      <c r="A41" s="64"/>
      <c r="B41" s="83"/>
      <c r="C41" s="25"/>
      <c r="D41" s="15"/>
      <c r="E41" s="15"/>
      <c r="F41" s="15"/>
      <c r="G41" s="15"/>
      <c r="H41" s="15"/>
      <c r="I41" s="15"/>
      <c r="J41" s="15"/>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4"/>
      <c r="AS41" s="64"/>
      <c r="AT41" s="64"/>
      <c r="AU41" s="64"/>
      <c r="AV41" s="64"/>
      <c r="AW41" s="64"/>
      <c r="AX41" s="64"/>
    </row>
    <row r="42" spans="1:50" ht="18" x14ac:dyDescent="0.35">
      <c r="A42" s="71"/>
      <c r="B42" s="100" t="s">
        <v>32</v>
      </c>
      <c r="C42" s="101" t="s">
        <v>32</v>
      </c>
      <c r="D42" s="81" t="s">
        <v>32</v>
      </c>
      <c r="E42" s="84" t="s">
        <v>32</v>
      </c>
      <c r="F42" s="84" t="s">
        <v>32</v>
      </c>
      <c r="G42" s="84" t="s">
        <v>32</v>
      </c>
      <c r="H42" s="84" t="s">
        <v>32</v>
      </c>
      <c r="I42" s="86"/>
      <c r="J42" s="87"/>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c r="AV42" s="71"/>
      <c r="AW42" s="71"/>
      <c r="AX42" s="71"/>
    </row>
    <row r="43" spans="1:50" s="118" customFormat="1" x14ac:dyDescent="0.3">
      <c r="A43" s="110"/>
      <c r="B43" s="134" t="s">
        <v>32</v>
      </c>
      <c r="C43" s="120" t="s">
        <v>16</v>
      </c>
      <c r="D43" s="117">
        <f t="shared" ref="D43:J43" si="4">D41</f>
        <v>0</v>
      </c>
      <c r="E43" s="117">
        <f t="shared" si="4"/>
        <v>0</v>
      </c>
      <c r="F43" s="117">
        <f t="shared" si="4"/>
        <v>0</v>
      </c>
      <c r="G43" s="117">
        <f t="shared" si="4"/>
        <v>0</v>
      </c>
      <c r="H43" s="117">
        <f t="shared" si="4"/>
        <v>0</v>
      </c>
      <c r="I43" s="117">
        <f t="shared" si="4"/>
        <v>0</v>
      </c>
      <c r="J43" s="117">
        <f t="shared" si="4"/>
        <v>0</v>
      </c>
      <c r="K43" s="110"/>
      <c r="L43" s="110"/>
      <c r="M43" s="110"/>
      <c r="N43" s="110"/>
      <c r="O43" s="110"/>
      <c r="P43" s="110"/>
      <c r="Q43" s="110"/>
      <c r="R43" s="110"/>
      <c r="S43" s="110"/>
      <c r="T43" s="110"/>
      <c r="U43" s="110"/>
      <c r="V43" s="110"/>
      <c r="W43" s="110"/>
      <c r="X43" s="110"/>
      <c r="Y43" s="110"/>
      <c r="Z43" s="110"/>
      <c r="AA43" s="110"/>
      <c r="AB43" s="110"/>
      <c r="AC43" s="110"/>
      <c r="AD43" s="110"/>
      <c r="AE43" s="110"/>
      <c r="AF43" s="110"/>
      <c r="AG43" s="110"/>
      <c r="AH43" s="110"/>
      <c r="AI43" s="110"/>
      <c r="AJ43" s="110"/>
      <c r="AK43" s="110"/>
      <c r="AL43" s="110"/>
      <c r="AM43" s="110"/>
      <c r="AN43" s="110"/>
      <c r="AO43" s="110"/>
      <c r="AP43" s="110"/>
      <c r="AQ43" s="110"/>
      <c r="AR43" s="110"/>
      <c r="AS43" s="110"/>
      <c r="AT43" s="110"/>
      <c r="AU43" s="110"/>
      <c r="AV43" s="110"/>
      <c r="AW43" s="110"/>
      <c r="AX43" s="110"/>
    </row>
    <row r="44" spans="1:50" s="118" customFormat="1" x14ac:dyDescent="0.3">
      <c r="A44" s="110"/>
      <c r="B44" s="134" t="s">
        <v>32</v>
      </c>
      <c r="C44" s="123" t="s">
        <v>65</v>
      </c>
      <c r="D44" s="107" t="s">
        <v>32</v>
      </c>
      <c r="E44" s="109" t="s">
        <v>32</v>
      </c>
      <c r="F44" s="109" t="s">
        <v>32</v>
      </c>
      <c r="G44" s="109" t="s">
        <v>32</v>
      </c>
      <c r="H44" s="109" t="s">
        <v>32</v>
      </c>
      <c r="I44" s="110"/>
      <c r="J44" s="124" t="s">
        <v>32</v>
      </c>
      <c r="K44" s="110"/>
      <c r="L44" s="110"/>
      <c r="M44" s="110"/>
      <c r="N44" s="110"/>
      <c r="O44" s="110"/>
      <c r="P44" s="110"/>
      <c r="Q44" s="110"/>
      <c r="R44" s="110"/>
      <c r="S44" s="110"/>
      <c r="T44" s="110"/>
      <c r="U44" s="110"/>
      <c r="V44" s="110"/>
      <c r="W44" s="110"/>
      <c r="X44" s="110"/>
      <c r="Y44" s="110"/>
      <c r="Z44" s="110"/>
      <c r="AA44" s="110"/>
      <c r="AB44" s="110"/>
      <c r="AC44" s="110"/>
      <c r="AD44" s="110"/>
      <c r="AE44" s="110"/>
      <c r="AF44" s="110"/>
      <c r="AG44" s="110"/>
      <c r="AH44" s="110"/>
      <c r="AI44" s="110"/>
      <c r="AJ44" s="110"/>
      <c r="AK44" s="110"/>
      <c r="AL44" s="110"/>
      <c r="AM44" s="110"/>
      <c r="AN44" s="110"/>
      <c r="AO44" s="110"/>
      <c r="AP44" s="110"/>
      <c r="AQ44" s="110"/>
      <c r="AR44" s="110"/>
      <c r="AS44" s="110"/>
      <c r="AT44" s="110"/>
      <c r="AU44" s="110"/>
      <c r="AV44" s="110"/>
      <c r="AW44" s="110"/>
      <c r="AX44" s="110"/>
    </row>
    <row r="45" spans="1:50" ht="28.8" x14ac:dyDescent="0.3">
      <c r="B45" s="23"/>
      <c r="C45" s="25" t="s">
        <v>125</v>
      </c>
      <c r="D45" s="15">
        <v>600</v>
      </c>
      <c r="E45" s="15">
        <v>600</v>
      </c>
      <c r="F45" s="15">
        <v>600</v>
      </c>
      <c r="G45" s="15">
        <v>600</v>
      </c>
      <c r="H45" s="15">
        <v>600</v>
      </c>
      <c r="I45" s="15">
        <v>781250</v>
      </c>
      <c r="J45" s="15">
        <f>SUM(D45:H45)</f>
        <v>3000</v>
      </c>
    </row>
    <row r="46" spans="1:50" ht="18" x14ac:dyDescent="0.35">
      <c r="A46" s="64"/>
      <c r="B46" s="83" t="s">
        <v>32</v>
      </c>
      <c r="C46" s="25" t="s">
        <v>66</v>
      </c>
      <c r="D46" s="15">
        <v>0</v>
      </c>
      <c r="E46" s="15">
        <f>20000000*0.1</f>
        <v>2000000</v>
      </c>
      <c r="F46" s="15">
        <f>20000000*0.5</f>
        <v>10000000</v>
      </c>
      <c r="G46" s="15">
        <f>20000000*0.2</f>
        <v>4000000</v>
      </c>
      <c r="H46" s="15">
        <f>20000000*0.2</f>
        <v>4000000</v>
      </c>
      <c r="I46" s="15"/>
      <c r="J46" s="15">
        <f>SUM(D46:H46)</f>
        <v>20000000</v>
      </c>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64"/>
      <c r="AL46" s="64"/>
      <c r="AM46" s="64"/>
      <c r="AN46" s="64"/>
      <c r="AO46" s="64"/>
      <c r="AP46" s="64"/>
      <c r="AQ46" s="64"/>
      <c r="AR46" s="64"/>
      <c r="AS46" s="64"/>
      <c r="AT46" s="64"/>
      <c r="AU46" s="64"/>
      <c r="AV46" s="64"/>
      <c r="AW46" s="64"/>
      <c r="AX46" s="64"/>
    </row>
    <row r="47" spans="1:50" s="118" customFormat="1" x14ac:dyDescent="0.3">
      <c r="A47" s="110"/>
      <c r="B47" s="121" t="s">
        <v>32</v>
      </c>
      <c r="C47" s="120" t="s">
        <v>17</v>
      </c>
      <c r="D47" s="133">
        <f t="shared" ref="D47:J47" si="5">SUM(D45:D46)</f>
        <v>600</v>
      </c>
      <c r="E47" s="133">
        <f t="shared" si="5"/>
        <v>2000600</v>
      </c>
      <c r="F47" s="133">
        <f t="shared" si="5"/>
        <v>10000600</v>
      </c>
      <c r="G47" s="133">
        <f t="shared" si="5"/>
        <v>4000600</v>
      </c>
      <c r="H47" s="133">
        <f t="shared" si="5"/>
        <v>4000600</v>
      </c>
      <c r="I47" s="133">
        <f t="shared" si="5"/>
        <v>781250</v>
      </c>
      <c r="J47" s="133">
        <f t="shared" si="5"/>
        <v>20003000</v>
      </c>
      <c r="K47" s="110"/>
      <c r="L47" s="110"/>
      <c r="M47" s="110"/>
      <c r="N47" s="110"/>
      <c r="O47" s="110"/>
      <c r="P47" s="110"/>
      <c r="Q47" s="110"/>
      <c r="R47" s="110"/>
      <c r="S47" s="110"/>
      <c r="T47" s="110"/>
      <c r="U47" s="110"/>
      <c r="V47" s="110"/>
      <c r="W47" s="110"/>
      <c r="X47" s="110"/>
      <c r="Y47" s="110"/>
      <c r="Z47" s="110"/>
      <c r="AA47" s="110"/>
      <c r="AB47" s="110"/>
      <c r="AC47" s="110"/>
      <c r="AD47" s="110"/>
      <c r="AE47" s="110"/>
      <c r="AF47" s="110"/>
      <c r="AG47" s="110"/>
      <c r="AH47" s="110"/>
      <c r="AI47" s="110"/>
      <c r="AJ47" s="110"/>
      <c r="AK47" s="110"/>
      <c r="AL47" s="110"/>
      <c r="AM47" s="110"/>
      <c r="AN47" s="110"/>
      <c r="AO47" s="110"/>
      <c r="AP47" s="110"/>
      <c r="AQ47" s="110"/>
      <c r="AR47" s="110"/>
      <c r="AS47" s="110"/>
      <c r="AT47" s="110"/>
      <c r="AU47" s="110"/>
      <c r="AV47" s="110"/>
      <c r="AW47" s="110"/>
      <c r="AX47" s="110"/>
    </row>
    <row r="48" spans="1:50" s="118" customFormat="1" x14ac:dyDescent="0.3">
      <c r="A48" s="110"/>
      <c r="B48" s="121" t="s">
        <v>32</v>
      </c>
      <c r="C48" s="120" t="s">
        <v>18</v>
      </c>
      <c r="D48" s="117">
        <f t="shared" ref="D48:I48" si="6">SUM(D18,D30,D39,D36,D43,D47,D33)</f>
        <v>165708.79999999999</v>
      </c>
      <c r="E48" s="117">
        <f t="shared" si="6"/>
        <v>2193765.594</v>
      </c>
      <c r="F48" s="117">
        <f t="shared" si="6"/>
        <v>10191851.951819999</v>
      </c>
      <c r="G48" s="117">
        <f t="shared" si="6"/>
        <v>4197763.5203745998</v>
      </c>
      <c r="H48" s="117">
        <f t="shared" si="6"/>
        <v>4192882.9659858379</v>
      </c>
      <c r="I48" s="117">
        <f t="shared" si="6"/>
        <v>1231250</v>
      </c>
      <c r="J48" s="117">
        <f>SUM(D48:H48)</f>
        <v>20941972.832180437</v>
      </c>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110"/>
      <c r="AL48" s="110"/>
      <c r="AM48" s="110"/>
      <c r="AN48" s="110"/>
      <c r="AO48" s="110"/>
      <c r="AP48" s="110"/>
      <c r="AQ48" s="110"/>
      <c r="AR48" s="110"/>
      <c r="AS48" s="110"/>
      <c r="AT48" s="110"/>
      <c r="AU48" s="110"/>
      <c r="AV48" s="110"/>
      <c r="AW48" s="110"/>
      <c r="AX48" s="110"/>
    </row>
    <row r="49" spans="1:50" ht="18" x14ac:dyDescent="0.35">
      <c r="A49" s="71"/>
      <c r="B49" s="86"/>
      <c r="C49" s="86"/>
      <c r="D49" s="86"/>
      <c r="E49" s="86"/>
      <c r="F49" s="86"/>
      <c r="G49" s="86"/>
      <c r="H49" s="86"/>
      <c r="I49" s="86"/>
      <c r="J49" s="86"/>
      <c r="K49" s="71"/>
      <c r="L49" s="71"/>
      <c r="M49" s="71"/>
      <c r="N49" s="71"/>
      <c r="O49" s="71"/>
      <c r="P49" s="71"/>
      <c r="Q49" s="71"/>
      <c r="R49" s="71"/>
      <c r="S49" s="71"/>
      <c r="T49" s="71"/>
      <c r="U49" s="71"/>
      <c r="V49" s="71"/>
      <c r="W49" s="71"/>
      <c r="X49" s="71"/>
      <c r="Y49" s="71"/>
      <c r="Z49" s="71"/>
      <c r="AA49" s="71"/>
      <c r="AB49" s="71"/>
      <c r="AC49" s="71"/>
      <c r="AD49" s="71"/>
      <c r="AE49" s="71"/>
      <c r="AF49" s="71"/>
      <c r="AG49" s="71"/>
      <c r="AH49" s="71"/>
      <c r="AI49" s="71"/>
      <c r="AJ49" s="71"/>
      <c r="AK49" s="71"/>
      <c r="AL49" s="71"/>
      <c r="AM49" s="71"/>
      <c r="AN49" s="71"/>
      <c r="AO49" s="71"/>
      <c r="AP49" s="71"/>
      <c r="AQ49" s="71"/>
      <c r="AR49" s="71"/>
      <c r="AS49" s="71"/>
      <c r="AT49" s="71"/>
      <c r="AU49" s="71"/>
      <c r="AV49" s="71"/>
      <c r="AW49" s="71"/>
      <c r="AX49" s="71"/>
    </row>
    <row r="50" spans="1:50" ht="31.8" x14ac:dyDescent="0.35">
      <c r="A50" s="71"/>
      <c r="B50" s="102" t="s">
        <v>67</v>
      </c>
      <c r="C50" s="88" t="s">
        <v>68</v>
      </c>
      <c r="D50" s="89" t="s">
        <v>32</v>
      </c>
      <c r="E50" s="89" t="s">
        <v>32</v>
      </c>
      <c r="F50" s="89" t="s">
        <v>32</v>
      </c>
      <c r="G50" s="89" t="s">
        <v>32</v>
      </c>
      <c r="H50" s="89" t="s">
        <v>32</v>
      </c>
      <c r="I50" s="86"/>
      <c r="J50" s="90" t="s">
        <v>32</v>
      </c>
      <c r="K50" s="71"/>
      <c r="L50" s="71"/>
      <c r="M50" s="71"/>
      <c r="N50" s="71"/>
      <c r="O50" s="71"/>
      <c r="P50" s="71"/>
      <c r="Q50" s="71"/>
      <c r="R50" s="71"/>
      <c r="S50" s="71"/>
      <c r="T50" s="71"/>
      <c r="U50" s="71"/>
      <c r="V50" s="71"/>
      <c r="W50" s="71"/>
      <c r="X50" s="71"/>
      <c r="Y50" s="71"/>
      <c r="Z50" s="71"/>
      <c r="AA50" s="71"/>
      <c r="AB50" s="71"/>
      <c r="AC50" s="71"/>
      <c r="AD50" s="71"/>
      <c r="AE50" s="71"/>
      <c r="AF50" s="71"/>
      <c r="AG50" s="71"/>
      <c r="AH50" s="71"/>
      <c r="AI50" s="71"/>
      <c r="AJ50" s="71"/>
      <c r="AK50" s="71"/>
      <c r="AL50" s="71"/>
      <c r="AM50" s="71"/>
      <c r="AN50" s="71"/>
      <c r="AO50" s="71"/>
      <c r="AP50" s="71"/>
      <c r="AQ50" s="71"/>
      <c r="AR50" s="71"/>
      <c r="AS50" s="71"/>
      <c r="AT50" s="71"/>
      <c r="AU50" s="71"/>
      <c r="AV50" s="71"/>
      <c r="AW50" s="71"/>
      <c r="AX50" s="71"/>
    </row>
    <row r="51" spans="1:50" ht="28.8" x14ac:dyDescent="0.3">
      <c r="B51" s="23"/>
      <c r="C51" s="25" t="s">
        <v>69</v>
      </c>
      <c r="D51" s="15">
        <f t="shared" ref="D51:J51" si="7">(SUM(D18,D30))*0.2498</f>
        <v>39256.519639999999</v>
      </c>
      <c r="E51" s="15">
        <f t="shared" si="7"/>
        <v>40634.364981199993</v>
      </c>
      <c r="F51" s="15">
        <f t="shared" si="7"/>
        <v>42060.812364636004</v>
      </c>
      <c r="G51" s="15">
        <f t="shared" si="7"/>
        <v>43537.52218957508</v>
      </c>
      <c r="H51" s="15">
        <f t="shared" si="7"/>
        <v>45066.159703262339</v>
      </c>
      <c r="I51" s="15">
        <f t="shared" si="7"/>
        <v>112410</v>
      </c>
      <c r="J51" s="15">
        <f t="shared" si="7"/>
        <v>210555.37887867339</v>
      </c>
    </row>
    <row r="52" spans="1:50" ht="18" x14ac:dyDescent="0.35">
      <c r="A52" s="71"/>
      <c r="B52" s="100" t="s">
        <v>32</v>
      </c>
      <c r="C52" s="81"/>
      <c r="D52" s="82"/>
      <c r="E52" s="85"/>
      <c r="F52" s="85"/>
      <c r="G52" s="85"/>
      <c r="H52" s="85"/>
      <c r="I52" s="86"/>
      <c r="J52" s="87"/>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71"/>
      <c r="AL52" s="71"/>
      <c r="AM52" s="71"/>
      <c r="AN52" s="71"/>
      <c r="AO52" s="71"/>
      <c r="AP52" s="71"/>
      <c r="AQ52" s="71"/>
      <c r="AR52" s="71"/>
      <c r="AS52" s="71"/>
      <c r="AT52" s="71"/>
      <c r="AU52" s="71"/>
      <c r="AV52" s="71"/>
      <c r="AW52" s="71"/>
      <c r="AX52" s="71"/>
    </row>
    <row r="53" spans="1:50" s="118" customFormat="1" x14ac:dyDescent="0.3">
      <c r="A53" s="110"/>
      <c r="B53" s="121" t="s">
        <v>32</v>
      </c>
      <c r="C53" s="120" t="s">
        <v>20</v>
      </c>
      <c r="D53" s="117">
        <f t="shared" ref="D53:J53" si="8">D51</f>
        <v>39256.519639999999</v>
      </c>
      <c r="E53" s="117">
        <f t="shared" si="8"/>
        <v>40634.364981199993</v>
      </c>
      <c r="F53" s="117">
        <f t="shared" si="8"/>
        <v>42060.812364636004</v>
      </c>
      <c r="G53" s="117">
        <f t="shared" si="8"/>
        <v>43537.52218957508</v>
      </c>
      <c r="H53" s="117">
        <f t="shared" si="8"/>
        <v>45066.159703262339</v>
      </c>
      <c r="I53" s="117">
        <f t="shared" si="8"/>
        <v>112410</v>
      </c>
      <c r="J53" s="117">
        <f t="shared" si="8"/>
        <v>210555.37887867339</v>
      </c>
      <c r="K53" s="110"/>
      <c r="L53" s="110"/>
      <c r="M53" s="110"/>
      <c r="N53" s="110"/>
      <c r="O53" s="110"/>
      <c r="P53" s="110"/>
      <c r="Q53" s="110"/>
      <c r="R53" s="110"/>
      <c r="S53" s="110"/>
      <c r="T53" s="110"/>
      <c r="U53" s="110"/>
      <c r="V53" s="110"/>
      <c r="W53" s="110"/>
      <c r="X53" s="110"/>
      <c r="Y53" s="110"/>
      <c r="Z53" s="110"/>
      <c r="AA53" s="110"/>
      <c r="AB53" s="110"/>
      <c r="AC53" s="110"/>
      <c r="AD53" s="110"/>
      <c r="AE53" s="110"/>
      <c r="AF53" s="110"/>
      <c r="AG53" s="110"/>
      <c r="AH53" s="110"/>
      <c r="AI53" s="110"/>
      <c r="AJ53" s="110"/>
      <c r="AK53" s="110"/>
      <c r="AL53" s="110"/>
      <c r="AM53" s="110"/>
      <c r="AN53" s="110"/>
      <c r="AO53" s="110"/>
      <c r="AP53" s="110"/>
      <c r="AQ53" s="110"/>
      <c r="AR53" s="110"/>
      <c r="AS53" s="110"/>
      <c r="AT53" s="110"/>
      <c r="AU53" s="110"/>
      <c r="AV53" s="110"/>
      <c r="AW53" s="110"/>
      <c r="AX53" s="110"/>
    </row>
    <row r="54" spans="1:50" ht="18.600000000000001" thickBot="1" x14ac:dyDescent="0.4">
      <c r="A54" s="71"/>
      <c r="B54" s="86"/>
      <c r="C54" s="86"/>
      <c r="D54" s="86"/>
      <c r="E54" s="86"/>
      <c r="F54" s="86"/>
      <c r="G54" s="86"/>
      <c r="H54" s="86"/>
      <c r="I54" s="86"/>
      <c r="J54" s="86"/>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row>
    <row r="55" spans="1:50" s="118" customFormat="1" ht="29.4" thickBot="1" x14ac:dyDescent="0.35">
      <c r="A55" s="132"/>
      <c r="B55" s="130" t="s">
        <v>21</v>
      </c>
      <c r="C55" s="130" t="s">
        <v>32</v>
      </c>
      <c r="D55" s="131">
        <f t="shared" ref="D55:J55" si="9">SUM(D48,D53)</f>
        <v>204965.31964</v>
      </c>
      <c r="E55" s="131">
        <f t="shared" si="9"/>
        <v>2234399.9589812001</v>
      </c>
      <c r="F55" s="131">
        <f t="shared" si="9"/>
        <v>10233912.764184635</v>
      </c>
      <c r="G55" s="131">
        <f t="shared" si="9"/>
        <v>4241301.0425641751</v>
      </c>
      <c r="H55" s="131">
        <f t="shared" si="9"/>
        <v>4237949.1256891005</v>
      </c>
      <c r="I55" s="131">
        <f t="shared" si="9"/>
        <v>1343660</v>
      </c>
      <c r="J55" s="131">
        <f t="shared" si="9"/>
        <v>21152528.211059108</v>
      </c>
      <c r="K55" s="132"/>
      <c r="L55" s="132"/>
      <c r="M55" s="132"/>
      <c r="N55" s="132"/>
      <c r="O55" s="132"/>
      <c r="P55" s="132"/>
      <c r="Q55" s="132"/>
      <c r="R55" s="132"/>
      <c r="S55" s="132"/>
      <c r="T55" s="132"/>
      <c r="U55" s="132"/>
      <c r="V55" s="132"/>
      <c r="W55" s="132"/>
      <c r="X55" s="132"/>
      <c r="Y55" s="132"/>
      <c r="Z55" s="132"/>
      <c r="AA55" s="132"/>
      <c r="AB55" s="132"/>
      <c r="AC55" s="132"/>
      <c r="AD55" s="132"/>
      <c r="AE55" s="132"/>
      <c r="AF55" s="132"/>
      <c r="AG55" s="132"/>
      <c r="AH55" s="132"/>
      <c r="AI55" s="132"/>
      <c r="AJ55" s="132"/>
      <c r="AK55" s="132"/>
      <c r="AL55" s="132"/>
      <c r="AM55" s="132"/>
      <c r="AN55" s="132"/>
      <c r="AO55" s="132"/>
      <c r="AP55" s="132"/>
      <c r="AQ55" s="132"/>
      <c r="AR55" s="132"/>
      <c r="AS55" s="132"/>
      <c r="AT55" s="132"/>
      <c r="AU55" s="132"/>
      <c r="AV55" s="132"/>
      <c r="AW55" s="132"/>
      <c r="AX55" s="132"/>
    </row>
    <row r="56" spans="1:50" ht="18" x14ac:dyDescent="0.35">
      <c r="A56" s="71"/>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1"/>
      <c r="AI56" s="71"/>
      <c r="AJ56" s="71"/>
      <c r="AK56" s="71"/>
      <c r="AL56" s="71"/>
      <c r="AM56" s="71"/>
      <c r="AN56" s="71"/>
      <c r="AO56" s="71"/>
      <c r="AP56" s="71"/>
      <c r="AQ56" s="71"/>
      <c r="AR56" s="71"/>
      <c r="AS56" s="71"/>
      <c r="AT56" s="71"/>
      <c r="AU56" s="71"/>
      <c r="AV56" s="71"/>
      <c r="AW56" s="71"/>
      <c r="AX56" s="71"/>
    </row>
    <row r="57" spans="1:50" ht="18" x14ac:dyDescent="0.35">
      <c r="A57" s="71"/>
      <c r="B57" s="71"/>
      <c r="C57" s="71"/>
      <c r="D57" s="71"/>
      <c r="E57" s="71"/>
      <c r="F57" s="71"/>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row>
    <row r="58" spans="1:50" ht="18" x14ac:dyDescent="0.35">
      <c r="A58" s="71"/>
      <c r="B58" s="71"/>
      <c r="C58" s="71"/>
      <c r="D58" s="71"/>
      <c r="E58" s="71"/>
      <c r="F58" s="7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71"/>
      <c r="AH58" s="71"/>
      <c r="AI58" s="71"/>
      <c r="AJ58" s="71"/>
      <c r="AK58" s="71"/>
      <c r="AL58" s="71"/>
      <c r="AM58" s="71"/>
      <c r="AN58" s="71"/>
      <c r="AO58" s="71"/>
      <c r="AP58" s="71"/>
      <c r="AQ58" s="71"/>
      <c r="AR58" s="71"/>
      <c r="AS58" s="71"/>
      <c r="AT58" s="71"/>
      <c r="AU58" s="71"/>
      <c r="AV58" s="71"/>
      <c r="AW58" s="71"/>
      <c r="AX58" s="71"/>
    </row>
    <row r="59" spans="1:50" ht="18" x14ac:dyDescent="0.35">
      <c r="A59" s="71"/>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1"/>
      <c r="AL59" s="71"/>
      <c r="AM59" s="71"/>
      <c r="AN59" s="71"/>
      <c r="AO59" s="71"/>
      <c r="AP59" s="71"/>
      <c r="AQ59" s="71"/>
      <c r="AR59" s="71"/>
      <c r="AS59" s="71"/>
      <c r="AT59" s="71"/>
      <c r="AU59" s="71"/>
      <c r="AV59" s="71"/>
      <c r="AW59" s="71"/>
      <c r="AX59" s="71"/>
    </row>
    <row r="60" spans="1:50" ht="18" x14ac:dyDescent="0.35">
      <c r="A60" s="71"/>
      <c r="B60" s="71"/>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row>
    <row r="61" spans="1:50" ht="18" x14ac:dyDescent="0.35">
      <c r="A61" s="71"/>
      <c r="B61" s="71"/>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row>
    <row r="62" spans="1:50" ht="18" x14ac:dyDescent="0.35">
      <c r="A62" s="71"/>
      <c r="B62" s="71"/>
      <c r="C62" s="71"/>
      <c r="D62" s="7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c r="AJ62" s="71"/>
      <c r="AK62" s="71"/>
      <c r="AL62" s="71"/>
      <c r="AM62" s="71"/>
      <c r="AN62" s="71"/>
      <c r="AO62" s="71"/>
      <c r="AP62" s="71"/>
      <c r="AQ62" s="71"/>
      <c r="AR62" s="71"/>
      <c r="AS62" s="71"/>
      <c r="AT62" s="71"/>
      <c r="AU62" s="71"/>
      <c r="AV62" s="71"/>
      <c r="AW62" s="71"/>
      <c r="AX62" s="71"/>
    </row>
    <row r="63" spans="1:50" ht="18" x14ac:dyDescent="0.35">
      <c r="A63" s="71"/>
      <c r="B63" s="71"/>
      <c r="C63" s="71"/>
      <c r="D63" s="71"/>
      <c r="E63" s="71"/>
      <c r="F63" s="71"/>
      <c r="G63" s="71"/>
      <c r="H63" s="71"/>
      <c r="I63" s="71"/>
      <c r="J63" s="71"/>
      <c r="K63" s="71"/>
      <c r="L63" s="71"/>
      <c r="M63" s="71"/>
      <c r="N63" s="71"/>
      <c r="O63" s="71"/>
      <c r="P63" s="71"/>
      <c r="Q63" s="71"/>
      <c r="R63" s="71"/>
      <c r="S63" s="71"/>
      <c r="T63" s="71"/>
      <c r="U63" s="71"/>
      <c r="V63" s="71"/>
      <c r="W63" s="71"/>
      <c r="X63" s="71"/>
      <c r="Y63" s="71"/>
      <c r="Z63" s="71"/>
      <c r="AA63" s="71"/>
      <c r="AB63" s="71"/>
      <c r="AC63" s="71"/>
      <c r="AD63" s="71"/>
      <c r="AE63" s="71"/>
      <c r="AF63" s="71"/>
      <c r="AG63" s="71"/>
      <c r="AH63" s="71"/>
      <c r="AI63" s="71"/>
      <c r="AJ63" s="71"/>
      <c r="AK63" s="71"/>
      <c r="AL63" s="71"/>
      <c r="AM63" s="71"/>
      <c r="AN63" s="71"/>
      <c r="AO63" s="71"/>
      <c r="AP63" s="71"/>
      <c r="AQ63" s="71"/>
      <c r="AR63" s="71"/>
      <c r="AS63" s="71"/>
      <c r="AT63" s="71"/>
      <c r="AU63" s="71"/>
      <c r="AV63" s="71"/>
      <c r="AW63" s="71"/>
      <c r="AX63" s="71"/>
    </row>
    <row r="64" spans="1:50" ht="18" x14ac:dyDescent="0.35">
      <c r="A64" s="71"/>
      <c r="B64" s="71"/>
      <c r="C64" s="71"/>
      <c r="D64" s="71"/>
      <c r="E64" s="71"/>
      <c r="F64" s="71"/>
      <c r="G64" s="71"/>
      <c r="H64" s="71"/>
      <c r="I64" s="71"/>
      <c r="J64" s="71"/>
      <c r="K64" s="71"/>
      <c r="L64" s="71"/>
      <c r="M64" s="71"/>
      <c r="N64" s="71"/>
      <c r="O64" s="71"/>
      <c r="P64" s="71"/>
      <c r="Q64" s="71"/>
      <c r="R64" s="71"/>
      <c r="S64" s="71"/>
      <c r="T64" s="71"/>
      <c r="U64" s="71"/>
      <c r="V64" s="71"/>
      <c r="W64" s="71"/>
      <c r="X64" s="71"/>
      <c r="Y64" s="71"/>
      <c r="Z64" s="71"/>
      <c r="AA64" s="71"/>
      <c r="AB64" s="71"/>
      <c r="AC64" s="71"/>
      <c r="AD64" s="71"/>
      <c r="AE64" s="71"/>
      <c r="AF64" s="71"/>
      <c r="AG64" s="71"/>
      <c r="AH64" s="71"/>
      <c r="AI64" s="71"/>
      <c r="AJ64" s="71"/>
      <c r="AK64" s="71"/>
      <c r="AL64" s="71"/>
      <c r="AM64" s="71"/>
      <c r="AN64" s="71"/>
      <c r="AO64" s="71"/>
      <c r="AP64" s="71"/>
      <c r="AQ64" s="71"/>
      <c r="AR64" s="71"/>
      <c r="AS64" s="71"/>
      <c r="AT64" s="71"/>
      <c r="AU64" s="71"/>
      <c r="AV64" s="71"/>
      <c r="AW64" s="71"/>
      <c r="AX64" s="71"/>
    </row>
    <row r="65" spans="1:50" ht="18" x14ac:dyDescent="0.35">
      <c r="A65" s="71"/>
      <c r="B65" s="71"/>
      <c r="C65" s="71"/>
      <c r="D65" s="71"/>
      <c r="E65" s="71"/>
      <c r="F65" s="71"/>
      <c r="G65" s="71"/>
      <c r="H65" s="71"/>
      <c r="I65" s="71"/>
      <c r="J65" s="71"/>
      <c r="K65" s="71"/>
      <c r="L65" s="71"/>
      <c r="M65" s="71"/>
      <c r="N65" s="71"/>
      <c r="O65" s="71"/>
      <c r="P65" s="71"/>
      <c r="Q65" s="71"/>
      <c r="R65" s="71"/>
      <c r="S65" s="71"/>
      <c r="T65" s="71"/>
      <c r="U65" s="71"/>
      <c r="V65" s="71"/>
      <c r="W65" s="71"/>
      <c r="X65" s="71"/>
      <c r="Y65" s="71"/>
      <c r="Z65" s="71"/>
      <c r="AA65" s="71"/>
      <c r="AB65" s="71"/>
      <c r="AC65" s="71"/>
      <c r="AD65" s="71"/>
      <c r="AE65" s="71"/>
      <c r="AF65" s="71"/>
      <c r="AG65" s="71"/>
      <c r="AH65" s="71"/>
      <c r="AI65" s="71"/>
      <c r="AJ65" s="71"/>
      <c r="AK65" s="71"/>
      <c r="AL65" s="71"/>
      <c r="AM65" s="71"/>
      <c r="AN65" s="71"/>
      <c r="AO65" s="71"/>
      <c r="AP65" s="71"/>
      <c r="AQ65" s="71"/>
      <c r="AR65" s="71"/>
      <c r="AS65" s="71"/>
      <c r="AT65" s="71"/>
      <c r="AU65" s="71"/>
      <c r="AV65" s="71"/>
      <c r="AW65" s="71"/>
      <c r="AX65" s="71"/>
    </row>
    <row r="66" spans="1:50" ht="18" x14ac:dyDescent="0.35">
      <c r="A66" s="71"/>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c r="AO66" s="71"/>
      <c r="AP66" s="71"/>
      <c r="AQ66" s="71"/>
      <c r="AR66" s="71"/>
      <c r="AS66" s="71"/>
      <c r="AT66" s="71"/>
      <c r="AU66" s="71"/>
      <c r="AV66" s="71"/>
      <c r="AW66" s="71"/>
      <c r="AX66" s="71"/>
    </row>
    <row r="67" spans="1:50" ht="18" x14ac:dyDescent="0.35">
      <c r="A67" s="71"/>
      <c r="B67" s="71"/>
      <c r="C67" s="71"/>
      <c r="D67" s="71"/>
      <c r="E67" s="71"/>
      <c r="F67" s="71"/>
      <c r="G67" s="71"/>
      <c r="H67" s="71"/>
      <c r="I67" s="71"/>
      <c r="J67" s="71"/>
      <c r="K67" s="71"/>
      <c r="L67" s="71"/>
      <c r="M67" s="71"/>
      <c r="N67" s="71"/>
      <c r="O67" s="71"/>
      <c r="P67" s="71"/>
      <c r="Q67" s="71"/>
      <c r="R67" s="71"/>
      <c r="S67" s="71"/>
      <c r="T67" s="71"/>
      <c r="U67" s="71"/>
      <c r="V67" s="71"/>
      <c r="W67" s="71"/>
      <c r="X67" s="71"/>
      <c r="Y67" s="71"/>
      <c r="Z67" s="71"/>
      <c r="AA67" s="71"/>
      <c r="AB67" s="71"/>
      <c r="AC67" s="71"/>
      <c r="AD67" s="71"/>
      <c r="AE67" s="71"/>
      <c r="AF67" s="71"/>
      <c r="AG67" s="71"/>
      <c r="AH67" s="71"/>
      <c r="AI67" s="71"/>
      <c r="AJ67" s="71"/>
      <c r="AK67" s="71"/>
      <c r="AL67" s="71"/>
      <c r="AM67" s="71"/>
      <c r="AN67" s="71"/>
      <c r="AO67" s="71"/>
      <c r="AP67" s="71"/>
      <c r="AQ67" s="71"/>
      <c r="AR67" s="71"/>
      <c r="AS67" s="71"/>
      <c r="AT67" s="71"/>
      <c r="AU67" s="71"/>
      <c r="AV67" s="71"/>
      <c r="AW67" s="71"/>
      <c r="AX67" s="71"/>
    </row>
    <row r="68" spans="1:50" ht="18" x14ac:dyDescent="0.35">
      <c r="A68" s="71"/>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71"/>
      <c r="AL68" s="71"/>
      <c r="AM68" s="71"/>
      <c r="AN68" s="71"/>
      <c r="AO68" s="71"/>
      <c r="AP68" s="71"/>
      <c r="AQ68" s="71"/>
      <c r="AR68" s="71"/>
      <c r="AS68" s="71"/>
      <c r="AT68" s="71"/>
      <c r="AU68" s="71"/>
      <c r="AV68" s="71"/>
      <c r="AW68" s="71"/>
      <c r="AX68" s="71"/>
    </row>
    <row r="69" spans="1:50" ht="18" x14ac:dyDescent="0.35">
      <c r="A69" s="71"/>
      <c r="B69" s="71"/>
      <c r="C69" s="71"/>
      <c r="D69" s="71"/>
      <c r="E69" s="71"/>
      <c r="F69" s="71"/>
      <c r="G69" s="71"/>
      <c r="H69" s="71"/>
      <c r="I69" s="71"/>
      <c r="J69" s="71"/>
      <c r="K69" s="71"/>
      <c r="L69" s="71"/>
      <c r="M69" s="71"/>
      <c r="N69" s="71"/>
      <c r="O69" s="71"/>
      <c r="P69" s="71"/>
      <c r="Q69" s="71"/>
      <c r="R69" s="71"/>
      <c r="S69" s="71"/>
      <c r="T69" s="71"/>
      <c r="U69" s="71"/>
      <c r="V69" s="71"/>
      <c r="W69" s="71"/>
      <c r="X69" s="71"/>
      <c r="Y69" s="71"/>
      <c r="Z69" s="71"/>
      <c r="AA69" s="71"/>
      <c r="AB69" s="71"/>
      <c r="AC69" s="71"/>
      <c r="AD69" s="71"/>
      <c r="AE69" s="71"/>
      <c r="AF69" s="71"/>
      <c r="AG69" s="71"/>
      <c r="AH69" s="71"/>
      <c r="AI69" s="71"/>
      <c r="AJ69" s="71"/>
      <c r="AK69" s="71"/>
      <c r="AL69" s="71"/>
      <c r="AM69" s="71"/>
      <c r="AN69" s="71"/>
      <c r="AO69" s="71"/>
      <c r="AP69" s="71"/>
      <c r="AQ69" s="71"/>
      <c r="AR69" s="71"/>
      <c r="AS69" s="71"/>
      <c r="AT69" s="71"/>
      <c r="AU69" s="71"/>
      <c r="AV69" s="71"/>
      <c r="AW69" s="71"/>
      <c r="AX69" s="71"/>
    </row>
    <row r="70" spans="1:50" ht="18" x14ac:dyDescent="0.35">
      <c r="A70" s="71"/>
      <c r="B70" s="71"/>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J70" s="71"/>
      <c r="AK70" s="71"/>
      <c r="AL70" s="71"/>
      <c r="AM70" s="71"/>
      <c r="AN70" s="71"/>
      <c r="AO70" s="71"/>
      <c r="AP70" s="71"/>
      <c r="AQ70" s="71"/>
      <c r="AR70" s="71"/>
      <c r="AS70" s="71"/>
      <c r="AT70" s="71"/>
      <c r="AU70" s="71"/>
      <c r="AV70" s="71"/>
      <c r="AW70" s="71"/>
      <c r="AX70" s="71"/>
    </row>
  </sheetData>
  <pageMargins left="0.7" right="0.7" top="0.75" bottom="0.75" header="0.3" footer="0.3"/>
  <pageSetup scale="81" fitToHeight="0" orientation="landscape" r:id="rId1"/>
  <ignoredErrors>
    <ignoredError sqref="J45" formulaRange="1"/>
    <ignoredError sqref="J47"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F061-994A-491E-9E6F-D4F79E80F3BF}">
  <sheetPr codeName="Sheet11">
    <tabColor theme="9" tint="0.39997558519241921"/>
    <pageSetUpPr fitToPage="1"/>
  </sheetPr>
  <dimension ref="A1:AX67"/>
  <sheetViews>
    <sheetView showGridLines="0" topLeftCell="B1" zoomScale="85" zoomScaleNormal="85" workbookViewId="0">
      <selection activeCell="B44" sqref="A44:XFD44"/>
    </sheetView>
  </sheetViews>
  <sheetFormatPr defaultColWidth="9.109375" defaultRowHeight="14.4" x14ac:dyDescent="0.3"/>
  <cols>
    <col min="1" max="1" width="3.109375" customWidth="1"/>
    <col min="2" max="2" width="13.77734375" customWidth="1"/>
    <col min="3" max="3" width="57" customWidth="1"/>
    <col min="4" max="4" width="13.44140625" style="6" customWidth="1"/>
    <col min="5" max="5" width="14.44140625" style="2" customWidth="1"/>
    <col min="6" max="6" width="15" customWidth="1"/>
    <col min="7" max="7" width="17.109375" customWidth="1"/>
    <col min="8" max="8" width="14.44140625" style="2" customWidth="1"/>
    <col min="9" max="9" width="1" style="7" customWidth="1"/>
    <col min="10" max="10" width="19" customWidth="1"/>
    <col min="11" max="11" width="21.33203125" customWidth="1"/>
  </cols>
  <sheetData>
    <row r="1" spans="1:50" ht="18" x14ac:dyDescent="0.35">
      <c r="A1" s="64"/>
      <c r="B1" s="64"/>
      <c r="C1" s="64"/>
      <c r="D1" s="64"/>
      <c r="E1" s="64"/>
      <c r="F1" s="64"/>
      <c r="G1" s="64"/>
      <c r="H1" s="64"/>
      <c r="I1" s="64"/>
      <c r="J1" s="64"/>
      <c r="K1" s="64"/>
      <c r="L1" s="64"/>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c r="AQ1" s="64"/>
      <c r="AR1" s="64"/>
      <c r="AS1" s="64"/>
      <c r="AT1" s="64"/>
      <c r="AU1" s="64"/>
      <c r="AV1" s="64"/>
      <c r="AW1" s="64"/>
      <c r="AX1" s="64"/>
    </row>
    <row r="2" spans="1:50" ht="18" x14ac:dyDescent="0.35">
      <c r="A2" s="64"/>
      <c r="B2" s="65" t="s">
        <v>31</v>
      </c>
      <c r="C2" s="65"/>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row>
    <row r="3" spans="1:50" ht="18" x14ac:dyDescent="0.35">
      <c r="A3" s="64"/>
      <c r="B3" s="66" t="s">
        <v>27</v>
      </c>
      <c r="C3" s="66"/>
      <c r="D3" s="66"/>
      <c r="E3" s="66"/>
      <c r="F3" s="66"/>
      <c r="G3" s="66"/>
      <c r="H3" s="66"/>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row>
    <row r="4" spans="1:50" ht="18" x14ac:dyDescent="0.35">
      <c r="A4" s="64"/>
      <c r="B4" s="66"/>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row>
    <row r="5" spans="1:50" ht="18" x14ac:dyDescent="0.35">
      <c r="A5" s="64"/>
      <c r="B5" s="103" t="s">
        <v>1</v>
      </c>
      <c r="C5" s="104"/>
      <c r="D5" s="105" t="s">
        <v>32</v>
      </c>
      <c r="E5" s="105" t="s">
        <v>32</v>
      </c>
      <c r="F5" s="105" t="s">
        <v>32</v>
      </c>
      <c r="G5" s="105" t="s">
        <v>32</v>
      </c>
      <c r="H5" s="105" t="s">
        <v>32</v>
      </c>
      <c r="I5" s="105" t="s">
        <v>32</v>
      </c>
      <c r="J5" s="106" t="s">
        <v>32</v>
      </c>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row>
    <row r="6" spans="1:50" ht="18" x14ac:dyDescent="0.35">
      <c r="A6" s="64"/>
      <c r="B6" s="74" t="s">
        <v>2</v>
      </c>
      <c r="C6" s="75" t="s">
        <v>3</v>
      </c>
      <c r="D6" s="75" t="s">
        <v>4</v>
      </c>
      <c r="E6" s="75" t="s">
        <v>5</v>
      </c>
      <c r="F6" s="75" t="s">
        <v>6</v>
      </c>
      <c r="G6" s="75" t="s">
        <v>7</v>
      </c>
      <c r="H6" s="76" t="s">
        <v>8</v>
      </c>
      <c r="I6" s="77" t="s">
        <v>32</v>
      </c>
      <c r="J6" s="78" t="s">
        <v>9</v>
      </c>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row>
    <row r="7" spans="1:50" s="114" customFormat="1" x14ac:dyDescent="0.3">
      <c r="A7" s="111"/>
      <c r="B7" s="154" t="s">
        <v>10</v>
      </c>
      <c r="C7" s="153" t="s">
        <v>70</v>
      </c>
      <c r="D7" s="112" t="s">
        <v>32</v>
      </c>
      <c r="E7" s="112" t="s">
        <v>32</v>
      </c>
      <c r="F7" s="112" t="s">
        <v>32</v>
      </c>
      <c r="G7" s="112" t="s">
        <v>32</v>
      </c>
      <c r="H7" s="112" t="s">
        <v>32</v>
      </c>
      <c r="I7" s="108"/>
      <c r="J7" s="113" t="s">
        <v>32</v>
      </c>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108"/>
      <c r="AL7" s="108"/>
      <c r="AM7" s="108"/>
      <c r="AN7" s="111"/>
      <c r="AO7" s="111"/>
      <c r="AP7" s="111"/>
      <c r="AQ7" s="111"/>
      <c r="AR7" s="111"/>
      <c r="AS7" s="111"/>
      <c r="AT7" s="111"/>
      <c r="AU7" s="111"/>
      <c r="AV7" s="111"/>
      <c r="AW7" s="111"/>
      <c r="AX7" s="111"/>
    </row>
    <row r="8" spans="1:50" ht="28.8" x14ac:dyDescent="0.3">
      <c r="B8" s="23"/>
      <c r="C8" s="25" t="s">
        <v>34</v>
      </c>
      <c r="D8" s="15">
        <v>16524</v>
      </c>
      <c r="E8" s="15">
        <f>D8*1.03</f>
        <v>17019.72</v>
      </c>
      <c r="F8" s="15">
        <f>E8*1.03</f>
        <v>17530.311600000001</v>
      </c>
      <c r="G8" s="15">
        <f>F8*1.03</f>
        <v>18056.220948000002</v>
      </c>
      <c r="H8" s="15">
        <f>G8*1.03</f>
        <v>18597.907576440004</v>
      </c>
      <c r="I8" s="34">
        <v>450000</v>
      </c>
      <c r="J8" s="15">
        <f>SUM(D8:H8)</f>
        <v>87728.160124440008</v>
      </c>
    </row>
    <row r="9" spans="1:50" ht="29.4" x14ac:dyDescent="0.35">
      <c r="A9" s="64"/>
      <c r="B9" s="83" t="s">
        <v>32</v>
      </c>
      <c r="C9" s="25" t="s">
        <v>71</v>
      </c>
      <c r="D9" s="15">
        <v>5045</v>
      </c>
      <c r="E9" s="15">
        <v>5170</v>
      </c>
      <c r="F9" s="15">
        <v>5299</v>
      </c>
      <c r="G9" s="15">
        <v>5432</v>
      </c>
      <c r="H9" s="15">
        <v>5567</v>
      </c>
      <c r="I9" s="15"/>
      <c r="J9" s="15">
        <v>26513</v>
      </c>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c r="AW9" s="64"/>
      <c r="AX9" s="64"/>
    </row>
    <row r="10" spans="1:50" ht="29.4" x14ac:dyDescent="0.35">
      <c r="A10" s="64"/>
      <c r="B10" s="83" t="s">
        <v>32</v>
      </c>
      <c r="C10" s="25" t="s">
        <v>72</v>
      </c>
      <c r="D10" s="15">
        <v>8206</v>
      </c>
      <c r="E10" s="15">
        <v>8411</v>
      </c>
      <c r="F10" s="15">
        <v>8621</v>
      </c>
      <c r="G10" s="15">
        <v>8837</v>
      </c>
      <c r="H10" s="15" t="s">
        <v>32</v>
      </c>
      <c r="I10" s="15"/>
      <c r="J10" s="15">
        <v>34075</v>
      </c>
      <c r="K10" s="64"/>
      <c r="L10" s="64"/>
      <c r="M10" s="64"/>
      <c r="N10" s="64"/>
      <c r="O10" s="64"/>
      <c r="P10" s="64"/>
      <c r="Q10" s="64"/>
      <c r="R10" s="64"/>
      <c r="S10" s="64"/>
      <c r="T10" s="64"/>
      <c r="U10" s="64"/>
      <c r="V10" s="64"/>
      <c r="W10" s="64"/>
      <c r="X10" s="64"/>
      <c r="Y10" s="64"/>
      <c r="Z10" s="64"/>
      <c r="AA10" s="64"/>
      <c r="AB10" s="64"/>
      <c r="AC10" s="64"/>
      <c r="AD10" s="64"/>
      <c r="AE10" s="64"/>
      <c r="AF10" s="64"/>
      <c r="AG10" s="64"/>
      <c r="AH10" s="64"/>
      <c r="AI10" s="64"/>
      <c r="AJ10" s="64"/>
      <c r="AK10" s="64"/>
      <c r="AL10" s="64"/>
      <c r="AM10" s="64"/>
      <c r="AN10" s="64"/>
      <c r="AO10" s="64"/>
      <c r="AP10" s="64"/>
      <c r="AQ10" s="64"/>
      <c r="AR10" s="64"/>
      <c r="AS10" s="64"/>
      <c r="AT10" s="64"/>
      <c r="AU10" s="64"/>
      <c r="AV10" s="64"/>
      <c r="AW10" s="64"/>
      <c r="AX10" s="64"/>
    </row>
    <row r="11" spans="1:50" ht="29.4" x14ac:dyDescent="0.35">
      <c r="A11" s="64"/>
      <c r="B11" s="83" t="s">
        <v>32</v>
      </c>
      <c r="C11" s="25" t="s">
        <v>73</v>
      </c>
      <c r="D11" s="15">
        <v>31707</v>
      </c>
      <c r="E11" s="15">
        <v>32500</v>
      </c>
      <c r="F11" s="15">
        <v>33312</v>
      </c>
      <c r="G11" s="15">
        <v>34145</v>
      </c>
      <c r="H11" s="15">
        <v>34999</v>
      </c>
      <c r="I11" s="15"/>
      <c r="J11" s="15">
        <v>166663</v>
      </c>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c r="AK11" s="64"/>
      <c r="AL11" s="64"/>
      <c r="AM11" s="64"/>
      <c r="AN11" s="64"/>
      <c r="AO11" s="64"/>
      <c r="AP11" s="64"/>
      <c r="AQ11" s="64"/>
      <c r="AR11" s="64"/>
      <c r="AS11" s="64"/>
      <c r="AT11" s="64"/>
      <c r="AU11" s="64"/>
      <c r="AV11" s="64"/>
      <c r="AW11" s="64"/>
      <c r="AX11" s="64"/>
    </row>
    <row r="12" spans="1:50" ht="29.4" x14ac:dyDescent="0.35">
      <c r="A12" s="64"/>
      <c r="B12" s="83" t="s">
        <v>32</v>
      </c>
      <c r="C12" s="25" t="s">
        <v>74</v>
      </c>
      <c r="D12" s="15">
        <v>8748</v>
      </c>
      <c r="E12" s="15">
        <v>8967</v>
      </c>
      <c r="F12" s="15">
        <v>9191</v>
      </c>
      <c r="G12" s="15">
        <v>9421</v>
      </c>
      <c r="H12" s="15">
        <v>9656</v>
      </c>
      <c r="I12" s="15"/>
      <c r="J12" s="15">
        <v>45983</v>
      </c>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4"/>
      <c r="AW12" s="64"/>
      <c r="AX12" s="64"/>
    </row>
    <row r="13" spans="1:50" ht="18" x14ac:dyDescent="0.35">
      <c r="A13" s="64"/>
      <c r="B13" s="83" t="s">
        <v>32</v>
      </c>
      <c r="C13" s="25" t="s">
        <v>75</v>
      </c>
      <c r="D13" s="15">
        <v>10877</v>
      </c>
      <c r="E13" s="15">
        <v>11149</v>
      </c>
      <c r="F13" s="15">
        <v>11427</v>
      </c>
      <c r="G13" s="15">
        <v>11713</v>
      </c>
      <c r="H13" s="15">
        <v>12006</v>
      </c>
      <c r="I13" s="15"/>
      <c r="J13" s="15">
        <v>57172</v>
      </c>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64"/>
      <c r="AU13" s="64"/>
      <c r="AV13" s="64"/>
      <c r="AW13" s="64"/>
      <c r="AX13" s="64"/>
    </row>
    <row r="14" spans="1:50" ht="29.4" x14ac:dyDescent="0.35">
      <c r="A14" s="64"/>
      <c r="B14" s="83" t="s">
        <v>32</v>
      </c>
      <c r="C14" s="25" t="s">
        <v>76</v>
      </c>
      <c r="D14" s="15">
        <v>12073</v>
      </c>
      <c r="E14" s="15">
        <v>12374</v>
      </c>
      <c r="F14" s="15">
        <v>12684</v>
      </c>
      <c r="G14" s="15">
        <v>13001</v>
      </c>
      <c r="H14" s="15">
        <v>13326</v>
      </c>
      <c r="I14" s="15"/>
      <c r="J14" s="15">
        <v>63458</v>
      </c>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row>
    <row r="15" spans="1:50" ht="18" x14ac:dyDescent="0.35">
      <c r="A15" s="64"/>
      <c r="B15" s="83" t="s">
        <v>32</v>
      </c>
      <c r="C15" s="25" t="s">
        <v>124</v>
      </c>
      <c r="D15" s="15">
        <v>8300</v>
      </c>
      <c r="E15" s="15">
        <v>8507</v>
      </c>
      <c r="F15" s="15">
        <v>8720</v>
      </c>
      <c r="G15" s="15">
        <v>8738</v>
      </c>
      <c r="H15" s="15">
        <v>8956</v>
      </c>
      <c r="I15" s="15"/>
      <c r="J15" s="15">
        <v>43221</v>
      </c>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4"/>
    </row>
    <row r="16" spans="1:50" s="118" customFormat="1" x14ac:dyDescent="0.3">
      <c r="A16" s="108"/>
      <c r="B16" s="115" t="s">
        <v>32</v>
      </c>
      <c r="C16" s="116" t="s">
        <v>11</v>
      </c>
      <c r="D16" s="117">
        <f t="shared" ref="D16:I16" si="0">SUM(D8:D15)</f>
        <v>101480</v>
      </c>
      <c r="E16" s="117">
        <f t="shared" si="0"/>
        <v>104097.72</v>
      </c>
      <c r="F16" s="117">
        <f t="shared" si="0"/>
        <v>106784.3116</v>
      </c>
      <c r="G16" s="117">
        <f t="shared" si="0"/>
        <v>109343.220948</v>
      </c>
      <c r="H16" s="117">
        <f t="shared" si="0"/>
        <v>103107.90757644</v>
      </c>
      <c r="I16" s="117">
        <f t="shared" si="0"/>
        <v>450000</v>
      </c>
      <c r="J16" s="117">
        <f>SUM(D16:H16)</f>
        <v>524813.16012443998</v>
      </c>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108"/>
      <c r="AU16" s="108"/>
      <c r="AV16" s="108"/>
      <c r="AW16" s="108"/>
      <c r="AX16" s="108"/>
    </row>
    <row r="17" spans="1:50" s="118" customFormat="1" ht="21" customHeight="1" x14ac:dyDescent="0.3">
      <c r="A17" s="108"/>
      <c r="B17" s="115" t="s">
        <v>32</v>
      </c>
      <c r="C17" s="153" t="s">
        <v>44</v>
      </c>
      <c r="D17" s="107" t="s">
        <v>32</v>
      </c>
      <c r="E17" s="109" t="s">
        <v>32</v>
      </c>
      <c r="F17" s="109" t="s">
        <v>32</v>
      </c>
      <c r="G17" s="109" t="s">
        <v>32</v>
      </c>
      <c r="H17" s="109" t="s">
        <v>32</v>
      </c>
      <c r="I17" s="110"/>
      <c r="J17" s="121" t="s">
        <v>32</v>
      </c>
      <c r="K17" s="159"/>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8"/>
      <c r="AQ17" s="108"/>
      <c r="AR17" s="108"/>
      <c r="AS17" s="108"/>
      <c r="AT17" s="108"/>
      <c r="AU17" s="108"/>
      <c r="AV17" s="108"/>
      <c r="AW17" s="108"/>
      <c r="AX17" s="108"/>
    </row>
    <row r="18" spans="1:50" ht="30.75" customHeight="1" x14ac:dyDescent="0.3">
      <c r="B18" s="23"/>
      <c r="C18" s="25" t="s">
        <v>77</v>
      </c>
      <c r="D18" s="15">
        <f>D8*0.45</f>
        <v>7435.8</v>
      </c>
      <c r="E18" s="15">
        <f t="shared" ref="E18:H18" si="1">E8*0.45</f>
        <v>7658.8740000000007</v>
      </c>
      <c r="F18" s="15">
        <f t="shared" si="1"/>
        <v>7888.6402200000002</v>
      </c>
      <c r="G18" s="15">
        <f t="shared" si="1"/>
        <v>8125.2994266000014</v>
      </c>
      <c r="H18" s="15">
        <f t="shared" si="1"/>
        <v>8369.0584093980015</v>
      </c>
      <c r="J18" s="15">
        <f>SUM(D18:H18)</f>
        <v>39477.672055998002</v>
      </c>
    </row>
    <row r="19" spans="1:50" ht="29.4" x14ac:dyDescent="0.35">
      <c r="A19" s="64"/>
      <c r="B19" s="83" t="s">
        <v>32</v>
      </c>
      <c r="C19" s="25" t="s">
        <v>78</v>
      </c>
      <c r="D19" s="15">
        <v>2397</v>
      </c>
      <c r="E19" s="15">
        <v>2445</v>
      </c>
      <c r="F19" s="15">
        <v>2494</v>
      </c>
      <c r="G19" s="15">
        <v>2544</v>
      </c>
      <c r="H19" s="15">
        <v>2595</v>
      </c>
      <c r="I19" s="15"/>
      <c r="J19" s="15">
        <v>12475</v>
      </c>
      <c r="K19" s="64"/>
      <c r="L19" s="64"/>
      <c r="M19" s="64"/>
      <c r="N19" s="64"/>
      <c r="O19" s="64"/>
      <c r="P19" s="64"/>
      <c r="Q19" s="64"/>
      <c r="R19" s="64"/>
      <c r="S19" s="64"/>
      <c r="T19" s="64"/>
      <c r="U19" s="64"/>
      <c r="V19" s="64"/>
      <c r="W19" s="64"/>
      <c r="X19" s="64"/>
      <c r="Y19" s="64"/>
      <c r="Z19" s="64"/>
      <c r="AA19" s="64"/>
      <c r="AB19" s="64"/>
      <c r="AC19" s="64"/>
      <c r="AD19" s="64"/>
      <c r="AE19" s="64"/>
      <c r="AF19" s="64"/>
      <c r="AG19" s="64"/>
      <c r="AH19" s="64"/>
      <c r="AI19" s="64"/>
      <c r="AJ19" s="64"/>
      <c r="AK19" s="64"/>
      <c r="AL19" s="64"/>
      <c r="AM19" s="64"/>
      <c r="AN19" s="64"/>
      <c r="AO19" s="64"/>
      <c r="AP19" s="64"/>
      <c r="AQ19" s="64"/>
      <c r="AR19" s="64"/>
      <c r="AS19" s="64"/>
      <c r="AT19" s="64"/>
      <c r="AU19" s="64"/>
      <c r="AV19" s="64"/>
      <c r="AW19" s="64"/>
      <c r="AX19" s="64"/>
    </row>
    <row r="20" spans="1:50" ht="29.4" x14ac:dyDescent="0.35">
      <c r="A20" s="64"/>
      <c r="B20" s="83" t="s">
        <v>32</v>
      </c>
      <c r="C20" s="25" t="s">
        <v>79</v>
      </c>
      <c r="D20" s="15">
        <v>1705</v>
      </c>
      <c r="E20" s="15">
        <v>1739</v>
      </c>
      <c r="F20" s="15">
        <v>1774</v>
      </c>
      <c r="G20" s="15">
        <v>1809</v>
      </c>
      <c r="H20" s="15" t="s">
        <v>32</v>
      </c>
      <c r="I20" s="15"/>
      <c r="J20" s="15">
        <v>7027</v>
      </c>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64"/>
      <c r="AK20" s="64"/>
      <c r="AL20" s="64"/>
      <c r="AM20" s="64"/>
      <c r="AN20" s="64"/>
      <c r="AO20" s="64"/>
      <c r="AP20" s="64"/>
      <c r="AQ20" s="64"/>
      <c r="AR20" s="64"/>
      <c r="AS20" s="64"/>
      <c r="AT20" s="64"/>
      <c r="AU20" s="64"/>
      <c r="AV20" s="64"/>
      <c r="AW20" s="64"/>
      <c r="AX20" s="64"/>
    </row>
    <row r="21" spans="1:50" ht="29.4" x14ac:dyDescent="0.35">
      <c r="A21" s="64"/>
      <c r="B21" s="83" t="s">
        <v>32</v>
      </c>
      <c r="C21" s="25" t="s">
        <v>80</v>
      </c>
      <c r="D21" s="15">
        <v>6375</v>
      </c>
      <c r="E21" s="15">
        <v>6503</v>
      </c>
      <c r="F21" s="15">
        <v>6633</v>
      </c>
      <c r="G21" s="15">
        <v>6765</v>
      </c>
      <c r="H21" s="15">
        <v>6901</v>
      </c>
      <c r="I21" s="15"/>
      <c r="J21" s="15">
        <v>33177</v>
      </c>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64"/>
      <c r="AM21" s="64"/>
      <c r="AN21" s="64"/>
      <c r="AO21" s="64"/>
      <c r="AP21" s="64"/>
      <c r="AQ21" s="64"/>
      <c r="AR21" s="64"/>
      <c r="AS21" s="64"/>
      <c r="AT21" s="64"/>
      <c r="AU21" s="64"/>
      <c r="AV21" s="64"/>
      <c r="AW21" s="64"/>
      <c r="AX21" s="64"/>
    </row>
    <row r="22" spans="1:50" ht="29.4" x14ac:dyDescent="0.35">
      <c r="A22" s="64"/>
      <c r="B22" s="83" t="s">
        <v>32</v>
      </c>
      <c r="C22" s="25" t="s">
        <v>81</v>
      </c>
      <c r="D22" s="15">
        <v>1445</v>
      </c>
      <c r="E22" s="15">
        <v>1474</v>
      </c>
      <c r="F22" s="15"/>
      <c r="G22" s="15">
        <v>1534</v>
      </c>
      <c r="H22" s="15">
        <v>1564</v>
      </c>
      <c r="I22" s="15"/>
      <c r="J22" s="15">
        <v>7521</v>
      </c>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64"/>
      <c r="AJ22" s="64"/>
      <c r="AK22" s="64"/>
      <c r="AL22" s="64"/>
      <c r="AM22" s="64"/>
      <c r="AN22" s="64"/>
      <c r="AO22" s="64"/>
      <c r="AP22" s="64"/>
      <c r="AQ22" s="64"/>
      <c r="AR22" s="64"/>
      <c r="AS22" s="64"/>
      <c r="AT22" s="64"/>
      <c r="AU22" s="64"/>
      <c r="AV22" s="64"/>
      <c r="AW22" s="64"/>
      <c r="AX22" s="64"/>
    </row>
    <row r="23" spans="1:50" ht="29.4" x14ac:dyDescent="0.35">
      <c r="A23" s="64"/>
      <c r="B23" s="83" t="s">
        <v>32</v>
      </c>
      <c r="C23" s="25" t="s">
        <v>82</v>
      </c>
      <c r="D23" s="15">
        <v>3968</v>
      </c>
      <c r="E23" s="15">
        <v>4048</v>
      </c>
      <c r="F23" s="15">
        <v>4129</v>
      </c>
      <c r="G23" s="15">
        <v>4211</v>
      </c>
      <c r="H23" s="15">
        <v>4295</v>
      </c>
      <c r="I23" s="15"/>
      <c r="J23" s="15">
        <v>20651</v>
      </c>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c r="AT23" s="64"/>
      <c r="AU23" s="64"/>
      <c r="AV23" s="64"/>
      <c r="AW23" s="64"/>
      <c r="AX23" s="64"/>
    </row>
    <row r="24" spans="1:50" ht="29.4" x14ac:dyDescent="0.35">
      <c r="A24" s="64"/>
      <c r="B24" s="83" t="s">
        <v>32</v>
      </c>
      <c r="C24" s="25" t="s">
        <v>83</v>
      </c>
      <c r="D24" s="15">
        <v>2638</v>
      </c>
      <c r="E24" s="15">
        <v>2691</v>
      </c>
      <c r="F24" s="15">
        <v>2745</v>
      </c>
      <c r="G24" s="15">
        <v>2800</v>
      </c>
      <c r="H24" s="15">
        <v>2859</v>
      </c>
      <c r="I24" s="15"/>
      <c r="J24" s="15">
        <v>13733</v>
      </c>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row>
    <row r="25" spans="1:50" ht="18" x14ac:dyDescent="0.35">
      <c r="A25" s="64"/>
      <c r="B25" s="83" t="s">
        <v>32</v>
      </c>
      <c r="C25" s="25" t="s">
        <v>54</v>
      </c>
      <c r="D25" s="15">
        <v>2111</v>
      </c>
      <c r="E25" s="15">
        <v>2153</v>
      </c>
      <c r="F25" s="15">
        <v>2496</v>
      </c>
      <c r="G25" s="15">
        <v>2546</v>
      </c>
      <c r="H25" s="15">
        <v>2597</v>
      </c>
      <c r="I25" s="15"/>
      <c r="J25" s="15">
        <v>11903</v>
      </c>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4"/>
    </row>
    <row r="26" spans="1:50" s="118" customFormat="1" x14ac:dyDescent="0.3">
      <c r="A26" s="108"/>
      <c r="B26" s="115" t="s">
        <v>32</v>
      </c>
      <c r="C26" s="116" t="s">
        <v>12</v>
      </c>
      <c r="D26" s="117">
        <f t="shared" ref="D26:I26" si="2">SUM(D18:D25)</f>
        <v>28074.799999999999</v>
      </c>
      <c r="E26" s="117">
        <f t="shared" si="2"/>
        <v>28711.874</v>
      </c>
      <c r="F26" s="117">
        <f t="shared" si="2"/>
        <v>28159.640220000001</v>
      </c>
      <c r="G26" s="117">
        <f t="shared" si="2"/>
        <v>30334.299426600002</v>
      </c>
      <c r="H26" s="117">
        <f t="shared" si="2"/>
        <v>29180.058409398</v>
      </c>
      <c r="I26" s="117">
        <f t="shared" si="2"/>
        <v>0</v>
      </c>
      <c r="J26" s="117">
        <f>SUM(D26:H26)</f>
        <v>144460.672055998</v>
      </c>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row>
    <row r="27" spans="1:50" s="118" customFormat="1" ht="47.25" customHeight="1" x14ac:dyDescent="0.3">
      <c r="A27" s="108"/>
      <c r="B27" s="115" t="s">
        <v>32</v>
      </c>
      <c r="C27" s="153" t="s">
        <v>131</v>
      </c>
      <c r="D27" s="107" t="s">
        <v>84</v>
      </c>
      <c r="E27" s="112" t="s">
        <v>85</v>
      </c>
      <c r="F27" s="112" t="s">
        <v>85</v>
      </c>
      <c r="G27" s="112" t="s">
        <v>85</v>
      </c>
      <c r="H27" s="138" t="s">
        <v>86</v>
      </c>
      <c r="I27" s="108"/>
      <c r="J27" s="113" t="s">
        <v>32</v>
      </c>
      <c r="K27" s="108"/>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8"/>
      <c r="AK27" s="108"/>
      <c r="AL27" s="108"/>
      <c r="AM27" s="108"/>
      <c r="AN27" s="108"/>
      <c r="AO27" s="108"/>
      <c r="AP27" s="108"/>
      <c r="AQ27" s="108"/>
      <c r="AR27" s="108"/>
      <c r="AS27" s="108"/>
      <c r="AT27" s="108"/>
      <c r="AU27" s="108"/>
      <c r="AV27" s="108"/>
      <c r="AW27" s="108"/>
      <c r="AX27" s="108"/>
    </row>
    <row r="28" spans="1:50" ht="126" customHeight="1" x14ac:dyDescent="0.35">
      <c r="A28" s="64"/>
      <c r="B28" s="83" t="s">
        <v>32</v>
      </c>
      <c r="C28" s="25" t="s">
        <v>60</v>
      </c>
      <c r="D28" s="15">
        <v>2831</v>
      </c>
      <c r="E28" s="15">
        <v>22874</v>
      </c>
      <c r="F28" s="15">
        <v>15249</v>
      </c>
      <c r="G28" s="15">
        <v>19410</v>
      </c>
      <c r="H28" s="15">
        <v>6848</v>
      </c>
      <c r="I28" s="15"/>
      <c r="J28" s="15">
        <v>67211</v>
      </c>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4"/>
      <c r="AR28" s="64"/>
      <c r="AS28" s="64"/>
      <c r="AT28" s="64"/>
      <c r="AU28" s="64"/>
      <c r="AV28" s="64"/>
      <c r="AW28" s="64"/>
      <c r="AX28" s="64"/>
    </row>
    <row r="29" spans="1:50" s="118" customFormat="1" x14ac:dyDescent="0.3">
      <c r="A29" s="108"/>
      <c r="B29" s="115" t="s">
        <v>32</v>
      </c>
      <c r="C29" s="120" t="s">
        <v>13</v>
      </c>
      <c r="D29" s="122">
        <v>2831</v>
      </c>
      <c r="E29" s="122">
        <v>22874</v>
      </c>
      <c r="F29" s="122">
        <v>15249</v>
      </c>
      <c r="G29" s="122">
        <v>19410</v>
      </c>
      <c r="H29" s="122">
        <v>6848</v>
      </c>
      <c r="I29" s="110"/>
      <c r="J29" s="117">
        <f>SUM(D29:H29)</f>
        <v>67212</v>
      </c>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108"/>
      <c r="AL29" s="108"/>
      <c r="AM29" s="108"/>
      <c r="AN29" s="108"/>
      <c r="AO29" s="108"/>
      <c r="AP29" s="108"/>
      <c r="AQ29" s="108"/>
      <c r="AR29" s="108"/>
      <c r="AS29" s="108"/>
      <c r="AT29" s="108"/>
      <c r="AU29" s="108"/>
      <c r="AV29" s="108"/>
      <c r="AW29" s="108"/>
      <c r="AX29" s="108"/>
    </row>
    <row r="30" spans="1:50" s="118" customFormat="1" x14ac:dyDescent="0.3">
      <c r="A30" s="108"/>
      <c r="B30" s="115" t="s">
        <v>32</v>
      </c>
      <c r="C30" s="123" t="s">
        <v>61</v>
      </c>
      <c r="D30" s="107" t="s">
        <v>32</v>
      </c>
      <c r="E30" s="109" t="s">
        <v>32</v>
      </c>
      <c r="F30" s="109" t="s">
        <v>32</v>
      </c>
      <c r="G30" s="109" t="s">
        <v>32</v>
      </c>
      <c r="H30" s="109" t="s">
        <v>32</v>
      </c>
      <c r="I30" s="110"/>
      <c r="J30" s="124" t="s">
        <v>32</v>
      </c>
      <c r="K30" s="108"/>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8"/>
      <c r="AK30" s="108"/>
      <c r="AL30" s="108"/>
      <c r="AM30" s="108"/>
      <c r="AN30" s="108"/>
      <c r="AO30" s="108"/>
      <c r="AP30" s="108"/>
      <c r="AQ30" s="108"/>
      <c r="AR30" s="108"/>
      <c r="AS30" s="108"/>
      <c r="AT30" s="108"/>
      <c r="AU30" s="108"/>
      <c r="AV30" s="108"/>
      <c r="AW30" s="108"/>
      <c r="AX30" s="108"/>
    </row>
    <row r="31" spans="1:50" ht="18" x14ac:dyDescent="0.35">
      <c r="A31" s="64"/>
      <c r="B31" s="83" t="s">
        <v>62</v>
      </c>
      <c r="C31" s="81" t="s">
        <v>62</v>
      </c>
      <c r="D31" s="81" t="s">
        <v>32</v>
      </c>
      <c r="E31" s="84" t="s">
        <v>32</v>
      </c>
      <c r="F31" s="84" t="s">
        <v>32</v>
      </c>
      <c r="G31" s="84" t="s">
        <v>32</v>
      </c>
      <c r="H31" s="84" t="s">
        <v>32</v>
      </c>
      <c r="I31" s="86"/>
      <c r="J31" s="87"/>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row>
    <row r="32" spans="1:50" s="118" customFormat="1" x14ac:dyDescent="0.3">
      <c r="A32" s="108"/>
      <c r="B32" s="115" t="s">
        <v>32</v>
      </c>
      <c r="C32" s="120" t="s">
        <v>14</v>
      </c>
      <c r="D32" s="125">
        <v>0</v>
      </c>
      <c r="E32" s="125">
        <v>0</v>
      </c>
      <c r="F32" s="125">
        <v>0</v>
      </c>
      <c r="G32" s="125">
        <v>0</v>
      </c>
      <c r="H32" s="125">
        <v>0</v>
      </c>
      <c r="I32" s="110"/>
      <c r="J32" s="117">
        <f>SUM(D32:H32)</f>
        <v>0</v>
      </c>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8"/>
      <c r="AK32" s="108"/>
      <c r="AL32" s="108"/>
      <c r="AM32" s="108"/>
      <c r="AN32" s="108"/>
      <c r="AO32" s="108"/>
      <c r="AP32" s="108"/>
      <c r="AQ32" s="108"/>
      <c r="AR32" s="108"/>
      <c r="AS32" s="108"/>
      <c r="AT32" s="108"/>
      <c r="AU32" s="108"/>
      <c r="AV32" s="108"/>
      <c r="AW32" s="108"/>
      <c r="AX32" s="108"/>
    </row>
    <row r="33" spans="1:50" s="118" customFormat="1" x14ac:dyDescent="0.3">
      <c r="A33" s="108"/>
      <c r="B33" s="115" t="s">
        <v>32</v>
      </c>
      <c r="C33" s="123" t="s">
        <v>63</v>
      </c>
      <c r="D33" s="107" t="s">
        <v>32</v>
      </c>
      <c r="E33" s="109" t="s">
        <v>32</v>
      </c>
      <c r="F33" s="109" t="s">
        <v>32</v>
      </c>
      <c r="G33" s="109" t="s">
        <v>32</v>
      </c>
      <c r="H33" s="109" t="s">
        <v>32</v>
      </c>
      <c r="I33" s="110"/>
      <c r="J33" s="124" t="s">
        <v>32</v>
      </c>
      <c r="K33" s="108"/>
      <c r="L33" s="108"/>
      <c r="M33" s="108"/>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row>
    <row r="34" spans="1:50" x14ac:dyDescent="0.3">
      <c r="B34" s="23"/>
      <c r="C34" s="25" t="s">
        <v>126</v>
      </c>
      <c r="D34" s="15">
        <v>500</v>
      </c>
      <c r="E34" s="11"/>
      <c r="F34" s="11"/>
      <c r="G34" s="11"/>
      <c r="H34" s="11"/>
      <c r="J34" s="15">
        <f>SUM(D34:H34)</f>
        <v>500</v>
      </c>
    </row>
    <row r="35" spans="1:50" ht="18" x14ac:dyDescent="0.35">
      <c r="A35" s="64"/>
      <c r="B35" s="83" t="s">
        <v>32</v>
      </c>
      <c r="C35" s="81" t="s">
        <v>32</v>
      </c>
      <c r="D35" s="81" t="s">
        <v>32</v>
      </c>
      <c r="E35" s="84" t="s">
        <v>32</v>
      </c>
      <c r="F35" s="84" t="s">
        <v>32</v>
      </c>
      <c r="G35" s="84" t="s">
        <v>32</v>
      </c>
      <c r="H35" s="84" t="s">
        <v>32</v>
      </c>
      <c r="I35" s="86"/>
      <c r="J35" s="87"/>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4"/>
      <c r="AN35" s="64"/>
      <c r="AO35" s="64"/>
      <c r="AP35" s="64"/>
      <c r="AQ35" s="64"/>
      <c r="AR35" s="64"/>
      <c r="AS35" s="64"/>
      <c r="AT35" s="64"/>
      <c r="AU35" s="64"/>
      <c r="AV35" s="64"/>
      <c r="AW35" s="64"/>
      <c r="AX35" s="64"/>
    </row>
    <row r="36" spans="1:50" s="118" customFormat="1" x14ac:dyDescent="0.3">
      <c r="A36" s="108"/>
      <c r="B36" s="115" t="s">
        <v>32</v>
      </c>
      <c r="C36" s="120" t="s">
        <v>15</v>
      </c>
      <c r="D36" s="117">
        <f t="shared" ref="D36:I36" si="3">D34</f>
        <v>500</v>
      </c>
      <c r="E36" s="117">
        <f t="shared" si="3"/>
        <v>0</v>
      </c>
      <c r="F36" s="117">
        <f t="shared" si="3"/>
        <v>0</v>
      </c>
      <c r="G36" s="117">
        <f t="shared" si="3"/>
        <v>0</v>
      </c>
      <c r="H36" s="117">
        <f t="shared" si="3"/>
        <v>0</v>
      </c>
      <c r="I36" s="117">
        <f t="shared" si="3"/>
        <v>0</v>
      </c>
      <c r="J36" s="117">
        <f>SUM(D36:H36)</f>
        <v>500</v>
      </c>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8"/>
      <c r="AK36" s="108"/>
      <c r="AL36" s="108"/>
      <c r="AM36" s="108"/>
      <c r="AN36" s="108"/>
      <c r="AO36" s="108"/>
      <c r="AP36" s="108"/>
      <c r="AQ36" s="108"/>
      <c r="AR36" s="108"/>
      <c r="AS36" s="108"/>
      <c r="AT36" s="108"/>
      <c r="AU36" s="108"/>
      <c r="AV36" s="108"/>
      <c r="AW36" s="108"/>
      <c r="AX36" s="108"/>
    </row>
    <row r="37" spans="1:50" s="118" customFormat="1" x14ac:dyDescent="0.3">
      <c r="A37" s="108"/>
      <c r="B37" s="115" t="s">
        <v>32</v>
      </c>
      <c r="C37" s="123" t="s">
        <v>64</v>
      </c>
      <c r="D37" s="107" t="s">
        <v>32</v>
      </c>
      <c r="E37" s="109" t="s">
        <v>32</v>
      </c>
      <c r="F37" s="109" t="s">
        <v>32</v>
      </c>
      <c r="G37" s="109" t="s">
        <v>32</v>
      </c>
      <c r="H37" s="109" t="s">
        <v>32</v>
      </c>
      <c r="I37" s="110"/>
      <c r="J37" s="124" t="s">
        <v>32</v>
      </c>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8"/>
      <c r="AK37" s="108"/>
      <c r="AL37" s="108"/>
      <c r="AM37" s="108"/>
      <c r="AN37" s="108"/>
      <c r="AO37" s="108"/>
      <c r="AP37" s="108"/>
      <c r="AQ37" s="108"/>
      <c r="AR37" s="108"/>
      <c r="AS37" s="108"/>
      <c r="AT37" s="108"/>
      <c r="AU37" s="108"/>
      <c r="AV37" s="108"/>
      <c r="AW37" s="108"/>
      <c r="AX37" s="108"/>
    </row>
    <row r="38" spans="1:50" ht="18" x14ac:dyDescent="0.35">
      <c r="A38" s="64"/>
      <c r="B38" s="83"/>
      <c r="C38" s="25"/>
      <c r="D38" s="15"/>
      <c r="E38" s="15"/>
      <c r="F38" s="15"/>
      <c r="G38" s="15"/>
      <c r="H38" s="15"/>
      <c r="I38" s="15"/>
      <c r="J38" s="15"/>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4"/>
      <c r="AL38" s="64"/>
      <c r="AM38" s="64"/>
      <c r="AN38" s="64"/>
      <c r="AO38" s="64"/>
      <c r="AP38" s="64"/>
      <c r="AQ38" s="64"/>
      <c r="AR38" s="64"/>
      <c r="AS38" s="64"/>
      <c r="AT38" s="64"/>
      <c r="AU38" s="64"/>
      <c r="AV38" s="64"/>
      <c r="AW38" s="64"/>
      <c r="AX38" s="64"/>
    </row>
    <row r="39" spans="1:50" ht="18" x14ac:dyDescent="0.35">
      <c r="A39" s="64"/>
      <c r="B39" s="83" t="s">
        <v>32</v>
      </c>
      <c r="C39" s="81" t="s">
        <v>32</v>
      </c>
      <c r="D39" s="81" t="s">
        <v>32</v>
      </c>
      <c r="E39" s="84" t="s">
        <v>32</v>
      </c>
      <c r="F39" s="84" t="s">
        <v>32</v>
      </c>
      <c r="G39" s="84" t="s">
        <v>32</v>
      </c>
      <c r="H39" s="84" t="s">
        <v>32</v>
      </c>
      <c r="I39" s="86"/>
      <c r="J39" s="87"/>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4"/>
      <c r="AS39" s="64"/>
      <c r="AT39" s="64"/>
      <c r="AU39" s="64"/>
      <c r="AV39" s="64"/>
      <c r="AW39" s="64"/>
      <c r="AX39" s="64"/>
    </row>
    <row r="40" spans="1:50" s="118" customFormat="1" x14ac:dyDescent="0.3">
      <c r="A40" s="108"/>
      <c r="B40" s="115" t="s">
        <v>32</v>
      </c>
      <c r="C40" s="120" t="s">
        <v>16</v>
      </c>
      <c r="D40" s="117">
        <f t="shared" ref="D40:J40" si="4">D38</f>
        <v>0</v>
      </c>
      <c r="E40" s="117">
        <f t="shared" si="4"/>
        <v>0</v>
      </c>
      <c r="F40" s="117">
        <f t="shared" si="4"/>
        <v>0</v>
      </c>
      <c r="G40" s="117">
        <f t="shared" si="4"/>
        <v>0</v>
      </c>
      <c r="H40" s="117">
        <f t="shared" si="4"/>
        <v>0</v>
      </c>
      <c r="I40" s="117">
        <f t="shared" si="4"/>
        <v>0</v>
      </c>
      <c r="J40" s="117">
        <f t="shared" si="4"/>
        <v>0</v>
      </c>
      <c r="K40" s="108"/>
      <c r="L40" s="108"/>
      <c r="M40" s="108"/>
      <c r="N40" s="108"/>
      <c r="O40" s="108"/>
      <c r="P40" s="108"/>
      <c r="Q40" s="108"/>
      <c r="R40" s="108"/>
      <c r="S40" s="108"/>
      <c r="T40" s="108"/>
      <c r="U40" s="108"/>
      <c r="V40" s="108"/>
      <c r="W40" s="108"/>
      <c r="X40" s="108"/>
      <c r="Y40" s="108"/>
      <c r="Z40" s="108"/>
      <c r="AA40" s="108"/>
      <c r="AB40" s="108"/>
      <c r="AC40" s="108"/>
      <c r="AD40" s="108"/>
      <c r="AE40" s="108"/>
      <c r="AF40" s="108"/>
      <c r="AG40" s="108"/>
      <c r="AH40" s="108"/>
      <c r="AI40" s="108"/>
      <c r="AJ40" s="108"/>
      <c r="AK40" s="108"/>
      <c r="AL40" s="108"/>
      <c r="AM40" s="108"/>
      <c r="AN40" s="108"/>
      <c r="AO40" s="108"/>
      <c r="AP40" s="108"/>
      <c r="AQ40" s="108"/>
      <c r="AR40" s="108"/>
      <c r="AS40" s="108"/>
      <c r="AT40" s="108"/>
      <c r="AU40" s="108"/>
      <c r="AV40" s="108"/>
      <c r="AW40" s="108"/>
      <c r="AX40" s="108"/>
    </row>
    <row r="41" spans="1:50" s="118" customFormat="1" x14ac:dyDescent="0.3">
      <c r="A41" s="108"/>
      <c r="B41" s="115" t="s">
        <v>32</v>
      </c>
      <c r="C41" s="123" t="s">
        <v>65</v>
      </c>
      <c r="D41" s="107" t="s">
        <v>32</v>
      </c>
      <c r="E41" s="109" t="s">
        <v>32</v>
      </c>
      <c r="F41" s="109" t="s">
        <v>32</v>
      </c>
      <c r="G41" s="109" t="s">
        <v>32</v>
      </c>
      <c r="H41" s="109" t="s">
        <v>32</v>
      </c>
      <c r="I41" s="110"/>
      <c r="J41" s="124" t="s">
        <v>32</v>
      </c>
      <c r="K41" s="108"/>
      <c r="L41" s="108"/>
      <c r="M41" s="108"/>
      <c r="N41" s="108"/>
      <c r="O41" s="108"/>
      <c r="P41" s="108"/>
      <c r="Q41" s="108"/>
      <c r="R41" s="108"/>
      <c r="S41" s="108"/>
      <c r="T41" s="108"/>
      <c r="U41" s="108"/>
      <c r="V41" s="108"/>
      <c r="W41" s="108"/>
      <c r="X41" s="108"/>
      <c r="Y41" s="108"/>
      <c r="Z41" s="108"/>
      <c r="AA41" s="108"/>
      <c r="AB41" s="108"/>
      <c r="AC41" s="108"/>
      <c r="AD41" s="108"/>
      <c r="AE41" s="108"/>
      <c r="AF41" s="108"/>
      <c r="AG41" s="108"/>
      <c r="AH41" s="108"/>
      <c r="AI41" s="108"/>
      <c r="AJ41" s="108"/>
      <c r="AK41" s="108"/>
      <c r="AL41" s="108"/>
      <c r="AM41" s="108"/>
      <c r="AN41" s="108"/>
      <c r="AO41" s="108"/>
      <c r="AP41" s="108"/>
      <c r="AQ41" s="108"/>
      <c r="AR41" s="108"/>
      <c r="AS41" s="108"/>
      <c r="AT41" s="108"/>
      <c r="AU41" s="108"/>
      <c r="AV41" s="108"/>
      <c r="AW41" s="108"/>
      <c r="AX41" s="108"/>
    </row>
    <row r="42" spans="1:50" x14ac:dyDescent="0.3">
      <c r="B42" s="23"/>
      <c r="C42" s="25" t="s">
        <v>125</v>
      </c>
      <c r="D42" s="15">
        <v>600</v>
      </c>
      <c r="E42" s="15">
        <v>600</v>
      </c>
      <c r="F42" s="15">
        <v>600</v>
      </c>
      <c r="G42" s="15">
        <v>600</v>
      </c>
      <c r="H42" s="15">
        <v>600</v>
      </c>
      <c r="I42" s="15">
        <v>781250</v>
      </c>
      <c r="J42" s="15">
        <f>SUM(D42:H42)</f>
        <v>3000</v>
      </c>
    </row>
    <row r="43" spans="1:50" ht="18" x14ac:dyDescent="0.35">
      <c r="A43" s="64"/>
      <c r="B43" s="83" t="s">
        <v>32</v>
      </c>
      <c r="C43" s="25" t="s">
        <v>66</v>
      </c>
      <c r="D43" s="15">
        <v>0</v>
      </c>
      <c r="E43" s="15">
        <f>14931819*0.1</f>
        <v>1493181.9000000001</v>
      </c>
      <c r="F43" s="15">
        <f>14931819*0.5</f>
        <v>7465909.5</v>
      </c>
      <c r="G43" s="15">
        <f>14931819*0.2</f>
        <v>2986363.8000000003</v>
      </c>
      <c r="H43" s="15">
        <f>14931819*0.2</f>
        <v>2986363.8000000003</v>
      </c>
      <c r="I43" s="15"/>
      <c r="J43" s="15">
        <f>SUM(D43:H43)</f>
        <v>14931819.000000002</v>
      </c>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4"/>
      <c r="AS43" s="64"/>
      <c r="AT43" s="64"/>
      <c r="AU43" s="64"/>
      <c r="AV43" s="64"/>
      <c r="AW43" s="64"/>
      <c r="AX43" s="64"/>
    </row>
    <row r="44" spans="1:50" s="118" customFormat="1" x14ac:dyDescent="0.3">
      <c r="A44" s="108"/>
      <c r="B44" s="113" t="s">
        <v>32</v>
      </c>
      <c r="C44" s="120" t="s">
        <v>17</v>
      </c>
      <c r="D44" s="117">
        <f t="shared" ref="D44:I44" si="5">SUM(D42:D43)</f>
        <v>600</v>
      </c>
      <c r="E44" s="117">
        <f t="shared" si="5"/>
        <v>1493781.9000000001</v>
      </c>
      <c r="F44" s="117">
        <f t="shared" si="5"/>
        <v>7466509.5</v>
      </c>
      <c r="G44" s="117">
        <f t="shared" si="5"/>
        <v>2986963.8000000003</v>
      </c>
      <c r="H44" s="117">
        <f t="shared" si="5"/>
        <v>2986963.8000000003</v>
      </c>
      <c r="I44" s="117">
        <f t="shared" si="5"/>
        <v>781250</v>
      </c>
      <c r="J44" s="117">
        <f>SUM(D44:H44)</f>
        <v>14934819.000000002</v>
      </c>
      <c r="K44" s="108"/>
      <c r="L44" s="108"/>
      <c r="M44" s="108"/>
      <c r="N44" s="108"/>
      <c r="O44" s="108"/>
      <c r="P44" s="108"/>
      <c r="Q44" s="108"/>
      <c r="R44" s="108"/>
      <c r="S44" s="108"/>
      <c r="T44" s="108"/>
      <c r="U44" s="108"/>
      <c r="V44" s="108"/>
      <c r="W44" s="108"/>
      <c r="X44" s="108"/>
      <c r="Y44" s="108"/>
      <c r="Z44" s="108"/>
      <c r="AA44" s="108"/>
      <c r="AB44" s="108"/>
      <c r="AC44" s="108"/>
      <c r="AD44" s="108"/>
      <c r="AE44" s="108"/>
      <c r="AF44" s="108"/>
      <c r="AG44" s="108"/>
      <c r="AH44" s="108"/>
      <c r="AI44" s="108"/>
      <c r="AJ44" s="108"/>
      <c r="AK44" s="108"/>
      <c r="AL44" s="108"/>
      <c r="AM44" s="108"/>
      <c r="AN44" s="108"/>
      <c r="AO44" s="108"/>
      <c r="AP44" s="108"/>
      <c r="AQ44" s="108"/>
      <c r="AR44" s="108"/>
      <c r="AS44" s="108"/>
      <c r="AT44" s="108"/>
      <c r="AU44" s="108"/>
      <c r="AV44" s="108"/>
      <c r="AW44" s="108"/>
      <c r="AX44" s="108"/>
    </row>
    <row r="45" spans="1:50" s="118" customFormat="1" x14ac:dyDescent="0.3">
      <c r="A45" s="108"/>
      <c r="B45" s="113" t="s">
        <v>32</v>
      </c>
      <c r="C45" s="120" t="s">
        <v>18</v>
      </c>
      <c r="D45" s="117">
        <f t="shared" ref="D45:I45" si="6">SUM(D16,D26,D29,D32,D36,D40,D44)</f>
        <v>133485.79999999999</v>
      </c>
      <c r="E45" s="117">
        <f t="shared" si="6"/>
        <v>1649465.4940000002</v>
      </c>
      <c r="F45" s="117">
        <f t="shared" si="6"/>
        <v>7616702.4518200001</v>
      </c>
      <c r="G45" s="117">
        <f t="shared" si="6"/>
        <v>3146051.3203746001</v>
      </c>
      <c r="H45" s="117">
        <f t="shared" si="6"/>
        <v>3126099.7659858381</v>
      </c>
      <c r="I45" s="117">
        <f t="shared" si="6"/>
        <v>1231250</v>
      </c>
      <c r="J45" s="117">
        <f>SUM(D45:H45)</f>
        <v>15671804.83218044</v>
      </c>
      <c r="K45" s="151"/>
      <c r="L45" s="108"/>
      <c r="M45" s="108"/>
      <c r="N45" s="108"/>
      <c r="O45" s="108"/>
      <c r="P45" s="108"/>
      <c r="Q45" s="108"/>
      <c r="R45" s="108"/>
      <c r="S45" s="108"/>
      <c r="T45" s="108"/>
      <c r="U45" s="108"/>
      <c r="V45" s="108"/>
      <c r="W45" s="108"/>
      <c r="X45" s="108"/>
      <c r="Y45" s="108"/>
      <c r="Z45" s="108"/>
      <c r="AA45" s="108"/>
      <c r="AB45" s="108"/>
      <c r="AC45" s="108"/>
      <c r="AD45" s="108"/>
      <c r="AE45" s="108"/>
      <c r="AF45" s="108"/>
      <c r="AG45" s="108"/>
      <c r="AH45" s="108"/>
      <c r="AI45" s="108"/>
      <c r="AJ45" s="108"/>
      <c r="AK45" s="108"/>
      <c r="AL45" s="108"/>
      <c r="AM45" s="108"/>
      <c r="AN45" s="108"/>
      <c r="AO45" s="108"/>
      <c r="AP45" s="108"/>
      <c r="AQ45" s="108"/>
      <c r="AR45" s="108"/>
      <c r="AS45" s="108"/>
      <c r="AT45" s="108"/>
      <c r="AU45" s="108"/>
      <c r="AV45" s="108"/>
      <c r="AW45" s="108"/>
      <c r="AX45" s="108"/>
    </row>
    <row r="46" spans="1:50" ht="18" x14ac:dyDescent="0.35">
      <c r="A46" s="64"/>
      <c r="B46" s="80"/>
      <c r="C46" s="80"/>
      <c r="D46" s="80"/>
      <c r="E46" s="80"/>
      <c r="F46" s="80"/>
      <c r="G46" s="80"/>
      <c r="H46" s="80"/>
      <c r="I46" s="80"/>
      <c r="J46" s="80"/>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64"/>
      <c r="AL46" s="64"/>
      <c r="AM46" s="64"/>
      <c r="AN46" s="64"/>
      <c r="AO46" s="64"/>
      <c r="AP46" s="64"/>
      <c r="AQ46" s="64"/>
      <c r="AR46" s="64"/>
      <c r="AS46" s="64"/>
      <c r="AT46" s="64"/>
      <c r="AU46" s="64"/>
      <c r="AV46" s="64"/>
      <c r="AW46" s="64"/>
      <c r="AX46" s="64"/>
    </row>
    <row r="47" spans="1:50" s="118" customFormat="1" ht="37.5" customHeight="1" x14ac:dyDescent="0.3">
      <c r="A47" s="108"/>
      <c r="B47" s="155" t="s">
        <v>67</v>
      </c>
      <c r="C47" s="127" t="s">
        <v>68</v>
      </c>
      <c r="D47" s="128" t="s">
        <v>32</v>
      </c>
      <c r="E47" s="128" t="s">
        <v>32</v>
      </c>
      <c r="F47" s="128" t="s">
        <v>32</v>
      </c>
      <c r="G47" s="128" t="s">
        <v>32</v>
      </c>
      <c r="H47" s="128" t="s">
        <v>32</v>
      </c>
      <c r="I47" s="110"/>
      <c r="J47" s="129" t="s">
        <v>32</v>
      </c>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c r="AK47" s="108"/>
      <c r="AL47" s="108"/>
      <c r="AM47" s="108"/>
      <c r="AN47" s="108"/>
      <c r="AO47" s="108"/>
      <c r="AP47" s="108"/>
      <c r="AQ47" s="108"/>
      <c r="AR47" s="108"/>
      <c r="AS47" s="108"/>
      <c r="AT47" s="108"/>
      <c r="AU47" s="108"/>
      <c r="AV47" s="108"/>
      <c r="AW47" s="108"/>
      <c r="AX47" s="108"/>
    </row>
    <row r="48" spans="1:50" ht="28.8" x14ac:dyDescent="0.3">
      <c r="B48" s="23"/>
      <c r="C48" s="25" t="s">
        <v>69</v>
      </c>
      <c r="D48" s="15">
        <f t="shared" ref="D48:J48" si="7">(SUM(D16,D26))*0.2498</f>
        <v>32362.78904</v>
      </c>
      <c r="E48" s="15">
        <f t="shared" si="7"/>
        <v>33175.836581200005</v>
      </c>
      <c r="F48" s="15">
        <f t="shared" si="7"/>
        <v>33708.999164636007</v>
      </c>
      <c r="G48" s="15">
        <f t="shared" si="7"/>
        <v>34891.444589575083</v>
      </c>
      <c r="H48" s="15">
        <f t="shared" si="7"/>
        <v>33045.533903262331</v>
      </c>
      <c r="I48" s="15">
        <f t="shared" si="7"/>
        <v>112410</v>
      </c>
      <c r="J48" s="15">
        <f t="shared" si="7"/>
        <v>167184.6032786734</v>
      </c>
    </row>
    <row r="49" spans="1:50" ht="18" x14ac:dyDescent="0.35">
      <c r="A49" s="64"/>
      <c r="B49" s="83" t="s">
        <v>32</v>
      </c>
      <c r="C49" s="84"/>
      <c r="D49" s="82"/>
      <c r="E49" s="85"/>
      <c r="F49" s="85"/>
      <c r="G49" s="85"/>
      <c r="H49" s="85"/>
      <c r="I49" s="86"/>
      <c r="J49" s="87"/>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c r="AK49" s="64"/>
      <c r="AL49" s="64"/>
      <c r="AM49" s="64"/>
      <c r="AN49" s="64"/>
      <c r="AO49" s="64"/>
      <c r="AP49" s="64"/>
      <c r="AQ49" s="64"/>
      <c r="AR49" s="64"/>
      <c r="AS49" s="64"/>
      <c r="AT49" s="64"/>
      <c r="AU49" s="64"/>
      <c r="AV49" s="64"/>
      <c r="AW49" s="64"/>
      <c r="AX49" s="64"/>
    </row>
    <row r="50" spans="1:50" s="118" customFormat="1" x14ac:dyDescent="0.3">
      <c r="A50" s="108"/>
      <c r="B50" s="113" t="s">
        <v>32</v>
      </c>
      <c r="C50" s="120" t="s">
        <v>20</v>
      </c>
      <c r="D50" s="117">
        <f t="shared" ref="D50:J50" si="8">D48</f>
        <v>32362.78904</v>
      </c>
      <c r="E50" s="117">
        <f t="shared" si="8"/>
        <v>33175.836581200005</v>
      </c>
      <c r="F50" s="117">
        <f t="shared" si="8"/>
        <v>33708.999164636007</v>
      </c>
      <c r="G50" s="117">
        <f t="shared" si="8"/>
        <v>34891.444589575083</v>
      </c>
      <c r="H50" s="117">
        <f t="shared" si="8"/>
        <v>33045.533903262331</v>
      </c>
      <c r="I50" s="117">
        <f t="shared" si="8"/>
        <v>112410</v>
      </c>
      <c r="J50" s="117">
        <f t="shared" si="8"/>
        <v>167184.6032786734</v>
      </c>
      <c r="K50" s="108"/>
      <c r="L50" s="108"/>
      <c r="M50" s="108"/>
      <c r="N50" s="108"/>
      <c r="O50" s="108"/>
      <c r="P50" s="108"/>
      <c r="Q50" s="108"/>
      <c r="R50" s="108"/>
      <c r="S50" s="108"/>
      <c r="T50" s="108"/>
      <c r="U50" s="108"/>
      <c r="V50" s="108"/>
      <c r="W50" s="108"/>
      <c r="X50" s="108"/>
      <c r="Y50" s="108"/>
      <c r="Z50" s="108"/>
      <c r="AA50" s="108"/>
      <c r="AB50" s="108"/>
      <c r="AC50" s="108"/>
      <c r="AD50" s="108"/>
      <c r="AE50" s="108"/>
      <c r="AF50" s="108"/>
      <c r="AG50" s="108"/>
      <c r="AH50" s="108"/>
      <c r="AI50" s="108"/>
      <c r="AJ50" s="108"/>
      <c r="AK50" s="108"/>
      <c r="AL50" s="108"/>
      <c r="AM50" s="108"/>
      <c r="AN50" s="108"/>
      <c r="AO50" s="108"/>
      <c r="AP50" s="108"/>
      <c r="AQ50" s="108"/>
      <c r="AR50" s="108"/>
      <c r="AS50" s="108"/>
      <c r="AT50" s="108"/>
      <c r="AU50" s="108"/>
      <c r="AV50" s="108"/>
      <c r="AW50" s="108"/>
      <c r="AX50" s="108"/>
    </row>
    <row r="51" spans="1:50" ht="18.600000000000001" thickBot="1" x14ac:dyDescent="0.4">
      <c r="A51" s="64"/>
      <c r="B51" s="80"/>
      <c r="C51" s="80"/>
      <c r="D51" s="80"/>
      <c r="E51" s="80"/>
      <c r="F51" s="80"/>
      <c r="G51" s="80"/>
      <c r="H51" s="80"/>
      <c r="I51" s="80"/>
      <c r="J51" s="80"/>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K51" s="64"/>
      <c r="AL51" s="64"/>
      <c r="AM51" s="64"/>
      <c r="AN51" s="64"/>
      <c r="AO51" s="64"/>
      <c r="AP51" s="64"/>
      <c r="AQ51" s="64"/>
      <c r="AR51" s="64"/>
      <c r="AS51" s="64"/>
      <c r="AT51" s="64"/>
      <c r="AU51" s="64"/>
      <c r="AV51" s="64"/>
      <c r="AW51" s="64"/>
      <c r="AX51" s="64"/>
    </row>
    <row r="52" spans="1:50" s="118" customFormat="1" ht="29.4" thickBot="1" x14ac:dyDescent="0.35">
      <c r="A52" s="156"/>
      <c r="B52" s="157" t="s">
        <v>21</v>
      </c>
      <c r="C52" s="157" t="s">
        <v>32</v>
      </c>
      <c r="D52" s="131">
        <f t="shared" ref="D52:J52" si="9">SUM(D45,D50)</f>
        <v>165848.58903999999</v>
      </c>
      <c r="E52" s="131">
        <f t="shared" si="9"/>
        <v>1682641.3305812001</v>
      </c>
      <c r="F52" s="131">
        <f t="shared" si="9"/>
        <v>7650411.4509846363</v>
      </c>
      <c r="G52" s="131">
        <f t="shared" si="9"/>
        <v>3180942.7649641754</v>
      </c>
      <c r="H52" s="131">
        <f t="shared" si="9"/>
        <v>3159145.2998891002</v>
      </c>
      <c r="I52" s="131">
        <f t="shared" si="9"/>
        <v>1343660</v>
      </c>
      <c r="J52" s="131">
        <f t="shared" si="9"/>
        <v>15838989.435459115</v>
      </c>
      <c r="K52" s="156"/>
      <c r="L52" s="156"/>
      <c r="M52" s="156"/>
      <c r="N52" s="156"/>
      <c r="O52" s="156"/>
      <c r="P52" s="156"/>
      <c r="Q52" s="156"/>
      <c r="R52" s="156"/>
      <c r="S52" s="156"/>
      <c r="T52" s="156"/>
      <c r="U52" s="156"/>
      <c r="V52" s="156"/>
      <c r="W52" s="156"/>
      <c r="X52" s="156"/>
      <c r="Y52" s="156"/>
      <c r="Z52" s="156"/>
      <c r="AA52" s="156"/>
      <c r="AB52" s="156"/>
      <c r="AC52" s="156"/>
      <c r="AD52" s="156"/>
      <c r="AE52" s="156"/>
      <c r="AF52" s="156"/>
      <c r="AG52" s="156"/>
      <c r="AH52" s="156"/>
      <c r="AI52" s="156"/>
      <c r="AJ52" s="156"/>
      <c r="AK52" s="156"/>
      <c r="AL52" s="156"/>
      <c r="AM52" s="156"/>
      <c r="AN52" s="156"/>
      <c r="AO52" s="156"/>
      <c r="AP52" s="156"/>
      <c r="AQ52" s="156"/>
      <c r="AR52" s="156"/>
      <c r="AS52" s="156"/>
      <c r="AT52" s="156"/>
      <c r="AU52" s="156"/>
      <c r="AV52" s="156"/>
      <c r="AW52" s="156"/>
      <c r="AX52" s="156"/>
    </row>
    <row r="53" spans="1:50" ht="18" x14ac:dyDescent="0.35">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64"/>
      <c r="AP53" s="64"/>
      <c r="AQ53" s="64"/>
      <c r="AR53" s="64"/>
      <c r="AS53" s="64"/>
      <c r="AT53" s="64"/>
      <c r="AU53" s="64"/>
      <c r="AV53" s="64"/>
      <c r="AW53" s="64"/>
      <c r="AX53" s="64"/>
    </row>
    <row r="54" spans="1:50" ht="18" x14ac:dyDescent="0.35">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4"/>
      <c r="AR54" s="64"/>
      <c r="AS54" s="64"/>
      <c r="AT54" s="64"/>
      <c r="AU54" s="64"/>
      <c r="AV54" s="64"/>
      <c r="AW54" s="64"/>
      <c r="AX54" s="64"/>
    </row>
    <row r="55" spans="1:50" ht="18" x14ac:dyDescent="0.35">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c r="AK55" s="64"/>
      <c r="AL55" s="64"/>
      <c r="AM55" s="64"/>
      <c r="AN55" s="64"/>
      <c r="AO55" s="64"/>
      <c r="AP55" s="64"/>
      <c r="AQ55" s="64"/>
      <c r="AR55" s="64"/>
      <c r="AS55" s="64"/>
      <c r="AT55" s="64"/>
      <c r="AU55" s="64"/>
      <c r="AV55" s="64"/>
      <c r="AW55" s="64"/>
      <c r="AX55" s="64"/>
    </row>
    <row r="56" spans="1:50" ht="18" x14ac:dyDescent="0.35">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64"/>
      <c r="AS56" s="64"/>
      <c r="AT56" s="64"/>
      <c r="AU56" s="64"/>
      <c r="AV56" s="64"/>
      <c r="AW56" s="64"/>
      <c r="AX56" s="64"/>
    </row>
    <row r="57" spans="1:50" ht="18" x14ac:dyDescent="0.35">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64"/>
      <c r="AS57" s="64"/>
      <c r="AT57" s="64"/>
      <c r="AU57" s="64"/>
      <c r="AV57" s="64"/>
      <c r="AW57" s="64"/>
      <c r="AX57" s="64"/>
    </row>
    <row r="58" spans="1:50" ht="18" x14ac:dyDescent="0.35">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N58" s="64"/>
      <c r="AO58" s="64"/>
      <c r="AP58" s="64"/>
      <c r="AQ58" s="64"/>
      <c r="AR58" s="64"/>
      <c r="AS58" s="64"/>
      <c r="AT58" s="64"/>
      <c r="AU58" s="64"/>
      <c r="AV58" s="64"/>
      <c r="AW58" s="64"/>
      <c r="AX58" s="64"/>
    </row>
    <row r="59" spans="1:50" ht="18" x14ac:dyDescent="0.35">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c r="AM59" s="64"/>
      <c r="AN59" s="64"/>
      <c r="AO59" s="64"/>
      <c r="AP59" s="64"/>
      <c r="AQ59" s="64"/>
      <c r="AR59" s="64"/>
      <c r="AS59" s="64"/>
      <c r="AT59" s="64"/>
      <c r="AU59" s="64"/>
      <c r="AV59" s="64"/>
      <c r="AW59" s="64"/>
      <c r="AX59" s="64"/>
    </row>
    <row r="60" spans="1:50" ht="18" x14ac:dyDescent="0.35">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c r="AL60" s="64"/>
      <c r="AM60" s="64"/>
      <c r="AN60" s="64"/>
      <c r="AO60" s="64"/>
      <c r="AP60" s="64"/>
      <c r="AQ60" s="64"/>
      <c r="AR60" s="64"/>
      <c r="AS60" s="64"/>
      <c r="AT60" s="64"/>
      <c r="AU60" s="64"/>
      <c r="AV60" s="64"/>
      <c r="AW60" s="64"/>
      <c r="AX60" s="64"/>
    </row>
    <row r="61" spans="1:50" ht="18" x14ac:dyDescent="0.35">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1:50" ht="18" x14ac:dyDescent="0.35">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1:50" ht="18" x14ac:dyDescent="0.35">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row>
    <row r="64" spans="1:50" ht="18" x14ac:dyDescent="0.35">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row>
    <row r="65" spans="1:50" ht="18" x14ac:dyDescent="0.35">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64"/>
      <c r="AK65" s="64"/>
      <c r="AL65" s="64"/>
      <c r="AM65" s="64"/>
      <c r="AN65" s="64"/>
      <c r="AO65" s="64"/>
      <c r="AP65" s="64"/>
      <c r="AQ65" s="64"/>
      <c r="AR65" s="64"/>
      <c r="AS65" s="64"/>
      <c r="AT65" s="64"/>
      <c r="AU65" s="64"/>
      <c r="AV65" s="64"/>
      <c r="AW65" s="64"/>
      <c r="AX65" s="64"/>
    </row>
    <row r="66" spans="1:50" ht="18" x14ac:dyDescent="0.35">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1:50" ht="18" x14ac:dyDescent="0.35">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row>
  </sheetData>
  <pageMargins left="0.7" right="0.7" top="0.75" bottom="0.75" header="0.3" footer="0.3"/>
  <pageSetup scale="72" fitToHeight="0" orientation="landscape" r:id="rId1"/>
  <ignoredErrors>
    <ignoredError sqref="J42"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BCA6-00E8-466E-B7CB-7CE5A657A5FA}">
  <sheetPr>
    <tabColor theme="9" tint="0.39997558519241921"/>
    <pageSetUpPr fitToPage="1"/>
  </sheetPr>
  <dimension ref="B2:AM61"/>
  <sheetViews>
    <sheetView showGridLines="0" zoomScale="85" zoomScaleNormal="85" workbookViewId="0">
      <selection activeCell="J37" sqref="J37"/>
    </sheetView>
  </sheetViews>
  <sheetFormatPr defaultColWidth="9.109375" defaultRowHeight="14.4" x14ac:dyDescent="0.3"/>
  <cols>
    <col min="1" max="1" width="3.109375" customWidth="1"/>
    <col min="2" max="2" width="11.109375" customWidth="1"/>
    <col min="3" max="3" width="49.44140625" customWidth="1"/>
    <col min="4" max="4" width="16.77734375" style="6" customWidth="1"/>
    <col min="5" max="5" width="20.44140625" style="2" customWidth="1"/>
    <col min="6" max="6" width="24" customWidth="1"/>
    <col min="7" max="7" width="13.109375" customWidth="1"/>
    <col min="8" max="8" width="12.77734375" style="2" customWidth="1"/>
    <col min="9" max="9" width="0.77734375" style="7" customWidth="1"/>
    <col min="10" max="10" width="14.44140625" customWidth="1"/>
    <col min="11" max="11" width="10.109375" customWidth="1"/>
  </cols>
  <sheetData>
    <row r="2" spans="2:39" ht="23.4" x14ac:dyDescent="0.45">
      <c r="B2" s="29" t="s">
        <v>31</v>
      </c>
    </row>
    <row r="3" spans="2:39" x14ac:dyDescent="0.3">
      <c r="B3" s="56" t="s">
        <v>29</v>
      </c>
    </row>
    <row r="4" spans="2:39" x14ac:dyDescent="0.3">
      <c r="B4" s="5"/>
    </row>
    <row r="5" spans="2:39" ht="18" x14ac:dyDescent="0.35">
      <c r="B5" s="35" t="s">
        <v>1</v>
      </c>
      <c r="C5" s="36"/>
      <c r="D5" s="36"/>
      <c r="E5" s="36"/>
      <c r="F5" s="36"/>
      <c r="G5" s="36"/>
      <c r="H5" s="36"/>
      <c r="I5" s="36"/>
      <c r="J5" s="37"/>
    </row>
    <row r="6" spans="2:39" x14ac:dyDescent="0.3">
      <c r="B6" s="38" t="s">
        <v>2</v>
      </c>
      <c r="C6" s="38" t="s">
        <v>3</v>
      </c>
      <c r="D6" s="38" t="s">
        <v>4</v>
      </c>
      <c r="E6" s="39" t="s">
        <v>5</v>
      </c>
      <c r="F6" s="39" t="s">
        <v>6</v>
      </c>
      <c r="G6" s="39" t="s">
        <v>7</v>
      </c>
      <c r="H6" s="40" t="s">
        <v>8</v>
      </c>
      <c r="I6" s="41"/>
      <c r="J6" s="42" t="s">
        <v>9</v>
      </c>
    </row>
    <row r="7" spans="2:39" s="5" customFormat="1" x14ac:dyDescent="0.3">
      <c r="B7" s="22" t="s">
        <v>10</v>
      </c>
      <c r="C7" s="26" t="s">
        <v>87</v>
      </c>
      <c r="D7" s="10" t="s">
        <v>32</v>
      </c>
      <c r="E7" s="10" t="s">
        <v>32</v>
      </c>
      <c r="F7" s="10" t="s">
        <v>32</v>
      </c>
      <c r="G7" s="10"/>
      <c r="H7" s="10" t="s">
        <v>32</v>
      </c>
      <c r="I7" s="7"/>
      <c r="J7" s="8" t="s">
        <v>32</v>
      </c>
      <c r="K7"/>
      <c r="L7"/>
      <c r="M7"/>
      <c r="N7"/>
      <c r="O7"/>
      <c r="P7"/>
      <c r="Q7"/>
      <c r="R7"/>
      <c r="S7"/>
      <c r="T7"/>
      <c r="U7"/>
      <c r="V7"/>
      <c r="W7"/>
      <c r="X7"/>
      <c r="Y7"/>
      <c r="Z7"/>
      <c r="AA7"/>
      <c r="AB7"/>
      <c r="AC7"/>
      <c r="AD7"/>
      <c r="AE7"/>
      <c r="AF7"/>
      <c r="AG7"/>
      <c r="AH7"/>
      <c r="AI7"/>
      <c r="AJ7"/>
      <c r="AK7"/>
      <c r="AL7"/>
      <c r="AM7"/>
    </row>
    <row r="8" spans="2:39" ht="28.8" x14ac:dyDescent="0.3">
      <c r="B8" s="23"/>
      <c r="C8" s="25" t="s">
        <v>34</v>
      </c>
      <c r="D8" s="15">
        <v>16524</v>
      </c>
      <c r="E8" s="15">
        <f>D8*1.03</f>
        <v>17019.72</v>
      </c>
      <c r="F8" s="15">
        <f>E8*1.03</f>
        <v>17530.311600000001</v>
      </c>
      <c r="G8" s="15">
        <f>F8*1.03</f>
        <v>18056.220948000002</v>
      </c>
      <c r="H8" s="15">
        <f>G8*1.03</f>
        <v>18597.907576440004</v>
      </c>
      <c r="I8" s="34">
        <v>450000</v>
      </c>
      <c r="J8" s="15">
        <f>SUM(D8:H8)</f>
        <v>87728.160124440008</v>
      </c>
    </row>
    <row r="9" spans="2:39" x14ac:dyDescent="0.3">
      <c r="B9" s="23"/>
      <c r="C9" s="9" t="s">
        <v>11</v>
      </c>
      <c r="D9" s="16">
        <f t="shared" ref="D9:J9" si="0">SUM(D8:D8)</f>
        <v>16524</v>
      </c>
      <c r="E9" s="16">
        <f t="shared" si="0"/>
        <v>17019.72</v>
      </c>
      <c r="F9" s="16">
        <f t="shared" si="0"/>
        <v>17530.311600000001</v>
      </c>
      <c r="G9" s="16">
        <f t="shared" si="0"/>
        <v>18056.220948000002</v>
      </c>
      <c r="H9" s="16">
        <f t="shared" si="0"/>
        <v>18597.907576440004</v>
      </c>
      <c r="I9" s="7">
        <f t="shared" si="0"/>
        <v>450000</v>
      </c>
      <c r="J9" s="16">
        <f t="shared" si="0"/>
        <v>87728.160124440008</v>
      </c>
    </row>
    <row r="10" spans="2:39" x14ac:dyDescent="0.3">
      <c r="B10" s="23"/>
      <c r="C10" s="14" t="s">
        <v>88</v>
      </c>
      <c r="D10" s="13" t="s">
        <v>32</v>
      </c>
      <c r="E10" s="10"/>
      <c r="F10" s="10"/>
      <c r="G10" s="10"/>
      <c r="H10" s="10"/>
      <c r="J10" s="8" t="s">
        <v>32</v>
      </c>
    </row>
    <row r="11" spans="2:39" ht="28.8" x14ac:dyDescent="0.3">
      <c r="B11" s="23"/>
      <c r="C11" s="25" t="s">
        <v>45</v>
      </c>
      <c r="D11" s="15">
        <f>D8*0.45</f>
        <v>7435.8</v>
      </c>
      <c r="E11" s="15">
        <f>E8*0.45</f>
        <v>7658.8740000000007</v>
      </c>
      <c r="F11" s="15">
        <f>F8*0.45</f>
        <v>7888.6402200000002</v>
      </c>
      <c r="G11" s="15">
        <f>G8*0.45</f>
        <v>8125.2994266000014</v>
      </c>
      <c r="H11" s="15">
        <f>H8*0.45</f>
        <v>8369.0584093980015</v>
      </c>
      <c r="J11" s="15">
        <f>SUM(D11:H11)</f>
        <v>39477.672055998002</v>
      </c>
    </row>
    <row r="12" spans="2:39" x14ac:dyDescent="0.3">
      <c r="B12" s="23"/>
      <c r="C12" s="9" t="s">
        <v>12</v>
      </c>
      <c r="D12" s="16">
        <f t="shared" ref="D12:J12" si="1">SUM(D11:D11)</f>
        <v>7435.8</v>
      </c>
      <c r="E12" s="16">
        <f t="shared" si="1"/>
        <v>7658.8740000000007</v>
      </c>
      <c r="F12" s="16">
        <f t="shared" si="1"/>
        <v>7888.6402200000002</v>
      </c>
      <c r="G12" s="16">
        <f t="shared" si="1"/>
        <v>8125.2994266000014</v>
      </c>
      <c r="H12" s="16">
        <f t="shared" si="1"/>
        <v>8369.0584093980015</v>
      </c>
      <c r="I12" s="7">
        <f t="shared" si="1"/>
        <v>0</v>
      </c>
      <c r="J12" s="16">
        <f t="shared" si="1"/>
        <v>39477.672055998002</v>
      </c>
    </row>
    <row r="13" spans="2:39" x14ac:dyDescent="0.3">
      <c r="B13" s="23"/>
      <c r="C13" s="14" t="s">
        <v>89</v>
      </c>
      <c r="D13" s="13" t="s">
        <v>32</v>
      </c>
      <c r="E13" s="10"/>
      <c r="F13" s="10"/>
      <c r="G13" s="10"/>
      <c r="H13" s="10"/>
      <c r="J13" s="8" t="s">
        <v>32</v>
      </c>
    </row>
    <row r="14" spans="2:39" x14ac:dyDescent="0.3">
      <c r="B14" s="23"/>
      <c r="C14" s="25" t="s">
        <v>90</v>
      </c>
      <c r="D14" s="62"/>
      <c r="E14" s="62"/>
      <c r="F14" s="62">
        <v>6250</v>
      </c>
      <c r="G14" s="62">
        <v>6250</v>
      </c>
      <c r="H14" s="62">
        <v>6250</v>
      </c>
      <c r="J14" s="15">
        <f t="shared" ref="J14" si="2">SUM(D14:H14)</f>
        <v>18750</v>
      </c>
    </row>
    <row r="15" spans="2:39" x14ac:dyDescent="0.3">
      <c r="B15" s="23"/>
      <c r="C15" s="25" t="s">
        <v>91</v>
      </c>
      <c r="D15" s="62"/>
      <c r="E15" s="62"/>
      <c r="F15" s="62"/>
      <c r="G15" s="62"/>
      <c r="H15" s="62"/>
      <c r="J15" s="15"/>
    </row>
    <row r="16" spans="2:39" x14ac:dyDescent="0.3">
      <c r="B16" s="23"/>
      <c r="C16" s="28" t="s">
        <v>92</v>
      </c>
      <c r="D16" s="15">
        <v>1500</v>
      </c>
      <c r="E16" s="15">
        <v>1500</v>
      </c>
      <c r="F16" s="15">
        <v>1500</v>
      </c>
      <c r="G16" s="15"/>
      <c r="H16" s="15"/>
      <c r="I16" s="34">
        <v>2000</v>
      </c>
      <c r="J16" s="15">
        <f>SUM(D16:H16)</f>
        <v>4500</v>
      </c>
    </row>
    <row r="17" spans="2:10" x14ac:dyDescent="0.3">
      <c r="B17" s="23"/>
      <c r="C17" s="28" t="s">
        <v>93</v>
      </c>
      <c r="D17" s="15">
        <v>600</v>
      </c>
      <c r="E17" s="15">
        <v>600</v>
      </c>
      <c r="F17" s="15">
        <v>500</v>
      </c>
      <c r="G17" s="15"/>
      <c r="H17" s="15"/>
      <c r="I17" s="34">
        <v>250</v>
      </c>
      <c r="J17" s="15">
        <f t="shared" ref="J17:J23" si="3">SUM(D17:H17)</f>
        <v>1700</v>
      </c>
    </row>
    <row r="18" spans="2:10" x14ac:dyDescent="0.3">
      <c r="B18" s="23"/>
      <c r="C18" s="28" t="s">
        <v>94</v>
      </c>
      <c r="D18" s="15">
        <v>1000</v>
      </c>
      <c r="E18" s="15">
        <v>1000</v>
      </c>
      <c r="F18" s="15">
        <v>1000</v>
      </c>
      <c r="G18" s="15"/>
      <c r="H18" s="15"/>
      <c r="I18" s="34">
        <v>2250</v>
      </c>
      <c r="J18" s="15">
        <f>SUM(D18:H18)</f>
        <v>3000</v>
      </c>
    </row>
    <row r="19" spans="2:10" ht="15" customHeight="1" x14ac:dyDescent="0.3">
      <c r="B19" s="23"/>
      <c r="C19" s="25" t="s">
        <v>95</v>
      </c>
      <c r="D19" s="15"/>
      <c r="E19" s="15"/>
      <c r="F19" s="15"/>
      <c r="G19" s="15"/>
      <c r="H19" s="15"/>
      <c r="J19" s="15"/>
    </row>
    <row r="20" spans="2:10" x14ac:dyDescent="0.3">
      <c r="B20" s="23"/>
      <c r="C20" s="28" t="s">
        <v>96</v>
      </c>
      <c r="D20" s="15">
        <v>1000</v>
      </c>
      <c r="E20" s="15">
        <v>2000</v>
      </c>
      <c r="F20" s="15">
        <v>2000</v>
      </c>
      <c r="G20" s="15">
        <v>2000</v>
      </c>
      <c r="H20" s="15">
        <v>1000</v>
      </c>
      <c r="I20" s="34">
        <v>225</v>
      </c>
      <c r="J20" s="15">
        <f t="shared" si="3"/>
        <v>8000</v>
      </c>
    </row>
    <row r="21" spans="2:10" x14ac:dyDescent="0.3">
      <c r="B21" s="23"/>
      <c r="C21" s="28" t="s">
        <v>97</v>
      </c>
      <c r="D21" s="15">
        <v>750</v>
      </c>
      <c r="E21" s="15">
        <v>750</v>
      </c>
      <c r="F21" s="15">
        <v>750</v>
      </c>
      <c r="G21" s="15">
        <v>750</v>
      </c>
      <c r="H21" s="15">
        <v>750</v>
      </c>
      <c r="I21" s="34">
        <v>400</v>
      </c>
      <c r="J21" s="15">
        <f t="shared" si="3"/>
        <v>3750</v>
      </c>
    </row>
    <row r="22" spans="2:10" x14ac:dyDescent="0.3">
      <c r="B22" s="23"/>
      <c r="C22" s="28" t="s">
        <v>93</v>
      </c>
      <c r="D22" s="15">
        <v>300</v>
      </c>
      <c r="E22" s="15">
        <v>500</v>
      </c>
      <c r="F22" s="15">
        <v>500</v>
      </c>
      <c r="G22" s="15">
        <v>500</v>
      </c>
      <c r="H22" s="15">
        <v>500</v>
      </c>
      <c r="I22" s="34"/>
      <c r="J22" s="15">
        <f t="shared" si="3"/>
        <v>2300</v>
      </c>
    </row>
    <row r="23" spans="2:10" x14ac:dyDescent="0.3">
      <c r="B23" s="23"/>
      <c r="C23" s="28" t="s">
        <v>98</v>
      </c>
      <c r="D23" s="15">
        <v>1000</v>
      </c>
      <c r="E23" s="15">
        <v>1000</v>
      </c>
      <c r="F23" s="15">
        <v>1000</v>
      </c>
      <c r="G23" s="15">
        <v>1000</v>
      </c>
      <c r="H23" s="15">
        <v>1000</v>
      </c>
      <c r="I23" s="34">
        <v>1638</v>
      </c>
      <c r="J23" s="15">
        <f t="shared" si="3"/>
        <v>5000</v>
      </c>
    </row>
    <row r="24" spans="2:10" x14ac:dyDescent="0.3">
      <c r="B24" s="23"/>
      <c r="C24" s="9" t="s">
        <v>13</v>
      </c>
      <c r="D24" s="16">
        <f>SUM(D14:D23)</f>
        <v>6150</v>
      </c>
      <c r="E24" s="16">
        <f>SUM(E14:E23)</f>
        <v>7350</v>
      </c>
      <c r="F24" s="16">
        <f>SUM(F14:F23)</f>
        <v>13500</v>
      </c>
      <c r="G24" s="16">
        <f>SUM(G14:G23)</f>
        <v>10500</v>
      </c>
      <c r="H24" s="16">
        <f>SUM(H14:H23)</f>
        <v>9500</v>
      </c>
      <c r="J24" s="16">
        <f>SUM(D24:H24)</f>
        <v>47000</v>
      </c>
    </row>
    <row r="25" spans="2:10" x14ac:dyDescent="0.3">
      <c r="B25" s="23"/>
      <c r="C25" s="14" t="s">
        <v>61</v>
      </c>
      <c r="D25" s="15"/>
      <c r="E25" s="10"/>
      <c r="F25" s="10"/>
      <c r="G25" s="10"/>
      <c r="H25" s="10"/>
      <c r="J25" s="15" t="s">
        <v>19</v>
      </c>
    </row>
    <row r="26" spans="2:10" x14ac:dyDescent="0.3">
      <c r="B26" s="23" t="s">
        <v>62</v>
      </c>
      <c r="C26" s="27" t="s">
        <v>62</v>
      </c>
      <c r="D26" s="13" t="s">
        <v>32</v>
      </c>
      <c r="E26" s="10"/>
      <c r="F26" s="10"/>
      <c r="G26" s="10"/>
      <c r="H26" s="10"/>
      <c r="J26" s="15">
        <f t="shared" ref="J26:J34" si="4">SUM(D26:H26)</f>
        <v>0</v>
      </c>
    </row>
    <row r="27" spans="2:10" x14ac:dyDescent="0.3">
      <c r="B27" s="23"/>
      <c r="C27" s="9" t="s">
        <v>14</v>
      </c>
      <c r="D27" s="12">
        <f>SUM(D26:D26)</f>
        <v>0</v>
      </c>
      <c r="E27" s="12">
        <f>SUM(E26:E26)</f>
        <v>0</v>
      </c>
      <c r="F27" s="12">
        <f>SUM(F26:F26)</f>
        <v>0</v>
      </c>
      <c r="G27" s="12">
        <f>SUM(G26:G26)</f>
        <v>0</v>
      </c>
      <c r="H27" s="12">
        <f>SUM(H26:H26)</f>
        <v>0</v>
      </c>
      <c r="J27" s="16">
        <f t="shared" si="4"/>
        <v>0</v>
      </c>
    </row>
    <row r="28" spans="2:10" x14ac:dyDescent="0.3">
      <c r="B28" s="23"/>
      <c r="C28" s="14" t="s">
        <v>63</v>
      </c>
      <c r="D28" s="13" t="s">
        <v>32</v>
      </c>
      <c r="E28" s="10"/>
      <c r="F28" s="10"/>
      <c r="G28" s="10"/>
      <c r="H28" s="10"/>
      <c r="J28" s="15"/>
    </row>
    <row r="29" spans="2:10" x14ac:dyDescent="0.3">
      <c r="B29" s="23"/>
      <c r="C29" s="25" t="s">
        <v>99</v>
      </c>
      <c r="D29" s="15">
        <v>1000</v>
      </c>
      <c r="E29" s="15">
        <v>1000</v>
      </c>
      <c r="F29" s="15">
        <v>1000</v>
      </c>
      <c r="G29" s="15">
        <v>0</v>
      </c>
      <c r="H29" s="15">
        <v>0</v>
      </c>
      <c r="I29" s="34">
        <v>5000</v>
      </c>
      <c r="J29" s="15">
        <f t="shared" si="4"/>
        <v>3000</v>
      </c>
    </row>
    <row r="30" spans="2:10" x14ac:dyDescent="0.3">
      <c r="B30" s="23"/>
      <c r="C30" s="25" t="s">
        <v>126</v>
      </c>
      <c r="D30" s="15">
        <v>500</v>
      </c>
      <c r="E30" s="11"/>
      <c r="F30" s="11"/>
      <c r="G30" s="11"/>
      <c r="H30" s="11"/>
      <c r="J30" s="15">
        <f t="shared" si="4"/>
        <v>500</v>
      </c>
    </row>
    <row r="31" spans="2:10" x14ac:dyDescent="0.3">
      <c r="B31" s="23"/>
      <c r="C31" s="9" t="s">
        <v>15</v>
      </c>
      <c r="D31" s="16">
        <f>SUM(D29:D30)</f>
        <v>1500</v>
      </c>
      <c r="E31" s="16">
        <f t="shared" ref="E31:H31" si="5">SUM(E29:E30)</f>
        <v>1000</v>
      </c>
      <c r="F31" s="16">
        <f t="shared" si="5"/>
        <v>1000</v>
      </c>
      <c r="G31" s="16">
        <f t="shared" si="5"/>
        <v>0</v>
      </c>
      <c r="H31" s="16">
        <f t="shared" si="5"/>
        <v>0</v>
      </c>
      <c r="J31" s="16">
        <f t="shared" si="4"/>
        <v>3500</v>
      </c>
    </row>
    <row r="32" spans="2:10" x14ac:dyDescent="0.3">
      <c r="B32" s="23"/>
      <c r="C32" s="14" t="s">
        <v>64</v>
      </c>
      <c r="D32" s="13" t="s">
        <v>32</v>
      </c>
      <c r="E32" s="10"/>
      <c r="F32" s="10"/>
      <c r="G32" s="10"/>
      <c r="H32" s="10"/>
      <c r="J32" s="15"/>
    </row>
    <row r="33" spans="2:10" x14ac:dyDescent="0.3">
      <c r="B33" s="23"/>
      <c r="C33" s="25"/>
      <c r="D33" s="15"/>
      <c r="E33" s="15"/>
      <c r="F33" s="15"/>
      <c r="G33" s="15"/>
      <c r="H33" s="15"/>
      <c r="I33" s="34"/>
      <c r="J33" s="15"/>
    </row>
    <row r="34" spans="2:10" x14ac:dyDescent="0.3">
      <c r="B34" s="23"/>
      <c r="C34" s="9" t="s">
        <v>16</v>
      </c>
      <c r="D34" s="16">
        <f>SUM(D33:D33)</f>
        <v>0</v>
      </c>
      <c r="E34" s="16">
        <f>SUM(E33:E33)</f>
        <v>0</v>
      </c>
      <c r="F34" s="16">
        <f>SUM(F33:F33)</f>
        <v>0</v>
      </c>
      <c r="G34" s="16">
        <f>SUM(G33:G33)</f>
        <v>0</v>
      </c>
      <c r="H34" s="16">
        <f>SUM(H33:H33)</f>
        <v>0</v>
      </c>
      <c r="J34" s="16">
        <f t="shared" si="4"/>
        <v>0</v>
      </c>
    </row>
    <row r="35" spans="2:10" x14ac:dyDescent="0.3">
      <c r="B35" s="23"/>
      <c r="C35" s="14" t="s">
        <v>65</v>
      </c>
      <c r="D35" s="13" t="s">
        <v>32</v>
      </c>
      <c r="E35" s="10"/>
      <c r="F35" s="10"/>
      <c r="G35" s="10"/>
      <c r="H35" s="10"/>
      <c r="J35" s="15"/>
    </row>
    <row r="36" spans="2:10" ht="28.8" x14ac:dyDescent="0.3">
      <c r="B36" s="23"/>
      <c r="C36" s="25" t="s">
        <v>125</v>
      </c>
      <c r="D36" s="15">
        <v>600</v>
      </c>
      <c r="E36" s="15">
        <v>600</v>
      </c>
      <c r="F36" s="15">
        <v>600</v>
      </c>
      <c r="G36" s="15">
        <v>600</v>
      </c>
      <c r="H36" s="15">
        <v>600</v>
      </c>
      <c r="I36" s="34">
        <v>781250</v>
      </c>
      <c r="J36" s="15">
        <f>SUM(D36:H36)</f>
        <v>3000</v>
      </c>
    </row>
    <row r="37" spans="2:10" x14ac:dyDescent="0.3">
      <c r="B37" s="23"/>
      <c r="C37" s="25" t="s">
        <v>66</v>
      </c>
      <c r="D37" s="15">
        <v>0</v>
      </c>
      <c r="E37" s="15">
        <v>2000000</v>
      </c>
      <c r="F37" s="15">
        <v>10000000</v>
      </c>
      <c r="G37" s="15">
        <v>4000000</v>
      </c>
      <c r="H37" s="15">
        <v>4000000</v>
      </c>
      <c r="I37" s="34">
        <v>375000</v>
      </c>
      <c r="J37" s="15">
        <f>SUM(D37:H37)</f>
        <v>20000000</v>
      </c>
    </row>
    <row r="38" spans="2:10" x14ac:dyDescent="0.3">
      <c r="B38" s="24"/>
      <c r="C38" s="9" t="s">
        <v>17</v>
      </c>
      <c r="D38" s="16">
        <f>SUM(D36:D37)</f>
        <v>600</v>
      </c>
      <c r="E38" s="16">
        <f>SUM(E36:E37)</f>
        <v>2000600</v>
      </c>
      <c r="F38" s="16">
        <f>SUM(F36:F37)</f>
        <v>10000600</v>
      </c>
      <c r="G38" s="16">
        <f>SUM(G36:G37)</f>
        <v>4000600</v>
      </c>
      <c r="H38" s="16">
        <f>SUM(H36:H37)</f>
        <v>4000600</v>
      </c>
      <c r="J38" s="16">
        <f>SUM(D38:H38)</f>
        <v>20003000</v>
      </c>
    </row>
    <row r="39" spans="2:10" x14ac:dyDescent="0.3">
      <c r="B39" s="24"/>
      <c r="C39" s="9" t="s">
        <v>18</v>
      </c>
      <c r="D39" s="16">
        <f>SUM(D38,D34,D31,D27,D24,D12,D9)</f>
        <v>32209.8</v>
      </c>
      <c r="E39" s="16">
        <f>SUM(E38,E34,E31,E27,E24,E12,E9)</f>
        <v>2033628.594</v>
      </c>
      <c r="F39" s="16">
        <f>SUM(F38,F34,F31,F27,F24,F12,F9)</f>
        <v>10040518.951819999</v>
      </c>
      <c r="G39" s="16">
        <f>SUM(G38,G34,G31,G27,G24,G12,G9)</f>
        <v>4037281.5203745998</v>
      </c>
      <c r="H39" s="16">
        <f>SUM(H38,H34,H31,H27,H24,H12,H9)</f>
        <v>4037066.9659858379</v>
      </c>
      <c r="J39" s="16">
        <f>SUM(D39:H39)</f>
        <v>20180705.832180437</v>
      </c>
    </row>
    <row r="40" spans="2:10" x14ac:dyDescent="0.3">
      <c r="B40" s="6"/>
      <c r="D40"/>
      <c r="E40"/>
      <c r="H40"/>
      <c r="I40"/>
      <c r="J40" t="s">
        <v>19</v>
      </c>
    </row>
    <row r="41" spans="2:10" ht="28.8" x14ac:dyDescent="0.3">
      <c r="B41" s="61" t="s">
        <v>67</v>
      </c>
      <c r="C41" s="17" t="s">
        <v>67</v>
      </c>
      <c r="D41" s="18"/>
      <c r="E41" s="18"/>
      <c r="F41" s="18"/>
      <c r="G41" s="18"/>
      <c r="H41" s="18"/>
      <c r="I41"/>
      <c r="J41" s="18" t="s">
        <v>19</v>
      </c>
    </row>
    <row r="42" spans="2:10" ht="28.8" x14ac:dyDescent="0.3">
      <c r="B42" s="23"/>
      <c r="C42" s="25" t="s">
        <v>69</v>
      </c>
      <c r="D42" s="15">
        <f>(SUM(D$9,D$12))*0.2498</f>
        <v>5985.1580399999993</v>
      </c>
      <c r="E42" s="15">
        <f>(SUM(E$9,E$12))*0.2498</f>
        <v>6164.7127811999999</v>
      </c>
      <c r="F42" s="15">
        <f>(SUM(F$9,F$12))*0.2498</f>
        <v>6349.6541646360001</v>
      </c>
      <c r="G42" s="15">
        <f>(SUM(G$9,G$12))*0.2498</f>
        <v>6540.1437895750805</v>
      </c>
      <c r="H42" s="15">
        <f>(SUM(H$9,H$12))*0.2498</f>
        <v>6736.3481032623331</v>
      </c>
      <c r="J42" s="15">
        <f>SUM(D42:H42)</f>
        <v>31776.016878673407</v>
      </c>
    </row>
    <row r="43" spans="2:10" x14ac:dyDescent="0.3">
      <c r="B43" s="23"/>
      <c r="C43" s="25"/>
      <c r="D43" s="13"/>
      <c r="E43" s="10"/>
      <c r="F43" s="10"/>
      <c r="G43" s="10"/>
      <c r="H43" s="10"/>
      <c r="J43" s="15">
        <f t="shared" ref="J43:J44" si="6">SUM(D43:H43)</f>
        <v>0</v>
      </c>
    </row>
    <row r="44" spans="2:10" x14ac:dyDescent="0.3">
      <c r="B44" s="24"/>
      <c r="C44" s="9" t="s">
        <v>20</v>
      </c>
      <c r="D44" s="16">
        <f>SUM(D42:D43)</f>
        <v>5985.1580399999993</v>
      </c>
      <c r="E44" s="16">
        <f t="shared" ref="E44:H44" si="7">SUM(E42:E43)</f>
        <v>6164.7127811999999</v>
      </c>
      <c r="F44" s="16">
        <f t="shared" si="7"/>
        <v>6349.6541646360001</v>
      </c>
      <c r="G44" s="16">
        <f t="shared" si="7"/>
        <v>6540.1437895750805</v>
      </c>
      <c r="H44" s="16">
        <f t="shared" si="7"/>
        <v>6736.3481032623331</v>
      </c>
      <c r="J44" s="16">
        <f t="shared" si="6"/>
        <v>31776.016878673407</v>
      </c>
    </row>
    <row r="45" spans="2:10" ht="15" thickBot="1" x14ac:dyDescent="0.35">
      <c r="B45" s="6"/>
      <c r="D45"/>
      <c r="E45"/>
      <c r="H45"/>
      <c r="I45"/>
      <c r="J45" t="s">
        <v>19</v>
      </c>
    </row>
    <row r="46" spans="2:10" s="1" customFormat="1" ht="29.4" thickBot="1" x14ac:dyDescent="0.35">
      <c r="B46" s="19" t="s">
        <v>21</v>
      </c>
      <c r="C46" s="19"/>
      <c r="D46" s="20">
        <f>SUM(D44,D39)</f>
        <v>38194.958039999998</v>
      </c>
      <c r="E46" s="20">
        <f t="shared" ref="E46:J46" si="8">SUM(E44,E39)</f>
        <v>2039793.3067812</v>
      </c>
      <c r="F46" s="20">
        <f t="shared" si="8"/>
        <v>10046868.605984636</v>
      </c>
      <c r="G46" s="20">
        <f t="shared" si="8"/>
        <v>4043821.6641641748</v>
      </c>
      <c r="H46" s="20">
        <f t="shared" si="8"/>
        <v>4043803.3140891003</v>
      </c>
      <c r="I46" s="7">
        <f>SUM(I44,I39)</f>
        <v>0</v>
      </c>
      <c r="J46" s="20">
        <f t="shared" si="8"/>
        <v>20212481.849059109</v>
      </c>
    </row>
    <row r="47" spans="2:10" x14ac:dyDescent="0.3">
      <c r="B47" s="6"/>
    </row>
    <row r="48" spans="2:10" x14ac:dyDescent="0.3">
      <c r="B48" s="6"/>
    </row>
    <row r="49" spans="2:2" x14ac:dyDescent="0.3">
      <c r="B49" s="6"/>
    </row>
    <row r="50" spans="2:2" x14ac:dyDescent="0.3">
      <c r="B50" s="6"/>
    </row>
    <row r="51" spans="2:2" x14ac:dyDescent="0.3">
      <c r="B51" s="6"/>
    </row>
    <row r="52" spans="2:2" x14ac:dyDescent="0.3">
      <c r="B52" s="6"/>
    </row>
    <row r="53" spans="2:2" x14ac:dyDescent="0.3">
      <c r="B53" s="6"/>
    </row>
    <row r="54" spans="2:2" x14ac:dyDescent="0.3">
      <c r="B54" s="6"/>
    </row>
    <row r="55" spans="2:2" x14ac:dyDescent="0.3">
      <c r="B55" s="6"/>
    </row>
    <row r="56" spans="2:2" x14ac:dyDescent="0.3">
      <c r="B56" s="6"/>
    </row>
    <row r="57" spans="2:2" x14ac:dyDescent="0.3">
      <c r="B57" s="6"/>
    </row>
    <row r="58" spans="2:2" x14ac:dyDescent="0.3">
      <c r="B58" s="6"/>
    </row>
    <row r="59" spans="2:2" x14ac:dyDescent="0.3">
      <c r="B59" s="6"/>
    </row>
    <row r="60" spans="2:2" x14ac:dyDescent="0.3">
      <c r="B60" s="6"/>
    </row>
    <row r="61" spans="2:2" x14ac:dyDescent="0.3">
      <c r="B61" s="6"/>
    </row>
  </sheetData>
  <pageMargins left="0.7" right="0.7" top="0.75" bottom="0.75" header="0.3" footer="0.3"/>
  <pageSetup scale="73" fitToHeight="0" orientation="landscape" r:id="rId1"/>
  <ignoredErrors>
    <ignoredError sqref="J29 J16:J18 J8 J23 J20:J21 J36:J37"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34C37-1548-4AC3-B53B-961AC359D6B3}">
  <sheetPr>
    <tabColor theme="9" tint="0.39997558519241921"/>
    <pageSetUpPr fitToPage="1"/>
  </sheetPr>
  <dimension ref="A1:AX72"/>
  <sheetViews>
    <sheetView showGridLines="0" topLeftCell="B42" zoomScale="85" zoomScaleNormal="85" workbookViewId="0">
      <selection activeCell="J47" sqref="J47"/>
    </sheetView>
  </sheetViews>
  <sheetFormatPr defaultColWidth="9.109375" defaultRowHeight="14.4" x14ac:dyDescent="0.3"/>
  <cols>
    <col min="1" max="1" width="3.109375" customWidth="1"/>
    <col min="2" max="2" width="15.109375" customWidth="1"/>
    <col min="3" max="3" width="53.77734375" customWidth="1"/>
    <col min="4" max="4" width="16.44140625" style="6" customWidth="1"/>
    <col min="5" max="5" width="12.44140625" style="2" customWidth="1"/>
    <col min="6" max="6" width="15.33203125" customWidth="1"/>
    <col min="7" max="7" width="12.44140625" customWidth="1"/>
    <col min="8" max="8" width="12.6640625" style="2" customWidth="1"/>
    <col min="9" max="9" width="0.77734375" style="7" customWidth="1"/>
    <col min="10" max="10" width="15.44140625" customWidth="1"/>
    <col min="11" max="11" width="20.44140625" customWidth="1"/>
  </cols>
  <sheetData>
    <row r="1" spans="1:50" ht="18" x14ac:dyDescent="0.35">
      <c r="A1" s="64"/>
      <c r="B1" s="64"/>
      <c r="C1" s="64"/>
      <c r="D1" s="64"/>
      <c r="E1" s="64"/>
      <c r="F1" s="64"/>
      <c r="G1" s="64"/>
      <c r="H1" s="64"/>
      <c r="I1" s="64"/>
      <c r="J1" s="64"/>
      <c r="K1" s="64"/>
      <c r="L1" s="64"/>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c r="AQ1" s="64"/>
      <c r="AR1" s="64"/>
      <c r="AS1" s="64"/>
      <c r="AT1" s="64"/>
      <c r="AU1" s="64"/>
      <c r="AV1" s="64"/>
      <c r="AW1" s="64"/>
      <c r="AX1" s="64"/>
    </row>
    <row r="2" spans="1:50" ht="18" x14ac:dyDescent="0.35">
      <c r="A2" s="64"/>
      <c r="B2" s="65" t="s">
        <v>31</v>
      </c>
      <c r="C2" s="65"/>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row>
    <row r="3" spans="1:50" ht="18" x14ac:dyDescent="0.35">
      <c r="A3" s="64"/>
      <c r="B3" s="73" t="s">
        <v>127</v>
      </c>
      <c r="C3" s="73"/>
      <c r="D3" s="73"/>
      <c r="E3" s="73"/>
      <c r="F3" s="73"/>
      <c r="G3" s="73"/>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row>
    <row r="4" spans="1:50" ht="18" x14ac:dyDescent="0.35">
      <c r="A4" s="64"/>
      <c r="B4" s="66"/>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row>
    <row r="5" spans="1:50" ht="18" x14ac:dyDescent="0.35">
      <c r="A5" s="64"/>
      <c r="B5" s="67" t="s">
        <v>1</v>
      </c>
      <c r="C5" s="68"/>
      <c r="D5" s="69" t="s">
        <v>32</v>
      </c>
      <c r="E5" s="69" t="s">
        <v>32</v>
      </c>
      <c r="F5" s="69" t="s">
        <v>32</v>
      </c>
      <c r="G5" s="69" t="s">
        <v>32</v>
      </c>
      <c r="H5" s="69" t="s">
        <v>32</v>
      </c>
      <c r="I5" s="69" t="s">
        <v>32</v>
      </c>
      <c r="J5" s="70" t="s">
        <v>32</v>
      </c>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row>
    <row r="6" spans="1:50" ht="18" x14ac:dyDescent="0.35">
      <c r="A6" s="64"/>
      <c r="B6" s="74" t="s">
        <v>2</v>
      </c>
      <c r="C6" s="75" t="s">
        <v>3</v>
      </c>
      <c r="D6" s="75" t="s">
        <v>4</v>
      </c>
      <c r="E6" s="75" t="s">
        <v>5</v>
      </c>
      <c r="F6" s="75" t="s">
        <v>6</v>
      </c>
      <c r="G6" s="75" t="s">
        <v>7</v>
      </c>
      <c r="H6" s="76" t="s">
        <v>8</v>
      </c>
      <c r="I6" s="77" t="s">
        <v>32</v>
      </c>
      <c r="J6" s="78" t="s">
        <v>9</v>
      </c>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row>
    <row r="7" spans="1:50" s="114" customFormat="1" x14ac:dyDescent="0.3">
      <c r="A7" s="111"/>
      <c r="B7" s="158" t="s">
        <v>10</v>
      </c>
      <c r="C7" s="153" t="s">
        <v>100</v>
      </c>
      <c r="D7" s="112" t="s">
        <v>32</v>
      </c>
      <c r="E7" s="112" t="s">
        <v>32</v>
      </c>
      <c r="F7" s="112" t="s">
        <v>32</v>
      </c>
      <c r="G7" s="112" t="s">
        <v>32</v>
      </c>
      <c r="H7" s="112" t="s">
        <v>32</v>
      </c>
      <c r="I7" s="108"/>
      <c r="J7" s="113" t="s">
        <v>32</v>
      </c>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108"/>
      <c r="AL7" s="108"/>
      <c r="AM7" s="108"/>
      <c r="AN7" s="111"/>
      <c r="AO7" s="111"/>
      <c r="AP7" s="111"/>
      <c r="AQ7" s="111"/>
      <c r="AR7" s="111"/>
      <c r="AS7" s="111"/>
      <c r="AT7" s="111"/>
      <c r="AU7" s="111"/>
      <c r="AV7" s="111"/>
      <c r="AW7" s="111"/>
      <c r="AX7" s="111"/>
    </row>
    <row r="8" spans="1:50" ht="28.8" x14ac:dyDescent="0.3">
      <c r="B8" s="23"/>
      <c r="C8" s="25" t="s">
        <v>34</v>
      </c>
      <c r="D8" s="15">
        <v>16524</v>
      </c>
      <c r="E8" s="15">
        <f>D8*1.03</f>
        <v>17019.72</v>
      </c>
      <c r="F8" s="15">
        <f>E8*1.03</f>
        <v>17530.311600000001</v>
      </c>
      <c r="G8" s="15">
        <f>F8*1.03</f>
        <v>18056.220948000002</v>
      </c>
      <c r="H8" s="15">
        <f>G8*1.03</f>
        <v>18597.907576440004</v>
      </c>
      <c r="I8" s="34">
        <v>450000</v>
      </c>
      <c r="J8" s="15">
        <f>SUM(D8:H8)</f>
        <v>87728.160124440008</v>
      </c>
    </row>
    <row r="9" spans="1:50" ht="18" x14ac:dyDescent="0.35">
      <c r="A9" s="66"/>
      <c r="B9" s="79" t="s">
        <v>32</v>
      </c>
      <c r="C9" s="25" t="s">
        <v>101</v>
      </c>
      <c r="D9" s="15">
        <v>19781</v>
      </c>
      <c r="E9" s="15">
        <v>20473</v>
      </c>
      <c r="F9" s="15">
        <v>21190</v>
      </c>
      <c r="G9" s="15">
        <v>21931</v>
      </c>
      <c r="H9" s="15">
        <v>22699</v>
      </c>
      <c r="I9" s="15"/>
      <c r="J9" s="15">
        <v>106074</v>
      </c>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6"/>
      <c r="AO9" s="66"/>
      <c r="AP9" s="66"/>
      <c r="AQ9" s="66"/>
      <c r="AR9" s="66"/>
      <c r="AS9" s="66"/>
      <c r="AT9" s="66"/>
      <c r="AU9" s="66"/>
      <c r="AV9" s="66"/>
      <c r="AW9" s="66"/>
      <c r="AX9" s="66"/>
    </row>
    <row r="10" spans="1:50" ht="29.4" x14ac:dyDescent="0.35">
      <c r="A10" s="66"/>
      <c r="B10" s="79" t="s">
        <v>32</v>
      </c>
      <c r="C10" s="25" t="s">
        <v>102</v>
      </c>
      <c r="D10" s="15">
        <v>8570</v>
      </c>
      <c r="E10" s="15">
        <v>8870</v>
      </c>
      <c r="F10" s="15">
        <v>9181</v>
      </c>
      <c r="G10" s="15">
        <v>9502</v>
      </c>
      <c r="H10" s="15">
        <v>9835</v>
      </c>
      <c r="I10" s="15"/>
      <c r="J10" s="15">
        <v>45958</v>
      </c>
      <c r="K10" s="64"/>
      <c r="L10" s="64"/>
      <c r="M10" s="64"/>
      <c r="N10" s="64"/>
      <c r="O10" s="64"/>
      <c r="P10" s="64"/>
      <c r="Q10" s="64"/>
      <c r="R10" s="64"/>
      <c r="S10" s="64"/>
      <c r="T10" s="64"/>
      <c r="U10" s="64"/>
      <c r="V10" s="64"/>
      <c r="W10" s="64"/>
      <c r="X10" s="64"/>
      <c r="Y10" s="64"/>
      <c r="Z10" s="64"/>
      <c r="AA10" s="64"/>
      <c r="AB10" s="64"/>
      <c r="AC10" s="64"/>
      <c r="AD10" s="64"/>
      <c r="AE10" s="64"/>
      <c r="AF10" s="64"/>
      <c r="AG10" s="64"/>
      <c r="AH10" s="64"/>
      <c r="AI10" s="64"/>
      <c r="AJ10" s="64"/>
      <c r="AK10" s="64"/>
      <c r="AL10" s="64"/>
      <c r="AM10" s="64"/>
      <c r="AN10" s="66"/>
      <c r="AO10" s="66"/>
      <c r="AP10" s="66"/>
      <c r="AQ10" s="66"/>
      <c r="AR10" s="66"/>
      <c r="AS10" s="66"/>
      <c r="AT10" s="66"/>
      <c r="AU10" s="66"/>
      <c r="AV10" s="66"/>
      <c r="AW10" s="66"/>
      <c r="AX10" s="66"/>
    </row>
    <row r="11" spans="1:50" ht="29.4" x14ac:dyDescent="0.35">
      <c r="A11" s="66"/>
      <c r="B11" s="79" t="s">
        <v>32</v>
      </c>
      <c r="C11" s="25" t="s">
        <v>103</v>
      </c>
      <c r="D11" s="15">
        <v>14921</v>
      </c>
      <c r="E11" s="15">
        <v>15443</v>
      </c>
      <c r="F11" s="15">
        <v>15984</v>
      </c>
      <c r="G11" s="15">
        <v>16543</v>
      </c>
      <c r="H11" s="15">
        <v>17122</v>
      </c>
      <c r="I11" s="15"/>
      <c r="J11" s="15">
        <v>80012</v>
      </c>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c r="AK11" s="64"/>
      <c r="AL11" s="64"/>
      <c r="AM11" s="64"/>
      <c r="AN11" s="66"/>
      <c r="AO11" s="66"/>
      <c r="AP11" s="66"/>
      <c r="AQ11" s="66"/>
      <c r="AR11" s="66"/>
      <c r="AS11" s="66"/>
      <c r="AT11" s="66"/>
      <c r="AU11" s="66"/>
      <c r="AV11" s="66"/>
      <c r="AW11" s="66"/>
      <c r="AX11" s="66"/>
    </row>
    <row r="12" spans="1:50" ht="29.4" x14ac:dyDescent="0.35">
      <c r="A12" s="66"/>
      <c r="B12" s="79" t="s">
        <v>32</v>
      </c>
      <c r="C12" s="25" t="s">
        <v>104</v>
      </c>
      <c r="D12" s="15">
        <v>74604</v>
      </c>
      <c r="E12" s="15">
        <v>77215</v>
      </c>
      <c r="F12" s="15">
        <v>79918</v>
      </c>
      <c r="G12" s="15">
        <v>82715</v>
      </c>
      <c r="H12" s="15">
        <v>85610</v>
      </c>
      <c r="I12" s="15"/>
      <c r="J12" s="15">
        <v>400062</v>
      </c>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6"/>
      <c r="AO12" s="66"/>
      <c r="AP12" s="66"/>
      <c r="AQ12" s="66"/>
      <c r="AR12" s="66"/>
      <c r="AS12" s="66"/>
      <c r="AT12" s="66"/>
      <c r="AU12" s="66"/>
      <c r="AV12" s="66"/>
      <c r="AW12" s="66"/>
      <c r="AX12" s="66"/>
    </row>
    <row r="13" spans="1:50" ht="29.4" x14ac:dyDescent="0.35">
      <c r="A13" s="66"/>
      <c r="B13" s="79" t="s">
        <v>32</v>
      </c>
      <c r="C13" s="25" t="s">
        <v>105</v>
      </c>
      <c r="D13" s="15">
        <v>8044</v>
      </c>
      <c r="E13" s="15">
        <v>8325</v>
      </c>
      <c r="F13" s="15">
        <v>8617</v>
      </c>
      <c r="G13" s="15">
        <v>8918</v>
      </c>
      <c r="H13" s="15">
        <v>9230</v>
      </c>
      <c r="I13" s="15"/>
      <c r="J13" s="15">
        <v>43134</v>
      </c>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6"/>
      <c r="AO13" s="66"/>
      <c r="AP13" s="66"/>
      <c r="AQ13" s="66"/>
      <c r="AR13" s="66"/>
      <c r="AS13" s="66"/>
      <c r="AT13" s="66"/>
      <c r="AU13" s="66"/>
      <c r="AV13" s="66"/>
      <c r="AW13" s="66"/>
      <c r="AX13" s="66"/>
    </row>
    <row r="14" spans="1:50" ht="29.4" x14ac:dyDescent="0.35">
      <c r="A14" s="64"/>
      <c r="B14" s="83" t="s">
        <v>32</v>
      </c>
      <c r="C14" s="25" t="s">
        <v>106</v>
      </c>
      <c r="D14" s="15">
        <v>4860</v>
      </c>
      <c r="E14" s="15">
        <v>5030</v>
      </c>
      <c r="F14" s="15">
        <v>5206</v>
      </c>
      <c r="G14" s="15">
        <v>5388</v>
      </c>
      <c r="H14" s="15">
        <v>5577</v>
      </c>
      <c r="I14" s="15"/>
      <c r="J14" s="15">
        <v>26061</v>
      </c>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row>
    <row r="15" spans="1:50" ht="29.4" x14ac:dyDescent="0.35">
      <c r="A15" s="64"/>
      <c r="B15" s="83" t="s">
        <v>32</v>
      </c>
      <c r="C15" s="25" t="s">
        <v>107</v>
      </c>
      <c r="D15" s="15">
        <v>16400</v>
      </c>
      <c r="E15" s="15">
        <v>16974</v>
      </c>
      <c r="F15" s="15">
        <v>17568</v>
      </c>
      <c r="G15" s="15">
        <v>18183</v>
      </c>
      <c r="H15" s="15">
        <v>18819</v>
      </c>
      <c r="I15" s="15"/>
      <c r="J15" s="15">
        <v>87944</v>
      </c>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4"/>
    </row>
    <row r="16" spans="1:50" ht="18" x14ac:dyDescent="0.35">
      <c r="A16" s="64"/>
      <c r="B16" s="83" t="s">
        <v>32</v>
      </c>
      <c r="C16" s="25" t="s">
        <v>108</v>
      </c>
      <c r="D16" s="15">
        <v>16600</v>
      </c>
      <c r="E16" s="15">
        <v>17181</v>
      </c>
      <c r="F16" s="15">
        <v>17782</v>
      </c>
      <c r="G16" s="15">
        <v>18404</v>
      </c>
      <c r="H16" s="15">
        <v>19048</v>
      </c>
      <c r="I16" s="15"/>
      <c r="J16" s="15">
        <v>89015</v>
      </c>
      <c r="K16" s="159"/>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64"/>
      <c r="AX16" s="64"/>
    </row>
    <row r="17" spans="1:50" s="118" customFormat="1" x14ac:dyDescent="0.3">
      <c r="A17" s="108"/>
      <c r="B17" s="115" t="s">
        <v>32</v>
      </c>
      <c r="C17" s="116" t="s">
        <v>11</v>
      </c>
      <c r="D17" s="117">
        <f t="shared" ref="D17:I17" si="0">SUM(D8:D16)</f>
        <v>180304</v>
      </c>
      <c r="E17" s="117">
        <f t="shared" si="0"/>
        <v>186530.72</v>
      </c>
      <c r="F17" s="117">
        <f t="shared" si="0"/>
        <v>192976.31160000002</v>
      </c>
      <c r="G17" s="117">
        <f t="shared" si="0"/>
        <v>199640.220948</v>
      </c>
      <c r="H17" s="117">
        <f t="shared" si="0"/>
        <v>206537.90757644002</v>
      </c>
      <c r="I17" s="117">
        <f t="shared" si="0"/>
        <v>450000</v>
      </c>
      <c r="J17" s="117">
        <f>SUM(D17:H17)</f>
        <v>965989.16012443998</v>
      </c>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8"/>
      <c r="AQ17" s="108"/>
      <c r="AR17" s="108"/>
      <c r="AS17" s="108"/>
      <c r="AT17" s="108"/>
      <c r="AU17" s="108"/>
      <c r="AV17" s="108"/>
      <c r="AW17" s="108"/>
      <c r="AX17" s="108"/>
    </row>
    <row r="18" spans="1:50" s="118" customFormat="1" x14ac:dyDescent="0.3">
      <c r="A18" s="108"/>
      <c r="B18" s="115" t="s">
        <v>32</v>
      </c>
      <c r="C18" s="153" t="s">
        <v>44</v>
      </c>
      <c r="D18" s="119" t="s">
        <v>32</v>
      </c>
      <c r="E18" s="112" t="s">
        <v>32</v>
      </c>
      <c r="F18" s="112" t="s">
        <v>32</v>
      </c>
      <c r="G18" s="112" t="s">
        <v>32</v>
      </c>
      <c r="H18" s="112" t="s">
        <v>32</v>
      </c>
      <c r="I18" s="108"/>
      <c r="J18" s="113" t="s">
        <v>32</v>
      </c>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8"/>
      <c r="AK18" s="108"/>
      <c r="AL18" s="108"/>
      <c r="AM18" s="108"/>
      <c r="AN18" s="108"/>
      <c r="AO18" s="108"/>
      <c r="AP18" s="108"/>
      <c r="AQ18" s="108"/>
      <c r="AR18" s="108"/>
      <c r="AS18" s="108"/>
      <c r="AT18" s="108"/>
      <c r="AU18" s="108"/>
      <c r="AV18" s="108"/>
      <c r="AW18" s="108"/>
      <c r="AX18" s="108"/>
    </row>
    <row r="19" spans="1:50" ht="28.8" x14ac:dyDescent="0.3">
      <c r="B19" s="23"/>
      <c r="C19" s="25" t="s">
        <v>77</v>
      </c>
      <c r="D19" s="15">
        <f>D8*0.45</f>
        <v>7435.8</v>
      </c>
      <c r="E19" s="15">
        <f t="shared" ref="E19:H19" si="1">E8*0.45</f>
        <v>7658.8740000000007</v>
      </c>
      <c r="F19" s="15">
        <f t="shared" si="1"/>
        <v>7888.6402200000002</v>
      </c>
      <c r="G19" s="15">
        <f t="shared" si="1"/>
        <v>8125.2994266000014</v>
      </c>
      <c r="H19" s="15">
        <f t="shared" si="1"/>
        <v>8369.0584093980015</v>
      </c>
      <c r="J19" s="15">
        <f>SUM(D19:H19)</f>
        <v>39477.672055998002</v>
      </c>
    </row>
    <row r="20" spans="1:50" ht="29.4" x14ac:dyDescent="0.35">
      <c r="A20" s="64"/>
      <c r="B20" s="83" t="s">
        <v>32</v>
      </c>
      <c r="C20" s="25" t="s">
        <v>109</v>
      </c>
      <c r="D20" s="15">
        <v>6500</v>
      </c>
      <c r="E20" s="15">
        <v>6760</v>
      </c>
      <c r="F20" s="15">
        <v>7030</v>
      </c>
      <c r="G20" s="15">
        <v>7312</v>
      </c>
      <c r="H20" s="15">
        <v>7604</v>
      </c>
      <c r="I20" s="15"/>
      <c r="J20" s="15">
        <v>35206</v>
      </c>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64"/>
      <c r="AK20" s="64"/>
      <c r="AL20" s="64"/>
      <c r="AM20" s="64"/>
      <c r="AN20" s="64"/>
      <c r="AO20" s="64"/>
      <c r="AP20" s="64"/>
      <c r="AQ20" s="64"/>
      <c r="AR20" s="64"/>
      <c r="AS20" s="64"/>
      <c r="AT20" s="64"/>
      <c r="AU20" s="64"/>
      <c r="AV20" s="64"/>
      <c r="AW20" s="64"/>
      <c r="AX20" s="64"/>
    </row>
    <row r="21" spans="1:50" ht="29.4" x14ac:dyDescent="0.35">
      <c r="A21" s="64"/>
      <c r="B21" s="83" t="s">
        <v>32</v>
      </c>
      <c r="C21" s="25" t="s">
        <v>110</v>
      </c>
      <c r="D21" s="15">
        <v>3000</v>
      </c>
      <c r="E21" s="15">
        <v>3120</v>
      </c>
      <c r="F21" s="15">
        <v>3245</v>
      </c>
      <c r="G21" s="15">
        <v>3375</v>
      </c>
      <c r="H21" s="15">
        <v>3510</v>
      </c>
      <c r="I21" s="15"/>
      <c r="J21" s="15">
        <v>16250</v>
      </c>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64"/>
      <c r="AM21" s="64"/>
      <c r="AN21" s="64"/>
      <c r="AO21" s="64"/>
      <c r="AP21" s="64"/>
      <c r="AQ21" s="64"/>
      <c r="AR21" s="64"/>
      <c r="AS21" s="64"/>
      <c r="AT21" s="64"/>
      <c r="AU21" s="64"/>
      <c r="AV21" s="64"/>
      <c r="AW21" s="64"/>
      <c r="AX21" s="64"/>
    </row>
    <row r="22" spans="1:50" ht="29.4" x14ac:dyDescent="0.35">
      <c r="A22" s="64"/>
      <c r="B22" s="83" t="s">
        <v>32</v>
      </c>
      <c r="C22" s="25" t="s">
        <v>111</v>
      </c>
      <c r="D22" s="15">
        <v>3100</v>
      </c>
      <c r="E22" s="15">
        <v>3224</v>
      </c>
      <c r="F22" s="15">
        <v>3353</v>
      </c>
      <c r="G22" s="15">
        <v>3487</v>
      </c>
      <c r="H22" s="15">
        <v>3627</v>
      </c>
      <c r="I22" s="15"/>
      <c r="J22" s="15">
        <v>16791</v>
      </c>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64"/>
      <c r="AJ22" s="64"/>
      <c r="AK22" s="64"/>
      <c r="AL22" s="64"/>
      <c r="AM22" s="64"/>
      <c r="AN22" s="64"/>
      <c r="AO22" s="64"/>
      <c r="AP22" s="64"/>
      <c r="AQ22" s="64"/>
      <c r="AR22" s="64"/>
      <c r="AS22" s="64"/>
      <c r="AT22" s="64"/>
      <c r="AU22" s="64"/>
      <c r="AV22" s="64"/>
      <c r="AW22" s="64"/>
      <c r="AX22" s="64"/>
    </row>
    <row r="23" spans="1:50" ht="29.4" x14ac:dyDescent="0.35">
      <c r="A23" s="64"/>
      <c r="B23" s="83" t="s">
        <v>32</v>
      </c>
      <c r="C23" s="25" t="s">
        <v>112</v>
      </c>
      <c r="D23" s="15">
        <v>15000</v>
      </c>
      <c r="E23" s="15">
        <v>15600</v>
      </c>
      <c r="F23" s="15">
        <v>16224</v>
      </c>
      <c r="G23" s="15">
        <v>16873</v>
      </c>
      <c r="H23" s="15">
        <v>17548</v>
      </c>
      <c r="I23" s="15"/>
      <c r="J23" s="15">
        <v>81245</v>
      </c>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c r="AT23" s="64"/>
      <c r="AU23" s="64"/>
      <c r="AV23" s="64"/>
      <c r="AW23" s="64"/>
      <c r="AX23" s="64"/>
    </row>
    <row r="24" spans="1:50" ht="29.4" x14ac:dyDescent="0.35">
      <c r="A24" s="64"/>
      <c r="B24" s="83" t="s">
        <v>32</v>
      </c>
      <c r="C24" s="25" t="s">
        <v>113</v>
      </c>
      <c r="D24" s="15">
        <v>1278</v>
      </c>
      <c r="E24" s="15">
        <v>1329</v>
      </c>
      <c r="F24" s="15">
        <v>1382</v>
      </c>
      <c r="G24" s="15">
        <v>1438</v>
      </c>
      <c r="H24" s="15">
        <v>1495</v>
      </c>
      <c r="I24" s="15"/>
      <c r="J24" s="15">
        <v>6922</v>
      </c>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row>
    <row r="25" spans="1:50" ht="29.4" x14ac:dyDescent="0.35">
      <c r="A25" s="64"/>
      <c r="B25" s="83" t="s">
        <v>32</v>
      </c>
      <c r="C25" s="25" t="s">
        <v>81</v>
      </c>
      <c r="D25" s="15">
        <v>803</v>
      </c>
      <c r="E25" s="15">
        <v>835</v>
      </c>
      <c r="F25" s="15">
        <v>868</v>
      </c>
      <c r="G25" s="15">
        <v>903</v>
      </c>
      <c r="H25" s="15">
        <v>939</v>
      </c>
      <c r="I25" s="15"/>
      <c r="J25" s="15">
        <v>4348</v>
      </c>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4"/>
    </row>
    <row r="26" spans="1:50" ht="29.4" x14ac:dyDescent="0.35">
      <c r="A26" s="64"/>
      <c r="B26" s="83" t="s">
        <v>32</v>
      </c>
      <c r="C26" s="25" t="s">
        <v>114</v>
      </c>
      <c r="D26" s="15">
        <v>6000</v>
      </c>
      <c r="E26" s="15">
        <v>6240</v>
      </c>
      <c r="F26" s="15">
        <v>6490</v>
      </c>
      <c r="G26" s="15">
        <v>6749</v>
      </c>
      <c r="H26" s="15">
        <v>7019</v>
      </c>
      <c r="I26" s="15"/>
      <c r="J26" s="15">
        <v>32498</v>
      </c>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row>
    <row r="27" spans="1:50" ht="29.4" x14ac:dyDescent="0.35">
      <c r="A27" s="64"/>
      <c r="B27" s="83" t="s">
        <v>32</v>
      </c>
      <c r="C27" s="25" t="s">
        <v>115</v>
      </c>
      <c r="D27" s="15">
        <v>4222</v>
      </c>
      <c r="E27" s="15">
        <v>4391</v>
      </c>
      <c r="F27" s="15">
        <v>4566</v>
      </c>
      <c r="G27" s="15">
        <v>4749</v>
      </c>
      <c r="H27" s="15">
        <v>4939</v>
      </c>
      <c r="I27" s="15"/>
      <c r="J27" s="15">
        <v>22867</v>
      </c>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row>
    <row r="28" spans="1:50" s="118" customFormat="1" x14ac:dyDescent="0.3">
      <c r="A28" s="108"/>
      <c r="B28" s="115" t="s">
        <v>32</v>
      </c>
      <c r="C28" s="120" t="s">
        <v>12</v>
      </c>
      <c r="D28" s="117">
        <f t="shared" ref="D28:I28" si="2">SUM(D19:D27)</f>
        <v>47338.8</v>
      </c>
      <c r="E28" s="117">
        <f t="shared" si="2"/>
        <v>49157.873999999996</v>
      </c>
      <c r="F28" s="117">
        <f t="shared" si="2"/>
        <v>51046.640220000001</v>
      </c>
      <c r="G28" s="117">
        <f t="shared" si="2"/>
        <v>53011.299426600002</v>
      </c>
      <c r="H28" s="117">
        <f t="shared" si="2"/>
        <v>55050.058409398</v>
      </c>
      <c r="I28" s="117">
        <f t="shared" si="2"/>
        <v>0</v>
      </c>
      <c r="J28" s="117">
        <f>SUM(D28:H28)</f>
        <v>255604.672055998</v>
      </c>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8"/>
      <c r="AK28" s="108"/>
      <c r="AL28" s="108"/>
      <c r="AM28" s="108"/>
      <c r="AN28" s="108"/>
      <c r="AO28" s="108"/>
      <c r="AP28" s="108"/>
      <c r="AQ28" s="108"/>
      <c r="AR28" s="108"/>
      <c r="AS28" s="108"/>
      <c r="AT28" s="108"/>
      <c r="AU28" s="108"/>
      <c r="AV28" s="108"/>
      <c r="AW28" s="108"/>
      <c r="AX28" s="108"/>
    </row>
    <row r="29" spans="1:50" s="118" customFormat="1" ht="52.5" customHeight="1" x14ac:dyDescent="0.3">
      <c r="A29" s="108"/>
      <c r="B29" s="115" t="s">
        <v>32</v>
      </c>
      <c r="C29" s="153" t="s">
        <v>55</v>
      </c>
      <c r="D29" s="107" t="s">
        <v>116</v>
      </c>
      <c r="E29" s="112" t="s">
        <v>57</v>
      </c>
      <c r="F29" s="112" t="s">
        <v>57</v>
      </c>
      <c r="G29" s="112" t="s">
        <v>58</v>
      </c>
      <c r="H29" s="112" t="s">
        <v>117</v>
      </c>
      <c r="I29" s="110"/>
      <c r="J29" s="121" t="s">
        <v>32</v>
      </c>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108"/>
      <c r="AL29" s="108"/>
      <c r="AM29" s="108"/>
      <c r="AN29" s="108"/>
      <c r="AO29" s="108"/>
      <c r="AP29" s="108"/>
      <c r="AQ29" s="108"/>
      <c r="AR29" s="108"/>
      <c r="AS29" s="108"/>
      <c r="AT29" s="108"/>
      <c r="AU29" s="108"/>
      <c r="AV29" s="108"/>
      <c r="AW29" s="108"/>
      <c r="AX29" s="108"/>
    </row>
    <row r="30" spans="1:50" ht="72.599999999999994" x14ac:dyDescent="0.35">
      <c r="A30" s="64"/>
      <c r="B30" s="83" t="s">
        <v>32</v>
      </c>
      <c r="C30" s="25" t="s">
        <v>60</v>
      </c>
      <c r="D30" s="15">
        <v>15249</v>
      </c>
      <c r="E30" s="15">
        <v>30498</v>
      </c>
      <c r="F30" s="15">
        <v>30498</v>
      </c>
      <c r="G30" s="15">
        <v>22874</v>
      </c>
      <c r="H30" s="15">
        <v>15249</v>
      </c>
      <c r="I30" s="15"/>
      <c r="J30" s="15">
        <v>114368</v>
      </c>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4"/>
      <c r="AL30" s="64"/>
      <c r="AM30" s="64"/>
      <c r="AN30" s="64"/>
      <c r="AO30" s="64"/>
      <c r="AP30" s="64"/>
      <c r="AQ30" s="64"/>
      <c r="AR30" s="64"/>
      <c r="AS30" s="64"/>
      <c r="AT30" s="64"/>
      <c r="AU30" s="64"/>
      <c r="AV30" s="64"/>
      <c r="AW30" s="64"/>
      <c r="AX30" s="64"/>
    </row>
    <row r="31" spans="1:50" s="118" customFormat="1" x14ac:dyDescent="0.3">
      <c r="A31" s="108"/>
      <c r="B31" s="115" t="s">
        <v>32</v>
      </c>
      <c r="C31" s="120" t="s">
        <v>13</v>
      </c>
      <c r="D31" s="122">
        <v>15249</v>
      </c>
      <c r="E31" s="122">
        <v>30498</v>
      </c>
      <c r="F31" s="122">
        <v>30498</v>
      </c>
      <c r="G31" s="122">
        <v>22874</v>
      </c>
      <c r="H31" s="122">
        <v>15249</v>
      </c>
      <c r="I31" s="110"/>
      <c r="J31" s="117">
        <f>SUM(D31:H31)</f>
        <v>114368</v>
      </c>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row>
    <row r="32" spans="1:50" s="118" customFormat="1" x14ac:dyDescent="0.3">
      <c r="A32" s="108"/>
      <c r="B32" s="115" t="s">
        <v>32</v>
      </c>
      <c r="C32" s="123" t="s">
        <v>61</v>
      </c>
      <c r="D32" s="107" t="s">
        <v>32</v>
      </c>
      <c r="E32" s="109" t="s">
        <v>32</v>
      </c>
      <c r="F32" s="109" t="s">
        <v>32</v>
      </c>
      <c r="G32" s="109" t="s">
        <v>32</v>
      </c>
      <c r="H32" s="109" t="s">
        <v>32</v>
      </c>
      <c r="I32" s="110"/>
      <c r="J32" s="124" t="s">
        <v>32</v>
      </c>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8"/>
      <c r="AK32" s="108"/>
      <c r="AL32" s="108"/>
      <c r="AM32" s="108"/>
      <c r="AN32" s="108"/>
      <c r="AO32" s="108"/>
      <c r="AP32" s="108"/>
      <c r="AQ32" s="108"/>
      <c r="AR32" s="108"/>
      <c r="AS32" s="108"/>
      <c r="AT32" s="108"/>
      <c r="AU32" s="108"/>
      <c r="AV32" s="108"/>
      <c r="AW32" s="108"/>
      <c r="AX32" s="108"/>
    </row>
    <row r="33" spans="1:50" ht="18" x14ac:dyDescent="0.35">
      <c r="A33" s="64"/>
      <c r="B33" s="83" t="s">
        <v>62</v>
      </c>
      <c r="C33" s="81" t="s">
        <v>62</v>
      </c>
      <c r="D33" s="81" t="s">
        <v>32</v>
      </c>
      <c r="E33" s="84" t="s">
        <v>32</v>
      </c>
      <c r="F33" s="84" t="s">
        <v>32</v>
      </c>
      <c r="G33" s="84" t="s">
        <v>32</v>
      </c>
      <c r="H33" s="84" t="s">
        <v>32</v>
      </c>
      <c r="I33" s="86"/>
      <c r="J33" s="87"/>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4"/>
      <c r="AM33" s="64"/>
      <c r="AN33" s="64"/>
      <c r="AO33" s="64"/>
      <c r="AP33" s="64"/>
      <c r="AQ33" s="64"/>
      <c r="AR33" s="64"/>
      <c r="AS33" s="64"/>
      <c r="AT33" s="64"/>
      <c r="AU33" s="64"/>
      <c r="AV33" s="64"/>
      <c r="AW33" s="64"/>
      <c r="AX33" s="64"/>
    </row>
    <row r="34" spans="1:50" s="118" customFormat="1" x14ac:dyDescent="0.3">
      <c r="A34" s="108"/>
      <c r="B34" s="115" t="s">
        <v>32</v>
      </c>
      <c r="C34" s="120" t="s">
        <v>14</v>
      </c>
      <c r="D34" s="125">
        <v>0</v>
      </c>
      <c r="E34" s="125">
        <v>0</v>
      </c>
      <c r="F34" s="125">
        <v>0</v>
      </c>
      <c r="G34" s="125">
        <v>0</v>
      </c>
      <c r="H34" s="125">
        <v>0</v>
      </c>
      <c r="I34" s="110"/>
      <c r="J34" s="117">
        <f>SUM(D34:H34)</f>
        <v>0</v>
      </c>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8"/>
      <c r="AK34" s="108"/>
      <c r="AL34" s="108"/>
      <c r="AM34" s="108"/>
      <c r="AN34" s="108"/>
      <c r="AO34" s="108"/>
      <c r="AP34" s="108"/>
      <c r="AQ34" s="108"/>
      <c r="AR34" s="108"/>
      <c r="AS34" s="108"/>
      <c r="AT34" s="108"/>
      <c r="AU34" s="108"/>
      <c r="AV34" s="108"/>
      <c r="AW34" s="108"/>
      <c r="AX34" s="108"/>
    </row>
    <row r="35" spans="1:50" s="118" customFormat="1" x14ac:dyDescent="0.3">
      <c r="A35" s="108"/>
      <c r="B35" s="115" t="s">
        <v>32</v>
      </c>
      <c r="C35" s="123" t="s">
        <v>63</v>
      </c>
      <c r="D35" s="107" t="s">
        <v>32</v>
      </c>
      <c r="E35" s="109" t="s">
        <v>32</v>
      </c>
      <c r="F35" s="109" t="s">
        <v>32</v>
      </c>
      <c r="G35" s="109" t="s">
        <v>32</v>
      </c>
      <c r="H35" s="109" t="s">
        <v>32</v>
      </c>
      <c r="I35" s="110"/>
      <c r="J35" s="124" t="s">
        <v>32</v>
      </c>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8"/>
      <c r="AN35" s="108"/>
      <c r="AO35" s="108"/>
      <c r="AP35" s="108"/>
      <c r="AQ35" s="108"/>
      <c r="AR35" s="108"/>
      <c r="AS35" s="108"/>
      <c r="AT35" s="108"/>
      <c r="AU35" s="108"/>
      <c r="AV35" s="108"/>
      <c r="AW35" s="108"/>
      <c r="AX35" s="108"/>
    </row>
    <row r="36" spans="1:50" x14ac:dyDescent="0.3">
      <c r="B36" s="23"/>
      <c r="C36" s="25" t="s">
        <v>126</v>
      </c>
      <c r="D36" s="15">
        <v>500</v>
      </c>
      <c r="E36" s="11"/>
      <c r="F36" s="11"/>
      <c r="G36" s="11"/>
      <c r="H36" s="11"/>
      <c r="J36" s="15">
        <f>SUM(D36:H36)</f>
        <v>500</v>
      </c>
    </row>
    <row r="37" spans="1:50" ht="18" x14ac:dyDescent="0.35">
      <c r="A37" s="64"/>
      <c r="B37" s="83" t="s">
        <v>32</v>
      </c>
      <c r="C37" s="81" t="s">
        <v>32</v>
      </c>
      <c r="D37" s="81" t="s">
        <v>32</v>
      </c>
      <c r="E37" s="84" t="s">
        <v>32</v>
      </c>
      <c r="F37" s="84" t="s">
        <v>32</v>
      </c>
      <c r="G37" s="84" t="s">
        <v>32</v>
      </c>
      <c r="H37" s="84" t="s">
        <v>32</v>
      </c>
      <c r="I37" s="86"/>
      <c r="J37" s="87"/>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64"/>
      <c r="AS37" s="64"/>
      <c r="AT37" s="64"/>
      <c r="AU37" s="64"/>
      <c r="AV37" s="64"/>
      <c r="AW37" s="64"/>
      <c r="AX37" s="64"/>
    </row>
    <row r="38" spans="1:50" s="118" customFormat="1" x14ac:dyDescent="0.3">
      <c r="A38" s="108"/>
      <c r="B38" s="115" t="s">
        <v>32</v>
      </c>
      <c r="C38" s="120" t="s">
        <v>15</v>
      </c>
      <c r="D38" s="117">
        <f t="shared" ref="D38:I38" si="3">D36</f>
        <v>500</v>
      </c>
      <c r="E38" s="117">
        <f t="shared" si="3"/>
        <v>0</v>
      </c>
      <c r="F38" s="117">
        <f t="shared" si="3"/>
        <v>0</v>
      </c>
      <c r="G38" s="117">
        <f t="shared" si="3"/>
        <v>0</v>
      </c>
      <c r="H38" s="117">
        <f t="shared" si="3"/>
        <v>0</v>
      </c>
      <c r="I38" s="117">
        <f t="shared" si="3"/>
        <v>0</v>
      </c>
      <c r="J38" s="117">
        <f>SUM(D38:H38)</f>
        <v>500</v>
      </c>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8"/>
      <c r="AK38" s="108"/>
      <c r="AL38" s="108"/>
      <c r="AM38" s="108"/>
      <c r="AN38" s="108"/>
      <c r="AO38" s="108"/>
      <c r="AP38" s="108"/>
      <c r="AQ38" s="108"/>
      <c r="AR38" s="108"/>
      <c r="AS38" s="108"/>
      <c r="AT38" s="108"/>
      <c r="AU38" s="108"/>
      <c r="AV38" s="108"/>
      <c r="AW38" s="108"/>
      <c r="AX38" s="108"/>
    </row>
    <row r="39" spans="1:50" s="118" customFormat="1" x14ac:dyDescent="0.3">
      <c r="A39" s="108"/>
      <c r="B39" s="115" t="s">
        <v>32</v>
      </c>
      <c r="C39" s="123" t="s">
        <v>64</v>
      </c>
      <c r="D39" s="107" t="s">
        <v>32</v>
      </c>
      <c r="E39" s="109" t="s">
        <v>32</v>
      </c>
      <c r="F39" s="109" t="s">
        <v>32</v>
      </c>
      <c r="G39" s="109" t="s">
        <v>32</v>
      </c>
      <c r="H39" s="109" t="s">
        <v>32</v>
      </c>
      <c r="I39" s="110"/>
      <c r="J39" s="124" t="s">
        <v>32</v>
      </c>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8"/>
      <c r="AK39" s="108"/>
      <c r="AL39" s="108"/>
      <c r="AM39" s="108"/>
      <c r="AN39" s="108"/>
      <c r="AO39" s="108"/>
      <c r="AP39" s="108"/>
      <c r="AQ39" s="108"/>
      <c r="AR39" s="108"/>
      <c r="AS39" s="108"/>
      <c r="AT39" s="108"/>
      <c r="AU39" s="108"/>
      <c r="AV39" s="108"/>
      <c r="AW39" s="108"/>
      <c r="AX39" s="108"/>
    </row>
    <row r="40" spans="1:50" ht="18" x14ac:dyDescent="0.35">
      <c r="A40" s="64"/>
      <c r="B40" s="83" t="s">
        <v>32</v>
      </c>
      <c r="C40" s="25" t="s">
        <v>118</v>
      </c>
      <c r="D40" s="15">
        <v>0</v>
      </c>
      <c r="E40" s="15">
        <f>2380000*0.1</f>
        <v>238000</v>
      </c>
      <c r="F40" s="15">
        <f>2380000*0.4</f>
        <v>952000</v>
      </c>
      <c r="G40" s="15">
        <f>2380000*0.25</f>
        <v>595000</v>
      </c>
      <c r="H40" s="15">
        <f>2380000*0.25</f>
        <v>595000</v>
      </c>
      <c r="I40" s="15"/>
      <c r="J40" s="15">
        <f>SUM(D40:H40)</f>
        <v>2380000</v>
      </c>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row>
    <row r="41" spans="1:50" ht="18" x14ac:dyDescent="0.35">
      <c r="A41" s="64"/>
      <c r="B41" s="83" t="s">
        <v>32</v>
      </c>
      <c r="C41" s="81" t="s">
        <v>32</v>
      </c>
      <c r="D41" s="81" t="s">
        <v>32</v>
      </c>
      <c r="E41" s="84" t="s">
        <v>32</v>
      </c>
      <c r="F41" s="84" t="s">
        <v>32</v>
      </c>
      <c r="G41" s="84" t="s">
        <v>32</v>
      </c>
      <c r="H41" s="84" t="s">
        <v>32</v>
      </c>
      <c r="I41" s="86"/>
      <c r="J41" s="87"/>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4"/>
      <c r="AS41" s="64"/>
      <c r="AT41" s="64"/>
      <c r="AU41" s="64"/>
      <c r="AV41" s="64"/>
      <c r="AW41" s="64"/>
      <c r="AX41" s="64"/>
    </row>
    <row r="42" spans="1:50" s="118" customFormat="1" x14ac:dyDescent="0.3">
      <c r="A42" s="108"/>
      <c r="B42" s="115" t="s">
        <v>32</v>
      </c>
      <c r="C42" s="120" t="s">
        <v>119</v>
      </c>
      <c r="D42" s="117">
        <f t="shared" ref="D42:I42" si="4">SUM(D40:D41)</f>
        <v>0</v>
      </c>
      <c r="E42" s="117">
        <f t="shared" si="4"/>
        <v>238000</v>
      </c>
      <c r="F42" s="117">
        <f t="shared" si="4"/>
        <v>952000</v>
      </c>
      <c r="G42" s="117">
        <f t="shared" si="4"/>
        <v>595000</v>
      </c>
      <c r="H42" s="117">
        <f t="shared" si="4"/>
        <v>595000</v>
      </c>
      <c r="I42" s="117">
        <f t="shared" si="4"/>
        <v>0</v>
      </c>
      <c r="J42" s="117">
        <f>SUM(D42:H42)</f>
        <v>2380000</v>
      </c>
      <c r="K42" s="108"/>
      <c r="L42" s="108"/>
      <c r="M42" s="108"/>
      <c r="N42" s="108"/>
      <c r="O42" s="108"/>
      <c r="P42" s="108"/>
      <c r="Q42" s="108"/>
      <c r="R42" s="108"/>
      <c r="S42" s="108"/>
      <c r="T42" s="108"/>
      <c r="U42" s="108"/>
      <c r="V42" s="108"/>
      <c r="W42" s="108"/>
      <c r="X42" s="108"/>
      <c r="Y42" s="108"/>
      <c r="Z42" s="108"/>
      <c r="AA42" s="108"/>
      <c r="AB42" s="108"/>
      <c r="AC42" s="108"/>
      <c r="AD42" s="108"/>
      <c r="AE42" s="108"/>
      <c r="AF42" s="108"/>
      <c r="AG42" s="108"/>
      <c r="AH42" s="108"/>
      <c r="AI42" s="108"/>
      <c r="AJ42" s="108"/>
      <c r="AK42" s="108"/>
      <c r="AL42" s="108"/>
      <c r="AM42" s="108"/>
      <c r="AN42" s="108"/>
      <c r="AO42" s="108"/>
      <c r="AP42" s="108"/>
      <c r="AQ42" s="108"/>
      <c r="AR42" s="108"/>
      <c r="AS42" s="108"/>
      <c r="AT42" s="108"/>
      <c r="AU42" s="108"/>
      <c r="AV42" s="108"/>
      <c r="AW42" s="108"/>
      <c r="AX42" s="108"/>
    </row>
    <row r="43" spans="1:50" s="118" customFormat="1" x14ac:dyDescent="0.3">
      <c r="A43" s="108"/>
      <c r="B43" s="115" t="s">
        <v>32</v>
      </c>
      <c r="C43" s="123" t="s">
        <v>120</v>
      </c>
      <c r="D43" s="107" t="s">
        <v>32</v>
      </c>
      <c r="E43" s="109" t="s">
        <v>32</v>
      </c>
      <c r="F43" s="109" t="s">
        <v>32</v>
      </c>
      <c r="G43" s="109" t="s">
        <v>32</v>
      </c>
      <c r="H43" s="109" t="s">
        <v>32</v>
      </c>
      <c r="I43" s="110"/>
      <c r="J43" s="124" t="s">
        <v>32</v>
      </c>
      <c r="K43" s="108"/>
      <c r="L43" s="108"/>
      <c r="M43" s="108"/>
      <c r="N43" s="108"/>
      <c r="O43" s="108"/>
      <c r="P43" s="108"/>
      <c r="Q43" s="108"/>
      <c r="R43" s="108"/>
      <c r="S43" s="108"/>
      <c r="T43" s="108"/>
      <c r="U43" s="108"/>
      <c r="V43" s="108"/>
      <c r="W43" s="108"/>
      <c r="X43" s="108"/>
      <c r="Y43" s="108"/>
      <c r="Z43" s="108"/>
      <c r="AA43" s="108"/>
      <c r="AB43" s="108"/>
      <c r="AC43" s="108"/>
      <c r="AD43" s="108"/>
      <c r="AE43" s="108"/>
      <c r="AF43" s="108"/>
      <c r="AG43" s="108"/>
      <c r="AH43" s="108"/>
      <c r="AI43" s="108"/>
      <c r="AJ43" s="108"/>
      <c r="AK43" s="108"/>
      <c r="AL43" s="108"/>
      <c r="AM43" s="108"/>
      <c r="AN43" s="108"/>
      <c r="AO43" s="108"/>
      <c r="AP43" s="108"/>
      <c r="AQ43" s="108"/>
      <c r="AR43" s="108"/>
      <c r="AS43" s="108"/>
      <c r="AT43" s="108"/>
      <c r="AU43" s="108"/>
      <c r="AV43" s="108"/>
      <c r="AW43" s="108"/>
      <c r="AX43" s="108"/>
    </row>
    <row r="44" spans="1:50" ht="18" x14ac:dyDescent="0.35">
      <c r="A44" s="64"/>
      <c r="B44" s="83" t="s">
        <v>32</v>
      </c>
      <c r="C44" s="25" t="s">
        <v>121</v>
      </c>
      <c r="D44" s="15">
        <v>5940</v>
      </c>
      <c r="E44" s="15">
        <v>7940</v>
      </c>
      <c r="F44" s="15">
        <v>9940</v>
      </c>
      <c r="G44" s="15">
        <v>11940</v>
      </c>
      <c r="H44" s="15">
        <v>13940</v>
      </c>
      <c r="I44" s="15"/>
      <c r="J44" s="15">
        <f t="shared" ref="J44:J50" si="5">SUM(D44:H44)</f>
        <v>49700</v>
      </c>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4"/>
      <c r="AS44" s="64"/>
      <c r="AT44" s="64"/>
      <c r="AU44" s="64"/>
      <c r="AV44" s="64"/>
      <c r="AW44" s="64"/>
      <c r="AX44" s="64"/>
    </row>
    <row r="45" spans="1:50" ht="29.4" x14ac:dyDescent="0.35">
      <c r="A45" s="64"/>
      <c r="B45" s="83" t="s">
        <v>32</v>
      </c>
      <c r="C45" s="25" t="s">
        <v>122</v>
      </c>
      <c r="D45" s="15">
        <v>6000</v>
      </c>
      <c r="E45" s="15">
        <v>7000</v>
      </c>
      <c r="F45" s="15">
        <v>8000</v>
      </c>
      <c r="G45" s="15">
        <v>9000</v>
      </c>
      <c r="H45" s="15">
        <v>10000</v>
      </c>
      <c r="I45" s="15"/>
      <c r="J45" s="15">
        <f t="shared" si="5"/>
        <v>40000</v>
      </c>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4"/>
      <c r="AS45" s="64"/>
      <c r="AT45" s="64"/>
      <c r="AU45" s="64"/>
      <c r="AV45" s="64"/>
      <c r="AW45" s="64"/>
      <c r="AX45" s="64"/>
    </row>
    <row r="46" spans="1:50" ht="72.599999999999994" x14ac:dyDescent="0.35">
      <c r="A46" s="64"/>
      <c r="B46" s="83" t="s">
        <v>32</v>
      </c>
      <c r="C46" s="25" t="s">
        <v>123</v>
      </c>
      <c r="D46" s="15">
        <v>500</v>
      </c>
      <c r="E46" s="15">
        <v>600</v>
      </c>
      <c r="F46" s="15">
        <v>700</v>
      </c>
      <c r="G46" s="15">
        <v>800</v>
      </c>
      <c r="H46" s="15">
        <v>900</v>
      </c>
      <c r="I46" s="15"/>
      <c r="J46" s="15">
        <f t="shared" si="5"/>
        <v>3500</v>
      </c>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64"/>
      <c r="AL46" s="64"/>
      <c r="AM46" s="64"/>
      <c r="AN46" s="64"/>
      <c r="AO46" s="64"/>
      <c r="AP46" s="64"/>
      <c r="AQ46" s="64"/>
      <c r="AR46" s="64"/>
      <c r="AS46" s="64"/>
      <c r="AT46" s="64"/>
      <c r="AU46" s="64"/>
      <c r="AV46" s="64"/>
      <c r="AW46" s="64"/>
      <c r="AX46" s="64"/>
    </row>
    <row r="47" spans="1:50" ht="28.8" x14ac:dyDescent="0.3">
      <c r="B47" s="23"/>
      <c r="C47" s="25" t="s">
        <v>125</v>
      </c>
      <c r="D47" s="15">
        <v>600</v>
      </c>
      <c r="E47" s="15">
        <v>600</v>
      </c>
      <c r="F47" s="15">
        <v>600</v>
      </c>
      <c r="G47" s="15">
        <v>600</v>
      </c>
      <c r="H47" s="15">
        <v>600</v>
      </c>
      <c r="I47" s="15">
        <v>781250</v>
      </c>
      <c r="J47" s="15">
        <f t="shared" si="5"/>
        <v>3000</v>
      </c>
    </row>
    <row r="48" spans="1:50" ht="18" x14ac:dyDescent="0.35">
      <c r="A48" s="64"/>
      <c r="B48" s="83" t="s">
        <v>32</v>
      </c>
      <c r="C48" s="25" t="s">
        <v>66</v>
      </c>
      <c r="D48" s="15">
        <v>0</v>
      </c>
      <c r="E48" s="15">
        <f>34000000*0.1</f>
        <v>3400000</v>
      </c>
      <c r="F48" s="15">
        <f>34000000*0.4</f>
        <v>13600000</v>
      </c>
      <c r="G48" s="15">
        <f>34000000*0.25</f>
        <v>8500000</v>
      </c>
      <c r="H48" s="15">
        <f>34000000*0.25</f>
        <v>8500000</v>
      </c>
      <c r="I48" s="15"/>
      <c r="J48" s="15">
        <f t="shared" si="5"/>
        <v>34000000</v>
      </c>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4"/>
      <c r="AS48" s="64"/>
      <c r="AT48" s="64"/>
      <c r="AU48" s="64"/>
      <c r="AV48" s="64"/>
      <c r="AW48" s="64"/>
      <c r="AX48" s="64"/>
    </row>
    <row r="49" spans="1:50" s="118" customFormat="1" x14ac:dyDescent="0.3">
      <c r="A49" s="108"/>
      <c r="B49" s="113" t="s">
        <v>32</v>
      </c>
      <c r="C49" s="120" t="s">
        <v>17</v>
      </c>
      <c r="D49" s="117">
        <f t="shared" ref="D49:I49" si="6">SUM(D44:D48)</f>
        <v>13040</v>
      </c>
      <c r="E49" s="117">
        <f t="shared" si="6"/>
        <v>3416140</v>
      </c>
      <c r="F49" s="117">
        <f t="shared" si="6"/>
        <v>13619240</v>
      </c>
      <c r="G49" s="117">
        <f t="shared" si="6"/>
        <v>8522340</v>
      </c>
      <c r="H49" s="117">
        <f t="shared" si="6"/>
        <v>8525440</v>
      </c>
      <c r="I49" s="117">
        <f t="shared" si="6"/>
        <v>781250</v>
      </c>
      <c r="J49" s="117">
        <f t="shared" si="5"/>
        <v>34096200</v>
      </c>
      <c r="K49" s="108"/>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c r="AK49" s="108"/>
      <c r="AL49" s="108"/>
      <c r="AM49" s="108"/>
      <c r="AN49" s="108"/>
      <c r="AO49" s="108"/>
      <c r="AP49" s="108"/>
      <c r="AQ49" s="108"/>
      <c r="AR49" s="108"/>
      <c r="AS49" s="108"/>
      <c r="AT49" s="108"/>
      <c r="AU49" s="108"/>
      <c r="AV49" s="108"/>
      <c r="AW49" s="108"/>
      <c r="AX49" s="108"/>
    </row>
    <row r="50" spans="1:50" s="118" customFormat="1" x14ac:dyDescent="0.3">
      <c r="A50" s="108"/>
      <c r="B50" s="113" t="s">
        <v>32</v>
      </c>
      <c r="C50" s="120" t="s">
        <v>18</v>
      </c>
      <c r="D50" s="117">
        <f t="shared" ref="D50:I50" si="7">SUM(D17,D28,D31,D38,D34,D42,D49)</f>
        <v>256431.8</v>
      </c>
      <c r="E50" s="117">
        <f t="shared" si="7"/>
        <v>3920326.594</v>
      </c>
      <c r="F50" s="117">
        <f t="shared" si="7"/>
        <v>14845760.951820001</v>
      </c>
      <c r="G50" s="117">
        <f t="shared" si="7"/>
        <v>9392865.5203745998</v>
      </c>
      <c r="H50" s="117">
        <f t="shared" si="7"/>
        <v>9397276.9659858383</v>
      </c>
      <c r="I50" s="117">
        <f t="shared" si="7"/>
        <v>1231250</v>
      </c>
      <c r="J50" s="117">
        <f t="shared" si="5"/>
        <v>37812661.83218044</v>
      </c>
      <c r="K50" s="152"/>
      <c r="L50" s="108"/>
      <c r="M50" s="108"/>
      <c r="N50" s="108"/>
      <c r="O50" s="108"/>
      <c r="P50" s="108"/>
      <c r="Q50" s="108"/>
      <c r="R50" s="108"/>
      <c r="S50" s="108"/>
      <c r="T50" s="108"/>
      <c r="U50" s="108"/>
      <c r="V50" s="108"/>
      <c r="W50" s="108"/>
      <c r="X50" s="108"/>
      <c r="Y50" s="108"/>
      <c r="Z50" s="108"/>
      <c r="AA50" s="108"/>
      <c r="AB50" s="108"/>
      <c r="AC50" s="108"/>
      <c r="AD50" s="108"/>
      <c r="AE50" s="108"/>
      <c r="AF50" s="108"/>
      <c r="AG50" s="108"/>
      <c r="AH50" s="108"/>
      <c r="AI50" s="108"/>
      <c r="AJ50" s="108"/>
      <c r="AK50" s="108"/>
      <c r="AL50" s="108"/>
      <c r="AM50" s="108"/>
      <c r="AN50" s="108"/>
      <c r="AO50" s="108"/>
      <c r="AP50" s="108"/>
      <c r="AQ50" s="108"/>
      <c r="AR50" s="108"/>
      <c r="AS50" s="108"/>
      <c r="AT50" s="108"/>
      <c r="AU50" s="108"/>
      <c r="AV50" s="108"/>
      <c r="AW50" s="108"/>
      <c r="AX50" s="108"/>
    </row>
    <row r="51" spans="1:50" ht="18" x14ac:dyDescent="0.35">
      <c r="A51" s="64"/>
      <c r="B51" s="80"/>
      <c r="C51" s="86"/>
      <c r="D51" s="86"/>
      <c r="E51" s="86"/>
      <c r="F51" s="86"/>
      <c r="G51" s="86"/>
      <c r="H51" s="86"/>
      <c r="I51" s="86"/>
      <c r="J51" s="86"/>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K51" s="64"/>
      <c r="AL51" s="64"/>
      <c r="AM51" s="64"/>
      <c r="AN51" s="64"/>
      <c r="AO51" s="64"/>
      <c r="AP51" s="64"/>
      <c r="AQ51" s="64"/>
      <c r="AR51" s="64"/>
      <c r="AS51" s="64"/>
      <c r="AT51" s="64"/>
      <c r="AU51" s="64"/>
      <c r="AV51" s="64"/>
      <c r="AW51" s="64"/>
      <c r="AX51" s="64"/>
    </row>
    <row r="52" spans="1:50" s="118" customFormat="1" ht="28.8" x14ac:dyDescent="0.3">
      <c r="A52" s="108"/>
      <c r="B52" s="155" t="s">
        <v>67</v>
      </c>
      <c r="C52" s="127" t="s">
        <v>68</v>
      </c>
      <c r="D52" s="128" t="s">
        <v>32</v>
      </c>
      <c r="E52" s="128" t="s">
        <v>32</v>
      </c>
      <c r="F52" s="128" t="s">
        <v>32</v>
      </c>
      <c r="G52" s="128" t="s">
        <v>32</v>
      </c>
      <c r="H52" s="128" t="s">
        <v>32</v>
      </c>
      <c r="I52" s="110"/>
      <c r="J52" s="129" t="s">
        <v>32</v>
      </c>
      <c r="K52" s="108"/>
      <c r="L52" s="108"/>
      <c r="M52" s="108"/>
      <c r="N52" s="108"/>
      <c r="O52" s="108"/>
      <c r="P52" s="108"/>
      <c r="Q52" s="108"/>
      <c r="R52" s="108"/>
      <c r="S52" s="108"/>
      <c r="T52" s="108"/>
      <c r="U52" s="108"/>
      <c r="V52" s="108"/>
      <c r="W52" s="108"/>
      <c r="X52" s="108"/>
      <c r="Y52" s="108"/>
      <c r="Z52" s="108"/>
      <c r="AA52" s="108"/>
      <c r="AB52" s="108"/>
      <c r="AC52" s="108"/>
      <c r="AD52" s="108"/>
      <c r="AE52" s="108"/>
      <c r="AF52" s="108"/>
      <c r="AG52" s="108"/>
      <c r="AH52" s="108"/>
      <c r="AI52" s="108"/>
      <c r="AJ52" s="108"/>
      <c r="AK52" s="108"/>
      <c r="AL52" s="108"/>
      <c r="AM52" s="108"/>
      <c r="AN52" s="108"/>
      <c r="AO52" s="108"/>
      <c r="AP52" s="108"/>
      <c r="AQ52" s="108"/>
      <c r="AR52" s="108"/>
      <c r="AS52" s="108"/>
      <c r="AT52" s="108"/>
      <c r="AU52" s="108"/>
      <c r="AV52" s="108"/>
      <c r="AW52" s="108"/>
      <c r="AX52" s="108"/>
    </row>
    <row r="53" spans="1:50" ht="28.8" x14ac:dyDescent="0.3">
      <c r="B53" s="23"/>
      <c r="C53" s="25" t="s">
        <v>69</v>
      </c>
      <c r="D53" s="15">
        <f>(SUM(D17,D28))*0.2498</f>
        <v>56865.171439999998</v>
      </c>
      <c r="E53" s="15">
        <f>(SUM(E17,E28))*0.2498</f>
        <v>58875.010781199991</v>
      </c>
      <c r="F53" s="15">
        <f>(SUM(F17,F28))*0.2498</f>
        <v>60956.933364636003</v>
      </c>
      <c r="G53" s="15">
        <f>(SUM(G17,G28))*0.2498</f>
        <v>63112.349789575084</v>
      </c>
      <c r="H53" s="15">
        <v>65344</v>
      </c>
      <c r="I53" s="63">
        <f>(SUM(I17,I28))*0.2498</f>
        <v>112410</v>
      </c>
      <c r="J53" s="15">
        <f>(SUM(J17,J28))*0.2498</f>
        <v>305154.13927867345</v>
      </c>
    </row>
    <row r="54" spans="1:50" ht="18" x14ac:dyDescent="0.35">
      <c r="A54" s="64"/>
      <c r="B54" s="83"/>
      <c r="C54" s="84"/>
      <c r="D54" s="82"/>
      <c r="E54" s="85"/>
      <c r="F54" s="85"/>
      <c r="G54" s="85"/>
      <c r="H54" s="85"/>
      <c r="I54" s="86"/>
      <c r="J54" s="87"/>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4"/>
      <c r="AR54" s="64"/>
      <c r="AS54" s="64"/>
      <c r="AT54" s="64"/>
      <c r="AU54" s="64"/>
      <c r="AV54" s="64"/>
      <c r="AW54" s="64"/>
      <c r="AX54" s="64"/>
    </row>
    <row r="55" spans="1:50" s="118" customFormat="1" x14ac:dyDescent="0.3">
      <c r="A55" s="108"/>
      <c r="B55" s="113" t="s">
        <v>32</v>
      </c>
      <c r="C55" s="120" t="s">
        <v>20</v>
      </c>
      <c r="D55" s="117">
        <f t="shared" ref="D55:J55" si="8">D53</f>
        <v>56865.171439999998</v>
      </c>
      <c r="E55" s="117">
        <f t="shared" si="8"/>
        <v>58875.010781199991</v>
      </c>
      <c r="F55" s="117">
        <f t="shared" si="8"/>
        <v>60956.933364636003</v>
      </c>
      <c r="G55" s="117">
        <f t="shared" si="8"/>
        <v>63112.349789575084</v>
      </c>
      <c r="H55" s="117">
        <f t="shared" si="8"/>
        <v>65344</v>
      </c>
      <c r="I55" s="117">
        <f t="shared" si="8"/>
        <v>112410</v>
      </c>
      <c r="J55" s="117">
        <f t="shared" si="8"/>
        <v>305154.13927867345</v>
      </c>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08"/>
      <c r="AH55" s="108"/>
      <c r="AI55" s="108"/>
      <c r="AJ55" s="108"/>
      <c r="AK55" s="108"/>
      <c r="AL55" s="108"/>
      <c r="AM55" s="108"/>
      <c r="AN55" s="108"/>
      <c r="AO55" s="108"/>
      <c r="AP55" s="108"/>
      <c r="AQ55" s="108"/>
      <c r="AR55" s="108"/>
      <c r="AS55" s="108"/>
      <c r="AT55" s="108"/>
      <c r="AU55" s="108"/>
      <c r="AV55" s="108"/>
      <c r="AW55" s="108"/>
      <c r="AX55" s="108"/>
    </row>
    <row r="56" spans="1:50" ht="18.600000000000001" thickBot="1" x14ac:dyDescent="0.4">
      <c r="A56" s="64"/>
      <c r="B56" s="80"/>
      <c r="C56" s="86"/>
      <c r="D56" s="86"/>
      <c r="E56" s="86"/>
      <c r="F56" s="86"/>
      <c r="G56" s="86"/>
      <c r="H56" s="86"/>
      <c r="I56" s="86"/>
      <c r="J56" s="86"/>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64"/>
      <c r="AS56" s="64"/>
      <c r="AT56" s="64"/>
      <c r="AU56" s="64"/>
      <c r="AV56" s="64"/>
      <c r="AW56" s="64"/>
      <c r="AX56" s="64"/>
    </row>
    <row r="57" spans="1:50" s="118" customFormat="1" ht="29.4" thickBot="1" x14ac:dyDescent="0.35">
      <c r="A57" s="156"/>
      <c r="B57" s="157" t="s">
        <v>21</v>
      </c>
      <c r="C57" s="130" t="s">
        <v>32</v>
      </c>
      <c r="D57" s="131">
        <f t="shared" ref="D57:J57" si="9">SUM(D50,D55)</f>
        <v>313296.97143999999</v>
      </c>
      <c r="E57" s="131">
        <f t="shared" si="9"/>
        <v>3979201.6047812002</v>
      </c>
      <c r="F57" s="131">
        <f t="shared" si="9"/>
        <v>14906717.885184636</v>
      </c>
      <c r="G57" s="131">
        <f t="shared" si="9"/>
        <v>9455977.8701641746</v>
      </c>
      <c r="H57" s="131">
        <f t="shared" si="9"/>
        <v>9462620.9659858383</v>
      </c>
      <c r="I57" s="131">
        <f t="shared" si="9"/>
        <v>1343660</v>
      </c>
      <c r="J57" s="131">
        <f t="shared" si="9"/>
        <v>38117815.971459113</v>
      </c>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56"/>
      <c r="AN57" s="156"/>
      <c r="AO57" s="156"/>
      <c r="AP57" s="156"/>
      <c r="AQ57" s="156"/>
      <c r="AR57" s="156"/>
      <c r="AS57" s="156"/>
      <c r="AT57" s="156"/>
      <c r="AU57" s="156"/>
      <c r="AV57" s="156"/>
      <c r="AW57" s="156"/>
      <c r="AX57" s="156"/>
    </row>
    <row r="58" spans="1:50" ht="18" x14ac:dyDescent="0.35">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N58" s="64"/>
      <c r="AO58" s="64"/>
      <c r="AP58" s="64"/>
      <c r="AQ58" s="64"/>
      <c r="AR58" s="64"/>
      <c r="AS58" s="64"/>
      <c r="AT58" s="64"/>
      <c r="AU58" s="64"/>
      <c r="AV58" s="64"/>
      <c r="AW58" s="64"/>
      <c r="AX58" s="64"/>
    </row>
    <row r="59" spans="1:50" ht="18" x14ac:dyDescent="0.35">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c r="AM59" s="64"/>
      <c r="AN59" s="64"/>
      <c r="AO59" s="64"/>
      <c r="AP59" s="64"/>
      <c r="AQ59" s="64"/>
      <c r="AR59" s="64"/>
      <c r="AS59" s="64"/>
      <c r="AT59" s="64"/>
      <c r="AU59" s="64"/>
      <c r="AV59" s="64"/>
      <c r="AW59" s="64"/>
      <c r="AX59" s="64"/>
    </row>
    <row r="60" spans="1:50" ht="18" x14ac:dyDescent="0.35">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c r="AL60" s="64"/>
      <c r="AM60" s="64"/>
      <c r="AN60" s="64"/>
      <c r="AO60" s="64"/>
      <c r="AP60" s="64"/>
      <c r="AQ60" s="64"/>
      <c r="AR60" s="64"/>
      <c r="AS60" s="64"/>
      <c r="AT60" s="64"/>
      <c r="AU60" s="64"/>
      <c r="AV60" s="64"/>
      <c r="AW60" s="64"/>
      <c r="AX60" s="64"/>
    </row>
    <row r="61" spans="1:50" ht="18" x14ac:dyDescent="0.35">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1:50" ht="18" x14ac:dyDescent="0.35">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1:50" ht="18" x14ac:dyDescent="0.35">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row>
    <row r="64" spans="1:50" ht="18" x14ac:dyDescent="0.35">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row>
    <row r="65" spans="1:50" ht="18" x14ac:dyDescent="0.35">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64"/>
      <c r="AK65" s="64"/>
      <c r="AL65" s="64"/>
      <c r="AM65" s="64"/>
      <c r="AN65" s="64"/>
      <c r="AO65" s="64"/>
      <c r="AP65" s="64"/>
      <c r="AQ65" s="64"/>
      <c r="AR65" s="64"/>
      <c r="AS65" s="64"/>
      <c r="AT65" s="64"/>
      <c r="AU65" s="64"/>
      <c r="AV65" s="64"/>
      <c r="AW65" s="64"/>
      <c r="AX65" s="64"/>
    </row>
    <row r="66" spans="1:50" ht="18" x14ac:dyDescent="0.35">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1:50" ht="18" x14ac:dyDescent="0.35">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row>
    <row r="68" spans="1:50" ht="18" x14ac:dyDescent="0.35">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row>
    <row r="69" spans="1:50" ht="18" x14ac:dyDescent="0.35">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row>
    <row r="70" spans="1:50" ht="18" x14ac:dyDescent="0.35">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4"/>
      <c r="AO70" s="64"/>
      <c r="AP70" s="64"/>
      <c r="AQ70" s="64"/>
      <c r="AR70" s="64"/>
      <c r="AS70" s="64"/>
      <c r="AT70" s="64"/>
      <c r="AU70" s="64"/>
      <c r="AV70" s="64"/>
      <c r="AW70" s="64"/>
      <c r="AX70" s="64"/>
    </row>
    <row r="71" spans="1:50" ht="18" x14ac:dyDescent="0.35">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c r="AK71" s="64"/>
      <c r="AL71" s="64"/>
      <c r="AM71" s="64"/>
      <c r="AN71" s="64"/>
      <c r="AO71" s="64"/>
      <c r="AP71" s="64"/>
      <c r="AQ71" s="64"/>
      <c r="AR71" s="64"/>
      <c r="AS71" s="64"/>
      <c r="AT71" s="64"/>
      <c r="AU71" s="64"/>
      <c r="AV71" s="64"/>
      <c r="AW71" s="64"/>
      <c r="AX71" s="64"/>
    </row>
    <row r="72" spans="1:50" ht="18" x14ac:dyDescent="0.35">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4"/>
      <c r="AL72" s="64"/>
      <c r="AM72" s="64"/>
      <c r="AN72" s="64"/>
      <c r="AO72" s="64"/>
      <c r="AP72" s="64"/>
      <c r="AQ72" s="64"/>
      <c r="AR72" s="64"/>
      <c r="AS72" s="64"/>
      <c r="AT72" s="64"/>
      <c r="AU72" s="64"/>
      <c r="AV72" s="64"/>
      <c r="AW72" s="64"/>
      <c r="AX72" s="64"/>
    </row>
  </sheetData>
  <pageMargins left="0.7" right="0.7" top="0.75" bottom="0.75" header="0.3" footer="0.3"/>
  <pageSetup scale="77" fitToHeight="0" orientation="landscape" r:id="rId1"/>
  <ignoredErrors>
    <ignoredError sqref="J47"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2.xml><?xml version="1.0" encoding="utf-8"?>
<p:properties xmlns:p="http://schemas.microsoft.com/office/2006/metadata/properties" xmlns:xsi="http://www.w3.org/2001/XMLSchema-instance" xmlns:pc="http://schemas.microsoft.com/office/infopath/2007/PartnerControls">
  <documentManagement>
    <SharedWithUsers xmlns="197f4298-1409-46bb-b9c2-3996538ac274">
      <UserInfo>
        <DisplayName>SharingLinks.cd7199e0-3019-4770-af23-1ba8c35e4a37.OrganizationEdit.b1237b01-ca64-4605-b4c3-e192acc355d5</DisplayName>
        <AccountId>204</AccountId>
        <AccountType/>
      </UserInfo>
      <UserInfo>
        <DisplayName>Butler, Elizabeth (she/her/hers)</DisplayName>
        <AccountId>313</AccountId>
        <AccountType/>
      </UserInfo>
      <UserInfo>
        <DisplayName>SharingLinks.c429da80-75db-48b8-ac2c-b8b8d35a7f8d.OrganizationEdit.8c06e9f9-c4a2-42b6-8195-9fbcfda7ee4f</DisplayName>
        <AccountId>223</AccountId>
        <AccountType/>
      </UserInfo>
      <UserInfo>
        <DisplayName>Loutan, Reema (she/her/hers)</DisplayName>
        <AccountId>314</AccountId>
        <AccountType/>
      </UserInfo>
      <UserInfo>
        <DisplayName>SharingLinks.4046d22a-99a7-4d38-96fd-c2a5402ab433.OrganizationEdit.045493fe-632a-411c-b5ba-4812fc49926a</DisplayName>
        <AccountId>222</AccountId>
        <AccountType/>
      </UserInfo>
      <UserInfo>
        <DisplayName>Bitalac, Emily</DisplayName>
        <AccountId>804</AccountId>
        <AccountType/>
      </UserInfo>
      <UserInfo>
        <DisplayName>Roberts, Timothy-P</DisplayName>
        <AccountId>50</AccountId>
        <AccountType/>
      </UserInfo>
      <UserInfo>
        <DisplayName>O'Sullivan, Caitlin (she/her/hers)</DisplayName>
        <AccountId>248</AccountId>
        <AccountType/>
      </UserInfo>
      <UserInfo>
        <DisplayName>January, Elizabeth (she/her/hers)</DisplayName>
        <AccountId>1114</AccountId>
        <AccountType/>
      </UserInfo>
      <UserInfo>
        <DisplayName>Ng, Allison</DisplayName>
        <AccountId>221</AccountId>
        <AccountType/>
      </UserInfo>
      <UserInfo>
        <DisplayName>Thompson, Ashley (she/her/hers)</DisplayName>
        <AccountId>62</AccountId>
        <AccountType/>
      </UserInfo>
      <UserInfo>
        <DisplayName>Damberg, Rich</DisplayName>
        <AccountId>16</AccountId>
        <AccountType/>
      </UserInfo>
      <UserInfo>
        <DisplayName>Brachtl, Megan</DisplayName>
        <AccountId>17</AccountId>
        <AccountType/>
      </UserInfo>
      <UserInfo>
        <DisplayName>Denny, Andrea</DisplayName>
        <AccountId>14</AccountId>
        <AccountType/>
      </UserInfo>
      <UserInfo>
        <DisplayName>Hansel, Peter</DisplayName>
        <AccountId>202</AccountId>
        <AccountType/>
      </UserInfo>
    </SharedWithUsers>
    <lcf76f155ced4ddcb4097134ff3c332f xmlns="89c513ae-c860-4aad-b342-fb4619405c1a">
      <Terms xmlns="http://schemas.microsoft.com/office/infopath/2007/PartnerControls"/>
    </lcf76f155ced4ddcb4097134ff3c332f>
    <TaxCatchAll xmlns="197f4298-1409-46bb-b9c2-3996538ac27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85E427B387FE1B45875AED30395C2F89" ma:contentTypeVersion="15" ma:contentTypeDescription="Create a new document." ma:contentTypeScope="" ma:versionID="51fd6531230392a0272285727714e06c">
  <xsd:schema xmlns:xsd="http://www.w3.org/2001/XMLSchema" xmlns:xs="http://www.w3.org/2001/XMLSchema" xmlns:p="http://schemas.microsoft.com/office/2006/metadata/properties" xmlns:ns2="89c513ae-c860-4aad-b342-fb4619405c1a" xmlns:ns3="197f4298-1409-46bb-b9c2-3996538ac274" targetNamespace="http://schemas.microsoft.com/office/2006/metadata/properties" ma:root="true" ma:fieldsID="250d4afccadcda6f342da0df4d55fbd7" ns2:_="" ns3:_="">
    <xsd:import namespace="89c513ae-c860-4aad-b342-fb4619405c1a"/>
    <xsd:import namespace="197f4298-1409-46bb-b9c2-3996538ac27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DateTaken"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c513ae-c860-4aad-b342-fb4619405c1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0ec6819c-d561-498f-ad6b-029f1b52bec6"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7f4298-1409-46bb-b9c2-3996538ac274"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2e2961f4-37f0-43bf-a38b-a461f9e0c546}" ma:internalName="TaxCatchAll" ma:showField="CatchAllData" ma:web="197f4298-1409-46bb-b9c2-3996538ac27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A2572C9-94E8-4C6B-8BD4-9D0B9DF7E5AC}">
  <ds:schemaRefs>
    <ds:schemaRef ds:uri="http://schemas.microsoft.com/DataMashup"/>
  </ds:schemaRefs>
</ds:datastoreItem>
</file>

<file path=customXml/itemProps2.xml><?xml version="1.0" encoding="utf-8"?>
<ds:datastoreItem xmlns:ds="http://schemas.openxmlformats.org/officeDocument/2006/customXml" ds:itemID="{68222176-22B4-47AB-AB9E-BB248AC3A7F3}">
  <ds:schemaRefs>
    <ds:schemaRef ds:uri="http://schemas.microsoft.com/office/2006/documentManagement/types"/>
    <ds:schemaRef ds:uri="http://purl.org/dc/elements/1.1/"/>
    <ds:schemaRef ds:uri="http://schemas.microsoft.com/office/2006/metadata/properties"/>
    <ds:schemaRef ds:uri="http://www.w3.org/XML/1998/namespace"/>
    <ds:schemaRef ds:uri="http://purl.org/dc/terms/"/>
    <ds:schemaRef ds:uri="http://purl.org/dc/dcmitype/"/>
    <ds:schemaRef ds:uri="89c513ae-c860-4aad-b342-fb4619405c1a"/>
    <ds:schemaRef ds:uri="http://schemas.microsoft.com/office/infopath/2007/PartnerControls"/>
    <ds:schemaRef ds:uri="http://schemas.openxmlformats.org/package/2006/metadata/core-properties"/>
    <ds:schemaRef ds:uri="197f4298-1409-46bb-b9c2-3996538ac274"/>
  </ds:schemaRefs>
</ds:datastoreItem>
</file>

<file path=customXml/itemProps3.xml><?xml version="1.0" encoding="utf-8"?>
<ds:datastoreItem xmlns:ds="http://schemas.openxmlformats.org/officeDocument/2006/customXml" ds:itemID="{E61D5935-F179-4A89-95E0-C99AE243BFAE}">
  <ds:schemaRefs>
    <ds:schemaRef ds:uri="http://schemas.microsoft.com/sharepoint/v3/contenttype/forms"/>
  </ds:schemaRefs>
</ds:datastoreItem>
</file>

<file path=customXml/itemProps4.xml><?xml version="1.0" encoding="utf-8"?>
<ds:datastoreItem xmlns:ds="http://schemas.openxmlformats.org/officeDocument/2006/customXml" ds:itemID="{C80CC586-90BC-4425-A5CC-064F48E603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9c513ae-c860-4aad-b342-fb4619405c1a"/>
    <ds:schemaRef ds:uri="197f4298-1409-46bb-b9c2-3996538ac2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Overview</vt:lpstr>
      <vt:lpstr>Consolidated Budget</vt:lpstr>
      <vt:lpstr>Fleet Conversion</vt:lpstr>
      <vt:lpstr>Charging</vt:lpstr>
      <vt:lpstr>Food Waste</vt:lpstr>
      <vt:lpstr>Renewables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2024-03-27T19:06:11Z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0x01010085E427B387FE1B45875AED30395C2F89</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