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8C6168FE-9625-4CAD-97D2-388B6DBC8D07}" xr6:coauthVersionLast="47" xr6:coauthVersionMax="47" xr10:uidLastSave="{00000000-0000-0000-0000-000000000000}"/>
  <bookViews>
    <workbookView xWindow="-120" yWindow="-120" windowWidth="29040" windowHeight="15720" tabRatio="979" firstSheet="1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  <definedName name="_xlnm.Print_Area" localSheetId="1">'Consolidated Budget'!$A$1:$J$30</definedName>
    <definedName name="_xlnm.Print_Area" localSheetId="2">'Measure 1 Budget'!$A$1:$J$41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6" l="1"/>
  <c r="D26" i="16"/>
  <c r="J18" i="31" l="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10" i="16"/>
  <c r="E54" i="34"/>
  <c r="J54" i="34" s="1"/>
  <c r="F54" i="34"/>
  <c r="F56" i="34" s="1"/>
  <c r="J56" i="34" s="1"/>
  <c r="G54" i="34"/>
  <c r="H54" i="34"/>
  <c r="D54" i="34"/>
  <c r="J8" i="16"/>
  <c r="J9" i="16"/>
  <c r="E14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4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38" i="16"/>
  <c r="F38" i="16"/>
  <c r="G38" i="16"/>
  <c r="H38" i="16"/>
  <c r="D38" i="16"/>
  <c r="J36" i="16"/>
  <c r="J38" i="16" s="1"/>
  <c r="E32" i="16"/>
  <c r="F32" i="16"/>
  <c r="G32" i="16"/>
  <c r="H32" i="16"/>
  <c r="D32" i="16"/>
  <c r="E28" i="16"/>
  <c r="F28" i="16"/>
  <c r="G28" i="16"/>
  <c r="H28" i="16"/>
  <c r="D28" i="16"/>
  <c r="E24" i="16"/>
  <c r="F24" i="16"/>
  <c r="G24" i="16"/>
  <c r="H24" i="16"/>
  <c r="D24" i="16"/>
  <c r="J24" i="16"/>
  <c r="J26" i="16"/>
  <c r="J30" i="16"/>
  <c r="E21" i="16"/>
  <c r="F21" i="16"/>
  <c r="G21" i="16"/>
  <c r="H21" i="16"/>
  <c r="D21" i="16"/>
  <c r="J19" i="16"/>
  <c r="J21" i="16" s="1"/>
  <c r="E17" i="16"/>
  <c r="F17" i="16"/>
  <c r="G17" i="16"/>
  <c r="H17" i="16"/>
  <c r="D17" i="16"/>
  <c r="J17" i="16"/>
  <c r="E11" i="16"/>
  <c r="F11" i="16"/>
  <c r="G11" i="16"/>
  <c r="H11" i="16"/>
  <c r="D11" i="16"/>
  <c r="G14" i="16"/>
  <c r="H14" i="16"/>
  <c r="D14" i="16"/>
  <c r="J32" i="16" l="1"/>
  <c r="J28" i="16"/>
  <c r="D16" i="30"/>
  <c r="E10" i="30"/>
  <c r="G10" i="30"/>
  <c r="D33" i="16"/>
  <c r="D40" i="16" s="1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33" i="16"/>
  <c r="H40" i="16" s="1"/>
  <c r="J11" i="16"/>
  <c r="J12" i="16"/>
  <c r="J14" i="16" s="1"/>
  <c r="J55" i="29"/>
  <c r="J49" i="29"/>
  <c r="J50" i="28"/>
  <c r="J56" i="27"/>
  <c r="E33" i="16"/>
  <c r="E40" i="16" s="1"/>
  <c r="G33" i="16"/>
  <c r="G40" i="16" s="1"/>
  <c r="F33" i="16"/>
  <c r="F40" i="16" s="1"/>
  <c r="J16" i="30" l="1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33" i="16"/>
  <c r="J40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<sst xmlns="http://schemas.openxmlformats.org/spreadsheetml/2006/main" count="498" uniqueCount="86">
  <si>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</si>
  <si>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</si>
  <si>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</si>
  <si>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</si>
  <si>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</si>
  <si>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</si>
  <si>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</si>
  <si>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</si>
  <si>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</si>
  <si>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</si>
  <si>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</si>
  <si>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</si>
  <si>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</si>
  <si>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</si>
  <si>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</si>
  <si>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</si>
  <si>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</si>
  <si>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</si>
  <si>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</si>
  <si>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</si>
  <si>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</si>
  <si>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</si>
  <si>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</si>
  <si>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</si>
  <si>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</si>
  <si>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</si>
  <si>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</si>
  <si>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</si>
  <si>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GHG Reduction Plan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</si>
  <si>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</si>
  <si>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</si>
  <si>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</si>
  <si>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</si>
  <si>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</si>
  <si>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</si>
  <si>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</si>
  <si>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</si>
  <si>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</si>
  <si>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Faculty Time</t>
  </si>
  <si>
    <t>Directors 3 FTE</t>
  </si>
  <si>
    <t>Students</t>
  </si>
  <si>
    <t xml:space="preserve"> Fringe Benefits </t>
  </si>
  <si>
    <t xml:space="preserve"> Travel </t>
  </si>
  <si>
    <t xml:space="preserve"> Equipment </t>
  </si>
  <si>
    <t>Composting Equipment</t>
  </si>
  <si>
    <t xml:space="preserve"> </t>
  </si>
  <si>
    <t xml:space="preserve"> Supplies </t>
  </si>
  <si>
    <t xml:space="preserve"> Contractual </t>
  </si>
  <si>
    <t>Region One</t>
  </si>
  <si>
    <t>OTHER</t>
  </si>
  <si>
    <t>Tuition</t>
  </si>
  <si>
    <t>Indirect Costs</t>
  </si>
  <si>
    <t>TOTAL CONTRACTUAL</t>
  </si>
  <si>
    <t>Other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</si>
  <si>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</si>
  <si>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</si>
  <si>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</si>
  <si>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</si>
  <si>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</si>
  <si>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</si>
  <si>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</si>
  <si>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</si>
  <si>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</si>
  <si>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</si>
  <si>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</si>
  <si>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</si>
  <si>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</si>
  <si>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</si>
  <si>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</si>
  <si>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</si>
  <si>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</si>
  <si>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 xml:space="preserve">Project Manager @ $80,000/yr, .5 FTE, with salary increase 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</si>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</sst>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[$$-409]* #,##0_);_([$$-409]* \(#,##0\);_([$$-409]* &quot;-&quot;??_);_(@_)"/>
    <numFmt numFmtId="166" formatCode="&quot;$&quot;#,##0.00"/>
    <numFmt numFmtId="167" formatCode="&quot;$&quot;#,##0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6" fontId="18" fillId="7" borderId="1" xfId="0" applyNumberFormat="1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19" fillId="0" borderId="1" xfId="0" applyFont="1" applyBorder="1"/>
    <xf numFmtId="166" fontId="19" fillId="4" borderId="1" xfId="1" applyNumberFormat="1" applyFont="1" applyFill="1" applyBorder="1" applyAlignment="1">
      <alignment wrapText="1"/>
    </xf>
    <xf numFmtId="6" fontId="18" fillId="7" borderId="1" xfId="0" applyNumberFormat="1" applyFont="1" applyFill="1" applyBorder="1" applyAlignment="1">
      <alignment horizontal="left" vertical="top" wrapText="1"/>
    </xf>
    <xf numFmtId="6" fontId="18" fillId="7" borderId="8" xfId="0" applyNumberFormat="1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0" fontId="19" fillId="0" borderId="0" xfId="0" applyFont="1"/>
    <xf numFmtId="6" fontId="18" fillId="0" borderId="1" xfId="0" applyNumberFormat="1" applyFont="1" applyBorder="1" applyAlignment="1">
      <alignment wrapText="1"/>
    </xf>
    <xf numFmtId="6" fontId="19" fillId="0" borderId="0" xfId="0" applyNumberFormat="1" applyFont="1"/>
    <xf numFmtId="6" fontId="19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wrapText="1"/>
    </xf>
    <xf numFmtId="6" fontId="18" fillId="4" borderId="4" xfId="0" applyNumberFormat="1" applyFont="1" applyFill="1" applyBorder="1" applyAlignment="1">
      <alignment wrapText="1"/>
    </xf>
    <xf numFmtId="167" fontId="19" fillId="0" borderId="1" xfId="3" applyNumberFormat="1" applyFont="1" applyFill="1" applyBorder="1"/>
    <xf numFmtId="167" fontId="18" fillId="0" borderId="1" xfId="0" applyNumberFormat="1" applyFont="1" applyBorder="1" applyAlignment="1">
      <alignment wrapText="1"/>
    </xf>
    <xf numFmtId="167" fontId="19" fillId="0" borderId="1" xfId="0" applyNumberFormat="1" applyFont="1" applyBorder="1" applyAlignment="1">
      <alignment wrapText="1"/>
    </xf>
    <xf numFmtId="6" fontId="20" fillId="0" borderId="12" xfId="0" applyNumberFormat="1" applyFont="1" applyBorder="1" applyAlignment="1">
      <alignment wrapText="1"/>
    </xf>
    <xf numFmtId="0" fontId="18" fillId="0" borderId="1" xfId="0" applyFont="1" applyBorder="1" applyAlignment="1">
      <alignment horizontal="left" wrapText="1" indent="2"/>
    </xf>
    <xf numFmtId="0" fontId="19" fillId="0" borderId="1" xfId="0" applyFont="1" applyBorder="1" applyAlignment="1">
      <alignment horizontal="left" wrapText="1" indent="2"/>
    </xf>
    <xf numFmtId="167" fontId="19" fillId="0" borderId="1" xfId="1" applyNumberFormat="1" applyFont="1" applyBorder="1"/>
    <xf numFmtId="0" fontId="3" fillId="0" borderId="0" xfId="0" applyFont="1" applyAlignment="1">
      <alignment horizontal="left" wrapText="1"/>
    </xf>
    <xf numFmtId="9" fontId="18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0"/>
      <c r="R28" s="61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54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41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 t="s">
        <v>55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5" t="s">
        <v>72</v>
      </c>
      <c r="D18" s="13"/>
      <c r="E18" s="10"/>
      <c r="F18" s="10"/>
      <c r="G18" s="10"/>
      <c r="H18" s="10"/>
      <c r="J18" s="15" t="s">
        <v>37</v>
      </c>
    </row>
    <row r="19" spans="2:10" x14ac:dyDescent="0.25">
      <c r="B19" s="23"/>
      <c r="C19" s="29" t="s">
        <v>56</v>
      </c>
      <c r="D19" s="15" t="s">
        <v>45</v>
      </c>
      <c r="E19" s="11" t="s">
        <v>45</v>
      </c>
      <c r="F19" s="11" t="s">
        <v>45</v>
      </c>
      <c r="G19" s="11"/>
      <c r="H19" s="11"/>
      <c r="J19" s="15"/>
    </row>
    <row r="20" spans="2:10" x14ac:dyDescent="0.25">
      <c r="B20" s="23"/>
      <c r="C20" s="29" t="s">
        <v>57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78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60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61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62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43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25">
      <c r="B33" s="23"/>
      <c r="C33" s="25" t="s">
        <v>65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47</v>
      </c>
      <c r="D36" s="13" t="s">
        <v>37</v>
      </c>
      <c r="E36" s="10"/>
      <c r="F36" s="10"/>
      <c r="G36" s="10"/>
      <c r="H36" s="10"/>
      <c r="J36" s="15"/>
    </row>
    <row r="37" spans="2:10" ht="30" x14ac:dyDescent="0.25">
      <c r="B37" s="23"/>
      <c r="C37" s="58" t="s">
        <v>79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80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81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82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83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49</v>
      </c>
      <c r="D43" s="13" t="s">
        <v>37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84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51</v>
      </c>
      <c r="C53" s="17" t="s">
        <v>51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85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  <pageSetUpPr fitToPage="1"/>
  </sheetPr>
  <dimension ref="B2:AM30"/>
  <sheetViews>
    <sheetView showGridLines="0" tabSelected="1" zoomScale="83" zoomScaleNormal="85" workbookViewId="0">
      <selection activeCell="J18" sqref="J18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4.42578125" style="6" customWidth="1"/>
    <col min="5" max="5" width="12.85546875" style="2" customWidth="1"/>
    <col min="6" max="6" width="12.140625" customWidth="1"/>
    <col min="7" max="7" width="13" customWidth="1"/>
    <col min="8" max="8" width="12" style="2" customWidth="1"/>
    <col min="9" max="9" width="3.5703125" style="7" customWidth="1"/>
    <col min="10" max="10" width="27.140625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90" t="s">
        <v>1</v>
      </c>
      <c r="C3" s="90"/>
      <c r="D3" s="90"/>
      <c r="E3" s="90"/>
      <c r="F3" s="90"/>
      <c r="G3" s="90"/>
      <c r="H3" s="90"/>
      <c r="I3" s="90"/>
      <c r="J3" s="90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5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6" t="s">
        <v>10</v>
      </c>
    </row>
    <row r="7" spans="2:39" s="5" customFormat="1" x14ac:dyDescent="0.25">
      <c r="B7" s="22" t="s">
        <v>11</v>
      </c>
      <c r="C7" s="51" t="s">
        <v>12</v>
      </c>
      <c r="D7" s="69">
        <f>'Measure 1 Budget'!D11+'Measure 2 Budget'!D11+'Measure 3 Budget'!D11+'Measure 4 Budget'!D11+'Measure 5 Budget'!D11</f>
        <v>2162934</v>
      </c>
      <c r="E7" s="69">
        <f>'Measure 1 Budget'!E11+'Measure 2 Budget'!E11+'Measure 3 Budget'!E11+'Measure 4 Budget'!E11+'Measure 5 Budget'!E11</f>
        <v>2227822.02</v>
      </c>
      <c r="F7" s="69">
        <f>'Measure 1 Budget'!F11+'Measure 2 Budget'!F11+'Measure 3 Budget'!F11+'Measure 4 Budget'!F11+'Measure 5 Budget'!F11</f>
        <v>2294656.6806000001</v>
      </c>
      <c r="G7" s="69">
        <f>'Measure 1 Budget'!G11+'Measure 2 Budget'!G11+'Measure 3 Budget'!G11+'Measure 4 Budget'!G11+'Measure 5 Budget'!G11</f>
        <v>2363496.3810179997</v>
      </c>
      <c r="H7" s="69">
        <f>'Measure 1 Budget'!H11+'Measure 2 Budget'!H11+'Measure 3 Budget'!H11+'Measure 4 Budget'!H11+'Measure 5 Budget'!H11</f>
        <v>0</v>
      </c>
      <c r="I7" s="52"/>
      <c r="J7" s="69">
        <f>SUM(D7:I7)</f>
        <v>9048909.0816179998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69">
        <f>'Measure 1 Budget'!D14+'Measure 2 Budget'!D16+'Measure 3 Budget'!D16+'Measure 4 Budget'!D16+'Measure 5 Budget'!D16</f>
        <v>563942</v>
      </c>
      <c r="E8" s="69">
        <f>'Measure 1 Budget'!E14+'Measure 2 Budget'!E16+'Measure 3 Budget'!E16+'Measure 4 Budget'!E16</f>
        <v>580860</v>
      </c>
      <c r="F8" s="69">
        <f>'Measure 1 Budget'!F14+'Measure 2 Budget'!F16+'Measure 3 Budget'!F16+'Measure 4 Budget'!F16</f>
        <v>598283</v>
      </c>
      <c r="G8" s="69">
        <f>'Measure 1 Budget'!G14+'Measure 2 Budget'!G16+'Measure 3 Budget'!G16+'Measure 4 Budget'!G16</f>
        <v>616234</v>
      </c>
      <c r="H8" s="69">
        <f>'Measure 1 Budget'!H14+'Measure 2 Budget'!H16+'Measure 3 Budget'!H16+'Measure 4 Budget'!H16</f>
        <v>0</v>
      </c>
      <c r="I8" s="52"/>
      <c r="J8" s="69">
        <f t="shared" ref="J8:J14" si="0">SUM(D8:I8)</f>
        <v>2359319</v>
      </c>
    </row>
    <row r="9" spans="2:39" x14ac:dyDescent="0.25">
      <c r="B9" s="23"/>
      <c r="C9" s="51" t="s">
        <v>14</v>
      </c>
      <c r="D9" s="69">
        <f>'Measure 1 Budget'!D17+'Measure 2 Budget'!D27+'Measure 3 Budget'!D27+'Measure 4 Budget'!D27+'Measure 5 Budget'!D27</f>
        <v>0</v>
      </c>
      <c r="E9" s="69">
        <f>'Measure 1 Budget'!E17+'Measure 2 Budget'!E27+'Measure 3 Budget'!E27+'Measure 4 Budget'!E27</f>
        <v>0</v>
      </c>
      <c r="F9" s="69">
        <f>'Measure 1 Budget'!F17+'Measure 2 Budget'!F27+'Measure 3 Budget'!F27+'Measure 4 Budget'!F27</f>
        <v>0</v>
      </c>
      <c r="G9" s="69">
        <f>'Measure 1 Budget'!G17+'Measure 2 Budget'!G27+'Measure 3 Budget'!G27+'Measure 4 Budget'!G27</f>
        <v>0</v>
      </c>
      <c r="H9" s="69">
        <f>'Measure 1 Budget'!H17+'Measure 2 Budget'!H27+'Measure 3 Budget'!H27+'Measure 4 Budget'!H27</f>
        <v>0</v>
      </c>
      <c r="I9" s="52"/>
      <c r="J9" s="69">
        <f t="shared" si="0"/>
        <v>0</v>
      </c>
    </row>
    <row r="10" spans="2:39" x14ac:dyDescent="0.25">
      <c r="B10" s="23"/>
      <c r="C10" s="51" t="s">
        <v>15</v>
      </c>
      <c r="D10" s="69">
        <f>'Measure 1 Budget'!D21+'Measure 2 Budget'!D31+'Measure 3 Budget'!D31+'Measure 4 Budget'!D31+'Measure 5 Budget'!D31</f>
        <v>840000</v>
      </c>
      <c r="E10" s="69">
        <f>'Measure 1 Budget'!E21+'Measure 2 Budget'!E31+'Measure 3 Budget'!E31+'Measure 4 Budget'!E31</f>
        <v>59539500</v>
      </c>
      <c r="F10" s="69">
        <f>'Measure 1 Budget'!F21+'Measure 2 Budget'!F31+'Measure 3 Budget'!F31+'Measure 4 Budget'!F31</f>
        <v>37121500</v>
      </c>
      <c r="G10" s="69">
        <f>'Measure 1 Budget'!G21+'Measure 2 Budget'!G31+'Measure 3 Budget'!G31+'Measure 4 Budget'!G31</f>
        <v>63978500</v>
      </c>
      <c r="H10" s="69">
        <f>'Measure 1 Budget'!H21+'Measure 2 Budget'!H31+'Measure 3 Budget'!H31+'Measure 4 Budget'!H31</f>
        <v>0</v>
      </c>
      <c r="I10" s="52"/>
      <c r="J10" s="69">
        <f t="shared" si="0"/>
        <v>161479500</v>
      </c>
    </row>
    <row r="11" spans="2:39" x14ac:dyDescent="0.25">
      <c r="B11" s="23"/>
      <c r="C11" s="51" t="s">
        <v>16</v>
      </c>
      <c r="D11" s="69">
        <f>'Measure 1 Budget'!D24+'Measure 2 Budget'!D35+'Measure 3 Budget'!D35+'Measure 4 Budget'!D35+'Measure 5 Budget'!D35</f>
        <v>400000</v>
      </c>
      <c r="E11" s="69">
        <f>'Measure 1 Budget'!E24+'Measure 2 Budget'!E35+'Measure 3 Budget'!E35+'Measure 4 Budget'!E35</f>
        <v>400000</v>
      </c>
      <c r="F11" s="69">
        <f>'Measure 1 Budget'!F24+'Measure 2 Budget'!F35+'Measure 3 Budget'!F35+'Measure 4 Budget'!F35</f>
        <v>755000</v>
      </c>
      <c r="G11" s="69">
        <f>'Measure 1 Budget'!G24+'Measure 2 Budget'!G35+'Measure 3 Budget'!G35+'Measure 4 Budget'!G35</f>
        <v>400000</v>
      </c>
      <c r="H11" s="69">
        <f>'Measure 1 Budget'!H24+'Measure 2 Budget'!H35+'Measure 3 Budget'!H35+'Measure 4 Budget'!H35</f>
        <v>0</v>
      </c>
      <c r="I11" s="52"/>
      <c r="J11" s="69">
        <f t="shared" si="0"/>
        <v>1955000</v>
      </c>
    </row>
    <row r="12" spans="2:39" x14ac:dyDescent="0.25">
      <c r="B12" s="23"/>
      <c r="C12" s="51" t="s">
        <v>17</v>
      </c>
      <c r="D12" s="69">
        <f>'Measure 1 Budget'!D28+'Measure 2 Budget'!D42+'Measure 3 Budget'!D42+'Measure 4 Budget'!D41+'Measure 5 Budget'!D41</f>
        <v>4362180</v>
      </c>
      <c r="E12" s="69">
        <f>'Measure 1 Budget'!E28+'Measure 2 Budget'!E42+'Measure 3 Budget'!E42+'Measure 4 Budget'!E41</f>
        <v>4662816.3899999997</v>
      </c>
      <c r="F12" s="69">
        <f>'Measure 1 Budget'!F28+'Measure 2 Budget'!F42+'Measure 3 Budget'!F42+'Measure 4 Budget'!F41</f>
        <v>4426125.4800000004</v>
      </c>
      <c r="G12" s="69">
        <f>'Measure 1 Budget'!G28+'Measure 2 Budget'!G42+'Measure 3 Budget'!G42+'Measure 4 Budget'!G41</f>
        <v>4663061</v>
      </c>
      <c r="H12" s="69">
        <f>'Measure 1 Budget'!H28+'Measure 2 Budget'!H42+'Measure 3 Budget'!H42+'Measure 4 Budget'!H41</f>
        <v>0</v>
      </c>
      <c r="I12" s="52"/>
      <c r="J12" s="69">
        <f t="shared" si="0"/>
        <v>18114182.870000001</v>
      </c>
    </row>
    <row r="13" spans="2:39" x14ac:dyDescent="0.25">
      <c r="B13" s="23"/>
      <c r="C13" s="51" t="s">
        <v>18</v>
      </c>
      <c r="D13" s="69">
        <f>'Measure 1 Budget'!D32+'Measure 2 Budget'!D50+'Measure 3 Budget'!D50+'Measure 4 Budget'!D49+'Measure 5 Budget'!D49</f>
        <v>153000</v>
      </c>
      <c r="E13" s="69">
        <f>'Measure 1 Budget'!E32+'Measure 2 Budget'!E50+'Measure 3 Budget'!E50+'Measure 4 Budget'!E49</f>
        <v>153000</v>
      </c>
      <c r="F13" s="69">
        <f>'Measure 1 Budget'!F32+'Measure 2 Budget'!F50+'Measure 3 Budget'!F50+'Measure 4 Budget'!F49</f>
        <v>153000</v>
      </c>
      <c r="G13" s="69">
        <f>'Measure 1 Budget'!G32+'Measure 2 Budget'!G50+'Measure 3 Budget'!G50+'Measure 4 Budget'!G49</f>
        <v>153000</v>
      </c>
      <c r="H13" s="69">
        <f>'Measure 1 Budget'!H32+'Measure 2 Budget'!H50+'Measure 3 Budget'!H50+'Measure 4 Budget'!H49</f>
        <v>0</v>
      </c>
      <c r="I13" s="52"/>
      <c r="J13" s="69">
        <f t="shared" si="0"/>
        <v>612000</v>
      </c>
    </row>
    <row r="14" spans="2:39" x14ac:dyDescent="0.25">
      <c r="B14" s="24"/>
      <c r="C14" s="9" t="s">
        <v>19</v>
      </c>
      <c r="D14" s="70">
        <f>D13+D12+D11+D10+D9+D8+D7</f>
        <v>8482056</v>
      </c>
      <c r="E14" s="70">
        <f>E13+E12+E11+E10+E9+E8+E7</f>
        <v>67563998.409999996</v>
      </c>
      <c r="F14" s="70">
        <f>F13+F12+F11+F10+F9+F8+F7</f>
        <v>45348565.160600007</v>
      </c>
      <c r="G14" s="70">
        <f>G13+G12+G11+G10+G9+G8+G7</f>
        <v>72174291.381017998</v>
      </c>
      <c r="H14" s="70">
        <f>H13+H12+H11+H10+H9+H8+H7</f>
        <v>0</v>
      </c>
      <c r="J14" s="70">
        <f t="shared" si="0"/>
        <v>193568910.95161802</v>
      </c>
    </row>
    <row r="15" spans="2:39" x14ac:dyDescent="0.25">
      <c r="B15" s="64"/>
      <c r="D15"/>
      <c r="E15"/>
      <c r="H15"/>
      <c r="I15"/>
      <c r="J15" s="71" t="s">
        <v>20</v>
      </c>
    </row>
    <row r="16" spans="2:39" ht="20.100000000000001" customHeight="1" x14ac:dyDescent="0.25">
      <c r="B16" s="64"/>
      <c r="C16" s="9" t="s">
        <v>21</v>
      </c>
      <c r="D16" s="56">
        <f>'Measure 1 Budget'!D38+'Measure 2 Budget'!D56+'Measure 3 Budget'!D56+'Measure 4 Budget'!D55+'Measure 5 Budget'!D55</f>
        <v>1512900.48</v>
      </c>
      <c r="E16" s="56">
        <f>'Measure 1 Budget'!E38+'Measure 2 Budget'!E56+'Measure 3 Budget'!E56+'Measure 4 Budget'!E55</f>
        <v>1540167.8400000003</v>
      </c>
      <c r="F16" s="56">
        <f>'Measure 1 Budget'!F38+'Measure 2 Budget'!F56+'Measure 3 Budget'!F56+'Measure 4 Budget'!F55</f>
        <v>1751011.2000000018</v>
      </c>
      <c r="G16" s="56">
        <f>'Measure 1 Budget'!G38+'Measure 2 Budget'!G56+'Measure 3 Budget'!G56+'Measure 4 Budget'!G55</f>
        <v>1622269.92</v>
      </c>
      <c r="H16" s="56">
        <f>'Measure 1 Budget'!H38+'Measure 2 Budget'!H56+'Measure 3 Budget'!H56+'Measure 4 Budget'!H55</f>
        <v>0</v>
      </c>
      <c r="J16" s="72">
        <f>SUM(D16:H16)</f>
        <v>6426349.4400000023</v>
      </c>
    </row>
    <row r="17" spans="2:10" ht="15.75" thickBot="1" x14ac:dyDescent="0.3">
      <c r="B17" s="64"/>
      <c r="D17"/>
      <c r="E17"/>
      <c r="H17"/>
      <c r="I17"/>
      <c r="J17" s="18" t="s">
        <v>20</v>
      </c>
    </row>
    <row r="18" spans="2:10" ht="30.95" customHeight="1" thickBot="1" x14ac:dyDescent="0.3">
      <c r="B18" s="63" t="s">
        <v>22</v>
      </c>
      <c r="C18" s="19"/>
      <c r="D18" s="53">
        <f>D14+D16</f>
        <v>9994956.4800000004</v>
      </c>
      <c r="E18" s="53">
        <f>E14+E16</f>
        <v>69104166.25</v>
      </c>
      <c r="F18" s="53">
        <f>F14+F16</f>
        <v>47099576.36060001</v>
      </c>
      <c r="G18" s="53">
        <f>G14+G16</f>
        <v>73796561.301018</v>
      </c>
      <c r="H18" s="53">
        <f>H14+H16</f>
        <v>0</v>
      </c>
      <c r="I18" s="54"/>
      <c r="J18" s="67">
        <f>J14+J16</f>
        <v>199995260.39161801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92"/>
      <c r="F21" s="92"/>
      <c r="H21"/>
      <c r="I21"/>
    </row>
    <row r="22" spans="2:10" ht="29.1" customHeight="1" x14ac:dyDescent="0.25">
      <c r="B22" s="47" t="s">
        <v>24</v>
      </c>
      <c r="C22" s="47" t="s">
        <v>25</v>
      </c>
      <c r="D22" s="55" t="s">
        <v>26</v>
      </c>
      <c r="E22" s="93" t="s">
        <v>27</v>
      </c>
      <c r="F22" s="93"/>
      <c r="H22"/>
      <c r="I22"/>
    </row>
    <row r="23" spans="2:10" ht="15" customHeight="1" x14ac:dyDescent="0.25">
      <c r="B23" s="51">
        <v>1</v>
      </c>
      <c r="C23" s="73" t="s">
        <v>28</v>
      </c>
      <c r="D23" s="74">
        <f>'Measure 1 Budget'!J40</f>
        <v>199995260.39161801</v>
      </c>
      <c r="E23" s="91">
        <f>D23/D$29</f>
        <v>1</v>
      </c>
      <c r="F23" s="91"/>
      <c r="H23"/>
      <c r="I23"/>
    </row>
    <row r="24" spans="2:10" ht="15" customHeight="1" x14ac:dyDescent="0.25">
      <c r="B24" s="51">
        <v>2</v>
      </c>
      <c r="C24" s="69" t="s">
        <v>29</v>
      </c>
      <c r="D24" s="74">
        <f>'Measure 2 Budget'!J58</f>
        <v>0</v>
      </c>
      <c r="E24" s="91">
        <f t="shared" ref="E24:E27" si="1">D24/D$29</f>
        <v>0</v>
      </c>
      <c r="F24" s="91"/>
      <c r="H24"/>
      <c r="I24"/>
    </row>
    <row r="25" spans="2:10" ht="15" customHeight="1" x14ac:dyDescent="0.25">
      <c r="B25" s="51">
        <v>3</v>
      </c>
      <c r="C25" s="69" t="s">
        <v>30</v>
      </c>
      <c r="D25" s="74">
        <f>'Measure 3 Budget'!J58</f>
        <v>0</v>
      </c>
      <c r="E25" s="91">
        <f t="shared" si="1"/>
        <v>0</v>
      </c>
      <c r="F25" s="91"/>
      <c r="H25"/>
      <c r="I25"/>
    </row>
    <row r="26" spans="2:10" ht="15" customHeight="1" x14ac:dyDescent="0.25">
      <c r="B26" s="51">
        <v>4</v>
      </c>
      <c r="C26" s="69" t="s">
        <v>31</v>
      </c>
      <c r="D26" s="74">
        <f>'Measure 4 Budget'!J57</f>
        <v>0</v>
      </c>
      <c r="E26" s="91">
        <f t="shared" si="1"/>
        <v>0</v>
      </c>
      <c r="F26" s="91"/>
      <c r="H26"/>
      <c r="I26"/>
    </row>
    <row r="27" spans="2:10" ht="15" customHeight="1" x14ac:dyDescent="0.25">
      <c r="B27" s="51">
        <v>5</v>
      </c>
      <c r="C27" s="69" t="s">
        <v>32</v>
      </c>
      <c r="D27" s="74">
        <v>0</v>
      </c>
      <c r="E27" s="91">
        <f t="shared" si="1"/>
        <v>0</v>
      </c>
      <c r="F27" s="91"/>
      <c r="H27"/>
      <c r="I27"/>
    </row>
    <row r="28" spans="2:10" ht="15" customHeight="1" x14ac:dyDescent="0.25">
      <c r="B28" s="51"/>
      <c r="C28" s="69"/>
      <c r="D28" s="74"/>
      <c r="E28" s="91"/>
      <c r="F28" s="91"/>
      <c r="H28"/>
      <c r="I28"/>
    </row>
    <row r="29" spans="2:10" ht="15" customHeight="1" x14ac:dyDescent="0.25">
      <c r="B29" s="51" t="s">
        <v>33</v>
      </c>
      <c r="C29" s="69"/>
      <c r="D29" s="74">
        <f>SUM(D23:D28)</f>
        <v>199995260.39161801</v>
      </c>
      <c r="E29" s="91">
        <f t="shared" ref="E29" si="2">SUM(E23:E28)</f>
        <v>1</v>
      </c>
      <c r="F29" s="91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55"/>
  <sheetViews>
    <sheetView showGridLines="0" topLeftCell="A27" zoomScale="85" zoomScaleNormal="85" workbookViewId="0">
      <selection activeCell="J44" sqref="J44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25.710937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35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68" t="s">
        <v>11</v>
      </c>
      <c r="C7" s="26" t="s">
        <v>36</v>
      </c>
      <c r="D7" s="75" t="s">
        <v>37</v>
      </c>
      <c r="E7" s="75" t="s">
        <v>37</v>
      </c>
      <c r="F7" s="75" t="s">
        <v>37</v>
      </c>
      <c r="G7" s="75"/>
      <c r="H7" s="75" t="s">
        <v>37</v>
      </c>
      <c r="I7" s="76"/>
      <c r="J7" s="71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87" t="s">
        <v>38</v>
      </c>
      <c r="D8" s="77">
        <v>352934</v>
      </c>
      <c r="E8" s="77">
        <v>363522.02</v>
      </c>
      <c r="F8" s="77">
        <v>374427.68060000002</v>
      </c>
      <c r="G8" s="77">
        <v>385660.51101800002</v>
      </c>
      <c r="H8" s="77"/>
      <c r="I8" s="78"/>
      <c r="J8" s="77">
        <f>SUM(D8:H8)</f>
        <v>1476544.2116180002</v>
      </c>
    </row>
    <row r="9" spans="2:39" x14ac:dyDescent="0.25">
      <c r="B9" s="23"/>
      <c r="C9" s="87" t="s">
        <v>39</v>
      </c>
      <c r="D9" s="77">
        <v>320000</v>
      </c>
      <c r="E9" s="77">
        <v>329600</v>
      </c>
      <c r="F9" s="77">
        <v>339488</v>
      </c>
      <c r="G9" s="77">
        <v>349672.64</v>
      </c>
      <c r="H9" s="77"/>
      <c r="I9" s="76"/>
      <c r="J9" s="77">
        <f>SUM(D9:H9)</f>
        <v>1338760.6400000001</v>
      </c>
    </row>
    <row r="10" spans="2:39" x14ac:dyDescent="0.25">
      <c r="B10" s="23"/>
      <c r="C10" s="88" t="s">
        <v>40</v>
      </c>
      <c r="D10" s="77">
        <v>1490000</v>
      </c>
      <c r="E10" s="79">
        <v>1534700</v>
      </c>
      <c r="F10" s="79">
        <v>1580741</v>
      </c>
      <c r="G10" s="79">
        <v>1628163.23</v>
      </c>
      <c r="H10" s="79"/>
      <c r="I10" s="76"/>
      <c r="J10" s="77">
        <f>SUM(D10:H10)</f>
        <v>6233604.2300000004</v>
      </c>
    </row>
    <row r="11" spans="2:39" x14ac:dyDescent="0.25">
      <c r="B11" s="23"/>
      <c r="C11" s="9" t="s">
        <v>12</v>
      </c>
      <c r="D11" s="70">
        <f>SUM(D8:D10)</f>
        <v>2162934</v>
      </c>
      <c r="E11" s="70">
        <f t="shared" ref="E11:J11" si="0">SUM(E8:E10)</f>
        <v>2227822.02</v>
      </c>
      <c r="F11" s="70">
        <f t="shared" si="0"/>
        <v>2294656.6806000001</v>
      </c>
      <c r="G11" s="70">
        <f t="shared" si="0"/>
        <v>2363496.3810179997</v>
      </c>
      <c r="H11" s="70">
        <f t="shared" si="0"/>
        <v>0</v>
      </c>
      <c r="I11" s="76"/>
      <c r="J11" s="70">
        <f t="shared" si="0"/>
        <v>9048909.0816179998</v>
      </c>
    </row>
    <row r="12" spans="2:39" x14ac:dyDescent="0.25">
      <c r="B12" s="23"/>
      <c r="C12" s="14" t="s">
        <v>41</v>
      </c>
      <c r="D12" s="77">
        <v>563942</v>
      </c>
      <c r="E12" s="77">
        <v>580860</v>
      </c>
      <c r="F12" s="77">
        <v>598283</v>
      </c>
      <c r="G12" s="77">
        <v>616234</v>
      </c>
      <c r="H12" s="77"/>
      <c r="I12" s="76"/>
      <c r="J12" s="77">
        <f>SUM(D12:H12)</f>
        <v>2359319</v>
      </c>
    </row>
    <row r="13" spans="2:39" x14ac:dyDescent="0.25">
      <c r="B13" s="23"/>
      <c r="C13" s="14"/>
      <c r="D13" s="77"/>
      <c r="E13" s="77"/>
      <c r="F13" s="77"/>
      <c r="G13" s="77"/>
      <c r="H13" s="77"/>
      <c r="I13" s="76"/>
      <c r="J13" s="77"/>
    </row>
    <row r="14" spans="2:39" x14ac:dyDescent="0.25">
      <c r="B14" s="23"/>
      <c r="C14" s="9" t="s">
        <v>13</v>
      </c>
      <c r="D14" s="70">
        <f>SUM(D12:D12)</f>
        <v>563942</v>
      </c>
      <c r="E14" s="70">
        <f>SUM(E12:E12)</f>
        <v>580860</v>
      </c>
      <c r="F14" s="70">
        <f>SUM(F12:F12)</f>
        <v>598283</v>
      </c>
      <c r="G14" s="70">
        <f>SUM(G12:G12)</f>
        <v>616234</v>
      </c>
      <c r="H14" s="70">
        <f>SUM(H12:H12)</f>
        <v>0</v>
      </c>
      <c r="I14" s="76"/>
      <c r="J14" s="70">
        <f>SUM(J12:J12)</f>
        <v>2359319</v>
      </c>
    </row>
    <row r="15" spans="2:39" x14ac:dyDescent="0.25">
      <c r="B15" s="23"/>
      <c r="C15" s="14" t="s">
        <v>42</v>
      </c>
      <c r="D15" s="84">
        <v>0</v>
      </c>
      <c r="E15" s="85">
        <v>0</v>
      </c>
      <c r="F15" s="85">
        <v>0</v>
      </c>
      <c r="G15" s="85">
        <v>0</v>
      </c>
      <c r="H15" s="75"/>
      <c r="I15" s="76"/>
      <c r="J15" s="89">
        <v>0</v>
      </c>
    </row>
    <row r="16" spans="2:39" x14ac:dyDescent="0.25">
      <c r="B16" s="23"/>
      <c r="C16" s="25"/>
      <c r="D16" s="77"/>
      <c r="E16" s="77"/>
      <c r="F16" s="77"/>
      <c r="G16" s="77"/>
      <c r="H16" s="77"/>
      <c r="I16" s="78"/>
      <c r="J16" s="77"/>
    </row>
    <row r="17" spans="2:10" x14ac:dyDescent="0.25">
      <c r="B17" s="23"/>
      <c r="C17" s="9" t="s">
        <v>14</v>
      </c>
      <c r="D17" s="70">
        <f>SUM(D16:D16)</f>
        <v>0</v>
      </c>
      <c r="E17" s="70">
        <f>SUM(E16:E16)</f>
        <v>0</v>
      </c>
      <c r="F17" s="70">
        <f>SUM(F16:F16)</f>
        <v>0</v>
      </c>
      <c r="G17" s="70">
        <f>SUM(G16:G16)</f>
        <v>0</v>
      </c>
      <c r="H17" s="70">
        <f>SUM(H16:H16)</f>
        <v>0</v>
      </c>
      <c r="I17" s="76"/>
      <c r="J17" s="70">
        <f>SUM(J16:J16)</f>
        <v>0</v>
      </c>
    </row>
    <row r="18" spans="2:10" x14ac:dyDescent="0.25">
      <c r="B18" s="23"/>
      <c r="C18" s="14" t="s">
        <v>43</v>
      </c>
      <c r="D18" s="77"/>
      <c r="E18" s="75"/>
      <c r="F18" s="75"/>
      <c r="G18" s="75"/>
      <c r="H18" s="75"/>
      <c r="I18" s="76"/>
      <c r="J18" s="77" t="s">
        <v>20</v>
      </c>
    </row>
    <row r="19" spans="2:10" x14ac:dyDescent="0.25">
      <c r="B19" s="23"/>
      <c r="C19" s="87" t="s">
        <v>44</v>
      </c>
      <c r="D19" s="77">
        <v>840000</v>
      </c>
      <c r="E19" s="81">
        <v>59539500</v>
      </c>
      <c r="F19" s="81">
        <v>37121500</v>
      </c>
      <c r="G19" s="81">
        <v>63978500</v>
      </c>
      <c r="H19" s="75"/>
      <c r="I19" s="76"/>
      <c r="J19" s="77">
        <f>SUM(D19:H19)</f>
        <v>161479500</v>
      </c>
    </row>
    <row r="20" spans="2:10" x14ac:dyDescent="0.25">
      <c r="B20" s="23" t="s">
        <v>45</v>
      </c>
      <c r="C20" s="28" t="s">
        <v>45</v>
      </c>
      <c r="D20" s="80" t="s">
        <v>37</v>
      </c>
      <c r="E20" s="75"/>
      <c r="F20" s="75"/>
      <c r="G20" s="75"/>
      <c r="H20" s="75"/>
      <c r="I20" s="76"/>
      <c r="J20" s="77"/>
    </row>
    <row r="21" spans="2:10" x14ac:dyDescent="0.25">
      <c r="B21" s="23"/>
      <c r="C21" s="9" t="s">
        <v>15</v>
      </c>
      <c r="D21" s="82">
        <f>SUM(D19:D20)</f>
        <v>840000</v>
      </c>
      <c r="E21" s="82">
        <f t="shared" ref="E21:H21" si="1">SUM(E19:E20)</f>
        <v>59539500</v>
      </c>
      <c r="F21" s="82">
        <f t="shared" si="1"/>
        <v>37121500</v>
      </c>
      <c r="G21" s="82">
        <f t="shared" si="1"/>
        <v>63978500</v>
      </c>
      <c r="H21" s="82">
        <f t="shared" si="1"/>
        <v>0</v>
      </c>
      <c r="I21" s="76"/>
      <c r="J21" s="70">
        <f>SUM(J19:J20)</f>
        <v>161479500</v>
      </c>
    </row>
    <row r="22" spans="2:10" x14ac:dyDescent="0.25">
      <c r="B22" s="23"/>
      <c r="C22" s="14" t="s">
        <v>46</v>
      </c>
      <c r="D22" s="77">
        <v>400000</v>
      </c>
      <c r="E22" s="77">
        <v>400000</v>
      </c>
      <c r="F22" s="83">
        <v>755000</v>
      </c>
      <c r="G22" s="77">
        <v>400000</v>
      </c>
      <c r="H22" s="75"/>
      <c r="I22" s="76"/>
      <c r="J22" s="77">
        <f>SUM(D22:H22)</f>
        <v>1955000</v>
      </c>
    </row>
    <row r="23" spans="2:10" x14ac:dyDescent="0.25">
      <c r="B23" s="23"/>
      <c r="C23" s="25"/>
      <c r="H23" s="77"/>
      <c r="I23" s="78"/>
      <c r="J23" s="77"/>
    </row>
    <row r="24" spans="2:10" x14ac:dyDescent="0.25">
      <c r="B24" s="23"/>
      <c r="C24" s="9" t="s">
        <v>16</v>
      </c>
      <c r="D24" s="70">
        <f>SUM(D22:D23)</f>
        <v>400000</v>
      </c>
      <c r="E24" s="70">
        <f>SUM(E22:E23)</f>
        <v>400000</v>
      </c>
      <c r="F24" s="70">
        <f>SUM(F22:F23)</f>
        <v>755000</v>
      </c>
      <c r="G24" s="70">
        <f>SUM(G22:G23)</f>
        <v>400000</v>
      </c>
      <c r="H24" s="70">
        <f>SUM(H23:H23)</f>
        <v>0</v>
      </c>
      <c r="I24" s="76"/>
      <c r="J24" s="70">
        <f>SUM(J23:J23)</f>
        <v>0</v>
      </c>
    </row>
    <row r="25" spans="2:10" x14ac:dyDescent="0.25">
      <c r="B25" s="23"/>
      <c r="C25" s="14" t="s">
        <v>47</v>
      </c>
      <c r="D25" s="80" t="s">
        <v>37</v>
      </c>
      <c r="E25" s="75"/>
      <c r="F25" s="75"/>
      <c r="G25" s="75"/>
      <c r="H25" s="75"/>
      <c r="I25" s="76"/>
      <c r="J25" s="77"/>
    </row>
    <row r="26" spans="2:10" x14ac:dyDescent="0.25">
      <c r="B26" s="23"/>
      <c r="C26" s="87" t="s">
        <v>48</v>
      </c>
      <c r="D26" s="77">
        <f>4362180</f>
        <v>4362180</v>
      </c>
      <c r="E26" s="77">
        <v>4662816.3899999997</v>
      </c>
      <c r="F26" s="77">
        <v>4426125.4800000004</v>
      </c>
      <c r="G26" s="77">
        <v>4663061</v>
      </c>
      <c r="H26" s="77"/>
      <c r="I26" s="78"/>
      <c r="J26" s="77">
        <f t="shared" ref="J26:J33" si="2">SUM(D26:H26)</f>
        <v>18114182.870000001</v>
      </c>
    </row>
    <row r="27" spans="2:10" x14ac:dyDescent="0.25">
      <c r="B27" s="23"/>
      <c r="C27" s="25"/>
      <c r="D27" s="77"/>
      <c r="E27" s="77"/>
      <c r="F27" s="77"/>
      <c r="G27" s="77"/>
      <c r="H27" s="77"/>
      <c r="I27" s="78"/>
      <c r="J27" s="77"/>
    </row>
    <row r="28" spans="2:10" x14ac:dyDescent="0.25">
      <c r="B28" s="23"/>
      <c r="C28" s="9" t="s">
        <v>17</v>
      </c>
      <c r="D28" s="70">
        <f>SUM(D26:D27)</f>
        <v>4362180</v>
      </c>
      <c r="E28" s="70">
        <f>SUM(E26:E27)</f>
        <v>4662816.3899999997</v>
      </c>
      <c r="F28" s="70">
        <f>SUM(F26:F27)</f>
        <v>4426125.4800000004</v>
      </c>
      <c r="G28" s="70">
        <f>SUM(G26:G27)</f>
        <v>4663061</v>
      </c>
      <c r="H28" s="70">
        <f>SUM(H26:H27)</f>
        <v>0</v>
      </c>
      <c r="I28" s="76"/>
      <c r="J28" s="70">
        <f>SUM(J26:J27)</f>
        <v>18114182.870000001</v>
      </c>
    </row>
    <row r="29" spans="2:10" x14ac:dyDescent="0.25">
      <c r="B29" s="23"/>
      <c r="C29" s="14" t="s">
        <v>49</v>
      </c>
      <c r="D29" s="80" t="s">
        <v>37</v>
      </c>
      <c r="E29" s="75"/>
      <c r="F29" s="75"/>
      <c r="G29" s="75"/>
      <c r="H29" s="75"/>
      <c r="I29" s="76"/>
      <c r="J29" s="77"/>
    </row>
    <row r="30" spans="2:10" x14ac:dyDescent="0.25">
      <c r="B30" s="23"/>
      <c r="C30" s="87" t="s">
        <v>50</v>
      </c>
      <c r="D30" s="77">
        <v>153000</v>
      </c>
      <c r="E30" s="79">
        <v>153000</v>
      </c>
      <c r="F30" s="79">
        <v>153000</v>
      </c>
      <c r="G30" s="79">
        <v>153000</v>
      </c>
      <c r="H30" s="79"/>
      <c r="I30" s="76"/>
      <c r="J30" s="77">
        <f t="shared" si="2"/>
        <v>612000</v>
      </c>
    </row>
    <row r="31" spans="2:10" x14ac:dyDescent="0.25">
      <c r="B31" s="23"/>
      <c r="C31" s="25"/>
      <c r="D31" s="77"/>
      <c r="E31" s="79"/>
      <c r="F31" s="79"/>
      <c r="G31" s="79"/>
      <c r="H31" s="79"/>
      <c r="I31" s="76"/>
      <c r="J31" s="77"/>
    </row>
    <row r="32" spans="2:10" x14ac:dyDescent="0.25">
      <c r="B32" s="24"/>
      <c r="C32" s="9" t="s">
        <v>18</v>
      </c>
      <c r="D32" s="70">
        <f>SUM(D30:D31)</f>
        <v>153000</v>
      </c>
      <c r="E32" s="70">
        <f>SUM(E30:E31)</f>
        <v>153000</v>
      </c>
      <c r="F32" s="70">
        <f>SUM(F30:F31)</f>
        <v>153000</v>
      </c>
      <c r="G32" s="70">
        <f>SUM(G30:G31)</f>
        <v>153000</v>
      </c>
      <c r="H32" s="70">
        <f>SUM(H30:H31)</f>
        <v>0</v>
      </c>
      <c r="I32" s="76"/>
      <c r="J32" s="70">
        <f>SUM(J30:J31)</f>
        <v>612000</v>
      </c>
    </row>
    <row r="33" spans="2:10" x14ac:dyDescent="0.25">
      <c r="B33" s="24"/>
      <c r="C33" s="9" t="s">
        <v>19</v>
      </c>
      <c r="D33" s="70">
        <f>SUM(D32,D28,D24,D21,D17,D14,D11)</f>
        <v>8482056</v>
      </c>
      <c r="E33" s="70">
        <f>SUM(E32,E28,E24,E21,E17,E14,E11)</f>
        <v>67563998.409999996</v>
      </c>
      <c r="F33" s="70">
        <f>SUM(F32,F28,F24,F21,F17,F14,F11)</f>
        <v>45348565.160600007</v>
      </c>
      <c r="G33" s="70">
        <f>SUM(G32,G28,G24,G21,G17,G14,G11)</f>
        <v>72174291.381017998</v>
      </c>
      <c r="H33" s="70">
        <f>SUM(H32,H28,H24,H21,H17,H14,H11)</f>
        <v>0</v>
      </c>
      <c r="I33" s="76"/>
      <c r="J33" s="70">
        <f t="shared" si="2"/>
        <v>193568910.95161802</v>
      </c>
    </row>
    <row r="34" spans="2:10" x14ac:dyDescent="0.25">
      <c r="B34" s="6"/>
      <c r="D34" s="76"/>
      <c r="E34" s="76"/>
      <c r="F34" s="76"/>
      <c r="G34" s="76"/>
      <c r="H34" s="76"/>
      <c r="I34" s="76"/>
      <c r="J34" s="76" t="s">
        <v>20</v>
      </c>
    </row>
    <row r="35" spans="2:10" ht="18.75" customHeight="1" x14ac:dyDescent="0.25">
      <c r="B35" s="94" t="s">
        <v>51</v>
      </c>
      <c r="C35" s="17" t="s">
        <v>51</v>
      </c>
      <c r="D35" s="71"/>
      <c r="E35" s="71"/>
      <c r="F35" s="71"/>
      <c r="G35" s="71"/>
      <c r="H35" s="71"/>
      <c r="I35" s="76"/>
      <c r="J35" s="71" t="s">
        <v>20</v>
      </c>
    </row>
    <row r="36" spans="2:10" x14ac:dyDescent="0.25">
      <c r="B36" s="95"/>
      <c r="C36" s="25"/>
      <c r="D36" s="84">
        <v>1512900.48</v>
      </c>
      <c r="E36" s="85">
        <v>1540167.8400000003</v>
      </c>
      <c r="F36" s="85">
        <v>1751011.2000000018</v>
      </c>
      <c r="G36" s="85">
        <v>1622269.92</v>
      </c>
      <c r="H36" s="75"/>
      <c r="I36" s="76"/>
      <c r="J36" s="77">
        <f>SUM(D36:H36)</f>
        <v>6426349.4400000023</v>
      </c>
    </row>
    <row r="37" spans="2:10" x14ac:dyDescent="0.25">
      <c r="B37" s="95"/>
      <c r="C37" s="25"/>
      <c r="D37" s="80"/>
      <c r="E37" s="75"/>
      <c r="F37" s="75"/>
      <c r="G37" s="75"/>
      <c r="H37" s="75"/>
      <c r="I37" s="76"/>
      <c r="J37" s="77"/>
    </row>
    <row r="38" spans="2:10" x14ac:dyDescent="0.25">
      <c r="B38" s="96"/>
      <c r="C38" s="9" t="s">
        <v>21</v>
      </c>
      <c r="D38" s="70">
        <f>SUM(D36:D37)</f>
        <v>1512900.48</v>
      </c>
      <c r="E38" s="70">
        <f t="shared" ref="E38:H38" si="3">SUM(E36:E37)</f>
        <v>1540167.8400000003</v>
      </c>
      <c r="F38" s="70">
        <f t="shared" si="3"/>
        <v>1751011.2000000018</v>
      </c>
      <c r="G38" s="70">
        <f t="shared" si="3"/>
        <v>1622269.92</v>
      </c>
      <c r="H38" s="70">
        <f t="shared" si="3"/>
        <v>0</v>
      </c>
      <c r="I38" s="76"/>
      <c r="J38" s="70">
        <f>SUM(J36:J37)</f>
        <v>6426349.4400000023</v>
      </c>
    </row>
    <row r="39" spans="2:10" x14ac:dyDescent="0.25">
      <c r="B39" s="6"/>
      <c r="D39" s="76"/>
      <c r="E39" s="76"/>
      <c r="F39" s="76"/>
      <c r="G39" s="76"/>
      <c r="H39" s="76"/>
      <c r="I39" s="76"/>
      <c r="J39" s="76" t="s">
        <v>20</v>
      </c>
    </row>
    <row r="40" spans="2:10" s="1" customFormat="1" ht="30" x14ac:dyDescent="0.25">
      <c r="B40" s="19" t="s">
        <v>22</v>
      </c>
      <c r="C40" s="19"/>
      <c r="D40" s="86">
        <f>SUM(D38,D33)</f>
        <v>9994956.4800000004</v>
      </c>
      <c r="E40" s="86">
        <f t="shared" ref="E40:J40" si="4">SUM(E38,E33)</f>
        <v>69104166.25</v>
      </c>
      <c r="F40" s="86">
        <f t="shared" si="4"/>
        <v>47099576.36060001</v>
      </c>
      <c r="G40" s="86">
        <f t="shared" si="4"/>
        <v>73796561.301018</v>
      </c>
      <c r="H40" s="86">
        <f t="shared" si="4"/>
        <v>0</v>
      </c>
      <c r="I40" s="76"/>
      <c r="J40" s="86">
        <f t="shared" si="4"/>
        <v>199995260.39161801</v>
      </c>
    </row>
    <row r="41" spans="2:10" x14ac:dyDescent="0.25">
      <c r="B41" s="6"/>
    </row>
    <row r="42" spans="2:10" x14ac:dyDescent="0.25">
      <c r="B42" s="6"/>
    </row>
    <row r="43" spans="2:10" x14ac:dyDescent="0.25">
      <c r="B43" s="6"/>
    </row>
    <row r="44" spans="2:10" x14ac:dyDescent="0.25">
      <c r="B44" s="6"/>
    </row>
    <row r="45" spans="2:10" x14ac:dyDescent="0.25">
      <c r="B45" s="6"/>
    </row>
    <row r="46" spans="2:10" x14ac:dyDescent="0.25">
      <c r="B46" s="6"/>
    </row>
    <row r="47" spans="2:10" x14ac:dyDescent="0.25">
      <c r="B47" s="6"/>
    </row>
    <row r="48" spans="2:10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</sheetData>
  <mergeCells count="1">
    <mergeCell ref="B35:B38"/>
  </mergeCells>
  <pageMargins left="0.7" right="0.7" top="0.75" bottom="0.75" header="0.3" footer="0.3"/>
  <pageSetup scale="97" fitToHeight="0" orientation="landscape" r:id="rId1"/>
  <ignoredErrors>
    <ignoredError sqref="J26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C24" sqref="C24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35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41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43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47</v>
      </c>
      <c r="D36" s="13" t="s">
        <v>37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59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49</v>
      </c>
      <c r="D43" s="13" t="s">
        <v>37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51</v>
      </c>
      <c r="C53" s="17" t="s">
        <v>51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M7" activePane="bottomRight" state="frozen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125.71093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2" t="s">
        <v>35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41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43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47</v>
      </c>
      <c r="D36" s="13" t="s">
        <v>37</v>
      </c>
      <c r="E36" s="10"/>
      <c r="F36" s="10"/>
      <c r="G36" s="10"/>
      <c r="H36" s="10"/>
      <c r="J36" s="15"/>
    </row>
    <row r="37" spans="2:10" x14ac:dyDescent="0.25">
      <c r="B37" s="23"/>
      <c r="C37" s="58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49</v>
      </c>
      <c r="D43" s="13" t="s">
        <v>37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68" t="s">
        <v>51</v>
      </c>
      <c r="C53" s="17" t="s">
        <v>51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2" t="s">
        <v>35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41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45</v>
      </c>
      <c r="E19" s="11" t="s">
        <v>45</v>
      </c>
      <c r="F19" s="11" t="s">
        <v>45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43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47</v>
      </c>
      <c r="D36" s="13" t="s">
        <v>37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52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53</v>
      </c>
      <c r="D42" s="13" t="s">
        <v>37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68" t="s">
        <v>51</v>
      </c>
      <c r="C52" s="17" t="s">
        <v>51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2" t="s">
        <v>35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41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43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47</v>
      </c>
      <c r="D36" s="13" t="s">
        <v>37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49</v>
      </c>
      <c r="D42" s="13" t="s">
        <v>37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68" t="s">
        <v>51</v>
      </c>
      <c r="C52" s="17" t="s">
        <v>51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B3" sqref="B3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54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41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 t="s">
        <v>55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9" t="s">
        <v>56</v>
      </c>
      <c r="D18" s="15" t="s">
        <v>45</v>
      </c>
      <c r="E18" s="11" t="s">
        <v>45</v>
      </c>
      <c r="F18" s="11" t="s">
        <v>45</v>
      </c>
      <c r="G18" s="11"/>
      <c r="H18" s="11"/>
      <c r="J18" s="15"/>
    </row>
    <row r="19" spans="2:10" x14ac:dyDescent="0.25">
      <c r="B19" s="23"/>
      <c r="C19" s="29" t="s">
        <v>57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58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59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60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61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62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63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43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64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45</v>
      </c>
      <c r="C29" s="28" t="s">
        <v>45</v>
      </c>
      <c r="D29" s="13" t="s">
        <v>37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46</v>
      </c>
      <c r="D31" s="13" t="s">
        <v>37</v>
      </c>
      <c r="E31" s="10"/>
      <c r="F31" s="10"/>
      <c r="G31" s="10"/>
      <c r="H31" s="10"/>
      <c r="J31" s="15"/>
    </row>
    <row r="32" spans="2:10" x14ac:dyDescent="0.25">
      <c r="B32" s="23"/>
      <c r="C32" s="25" t="s">
        <v>65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47</v>
      </c>
      <c r="D35" s="13" t="s">
        <v>37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66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67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68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49</v>
      </c>
      <c r="D41" s="13" t="s">
        <v>37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69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70</v>
      </c>
      <c r="D43" s="15">
        <v>10000000</v>
      </c>
      <c r="E43" s="57">
        <v>10000000</v>
      </c>
      <c r="F43" s="57">
        <v>10000000</v>
      </c>
      <c r="G43" s="57">
        <v>10000000</v>
      </c>
      <c r="H43" s="57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51</v>
      </c>
      <c r="C48" s="17" t="s">
        <v>51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71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41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 t="s">
        <v>55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42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5" t="s">
        <v>72</v>
      </c>
      <c r="D18" s="13"/>
      <c r="E18" s="10"/>
      <c r="F18" s="10"/>
      <c r="G18" s="10"/>
      <c r="H18" s="10"/>
      <c r="J18" s="15" t="s">
        <v>37</v>
      </c>
    </row>
    <row r="19" spans="2:10" x14ac:dyDescent="0.25">
      <c r="B19" s="23"/>
      <c r="C19" s="29" t="s">
        <v>56</v>
      </c>
      <c r="D19" s="15" t="s">
        <v>45</v>
      </c>
      <c r="E19" s="11" t="s">
        <v>45</v>
      </c>
      <c r="F19" s="11" t="s">
        <v>45</v>
      </c>
      <c r="G19" s="11"/>
      <c r="H19" s="11"/>
      <c r="J19" s="15"/>
    </row>
    <row r="20" spans="2:10" x14ac:dyDescent="0.25">
      <c r="B20" s="23"/>
      <c r="C20" s="29" t="s">
        <v>57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59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60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61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62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63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43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45</v>
      </c>
      <c r="C30" s="28" t="s">
        <v>45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46</v>
      </c>
      <c r="D32" s="13" t="s">
        <v>37</v>
      </c>
      <c r="E32" s="10"/>
      <c r="F32" s="10"/>
      <c r="G32" s="10"/>
      <c r="H32" s="10"/>
      <c r="J32" s="15"/>
    </row>
    <row r="33" spans="2:10" x14ac:dyDescent="0.25">
      <c r="B33" s="23"/>
      <c r="C33" s="25" t="s">
        <v>73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47</v>
      </c>
      <c r="D36" s="13" t="s">
        <v>37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59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49</v>
      </c>
      <c r="D43" s="13" t="s">
        <v>37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74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75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76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51</v>
      </c>
      <c r="C53" s="17" t="s">
        <v>51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  <vt:lpstr>'Consolidated Budget'!Print_Area</vt:lpstr>
      <vt:lpstr>'Measure 1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2024-04-01T21:29:47Z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