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Current Grants\EPA Climate Reduction\"/>
    </mc:Choice>
  </mc:AlternateContent>
  <bookViews>
    <workbookView xWindow="0" yWindow="0" windowWidth="23040" windowHeight="8616"/>
    <workbookView xWindow="19092" yWindow="-108" windowWidth="19416" windowHeight="11016" activeTab="2"/>
  </bookViews>
  <sheets>
    <sheet name="AVERT Monthly Emission Changes " sheetId="1" r:id="rId1"/>
    <sheet name="Cost Effectiveness" sheetId="2" r:id="rId2"/>
    <sheet name="Methane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3" l="1"/>
  <c r="A35" i="3" s="1"/>
  <c r="A36" i="3" s="1"/>
  <c r="A33" i="3"/>
  <c r="A28" i="3"/>
  <c r="A29" i="3" s="1"/>
  <c r="A30" i="3" s="1"/>
  <c r="H12" i="2" l="1"/>
  <c r="F37" i="2"/>
  <c r="F34" i="2"/>
  <c r="F33" i="2"/>
  <c r="F32" i="2"/>
  <c r="F31" i="2"/>
  <c r="F30" i="2"/>
  <c r="F29" i="2"/>
  <c r="F20" i="2"/>
  <c r="F19" i="2"/>
  <c r="F18" i="2"/>
  <c r="F15" i="2"/>
  <c r="H14" i="2"/>
  <c r="G13" i="2"/>
  <c r="F28" i="2"/>
  <c r="H28" i="2" s="1"/>
  <c r="F22" i="2"/>
  <c r="H22" i="2" s="1"/>
  <c r="F14" i="2"/>
  <c r="G14" i="2" s="1"/>
  <c r="F13" i="2"/>
  <c r="H13" i="2" s="1"/>
  <c r="F16" i="2"/>
  <c r="H16" i="2" s="1"/>
  <c r="F17" i="2"/>
  <c r="G17" i="2" s="1"/>
  <c r="F21" i="2"/>
  <c r="H21" i="2" s="1"/>
  <c r="F23" i="2"/>
  <c r="H23" i="2" s="1"/>
  <c r="F24" i="2"/>
  <c r="G24" i="2" s="1"/>
  <c r="F25" i="2"/>
  <c r="H25" i="2" s="1"/>
  <c r="F26" i="2"/>
  <c r="G26" i="2" s="1"/>
  <c r="F27" i="2"/>
  <c r="G27" i="2" s="1"/>
  <c r="F35" i="2"/>
  <c r="H35" i="2" s="1"/>
  <c r="F36" i="2"/>
  <c r="G36" i="2" s="1"/>
  <c r="F12" i="2"/>
  <c r="G12" i="2" s="1"/>
  <c r="BJ14" i="1"/>
  <c r="BJ13" i="1"/>
  <c r="T35" i="1"/>
  <c r="T29" i="1"/>
  <c r="T23" i="1"/>
  <c r="T17" i="1"/>
  <c r="T14" i="1"/>
  <c r="T13" i="1"/>
  <c r="T9" i="1"/>
  <c r="BJ35" i="1"/>
  <c r="BJ29" i="1"/>
  <c r="BJ23" i="1"/>
  <c r="BJ17" i="1"/>
  <c r="BJ9" i="1"/>
  <c r="BJ8" i="1"/>
  <c r="BJ10" i="1"/>
  <c r="BJ11" i="1"/>
  <c r="BJ12" i="1"/>
  <c r="BJ15" i="1"/>
  <c r="BJ16" i="1"/>
  <c r="BJ18" i="1"/>
  <c r="BJ19" i="1"/>
  <c r="BJ20" i="1"/>
  <c r="BJ21" i="1"/>
  <c r="BJ22" i="1"/>
  <c r="BJ24" i="1"/>
  <c r="BJ25" i="1"/>
  <c r="BJ26" i="1"/>
  <c r="BJ27" i="1"/>
  <c r="BJ28" i="1"/>
  <c r="BJ30" i="1"/>
  <c r="BJ31" i="1"/>
  <c r="BJ32" i="1"/>
  <c r="BJ33" i="1"/>
  <c r="BJ34" i="1"/>
  <c r="BJ36" i="1"/>
  <c r="BJ37" i="1"/>
  <c r="BJ38" i="1"/>
  <c r="BJ7" i="1"/>
  <c r="T8" i="1"/>
  <c r="T10" i="1"/>
  <c r="T11" i="1"/>
  <c r="T12" i="1"/>
  <c r="T15" i="1"/>
  <c r="T16" i="1"/>
  <c r="T18" i="1"/>
  <c r="T19" i="1"/>
  <c r="T20" i="1"/>
  <c r="T21" i="1"/>
  <c r="T22" i="1"/>
  <c r="T24" i="1"/>
  <c r="T25" i="1"/>
  <c r="T26" i="1"/>
  <c r="T27" i="1"/>
  <c r="T28" i="1"/>
  <c r="T30" i="1"/>
  <c r="T31" i="1"/>
  <c r="T32" i="1"/>
  <c r="T33" i="1"/>
  <c r="T34" i="1"/>
  <c r="T36" i="1"/>
  <c r="T37" i="1"/>
  <c r="T38" i="1"/>
  <c r="T7" i="1"/>
  <c r="H27" i="2" l="1"/>
  <c r="H26" i="2"/>
  <c r="H17" i="2"/>
  <c r="G25" i="2"/>
  <c r="G16" i="2"/>
  <c r="G30" i="2"/>
  <c r="H30" i="2"/>
  <c r="H19" i="2"/>
  <c r="G19" i="2"/>
  <c r="H20" i="2"/>
  <c r="G20" i="2"/>
  <c r="H15" i="2"/>
  <c r="G15" i="2"/>
  <c r="H34" i="2"/>
  <c r="G34" i="2"/>
  <c r="G18" i="2"/>
  <c r="H18" i="2"/>
  <c r="H31" i="2"/>
  <c r="G31" i="2"/>
  <c r="H32" i="2"/>
  <c r="G32" i="2"/>
  <c r="H33" i="2"/>
  <c r="G33" i="2"/>
  <c r="H37" i="2"/>
  <c r="G37" i="2"/>
  <c r="G29" i="2"/>
  <c r="H29" i="2"/>
  <c r="G28" i="2"/>
  <c r="G35" i="2"/>
  <c r="G22" i="2"/>
  <c r="H36" i="2"/>
  <c r="H24" i="2"/>
  <c r="G23" i="2"/>
  <c r="G21" i="2"/>
  <c r="G14" i="1"/>
  <c r="H14" i="1" s="1"/>
  <c r="I14" i="1"/>
  <c r="J14" i="1"/>
  <c r="K14" i="1" s="1"/>
  <c r="L14" i="1" s="1"/>
  <c r="G13" i="1"/>
  <c r="G22" i="1"/>
  <c r="G23" i="1"/>
  <c r="H23" i="1" s="1"/>
  <c r="G24" i="1"/>
  <c r="G25" i="1"/>
  <c r="H25" i="1" s="1"/>
  <c r="G26" i="1"/>
  <c r="G21" i="1"/>
  <c r="G7" i="1"/>
  <c r="H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G37" i="1"/>
  <c r="G38" i="1"/>
  <c r="G27" i="1"/>
  <c r="H27" i="1" s="1"/>
  <c r="G20" i="1"/>
  <c r="H20" i="1" s="1"/>
  <c r="G19" i="1"/>
  <c r="G18" i="1"/>
  <c r="H18" i="1" s="1"/>
  <c r="G17" i="1"/>
  <c r="H17" i="1" s="1"/>
  <c r="G16" i="1"/>
  <c r="H16" i="1" s="1"/>
  <c r="G15" i="1"/>
  <c r="H15" i="1" s="1"/>
  <c r="G12" i="1"/>
  <c r="H12" i="1" s="1"/>
  <c r="G11" i="1"/>
  <c r="G10" i="1"/>
  <c r="H10" i="1" s="1"/>
  <c r="G9" i="1"/>
  <c r="H9" i="1" s="1"/>
  <c r="G8" i="1"/>
  <c r="H8" i="1" s="1"/>
  <c r="I13" i="1" l="1"/>
  <c r="J13" i="1" s="1"/>
  <c r="H13" i="1"/>
  <c r="I22" i="1"/>
  <c r="J22" i="1" s="1"/>
  <c r="H22" i="1"/>
  <c r="I19" i="1"/>
  <c r="J19" i="1" s="1"/>
  <c r="H19" i="1"/>
  <c r="I38" i="1"/>
  <c r="J38" i="1" s="1"/>
  <c r="K38" i="1" s="1"/>
  <c r="L38" i="1" s="1"/>
  <c r="H38" i="1"/>
  <c r="I21" i="1"/>
  <c r="J21" i="1" s="1"/>
  <c r="K21" i="1" s="1"/>
  <c r="H21" i="1"/>
  <c r="I37" i="1"/>
  <c r="J37" i="1" s="1"/>
  <c r="K37" i="1" s="1"/>
  <c r="L37" i="1" s="1"/>
  <c r="H37" i="1"/>
  <c r="I26" i="1"/>
  <c r="H26" i="1"/>
  <c r="I36" i="1"/>
  <c r="J36" i="1" s="1"/>
  <c r="K36" i="1" s="1"/>
  <c r="L36" i="1" s="1"/>
  <c r="H36" i="1"/>
  <c r="I11" i="1"/>
  <c r="J11" i="1" s="1"/>
  <c r="H11" i="1"/>
  <c r="I35" i="1"/>
  <c r="J35" i="1" s="1"/>
  <c r="K35" i="1" s="1"/>
  <c r="L35" i="1" s="1"/>
  <c r="I24" i="1"/>
  <c r="J24" i="1" s="1"/>
  <c r="H24" i="1"/>
  <c r="I23" i="1"/>
  <c r="J23" i="1" s="1"/>
  <c r="K23" i="1" s="1"/>
  <c r="L23" i="1" s="1"/>
  <c r="M14" i="1"/>
  <c r="N14" i="1"/>
  <c r="K13" i="1"/>
  <c r="L13" i="1" s="1"/>
  <c r="J26" i="1"/>
  <c r="K26" i="1" s="1"/>
  <c r="K22" i="1"/>
  <c r="L22" i="1" s="1"/>
  <c r="I25" i="1"/>
  <c r="J25" i="1" s="1"/>
  <c r="I34" i="1"/>
  <c r="J34" i="1" s="1"/>
  <c r="I29" i="1"/>
  <c r="J29" i="1" s="1"/>
  <c r="K29" i="1" s="1"/>
  <c r="L29" i="1" s="1"/>
  <c r="I12" i="1"/>
  <c r="J12" i="1" s="1"/>
  <c r="I33" i="1"/>
  <c r="J33" i="1" s="1"/>
  <c r="I32" i="1"/>
  <c r="J32" i="1" s="1"/>
  <c r="I10" i="1"/>
  <c r="J10" i="1" s="1"/>
  <c r="I18" i="1"/>
  <c r="J18" i="1" s="1"/>
  <c r="K18" i="1" s="1"/>
  <c r="L18" i="1" s="1"/>
  <c r="I31" i="1"/>
  <c r="J31" i="1" s="1"/>
  <c r="K31" i="1" s="1"/>
  <c r="L31" i="1" s="1"/>
  <c r="I30" i="1"/>
  <c r="J30" i="1" s="1"/>
  <c r="K30" i="1" s="1"/>
  <c r="I28" i="1"/>
  <c r="J28" i="1" s="1"/>
  <c r="K28" i="1" s="1"/>
  <c r="L28" i="1" s="1"/>
  <c r="K19" i="1"/>
  <c r="L19" i="1" s="1"/>
  <c r="I20" i="1"/>
  <c r="J20" i="1" s="1"/>
  <c r="I7" i="1"/>
  <c r="J7" i="1" s="1"/>
  <c r="I15" i="1"/>
  <c r="J15" i="1" s="1"/>
  <c r="I8" i="1"/>
  <c r="J8" i="1" s="1"/>
  <c r="I16" i="1"/>
  <c r="J16" i="1" s="1"/>
  <c r="I9" i="1"/>
  <c r="J9" i="1" s="1"/>
  <c r="I17" i="1"/>
  <c r="J17" i="1" s="1"/>
  <c r="I27" i="1"/>
  <c r="J27" i="1" s="1"/>
  <c r="O14" i="1" l="1"/>
  <c r="P14" i="1"/>
  <c r="M13" i="1"/>
  <c r="N13" i="1" s="1"/>
  <c r="O13" i="1" s="1"/>
  <c r="P13" i="1" s="1"/>
  <c r="L21" i="1"/>
  <c r="M21" i="1" s="1"/>
  <c r="N21" i="1" s="1"/>
  <c r="L26" i="1"/>
  <c r="M26" i="1" s="1"/>
  <c r="N26" i="1" s="1"/>
  <c r="M23" i="1"/>
  <c r="N23" i="1" s="1"/>
  <c r="L30" i="1"/>
  <c r="M30" i="1" s="1"/>
  <c r="N30" i="1" s="1"/>
  <c r="M22" i="1"/>
  <c r="N22" i="1" s="1"/>
  <c r="K24" i="1"/>
  <c r="L24" i="1" s="1"/>
  <c r="K25" i="1"/>
  <c r="L25" i="1" s="1"/>
  <c r="K32" i="1"/>
  <c r="L32" i="1" s="1"/>
  <c r="M32" i="1" s="1"/>
  <c r="N32" i="1" s="1"/>
  <c r="K12" i="1"/>
  <c r="L12" i="1" s="1"/>
  <c r="K11" i="1"/>
  <c r="L11" i="1" s="1"/>
  <c r="M19" i="1"/>
  <c r="N19" i="1" s="1"/>
  <c r="O19" i="1" s="1"/>
  <c r="P19" i="1" s="1"/>
  <c r="Q19" i="1" s="1"/>
  <c r="R19" i="1" s="1"/>
  <c r="U19" i="1" s="1"/>
  <c r="V19" i="1" s="1"/>
  <c r="K33" i="1"/>
  <c r="L33" i="1" s="1"/>
  <c r="M33" i="1" s="1"/>
  <c r="N33" i="1" s="1"/>
  <c r="K34" i="1"/>
  <c r="L34" i="1" s="1"/>
  <c r="M34" i="1" s="1"/>
  <c r="N34" i="1" s="1"/>
  <c r="K10" i="1"/>
  <c r="L10" i="1" s="1"/>
  <c r="M10" i="1" s="1"/>
  <c r="N10" i="1" s="1"/>
  <c r="O10" i="1" s="1"/>
  <c r="P10" i="1" s="1"/>
  <c r="Q10" i="1" s="1"/>
  <c r="R10" i="1" s="1"/>
  <c r="U10" i="1" s="1"/>
  <c r="V10" i="1" s="1"/>
  <c r="K20" i="1"/>
  <c r="L20" i="1" s="1"/>
  <c r="M18" i="1"/>
  <c r="N18" i="1" s="1"/>
  <c r="O18" i="1" s="1"/>
  <c r="P18" i="1" s="1"/>
  <c r="Q18" i="1" s="1"/>
  <c r="R18" i="1" s="1"/>
  <c r="U18" i="1" s="1"/>
  <c r="V18" i="1" s="1"/>
  <c r="K17" i="1"/>
  <c r="L17" i="1" s="1"/>
  <c r="K9" i="1"/>
  <c r="L9" i="1" s="1"/>
  <c r="K15" i="1"/>
  <c r="L15" i="1" s="1"/>
  <c r="K16" i="1"/>
  <c r="L16" i="1" s="1"/>
  <c r="K8" i="1"/>
  <c r="L8" i="1" s="1"/>
  <c r="K7" i="1"/>
  <c r="M37" i="1"/>
  <c r="N37" i="1" s="1"/>
  <c r="M35" i="1"/>
  <c r="N35" i="1" s="1"/>
  <c r="M29" i="1"/>
  <c r="N29" i="1" s="1"/>
  <c r="M28" i="1"/>
  <c r="N28" i="1" s="1"/>
  <c r="M36" i="1"/>
  <c r="N36" i="1" s="1"/>
  <c r="M31" i="1"/>
  <c r="N31" i="1" s="1"/>
  <c r="M38" i="1"/>
  <c r="N38" i="1" s="1"/>
  <c r="K27" i="1"/>
  <c r="L27" i="1" s="1"/>
  <c r="Q14" i="1" l="1"/>
  <c r="R14" i="1" s="1"/>
  <c r="Q13" i="1"/>
  <c r="R13" i="1" s="1"/>
  <c r="S13" i="1" s="1"/>
  <c r="S18" i="1"/>
  <c r="O23" i="1"/>
  <c r="P23" i="1" s="1"/>
  <c r="S19" i="1"/>
  <c r="M25" i="1"/>
  <c r="N25" i="1" s="1"/>
  <c r="O22" i="1"/>
  <c r="P22" i="1"/>
  <c r="O26" i="1"/>
  <c r="P26" i="1" s="1"/>
  <c r="M24" i="1"/>
  <c r="N24" i="1" s="1"/>
  <c r="O21" i="1"/>
  <c r="P21" i="1" s="1"/>
  <c r="M12" i="1"/>
  <c r="N12" i="1" s="1"/>
  <c r="O12" i="1" s="1"/>
  <c r="P12" i="1" s="1"/>
  <c r="Q12" i="1" s="1"/>
  <c r="R12" i="1" s="1"/>
  <c r="U12" i="1" s="1"/>
  <c r="V12" i="1" s="1"/>
  <c r="W12" i="1" s="1"/>
  <c r="X12" i="1" s="1"/>
  <c r="M17" i="1"/>
  <c r="N17" i="1" s="1"/>
  <c r="O17" i="1" s="1"/>
  <c r="P17" i="1" s="1"/>
  <c r="Q17" i="1" s="1"/>
  <c r="R17" i="1" s="1"/>
  <c r="W10" i="1"/>
  <c r="X10" i="1" s="1"/>
  <c r="M11" i="1"/>
  <c r="N11" i="1" s="1"/>
  <c r="O11" i="1" s="1"/>
  <c r="P11" i="1" s="1"/>
  <c r="Q11" i="1" s="1"/>
  <c r="R11" i="1" s="1"/>
  <c r="U11" i="1" s="1"/>
  <c r="V11" i="1" s="1"/>
  <c r="W19" i="1"/>
  <c r="X19" i="1" s="1"/>
  <c r="W18" i="1"/>
  <c r="X18" i="1" s="1"/>
  <c r="S10" i="1"/>
  <c r="M20" i="1"/>
  <c r="N20" i="1" s="1"/>
  <c r="O20" i="1" s="1"/>
  <c r="P20" i="1" s="1"/>
  <c r="Q20" i="1" s="1"/>
  <c r="R20" i="1" s="1"/>
  <c r="U20" i="1" s="1"/>
  <c r="V20" i="1" s="1"/>
  <c r="M16" i="1"/>
  <c r="N16" i="1" s="1"/>
  <c r="M9" i="1"/>
  <c r="N9" i="1" s="1"/>
  <c r="M15" i="1"/>
  <c r="N15" i="1" s="1"/>
  <c r="O15" i="1" s="1"/>
  <c r="P15" i="1" s="1"/>
  <c r="Q15" i="1" s="1"/>
  <c r="R15" i="1" s="1"/>
  <c r="L7" i="1"/>
  <c r="M8" i="1"/>
  <c r="N8" i="1" s="1"/>
  <c r="O8" i="1" s="1"/>
  <c r="P8" i="1" s="1"/>
  <c r="Q8" i="1" s="1"/>
  <c r="R8" i="1" s="1"/>
  <c r="U8" i="1" s="1"/>
  <c r="V8" i="1" s="1"/>
  <c r="O28" i="1"/>
  <c r="P28" i="1" s="1"/>
  <c r="O37" i="1"/>
  <c r="P37" i="1" s="1"/>
  <c r="O33" i="1"/>
  <c r="P33" i="1" s="1"/>
  <c r="O34" i="1"/>
  <c r="P34" i="1" s="1"/>
  <c r="O38" i="1"/>
  <c r="P38" i="1" s="1"/>
  <c r="O36" i="1"/>
  <c r="P36" i="1" s="1"/>
  <c r="O30" i="1"/>
  <c r="P30" i="1" s="1"/>
  <c r="O29" i="1"/>
  <c r="P29" i="1" s="1"/>
  <c r="O32" i="1"/>
  <c r="P32" i="1" s="1"/>
  <c r="O35" i="1"/>
  <c r="P35" i="1" s="1"/>
  <c r="O31" i="1"/>
  <c r="P31" i="1" s="1"/>
  <c r="M27" i="1"/>
  <c r="N27" i="1" s="1"/>
  <c r="U14" i="1" l="1"/>
  <c r="V14" i="1"/>
  <c r="S14" i="1"/>
  <c r="U13" i="1"/>
  <c r="V13" i="1" s="1"/>
  <c r="S15" i="1"/>
  <c r="S8" i="1"/>
  <c r="Q23" i="1"/>
  <c r="R23" i="1" s="1"/>
  <c r="Q26" i="1"/>
  <c r="R26" i="1" s="1"/>
  <c r="S26" i="1" s="1"/>
  <c r="O24" i="1"/>
  <c r="P24" i="1" s="1"/>
  <c r="Q22" i="1"/>
  <c r="R22" i="1" s="1"/>
  <c r="S22" i="1" s="1"/>
  <c r="O25" i="1"/>
  <c r="P25" i="1" s="1"/>
  <c r="Q21" i="1"/>
  <c r="R21" i="1" s="1"/>
  <c r="S12" i="1"/>
  <c r="Y18" i="1"/>
  <c r="Z18" i="1" s="1"/>
  <c r="Y19" i="1"/>
  <c r="Z19" i="1" s="1"/>
  <c r="Y12" i="1"/>
  <c r="Z12" i="1" s="1"/>
  <c r="Y10" i="1"/>
  <c r="Z10" i="1" s="1"/>
  <c r="W20" i="1"/>
  <c r="X20" i="1" s="1"/>
  <c r="W11" i="1"/>
  <c r="X11" i="1" s="1"/>
  <c r="S11" i="1"/>
  <c r="W8" i="1"/>
  <c r="X8" i="1"/>
  <c r="U15" i="1"/>
  <c r="V15" i="1" s="1"/>
  <c r="O9" i="1"/>
  <c r="P9" i="1" s="1"/>
  <c r="Q9" i="1" s="1"/>
  <c r="R9" i="1" s="1"/>
  <c r="U9" i="1" s="1"/>
  <c r="V9" i="1" s="1"/>
  <c r="S17" i="1"/>
  <c r="U17" i="1"/>
  <c r="V17" i="1" s="1"/>
  <c r="O16" i="1"/>
  <c r="P16" i="1" s="1"/>
  <c r="S20" i="1"/>
  <c r="M7" i="1"/>
  <c r="N7" i="1" s="1"/>
  <c r="Q38" i="1"/>
  <c r="R38" i="1" s="1"/>
  <c r="Q31" i="1"/>
  <c r="R31" i="1" s="1"/>
  <c r="Q35" i="1"/>
  <c r="R35" i="1" s="1"/>
  <c r="Q30" i="1"/>
  <c r="R30" i="1" s="1"/>
  <c r="Q33" i="1"/>
  <c r="R33" i="1" s="1"/>
  <c r="Q37" i="1"/>
  <c r="R37" i="1" s="1"/>
  <c r="Q36" i="1"/>
  <c r="R36" i="1" s="1"/>
  <c r="Q29" i="1"/>
  <c r="R29" i="1" s="1"/>
  <c r="Q32" i="1"/>
  <c r="R32" i="1" s="1"/>
  <c r="Q34" i="1"/>
  <c r="R34" i="1" s="1"/>
  <c r="Q28" i="1"/>
  <c r="R28" i="1" s="1"/>
  <c r="O27" i="1"/>
  <c r="P27" i="1" s="1"/>
  <c r="W14" i="1" l="1"/>
  <c r="X14" i="1"/>
  <c r="W13" i="1"/>
  <c r="X13" i="1" s="1"/>
  <c r="U23" i="1"/>
  <c r="V23" i="1" s="1"/>
  <c r="W23" i="1" s="1"/>
  <c r="X23" i="1" s="1"/>
  <c r="Y23" i="1" s="1"/>
  <c r="S23" i="1"/>
  <c r="Q25" i="1"/>
  <c r="R25" i="1"/>
  <c r="S25" i="1" s="1"/>
  <c r="Q24" i="1"/>
  <c r="R24" i="1" s="1"/>
  <c r="S24" i="1" s="1"/>
  <c r="U26" i="1"/>
  <c r="V26" i="1" s="1"/>
  <c r="U22" i="1"/>
  <c r="V22" i="1" s="1"/>
  <c r="U21" i="1"/>
  <c r="V21" i="1" s="1"/>
  <c r="S21" i="1"/>
  <c r="Y11" i="1"/>
  <c r="Z11" i="1" s="1"/>
  <c r="Y20" i="1"/>
  <c r="Z20" i="1" s="1"/>
  <c r="AA19" i="1"/>
  <c r="AB19" i="1" s="1"/>
  <c r="S34" i="1"/>
  <c r="U34" i="1"/>
  <c r="V34" i="1" s="1"/>
  <c r="S29" i="1"/>
  <c r="U29" i="1"/>
  <c r="V29" i="1" s="1"/>
  <c r="Y8" i="1"/>
  <c r="Z8" i="1" s="1"/>
  <c r="AA8" i="1" s="1"/>
  <c r="AB8" i="1" s="1"/>
  <c r="W9" i="1"/>
  <c r="X9" i="1" s="1"/>
  <c r="S35" i="1"/>
  <c r="U35" i="1"/>
  <c r="V35" i="1" s="1"/>
  <c r="Q16" i="1"/>
  <c r="R16" i="1" s="1"/>
  <c r="S16" i="1" s="1"/>
  <c r="S31" i="1"/>
  <c r="U31" i="1"/>
  <c r="V31" i="1" s="1"/>
  <c r="W15" i="1"/>
  <c r="X15" i="1" s="1"/>
  <c r="W17" i="1"/>
  <c r="X17" i="1" s="1"/>
  <c r="S36" i="1"/>
  <c r="U36" i="1"/>
  <c r="V36" i="1" s="1"/>
  <c r="S37" i="1"/>
  <c r="U37" i="1"/>
  <c r="V37" i="1" s="1"/>
  <c r="W37" i="1" s="1"/>
  <c r="X37" i="1" s="1"/>
  <c r="S32" i="1"/>
  <c r="U32" i="1"/>
  <c r="V32" i="1" s="1"/>
  <c r="W32" i="1" s="1"/>
  <c r="X32" i="1" s="1"/>
  <c r="S38" i="1"/>
  <c r="U38" i="1"/>
  <c r="V38" i="1" s="1"/>
  <c r="AA10" i="1"/>
  <c r="AB10" i="1" s="1"/>
  <c r="AA18" i="1"/>
  <c r="AB18" i="1" s="1"/>
  <c r="S28" i="1"/>
  <c r="U28" i="1"/>
  <c r="V28" i="1" s="1"/>
  <c r="S33" i="1"/>
  <c r="U33" i="1"/>
  <c r="V33" i="1" s="1"/>
  <c r="S30" i="1"/>
  <c r="U30" i="1"/>
  <c r="V30" i="1" s="1"/>
  <c r="S9" i="1"/>
  <c r="AA12" i="1"/>
  <c r="AB12" i="1" s="1"/>
  <c r="O7" i="1"/>
  <c r="P7" i="1" s="1"/>
  <c r="Q27" i="1"/>
  <c r="R27" i="1" s="1"/>
  <c r="Y14" i="1" l="1"/>
  <c r="Z14" i="1"/>
  <c r="Y13" i="1"/>
  <c r="Z13" i="1" s="1"/>
  <c r="Z23" i="1"/>
  <c r="AA23" i="1" s="1"/>
  <c r="AB23" i="1" s="1"/>
  <c r="U24" i="1"/>
  <c r="V24" i="1" s="1"/>
  <c r="W22" i="1"/>
  <c r="X22" i="1"/>
  <c r="U25" i="1"/>
  <c r="V25" i="1" s="1"/>
  <c r="W26" i="1"/>
  <c r="X26" i="1" s="1"/>
  <c r="W21" i="1"/>
  <c r="X21" i="1" s="1"/>
  <c r="W38" i="1"/>
  <c r="X38" i="1" s="1"/>
  <c r="Y17" i="1"/>
  <c r="Z17" i="1" s="1"/>
  <c r="AC10" i="1"/>
  <c r="AD10" i="1" s="1"/>
  <c r="AC19" i="1"/>
  <c r="AD19" i="1" s="1"/>
  <c r="W36" i="1"/>
  <c r="X36" i="1" s="1"/>
  <c r="Y9" i="1"/>
  <c r="Z9" i="1" s="1"/>
  <c r="AA20" i="1"/>
  <c r="AB20" i="1" s="1"/>
  <c r="AC8" i="1"/>
  <c r="AD8" i="1"/>
  <c r="W34" i="1"/>
  <c r="X34" i="1"/>
  <c r="AC12" i="1"/>
  <c r="AD12" i="1" s="1"/>
  <c r="Y32" i="1"/>
  <c r="Z32" i="1" s="1"/>
  <c r="U16" i="1"/>
  <c r="V16" i="1" s="1"/>
  <c r="S27" i="1"/>
  <c r="U27" i="1"/>
  <c r="V27" i="1" s="1"/>
  <c r="W30" i="1"/>
  <c r="X30" i="1" s="1"/>
  <c r="W33" i="1"/>
  <c r="X33" i="1" s="1"/>
  <c r="Y15" i="1"/>
  <c r="Z15" i="1" s="1"/>
  <c r="W35" i="1"/>
  <c r="X35" i="1" s="1"/>
  <c r="AA11" i="1"/>
  <c r="AB11" i="1" s="1"/>
  <c r="W31" i="1"/>
  <c r="X31" i="1" s="1"/>
  <c r="W29" i="1"/>
  <c r="X29" i="1" s="1"/>
  <c r="W28" i="1"/>
  <c r="X28" i="1" s="1"/>
  <c r="AC18" i="1"/>
  <c r="AD18" i="1" s="1"/>
  <c r="Y37" i="1"/>
  <c r="Z37" i="1" s="1"/>
  <c r="Q7" i="1"/>
  <c r="R7" i="1" s="1"/>
  <c r="AA14" i="1" l="1"/>
  <c r="AB14" i="1"/>
  <c r="AA13" i="1"/>
  <c r="AB13" i="1" s="1"/>
  <c r="Y26" i="1"/>
  <c r="Z26" i="1" s="1"/>
  <c r="W25" i="1"/>
  <c r="X25" i="1" s="1"/>
  <c r="AC23" i="1"/>
  <c r="AD23" i="1"/>
  <c r="W24" i="1"/>
  <c r="X24" i="1"/>
  <c r="Y22" i="1"/>
  <c r="Z22" i="1" s="1"/>
  <c r="Y21" i="1"/>
  <c r="Z21" i="1" s="1"/>
  <c r="AE18" i="1"/>
  <c r="AF18" i="1" s="1"/>
  <c r="Y28" i="1"/>
  <c r="Z28" i="1" s="1"/>
  <c r="AE10" i="1"/>
  <c r="AF10" i="1" s="1"/>
  <c r="Y30" i="1"/>
  <c r="Z30" i="1"/>
  <c r="Y31" i="1"/>
  <c r="Z31" i="1" s="1"/>
  <c r="Y36" i="1"/>
  <c r="Z36" i="1" s="1"/>
  <c r="Y29" i="1"/>
  <c r="Z29" i="1" s="1"/>
  <c r="AC20" i="1"/>
  <c r="AD20" i="1" s="1"/>
  <c r="AC11" i="1"/>
  <c r="AD11" i="1" s="1"/>
  <c r="AE19" i="1"/>
  <c r="AF19" i="1" s="1"/>
  <c r="AE8" i="1"/>
  <c r="AF8" i="1" s="1"/>
  <c r="W16" i="1"/>
  <c r="X16" i="1" s="1"/>
  <c r="AA32" i="1"/>
  <c r="AB32" i="1" s="1"/>
  <c r="Y34" i="1"/>
  <c r="Z34" i="1" s="1"/>
  <c r="AA34" i="1" s="1"/>
  <c r="AB34" i="1" s="1"/>
  <c r="AA17" i="1"/>
  <c r="AB17" i="1" s="1"/>
  <c r="S7" i="1"/>
  <c r="U7" i="1"/>
  <c r="V7" i="1" s="1"/>
  <c r="Y35" i="1"/>
  <c r="Z35" i="1" s="1"/>
  <c r="Y33" i="1"/>
  <c r="Z33" i="1" s="1"/>
  <c r="Y38" i="1"/>
  <c r="Z38" i="1"/>
  <c r="AA37" i="1"/>
  <c r="AB37" i="1" s="1"/>
  <c r="AA15" i="1"/>
  <c r="AB15" i="1" s="1"/>
  <c r="W27" i="1"/>
  <c r="X27" i="1" s="1"/>
  <c r="AE12" i="1"/>
  <c r="AF12" i="1" s="1"/>
  <c r="AA9" i="1"/>
  <c r="AB9" i="1" s="1"/>
  <c r="AC14" i="1" l="1"/>
  <c r="AD14" i="1"/>
  <c r="AC13" i="1"/>
  <c r="AD13" i="1" s="1"/>
  <c r="Y25" i="1"/>
  <c r="Z25" i="1" s="1"/>
  <c r="AA26" i="1"/>
  <c r="AB26" i="1" s="1"/>
  <c r="Y24" i="1"/>
  <c r="Z24" i="1" s="1"/>
  <c r="AE23" i="1"/>
  <c r="AF23" i="1" s="1"/>
  <c r="AA22" i="1"/>
  <c r="AB22" i="1"/>
  <c r="AA21" i="1"/>
  <c r="AB21" i="1" s="1"/>
  <c r="AA28" i="1"/>
  <c r="AB28" i="1" s="1"/>
  <c r="AG12" i="1"/>
  <c r="AH12" i="1" s="1"/>
  <c r="AC15" i="1"/>
  <c r="AD15" i="1" s="1"/>
  <c r="W7" i="1"/>
  <c r="X7" i="1" s="1"/>
  <c r="Y7" i="1" s="1"/>
  <c r="Z7" i="1" s="1"/>
  <c r="AA7" i="1" s="1"/>
  <c r="AB7" i="1" s="1"/>
  <c r="Y16" i="1"/>
  <c r="Z16" i="1" s="1"/>
  <c r="AA16" i="1" s="1"/>
  <c r="AB16" i="1" s="1"/>
  <c r="Y27" i="1"/>
  <c r="Z27" i="1" s="1"/>
  <c r="AA27" i="1" s="1"/>
  <c r="AB27" i="1" s="1"/>
  <c r="AC27" i="1" s="1"/>
  <c r="AD27" i="1" s="1"/>
  <c r="AE27" i="1" s="1"/>
  <c r="AF27" i="1" s="1"/>
  <c r="AG27" i="1" s="1"/>
  <c r="AH27" i="1" s="1"/>
  <c r="AA29" i="1"/>
  <c r="AB29" i="1" s="1"/>
  <c r="AG19" i="1"/>
  <c r="AH19" i="1" s="1"/>
  <c r="AA36" i="1"/>
  <c r="AB36" i="1" s="1"/>
  <c r="AA35" i="1"/>
  <c r="AB35" i="1" s="1"/>
  <c r="AG8" i="1"/>
  <c r="AH8" i="1" s="1"/>
  <c r="AI8" i="1" s="1"/>
  <c r="AJ8" i="1" s="1"/>
  <c r="AG18" i="1"/>
  <c r="AH18" i="1" s="1"/>
  <c r="AE11" i="1"/>
  <c r="AF11" i="1" s="1"/>
  <c r="AA38" i="1"/>
  <c r="AB38" i="1" s="1"/>
  <c r="AC37" i="1"/>
  <c r="AD37" i="1" s="1"/>
  <c r="AC32" i="1"/>
  <c r="AD32" i="1" s="1"/>
  <c r="AG10" i="1"/>
  <c r="AH10" i="1" s="1"/>
  <c r="AC9" i="1"/>
  <c r="AD9" i="1" s="1"/>
  <c r="AE20" i="1"/>
  <c r="AF20" i="1" s="1"/>
  <c r="AA30" i="1"/>
  <c r="AB30" i="1"/>
  <c r="AC34" i="1"/>
  <c r="AD34" i="1" s="1"/>
  <c r="AC17" i="1"/>
  <c r="AD17" i="1" s="1"/>
  <c r="AA31" i="1"/>
  <c r="AB31" i="1" s="1"/>
  <c r="AA33" i="1"/>
  <c r="AB33" i="1" s="1"/>
  <c r="AE14" i="1" l="1"/>
  <c r="AF14" i="1" s="1"/>
  <c r="AE13" i="1"/>
  <c r="AF13" i="1" s="1"/>
  <c r="AC26" i="1"/>
  <c r="AD26" i="1" s="1"/>
  <c r="AG23" i="1"/>
  <c r="AH23" i="1" s="1"/>
  <c r="AA25" i="1"/>
  <c r="AB25" i="1"/>
  <c r="AA24" i="1"/>
  <c r="AB24" i="1" s="1"/>
  <c r="AC22" i="1"/>
  <c r="AD22" i="1" s="1"/>
  <c r="AC21" i="1"/>
  <c r="AD21" i="1" s="1"/>
  <c r="AC38" i="1"/>
  <c r="AD38" i="1" s="1"/>
  <c r="AE9" i="1"/>
  <c r="AF9" i="1" s="1"/>
  <c r="AI10" i="1"/>
  <c r="AJ10" i="1" s="1"/>
  <c r="AI18" i="1"/>
  <c r="AJ18" i="1" s="1"/>
  <c r="AE32" i="1"/>
  <c r="AF32" i="1" s="1"/>
  <c r="AE37" i="1"/>
  <c r="AF37" i="1" s="1"/>
  <c r="AG11" i="1"/>
  <c r="AH11" i="1" s="1"/>
  <c r="AI27" i="1"/>
  <c r="AJ27" i="1" s="1"/>
  <c r="AK27" i="1" s="1"/>
  <c r="AL27" i="1" s="1"/>
  <c r="AM27" i="1" s="1"/>
  <c r="AN27" i="1" s="1"/>
  <c r="AI12" i="1"/>
  <c r="AJ12" i="1" s="1"/>
  <c r="AK8" i="1"/>
  <c r="AL8" i="1" s="1"/>
  <c r="AC29" i="1"/>
  <c r="AD29" i="1" s="1"/>
  <c r="AC7" i="1"/>
  <c r="AD7" i="1" s="1"/>
  <c r="AC30" i="1"/>
  <c r="AD30" i="1" s="1"/>
  <c r="AC33" i="1"/>
  <c r="AD33" i="1" s="1"/>
  <c r="AE33" i="1" s="1"/>
  <c r="AF33" i="1" s="1"/>
  <c r="AG33" i="1" s="1"/>
  <c r="AH33" i="1" s="1"/>
  <c r="AC35" i="1"/>
  <c r="AD35" i="1" s="1"/>
  <c r="AC28" i="1"/>
  <c r="AD28" i="1" s="1"/>
  <c r="AC36" i="1"/>
  <c r="AD36" i="1" s="1"/>
  <c r="AC16" i="1"/>
  <c r="AD16" i="1" s="1"/>
  <c r="AE34" i="1"/>
  <c r="AF34" i="1" s="1"/>
  <c r="AE15" i="1"/>
  <c r="AF15" i="1" s="1"/>
  <c r="AE17" i="1"/>
  <c r="AF17" i="1" s="1"/>
  <c r="AI19" i="1"/>
  <c r="AJ19" i="1" s="1"/>
  <c r="AG20" i="1"/>
  <c r="AH20" i="1" s="1"/>
  <c r="AC31" i="1"/>
  <c r="AD31" i="1" s="1"/>
  <c r="AG14" i="1" l="1"/>
  <c r="AH14" i="1"/>
  <c r="AG13" i="1"/>
  <c r="AH13" i="1" s="1"/>
  <c r="AC24" i="1"/>
  <c r="AD24" i="1" s="1"/>
  <c r="AC25" i="1"/>
  <c r="AD25" i="1" s="1"/>
  <c r="AE22" i="1"/>
  <c r="AF22" i="1" s="1"/>
  <c r="AI23" i="1"/>
  <c r="AJ23" i="1" s="1"/>
  <c r="AE26" i="1"/>
  <c r="AF26" i="1" s="1"/>
  <c r="AE21" i="1"/>
  <c r="AF21" i="1" s="1"/>
  <c r="AI11" i="1"/>
  <c r="AJ11" i="1" s="1"/>
  <c r="AK12" i="1"/>
  <c r="AL12" i="1" s="1"/>
  <c r="AE16" i="1"/>
  <c r="AF16" i="1" s="1"/>
  <c r="AE36" i="1"/>
  <c r="AF36" i="1" s="1"/>
  <c r="AK19" i="1"/>
  <c r="AL19" i="1" s="1"/>
  <c r="AG37" i="1"/>
  <c r="AH37" i="1" s="1"/>
  <c r="AK10" i="1"/>
  <c r="AL10" i="1" s="1"/>
  <c r="AE28" i="1"/>
  <c r="AF28" i="1" s="1"/>
  <c r="AE29" i="1"/>
  <c r="AF29" i="1" s="1"/>
  <c r="AG29" i="1" s="1"/>
  <c r="AH29" i="1" s="1"/>
  <c r="AI29" i="1" s="1"/>
  <c r="AJ29" i="1" s="1"/>
  <c r="AM8" i="1"/>
  <c r="AN8" i="1" s="1"/>
  <c r="AE35" i="1"/>
  <c r="AF35" i="1" s="1"/>
  <c r="AG32" i="1"/>
  <c r="AH32" i="1" s="1"/>
  <c r="AG9" i="1"/>
  <c r="AH9" i="1" s="1"/>
  <c r="AE30" i="1"/>
  <c r="AF30" i="1" s="1"/>
  <c r="AI33" i="1"/>
  <c r="AJ33" i="1" s="1"/>
  <c r="AK18" i="1"/>
  <c r="AL18" i="1" s="1"/>
  <c r="AE31" i="1"/>
  <c r="AF31" i="1" s="1"/>
  <c r="AG31" i="1" s="1"/>
  <c r="AH31" i="1" s="1"/>
  <c r="AI20" i="1"/>
  <c r="AJ20" i="1" s="1"/>
  <c r="AG34" i="1"/>
  <c r="AH34" i="1" s="1"/>
  <c r="AE7" i="1"/>
  <c r="AF7" i="1" s="1"/>
  <c r="AG7" i="1" s="1"/>
  <c r="AH7" i="1" s="1"/>
  <c r="AG15" i="1"/>
  <c r="AH15" i="1" s="1"/>
  <c r="AE38" i="1"/>
  <c r="AF38" i="1" s="1"/>
  <c r="AG17" i="1"/>
  <c r="AH17" i="1" s="1"/>
  <c r="AO27" i="1"/>
  <c r="AP27" i="1" s="1"/>
  <c r="AI14" i="1" l="1"/>
  <c r="AJ14" i="1"/>
  <c r="AI13" i="1"/>
  <c r="AJ13" i="1" s="1"/>
  <c r="AE25" i="1"/>
  <c r="AF25" i="1" s="1"/>
  <c r="AK23" i="1"/>
  <c r="AL23" i="1" s="1"/>
  <c r="AE24" i="1"/>
  <c r="AF24" i="1" s="1"/>
  <c r="AG22" i="1"/>
  <c r="AH22" i="1" s="1"/>
  <c r="AG26" i="1"/>
  <c r="AH26" i="1" s="1"/>
  <c r="AG21" i="1"/>
  <c r="AH21" i="1" s="1"/>
  <c r="AG30" i="1"/>
  <c r="AH30" i="1" s="1"/>
  <c r="AG38" i="1"/>
  <c r="AH38" i="1" s="1"/>
  <c r="AI9" i="1"/>
  <c r="AJ9" i="1" s="1"/>
  <c r="AK20" i="1"/>
  <c r="AL20" i="1" s="1"/>
  <c r="AM18" i="1"/>
  <c r="AN18" i="1" s="1"/>
  <c r="AO18" i="1" s="1"/>
  <c r="AP18" i="1" s="1"/>
  <c r="AI37" i="1"/>
  <c r="AJ37" i="1" s="1"/>
  <c r="AK11" i="1"/>
  <c r="AL11" i="1" s="1"/>
  <c r="AI17" i="1"/>
  <c r="AJ17" i="1" s="1"/>
  <c r="AM19" i="1"/>
  <c r="AN19" i="1" s="1"/>
  <c r="AG16" i="1"/>
  <c r="AH16" i="1" s="1"/>
  <c r="AK29" i="1"/>
  <c r="AL29" i="1" s="1"/>
  <c r="AM12" i="1"/>
  <c r="AN12" i="1" s="1"/>
  <c r="AG36" i="1"/>
  <c r="AH36" i="1" s="1"/>
  <c r="AI7" i="1"/>
  <c r="AJ7" i="1" s="1"/>
  <c r="AM10" i="1"/>
  <c r="AN10" i="1" s="1"/>
  <c r="AG28" i="1"/>
  <c r="AH28" i="1" s="1"/>
  <c r="AO8" i="1"/>
  <c r="AP8" i="1" s="1"/>
  <c r="AK33" i="1"/>
  <c r="AL33" i="1" s="1"/>
  <c r="AI32" i="1"/>
  <c r="AJ32" i="1" s="1"/>
  <c r="AI31" i="1"/>
  <c r="AJ31" i="1" s="1"/>
  <c r="AG35" i="1"/>
  <c r="AH35" i="1" s="1"/>
  <c r="AI34" i="1"/>
  <c r="AJ34" i="1" s="1"/>
  <c r="AI15" i="1"/>
  <c r="AJ15" i="1" s="1"/>
  <c r="AQ27" i="1"/>
  <c r="AR27" i="1" s="1"/>
  <c r="AK14" i="1" l="1"/>
  <c r="AL14" i="1" s="1"/>
  <c r="AK13" i="1"/>
  <c r="AL13" i="1" s="1"/>
  <c r="AI26" i="1"/>
  <c r="AJ26" i="1" s="1"/>
  <c r="AM23" i="1"/>
  <c r="AN23" i="1" s="1"/>
  <c r="AG25" i="1"/>
  <c r="AH25" i="1" s="1"/>
  <c r="AI22" i="1"/>
  <c r="AJ22" i="1" s="1"/>
  <c r="AG24" i="1"/>
  <c r="AH24" i="1" s="1"/>
  <c r="AI21" i="1"/>
  <c r="AJ21" i="1" s="1"/>
  <c r="AK34" i="1"/>
  <c r="AL34" i="1" s="1"/>
  <c r="AO19" i="1"/>
  <c r="AP19" i="1" s="1"/>
  <c r="AI16" i="1"/>
  <c r="AJ16" i="1" s="1"/>
  <c r="AK37" i="1"/>
  <c r="AL37" i="1" s="1"/>
  <c r="AM37" i="1" s="1"/>
  <c r="AN37" i="1" s="1"/>
  <c r="AO37" i="1" s="1"/>
  <c r="AP37" i="1" s="1"/>
  <c r="AO12" i="1"/>
  <c r="AP12" i="1" s="1"/>
  <c r="AK32" i="1"/>
  <c r="AL32" i="1" s="1"/>
  <c r="AK7" i="1"/>
  <c r="AL7" i="1" s="1"/>
  <c r="AM20" i="1"/>
  <c r="AN20" i="1" s="1"/>
  <c r="AK15" i="1"/>
  <c r="AL15" i="1" s="1"/>
  <c r="AI28" i="1"/>
  <c r="AJ28" i="1" s="1"/>
  <c r="AK9" i="1"/>
  <c r="AL9" i="1"/>
  <c r="AQ8" i="1"/>
  <c r="AR8" i="1" s="1"/>
  <c r="AI36" i="1"/>
  <c r="AJ36" i="1" s="1"/>
  <c r="AK17" i="1"/>
  <c r="AL17" i="1" s="1"/>
  <c r="AQ18" i="1"/>
  <c r="AR18" i="1" s="1"/>
  <c r="AI35" i="1"/>
  <c r="AJ35" i="1" s="1"/>
  <c r="AK31" i="1"/>
  <c r="AL31" i="1" s="1"/>
  <c r="AM33" i="1"/>
  <c r="AN33" i="1" s="1"/>
  <c r="AO10" i="1"/>
  <c r="AP10" i="1" s="1"/>
  <c r="AM29" i="1"/>
  <c r="AN29" i="1" s="1"/>
  <c r="AM11" i="1"/>
  <c r="AN11" i="1" s="1"/>
  <c r="AI38" i="1"/>
  <c r="AJ38" i="1" s="1"/>
  <c r="AI30" i="1"/>
  <c r="AJ30" i="1" s="1"/>
  <c r="AS27" i="1"/>
  <c r="AT27" i="1" s="1"/>
  <c r="AM14" i="1" l="1"/>
  <c r="AN14" i="1"/>
  <c r="AM13" i="1"/>
  <c r="AN13" i="1" s="1"/>
  <c r="AI25" i="1"/>
  <c r="AJ25" i="1" s="1"/>
  <c r="AK22" i="1"/>
  <c r="AL22" i="1" s="1"/>
  <c r="AO23" i="1"/>
  <c r="AP23" i="1" s="1"/>
  <c r="AK26" i="1"/>
  <c r="AL26" i="1" s="1"/>
  <c r="AI24" i="1"/>
  <c r="AJ24" i="1" s="1"/>
  <c r="AK21" i="1"/>
  <c r="AL21" i="1"/>
  <c r="AK38" i="1"/>
  <c r="AL38" i="1" s="1"/>
  <c r="AO11" i="1"/>
  <c r="AP11" i="1" s="1"/>
  <c r="AM17" i="1"/>
  <c r="AN17" i="1" s="1"/>
  <c r="AK28" i="1"/>
  <c r="AL28" i="1" s="1"/>
  <c r="AM28" i="1" s="1"/>
  <c r="AN28" i="1" s="1"/>
  <c r="AO28" i="1" s="1"/>
  <c r="AP28" i="1" s="1"/>
  <c r="AQ12" i="1"/>
  <c r="AR12" i="1" s="1"/>
  <c r="AK35" i="1"/>
  <c r="AL35" i="1" s="1"/>
  <c r="AM35" i="1" s="1"/>
  <c r="AN35" i="1" s="1"/>
  <c r="AQ19" i="1"/>
  <c r="AR19" i="1" s="1"/>
  <c r="AM32" i="1"/>
  <c r="AN32" i="1" s="1"/>
  <c r="AM34" i="1"/>
  <c r="AN34" i="1" s="1"/>
  <c r="AM7" i="1"/>
  <c r="AN7" i="1" s="1"/>
  <c r="AM9" i="1"/>
  <c r="AN9" i="1" s="1"/>
  <c r="AO20" i="1"/>
  <c r="AP20" i="1" s="1"/>
  <c r="AQ37" i="1"/>
  <c r="AR37" i="1" s="1"/>
  <c r="AK36" i="1"/>
  <c r="AL36" i="1" s="1"/>
  <c r="AM31" i="1"/>
  <c r="AN31" i="1" s="1"/>
  <c r="AO29" i="1"/>
  <c r="AP29" i="1" s="1"/>
  <c r="AK30" i="1"/>
  <c r="AL30" i="1" s="1"/>
  <c r="AK16" i="1"/>
  <c r="AL16" i="1" s="1"/>
  <c r="AS18" i="1"/>
  <c r="AT18" i="1" s="1"/>
  <c r="AS8" i="1"/>
  <c r="AT8" i="1" s="1"/>
  <c r="AM15" i="1"/>
  <c r="AN15" i="1" s="1"/>
  <c r="AQ10" i="1"/>
  <c r="AR10" i="1" s="1"/>
  <c r="AO33" i="1"/>
  <c r="AP33" i="1" s="1"/>
  <c r="AU27" i="1"/>
  <c r="AV27" i="1" s="1"/>
  <c r="AO14" i="1" l="1"/>
  <c r="AP14" i="1" s="1"/>
  <c r="AO13" i="1"/>
  <c r="AP13" i="1" s="1"/>
  <c r="AM22" i="1"/>
  <c r="AN22" i="1" s="1"/>
  <c r="AM26" i="1"/>
  <c r="AN26" i="1" s="1"/>
  <c r="AK25" i="1"/>
  <c r="AL25" i="1" s="1"/>
  <c r="AK24" i="1"/>
  <c r="AL24" i="1" s="1"/>
  <c r="AQ23" i="1"/>
  <c r="AR23" i="1" s="1"/>
  <c r="AM21" i="1"/>
  <c r="AN21" i="1" s="1"/>
  <c r="AO31" i="1"/>
  <c r="AP31" i="1" s="1"/>
  <c r="AM16" i="1"/>
  <c r="AN16" i="1" s="1"/>
  <c r="AM36" i="1"/>
  <c r="AN36" i="1" s="1"/>
  <c r="AQ11" i="1"/>
  <c r="AR11" i="1" s="1"/>
  <c r="AS10" i="1"/>
  <c r="AT10" i="1" s="1"/>
  <c r="AQ29" i="1"/>
  <c r="AR29" i="1" s="1"/>
  <c r="AO34" i="1"/>
  <c r="AP34" i="1" s="1"/>
  <c r="AQ33" i="1"/>
  <c r="AR33" i="1" s="1"/>
  <c r="AS33" i="1" s="1"/>
  <c r="AT33" i="1" s="1"/>
  <c r="AU33" i="1" s="1"/>
  <c r="AV33" i="1" s="1"/>
  <c r="AW33" i="1" s="1"/>
  <c r="AX33" i="1" s="1"/>
  <c r="AU18" i="1"/>
  <c r="AV18" i="1" s="1"/>
  <c r="AS19" i="1"/>
  <c r="AT19" i="1" s="1"/>
  <c r="AM30" i="1"/>
  <c r="AN30" i="1" s="1"/>
  <c r="AS12" i="1"/>
  <c r="AT12" i="1" s="1"/>
  <c r="AO35" i="1"/>
  <c r="AP35" i="1" s="1"/>
  <c r="AQ28" i="1"/>
  <c r="AR28" i="1" s="1"/>
  <c r="AO32" i="1"/>
  <c r="AP32" i="1" s="1"/>
  <c r="AM38" i="1"/>
  <c r="AN38" i="1" s="1"/>
  <c r="AU8" i="1"/>
  <c r="AV8" i="1" s="1"/>
  <c r="AO17" i="1"/>
  <c r="AP17" i="1" s="1"/>
  <c r="AO7" i="1"/>
  <c r="AP7" i="1" s="1"/>
  <c r="AS37" i="1"/>
  <c r="AT37" i="1" s="1"/>
  <c r="AO9" i="1"/>
  <c r="AP9" i="1" s="1"/>
  <c r="AQ9" i="1" s="1"/>
  <c r="AR9" i="1" s="1"/>
  <c r="AO15" i="1"/>
  <c r="AP15" i="1" s="1"/>
  <c r="AQ20" i="1"/>
  <c r="AR20" i="1" s="1"/>
  <c r="AW27" i="1"/>
  <c r="AX27" i="1" s="1"/>
  <c r="AQ14" i="1" l="1"/>
  <c r="AR14" i="1" s="1"/>
  <c r="AQ13" i="1"/>
  <c r="AR13" i="1" s="1"/>
  <c r="AS23" i="1"/>
  <c r="AT23" i="1"/>
  <c r="AM24" i="1"/>
  <c r="AN24" i="1" s="1"/>
  <c r="AM25" i="1"/>
  <c r="AN25" i="1" s="1"/>
  <c r="AO22" i="1"/>
  <c r="AP22" i="1" s="1"/>
  <c r="AO26" i="1"/>
  <c r="AP26" i="1" s="1"/>
  <c r="AO21" i="1"/>
  <c r="AP21" i="1" s="1"/>
  <c r="AU19" i="1"/>
  <c r="AV19" i="1" s="1"/>
  <c r="AQ35" i="1"/>
  <c r="AR35" i="1" s="1"/>
  <c r="AQ34" i="1"/>
  <c r="AR34" i="1" s="1"/>
  <c r="AQ31" i="1"/>
  <c r="AR31" i="1" s="1"/>
  <c r="AS20" i="1"/>
  <c r="AT20" i="1" s="1"/>
  <c r="AU10" i="1"/>
  <c r="AV10" i="1" s="1"/>
  <c r="AO16" i="1"/>
  <c r="AP16" i="1" s="1"/>
  <c r="AQ16" i="1" s="1"/>
  <c r="AR16" i="1" s="1"/>
  <c r="AW8" i="1"/>
  <c r="AX8" i="1" s="1"/>
  <c r="AY8" i="1" s="1"/>
  <c r="AZ8" i="1" s="1"/>
  <c r="BA8" i="1" s="1"/>
  <c r="BB8" i="1" s="1"/>
  <c r="BC8" i="1" s="1"/>
  <c r="BD8" i="1" s="1"/>
  <c r="BE8" i="1" s="1"/>
  <c r="BF8" i="1" s="1"/>
  <c r="AU12" i="1"/>
  <c r="AV12" i="1" s="1"/>
  <c r="AS9" i="1"/>
  <c r="AT9" i="1" s="1"/>
  <c r="AS28" i="1"/>
  <c r="AT28" i="1" s="1"/>
  <c r="AS11" i="1"/>
  <c r="AT11" i="1" s="1"/>
  <c r="AS29" i="1"/>
  <c r="AT29" i="1" s="1"/>
  <c r="AO38" i="1"/>
  <c r="AP38" i="1" s="1"/>
  <c r="AW18" i="1"/>
  <c r="AX18" i="1" s="1"/>
  <c r="AU37" i="1"/>
  <c r="AV37" i="1" s="1"/>
  <c r="AO36" i="1"/>
  <c r="AP36" i="1" s="1"/>
  <c r="AQ32" i="1"/>
  <c r="AR32" i="1" s="1"/>
  <c r="AQ15" i="1"/>
  <c r="AR15" i="1" s="1"/>
  <c r="AQ17" i="1"/>
  <c r="AR17" i="1" s="1"/>
  <c r="AO30" i="1"/>
  <c r="AP30" i="1" s="1"/>
  <c r="AQ7" i="1"/>
  <c r="AR7" i="1" s="1"/>
  <c r="AY33" i="1"/>
  <c r="AZ33" i="1" s="1"/>
  <c r="AY27" i="1"/>
  <c r="AZ27" i="1" s="1"/>
  <c r="AS14" i="1" l="1"/>
  <c r="AT14" i="1"/>
  <c r="AS13" i="1"/>
  <c r="AT13" i="1" s="1"/>
  <c r="AQ22" i="1"/>
  <c r="AR22" i="1" s="1"/>
  <c r="AO24" i="1"/>
  <c r="AP24" i="1" s="1"/>
  <c r="AQ26" i="1"/>
  <c r="AR26" i="1" s="1"/>
  <c r="AO25" i="1"/>
  <c r="AP25" i="1" s="1"/>
  <c r="AU23" i="1"/>
  <c r="AV23" i="1" s="1"/>
  <c r="AQ21" i="1"/>
  <c r="AR21" i="1" s="1"/>
  <c r="AU20" i="1"/>
  <c r="AV20" i="1" s="1"/>
  <c r="AU9" i="1"/>
  <c r="AV9" i="1" s="1"/>
  <c r="AW12" i="1"/>
  <c r="AX12" i="1" s="1"/>
  <c r="AU29" i="1"/>
  <c r="AV29" i="1" s="1"/>
  <c r="AS15" i="1"/>
  <c r="AT15" i="1" s="1"/>
  <c r="AU11" i="1"/>
  <c r="AV11" i="1" s="1"/>
  <c r="AW19" i="1"/>
  <c r="AX19" i="1" s="1"/>
  <c r="AS32" i="1"/>
  <c r="AT32" i="1" s="1"/>
  <c r="AS16" i="1"/>
  <c r="AT16" i="1" s="1"/>
  <c r="AW37" i="1"/>
  <c r="AX37" i="1" s="1"/>
  <c r="AS35" i="1"/>
  <c r="AT35" i="1" s="1"/>
  <c r="AS31" i="1"/>
  <c r="AT31" i="1" s="1"/>
  <c r="AS7" i="1"/>
  <c r="AT7" i="1" s="1"/>
  <c r="AU28" i="1"/>
  <c r="AV28" i="1" s="1"/>
  <c r="AS17" i="1"/>
  <c r="AT17" i="1" s="1"/>
  <c r="AY18" i="1"/>
  <c r="AZ18" i="1" s="1"/>
  <c r="BA18" i="1" s="1"/>
  <c r="BB18" i="1" s="1"/>
  <c r="AS34" i="1"/>
  <c r="AT34" i="1"/>
  <c r="AU34" i="1" s="1"/>
  <c r="AV34" i="1" s="1"/>
  <c r="AQ38" i="1"/>
  <c r="AR38" i="1" s="1"/>
  <c r="BG8" i="1"/>
  <c r="BH8" i="1" s="1"/>
  <c r="BI8" i="1" s="1"/>
  <c r="AQ30" i="1"/>
  <c r="AR30" i="1" s="1"/>
  <c r="AQ36" i="1"/>
  <c r="AR36" i="1" s="1"/>
  <c r="AW10" i="1"/>
  <c r="AX10" i="1" s="1"/>
  <c r="BA33" i="1"/>
  <c r="BB33" i="1" s="1"/>
  <c r="BA27" i="1"/>
  <c r="BB27" i="1" s="1"/>
  <c r="AU14" i="1" l="1"/>
  <c r="AV14" i="1"/>
  <c r="AU13" i="1"/>
  <c r="AV13" i="1" s="1"/>
  <c r="AS26" i="1"/>
  <c r="AT26" i="1" s="1"/>
  <c r="AQ25" i="1"/>
  <c r="AR25" i="1" s="1"/>
  <c r="AW23" i="1"/>
  <c r="AX23" i="1" s="1"/>
  <c r="AQ24" i="1"/>
  <c r="AR24" i="1" s="1"/>
  <c r="AS22" i="1"/>
  <c r="AT22" i="1" s="1"/>
  <c r="AS21" i="1"/>
  <c r="AT21" i="1" s="1"/>
  <c r="AU35" i="1"/>
  <c r="AV35" i="1" s="1"/>
  <c r="AW9" i="1"/>
  <c r="AX9" i="1" s="1"/>
  <c r="AW11" i="1"/>
  <c r="AX11" i="1" s="1"/>
  <c r="AU17" i="1"/>
  <c r="AV17" i="1" s="1"/>
  <c r="AW17" i="1" s="1"/>
  <c r="AX17" i="1" s="1"/>
  <c r="AW28" i="1"/>
  <c r="AX28" i="1" s="1"/>
  <c r="AY28" i="1" s="1"/>
  <c r="AZ28" i="1" s="1"/>
  <c r="AY37" i="1"/>
  <c r="AZ37" i="1" s="1"/>
  <c r="AW29" i="1"/>
  <c r="AX29" i="1" s="1"/>
  <c r="AY29" i="1" s="1"/>
  <c r="AZ29" i="1" s="1"/>
  <c r="AS36" i="1"/>
  <c r="AT36" i="1" s="1"/>
  <c r="AS30" i="1"/>
  <c r="AT30" i="1" s="1"/>
  <c r="AS38" i="1"/>
  <c r="AT38" i="1" s="1"/>
  <c r="AU16" i="1"/>
  <c r="AV16" i="1" s="1"/>
  <c r="AY19" i="1"/>
  <c r="AZ19" i="1" s="1"/>
  <c r="AY12" i="1"/>
  <c r="AZ12" i="1" s="1"/>
  <c r="AY10" i="1"/>
  <c r="AZ10" i="1" s="1"/>
  <c r="BA10" i="1" s="1"/>
  <c r="BB10" i="1" s="1"/>
  <c r="AW34" i="1"/>
  <c r="AX34" i="1" s="1"/>
  <c r="AU31" i="1"/>
  <c r="AV31" i="1" s="1"/>
  <c r="AW20" i="1"/>
  <c r="AX20" i="1" s="1"/>
  <c r="AU7" i="1"/>
  <c r="AV7" i="1" s="1"/>
  <c r="AW7" i="1" s="1"/>
  <c r="AX7" i="1" s="1"/>
  <c r="AY7" i="1" s="1"/>
  <c r="AZ7" i="1" s="1"/>
  <c r="BA7" i="1" s="1"/>
  <c r="BB7" i="1" s="1"/>
  <c r="BC7" i="1" s="1"/>
  <c r="BD7" i="1" s="1"/>
  <c r="AU32" i="1"/>
  <c r="AV32" i="1" s="1"/>
  <c r="AU15" i="1"/>
  <c r="AV15" i="1" s="1"/>
  <c r="BC18" i="1"/>
  <c r="BD18" i="1" s="1"/>
  <c r="BC33" i="1"/>
  <c r="BD33" i="1" s="1"/>
  <c r="BC27" i="1"/>
  <c r="BD27" i="1" s="1"/>
  <c r="AW14" i="1" l="1"/>
  <c r="AX14" i="1" s="1"/>
  <c r="AW13" i="1"/>
  <c r="AX13" i="1" s="1"/>
  <c r="AY23" i="1"/>
  <c r="AZ23" i="1" s="1"/>
  <c r="AS25" i="1"/>
  <c r="AT25" i="1" s="1"/>
  <c r="AS24" i="1"/>
  <c r="AT24" i="1" s="1"/>
  <c r="AU22" i="1"/>
  <c r="AV22" i="1" s="1"/>
  <c r="AU26" i="1"/>
  <c r="AV26" i="1"/>
  <c r="AU21" i="1"/>
  <c r="AV21" i="1" s="1"/>
  <c r="AU30" i="1"/>
  <c r="AV30" i="1" s="1"/>
  <c r="BA19" i="1"/>
  <c r="BB19" i="1" s="1"/>
  <c r="AW16" i="1"/>
  <c r="AX16" i="1" s="1"/>
  <c r="AY16" i="1" s="1"/>
  <c r="AZ16" i="1" s="1"/>
  <c r="BA16" i="1" s="1"/>
  <c r="BB16" i="1" s="1"/>
  <c r="BC16" i="1" s="1"/>
  <c r="BD16" i="1" s="1"/>
  <c r="BE16" i="1" s="1"/>
  <c r="BF16" i="1" s="1"/>
  <c r="AW15" i="1"/>
  <c r="AX15" i="1" s="1"/>
  <c r="AY34" i="1"/>
  <c r="AZ34" i="1" s="1"/>
  <c r="BA34" i="1" s="1"/>
  <c r="BB34" i="1" s="1"/>
  <c r="AY11" i="1"/>
  <c r="AZ11" i="1" s="1"/>
  <c r="BA12" i="1"/>
  <c r="BB12" i="1" s="1"/>
  <c r="BA37" i="1"/>
  <c r="BB37" i="1" s="1"/>
  <c r="AW35" i="1"/>
  <c r="AX35" i="1" s="1"/>
  <c r="BA28" i="1"/>
  <c r="BB28" i="1" s="1"/>
  <c r="AU36" i="1"/>
  <c r="AV36" i="1" s="1"/>
  <c r="AY17" i="1"/>
  <c r="AZ17" i="1" s="1"/>
  <c r="BE7" i="1"/>
  <c r="BF7" i="1" s="1"/>
  <c r="AW31" i="1"/>
  <c r="AX31" i="1" s="1"/>
  <c r="BC10" i="1"/>
  <c r="BD10" i="1" s="1"/>
  <c r="AU38" i="1"/>
  <c r="AV38" i="1" s="1"/>
  <c r="AY9" i="1"/>
  <c r="AZ9" i="1" s="1"/>
  <c r="AY20" i="1"/>
  <c r="AZ20" i="1" s="1"/>
  <c r="BA20" i="1" s="1"/>
  <c r="BB20" i="1" s="1"/>
  <c r="BE18" i="1"/>
  <c r="BF18" i="1" s="1"/>
  <c r="AW32" i="1"/>
  <c r="BA29" i="1"/>
  <c r="BB29" i="1" s="1"/>
  <c r="BE33" i="1"/>
  <c r="BF33" i="1" s="1"/>
  <c r="BE27" i="1"/>
  <c r="BF27" i="1" s="1"/>
  <c r="AY14" i="1" l="1"/>
  <c r="AZ14" i="1"/>
  <c r="AY13" i="1"/>
  <c r="AZ13" i="1" s="1"/>
  <c r="AU25" i="1"/>
  <c r="AV25" i="1" s="1"/>
  <c r="AW22" i="1"/>
  <c r="AX22" i="1" s="1"/>
  <c r="BA23" i="1"/>
  <c r="BB23" i="1"/>
  <c r="AU24" i="1"/>
  <c r="AV24" i="1" s="1"/>
  <c r="AW26" i="1"/>
  <c r="AX26" i="1" s="1"/>
  <c r="AW21" i="1"/>
  <c r="AX21" i="1" s="1"/>
  <c r="BA11" i="1"/>
  <c r="BB11" i="1" s="1"/>
  <c r="AW38" i="1"/>
  <c r="AX38" i="1" s="1"/>
  <c r="BG18" i="1"/>
  <c r="BH18" i="1" s="1"/>
  <c r="BI18" i="1" s="1"/>
  <c r="AY15" i="1"/>
  <c r="AZ15" i="1"/>
  <c r="BA15" i="1" s="1"/>
  <c r="BB15" i="1" s="1"/>
  <c r="BC29" i="1"/>
  <c r="BD29" i="1" s="1"/>
  <c r="BC20" i="1"/>
  <c r="BD20" i="1" s="1"/>
  <c r="AW36" i="1"/>
  <c r="AX36" i="1" s="1"/>
  <c r="AY35" i="1"/>
  <c r="AZ35" i="1" s="1"/>
  <c r="AX32" i="1"/>
  <c r="BG16" i="1"/>
  <c r="BH16" i="1" s="1"/>
  <c r="BI16" i="1" s="1"/>
  <c r="BA9" i="1"/>
  <c r="BB9" i="1" s="1"/>
  <c r="BC37" i="1"/>
  <c r="BD37" i="1" s="1"/>
  <c r="BC19" i="1"/>
  <c r="BD19" i="1" s="1"/>
  <c r="BC28" i="1"/>
  <c r="BD28" i="1" s="1"/>
  <c r="BC12" i="1"/>
  <c r="BD12" i="1" s="1"/>
  <c r="AY31" i="1"/>
  <c r="AZ31" i="1" s="1"/>
  <c r="BA17" i="1"/>
  <c r="BB17" i="1" s="1"/>
  <c r="BG7" i="1"/>
  <c r="BH7" i="1" s="1"/>
  <c r="BI7" i="1" s="1"/>
  <c r="BC34" i="1"/>
  <c r="BD34" i="1" s="1"/>
  <c r="BE10" i="1"/>
  <c r="BF10" i="1" s="1"/>
  <c r="AW30" i="1"/>
  <c r="AX30" i="1" s="1"/>
  <c r="AY30" i="1" s="1"/>
  <c r="AZ30" i="1" s="1"/>
  <c r="BG33" i="1"/>
  <c r="BH33" i="1" s="1"/>
  <c r="BI33" i="1" s="1"/>
  <c r="BG27" i="1"/>
  <c r="BH27" i="1" s="1"/>
  <c r="BI27" i="1" s="1"/>
  <c r="BA14" i="1" l="1"/>
  <c r="BB14" i="1" s="1"/>
  <c r="BA13" i="1"/>
  <c r="BB13" i="1" s="1"/>
  <c r="AW24" i="1"/>
  <c r="AX24" i="1" s="1"/>
  <c r="AY22" i="1"/>
  <c r="AZ22" i="1" s="1"/>
  <c r="AW25" i="1"/>
  <c r="AX25" i="1" s="1"/>
  <c r="BC23" i="1"/>
  <c r="BD23" i="1" s="1"/>
  <c r="AY26" i="1"/>
  <c r="AZ26" i="1" s="1"/>
  <c r="AY21" i="1"/>
  <c r="AZ21" i="1" s="1"/>
  <c r="BA35" i="1"/>
  <c r="BB35" i="1" s="1"/>
  <c r="BE12" i="1"/>
  <c r="BF12" i="1" s="1"/>
  <c r="BG10" i="1"/>
  <c r="BH10" i="1" s="1"/>
  <c r="BI10" i="1" s="1"/>
  <c r="BE19" i="1"/>
  <c r="BF19" i="1" s="1"/>
  <c r="AY38" i="1"/>
  <c r="AZ38" i="1" s="1"/>
  <c r="BE20" i="1"/>
  <c r="BF20" i="1" s="1"/>
  <c r="BE29" i="1"/>
  <c r="BF29" i="1" s="1"/>
  <c r="BA30" i="1"/>
  <c r="BB30" i="1" s="1"/>
  <c r="BE37" i="1"/>
  <c r="BF37" i="1" s="1"/>
  <c r="BG37" i="1" s="1"/>
  <c r="BH37" i="1" s="1"/>
  <c r="AY32" i="1"/>
  <c r="AZ32" i="1" s="1"/>
  <c r="BC15" i="1"/>
  <c r="BD15" i="1" s="1"/>
  <c r="BC11" i="1"/>
  <c r="BD11" i="1" s="1"/>
  <c r="BA31" i="1"/>
  <c r="BB31" i="1" s="1"/>
  <c r="BC17" i="1"/>
  <c r="BD17" i="1" s="1"/>
  <c r="BE28" i="1"/>
  <c r="BF28" i="1" s="1"/>
  <c r="BG28" i="1" s="1"/>
  <c r="BH28" i="1" s="1"/>
  <c r="AY36" i="1"/>
  <c r="AZ36" i="1" s="1"/>
  <c r="BC9" i="1"/>
  <c r="BD9" i="1" s="1"/>
  <c r="BE34" i="1"/>
  <c r="BF34" i="1" s="1"/>
  <c r="BG34" i="1" s="1"/>
  <c r="BH34" i="1" s="1"/>
  <c r="BC14" i="1" l="1"/>
  <c r="BD14" i="1" s="1"/>
  <c r="BC13" i="1"/>
  <c r="BD13" i="1" s="1"/>
  <c r="BI34" i="1"/>
  <c r="BE23" i="1"/>
  <c r="BF23" i="1" s="1"/>
  <c r="BA22" i="1"/>
  <c r="BB22" i="1" s="1"/>
  <c r="AY25" i="1"/>
  <c r="AZ25" i="1" s="1"/>
  <c r="AY24" i="1"/>
  <c r="AZ24" i="1" s="1"/>
  <c r="BA26" i="1"/>
  <c r="BB26" i="1" s="1"/>
  <c r="BA21" i="1"/>
  <c r="BB21" i="1" s="1"/>
  <c r="BC35" i="1"/>
  <c r="BD35" i="1" s="1"/>
  <c r="BC31" i="1"/>
  <c r="BD31" i="1" s="1"/>
  <c r="BG19" i="1"/>
  <c r="BH19" i="1" s="1"/>
  <c r="BI19" i="1" s="1"/>
  <c r="BE11" i="1"/>
  <c r="BF11" i="1" s="1"/>
  <c r="BG20" i="1"/>
  <c r="BH20" i="1"/>
  <c r="BI20" i="1" s="1"/>
  <c r="BG29" i="1"/>
  <c r="BH29" i="1" s="1"/>
  <c r="BI29" i="1" s="1"/>
  <c r="BE17" i="1"/>
  <c r="BF17" i="1" s="1"/>
  <c r="BA32" i="1"/>
  <c r="BB32" i="1" s="1"/>
  <c r="BA38" i="1"/>
  <c r="BB38" i="1" s="1"/>
  <c r="BE15" i="1"/>
  <c r="BF15" i="1" s="1"/>
  <c r="BE9" i="1"/>
  <c r="BF9" i="1" s="1"/>
  <c r="BG9" i="1" s="1"/>
  <c r="BH9" i="1" s="1"/>
  <c r="BI37" i="1"/>
  <c r="BC30" i="1"/>
  <c r="BD30" i="1" s="1"/>
  <c r="BG12" i="1"/>
  <c r="BH12" i="1" s="1"/>
  <c r="BI12" i="1" s="1"/>
  <c r="BA36" i="1"/>
  <c r="BB36" i="1" s="1"/>
  <c r="BI28" i="1"/>
  <c r="BE14" i="1" l="1"/>
  <c r="BF14" i="1" s="1"/>
  <c r="BE13" i="1"/>
  <c r="BF13" i="1" s="1"/>
  <c r="BC22" i="1"/>
  <c r="BD22" i="1" s="1"/>
  <c r="BA25" i="1"/>
  <c r="BB25" i="1" s="1"/>
  <c r="BC26" i="1"/>
  <c r="BD26" i="1" s="1"/>
  <c r="BA24" i="1"/>
  <c r="BB24" i="1" s="1"/>
  <c r="BG23" i="1"/>
  <c r="BH23" i="1" s="1"/>
  <c r="BI23" i="1" s="1"/>
  <c r="BC21" i="1"/>
  <c r="BD21" i="1" s="1"/>
  <c r="BC38" i="1"/>
  <c r="BD38" i="1" s="1"/>
  <c r="BG17" i="1"/>
  <c r="BH17" i="1" s="1"/>
  <c r="BI17" i="1" s="1"/>
  <c r="BG11" i="1"/>
  <c r="BH11" i="1" s="1"/>
  <c r="BI11" i="1" s="1"/>
  <c r="BE31" i="1"/>
  <c r="BF31" i="1" s="1"/>
  <c r="BC36" i="1"/>
  <c r="BD36" i="1" s="1"/>
  <c r="BG15" i="1"/>
  <c r="BH15" i="1" s="1"/>
  <c r="BI15" i="1" s="1"/>
  <c r="BI9" i="1"/>
  <c r="BE30" i="1"/>
  <c r="BF30" i="1" s="1"/>
  <c r="BC32" i="1"/>
  <c r="BD32" i="1" s="1"/>
  <c r="BE35" i="1"/>
  <c r="BF35" i="1" s="1"/>
  <c r="BG14" i="1" l="1"/>
  <c r="BH14" i="1"/>
  <c r="BI14" i="1" s="1"/>
  <c r="BG13" i="1"/>
  <c r="BH13" i="1" s="1"/>
  <c r="BI13" i="1" s="1"/>
  <c r="BC25" i="1"/>
  <c r="BD25" i="1" s="1"/>
  <c r="BC24" i="1"/>
  <c r="BD24" i="1" s="1"/>
  <c r="BE22" i="1"/>
  <c r="BF22" i="1" s="1"/>
  <c r="BE26" i="1"/>
  <c r="BF26" i="1" s="1"/>
  <c r="BE21" i="1"/>
  <c r="BF21" i="1" s="1"/>
  <c r="BE32" i="1"/>
  <c r="BF32" i="1" s="1"/>
  <c r="BE36" i="1"/>
  <c r="BF36" i="1" s="1"/>
  <c r="BG35" i="1"/>
  <c r="BH35" i="1" s="1"/>
  <c r="BI35" i="1" s="1"/>
  <c r="BG30" i="1"/>
  <c r="BH30" i="1" s="1"/>
  <c r="BI30" i="1" s="1"/>
  <c r="BE38" i="1"/>
  <c r="BF38" i="1" s="1"/>
  <c r="BG31" i="1"/>
  <c r="BH31" i="1" s="1"/>
  <c r="BI31" i="1"/>
  <c r="BG22" i="1" l="1"/>
  <c r="BH22" i="1" s="1"/>
  <c r="BI22" i="1" s="1"/>
  <c r="BE25" i="1"/>
  <c r="BF25" i="1" s="1"/>
  <c r="BG26" i="1"/>
  <c r="BH26" i="1"/>
  <c r="BI26" i="1" s="1"/>
  <c r="BE24" i="1"/>
  <c r="BF24" i="1" s="1"/>
  <c r="BG21" i="1"/>
  <c r="BH21" i="1" s="1"/>
  <c r="BI21" i="1" s="1"/>
  <c r="BG32" i="1"/>
  <c r="BH32" i="1" s="1"/>
  <c r="BI32" i="1" s="1"/>
  <c r="BG36" i="1"/>
  <c r="BH36" i="1" s="1"/>
  <c r="BI36" i="1" s="1"/>
  <c r="BG38" i="1"/>
  <c r="BH38" i="1" s="1"/>
  <c r="BI38" i="1" s="1"/>
  <c r="BG25" i="1" l="1"/>
  <c r="BH25" i="1" s="1"/>
  <c r="BI25" i="1" s="1"/>
  <c r="BG24" i="1"/>
  <c r="BH24" i="1" s="1"/>
  <c r="BI24" i="1" s="1"/>
</calcChain>
</file>

<file path=xl/sharedStrings.xml><?xml version="1.0" encoding="utf-8"?>
<sst xmlns="http://schemas.openxmlformats.org/spreadsheetml/2006/main" count="336" uniqueCount="111">
  <si>
    <t>Aggregation level</t>
  </si>
  <si>
    <t>State</t>
  </si>
  <si>
    <t>County</t>
  </si>
  <si>
    <t>Pollutant</t>
  </si>
  <si>
    <t>Unit of measure</t>
  </si>
  <si>
    <t>SO2</t>
  </si>
  <si>
    <t>emissions (pounds)</t>
  </si>
  <si>
    <t>NOX</t>
  </si>
  <si>
    <t>CO2</t>
  </si>
  <si>
    <t>emissions (tons)</t>
  </si>
  <si>
    <t>PM25</t>
  </si>
  <si>
    <t>VOCS</t>
  </si>
  <si>
    <t>NH3</t>
  </si>
  <si>
    <t>OH</t>
  </si>
  <si>
    <t>Fulton County</t>
  </si>
  <si>
    <t>Lucas County</t>
  </si>
  <si>
    <t>Wood County</t>
  </si>
  <si>
    <t>2026 - Year 2 Reductions</t>
  </si>
  <si>
    <t xml:space="preserve">2027 - Year 3 Reductions </t>
  </si>
  <si>
    <t xml:space="preserve">2028 - Year 4 Reductions </t>
  </si>
  <si>
    <t>2029 - Year 5 Reductions</t>
  </si>
  <si>
    <t>2030 - Year 6 Reductions</t>
  </si>
  <si>
    <t>Mid-Atlantic Region (PJM)</t>
  </si>
  <si>
    <t>2031 - Year 7 Reductions</t>
  </si>
  <si>
    <t>2032 - Year 8 Reductions</t>
  </si>
  <si>
    <t>2033 - Year 9 Reductions</t>
  </si>
  <si>
    <t>2034 - Year 10 Reductions</t>
  </si>
  <si>
    <t>2035 - Year 11 Reductions</t>
  </si>
  <si>
    <t>2036 - Year 12 Reductions</t>
  </si>
  <si>
    <t>2037 - Year 13 Reductions</t>
  </si>
  <si>
    <t>2038 - Year 14 Reductions</t>
  </si>
  <si>
    <t>2039 - Year 15 Reductions</t>
  </si>
  <si>
    <t>2040 - Year 16 Reductions</t>
  </si>
  <si>
    <t>2041 - Year 17 Reductions</t>
  </si>
  <si>
    <t>2042 - Year 18 Reductions</t>
  </si>
  <si>
    <t>2043 - Year 19 Reductions</t>
  </si>
  <si>
    <t>2044 - Year 20 Reductions</t>
  </si>
  <si>
    <t>2045 - Year 21 Reductions</t>
  </si>
  <si>
    <t>2046 - Year 22 Reductions</t>
  </si>
  <si>
    <t>2047 - Year 23 Reductions</t>
  </si>
  <si>
    <t>2048 - Year 24 Reductions</t>
  </si>
  <si>
    <t>2049 - Year 25 Reductions</t>
  </si>
  <si>
    <t>2050 - Year 26 Reductions</t>
  </si>
  <si>
    <t>Power Sector: Annual Reductions/Offsets</t>
  </si>
  <si>
    <t>Power Sector: Annual Reductions/Offsets - 2025</t>
  </si>
  <si>
    <t>6-Year Aggregate Reductions/Offsets</t>
  </si>
  <si>
    <t>26-Year Aggregate Reductions/Offsets</t>
  </si>
  <si>
    <t>Region</t>
  </si>
  <si>
    <t>State of Ohio</t>
  </si>
  <si>
    <t>Toledo MSA</t>
  </si>
  <si>
    <t xml:space="preserve">METROPARKS TOLEDO - PROJECT BEACON </t>
  </si>
  <si>
    <t>18.6-MEGAWATTS SOLAR (PV)</t>
  </si>
  <si>
    <t>POLLUTANT EMISSION REDUCTIONS/OFFSETS ANALYSES</t>
  </si>
  <si>
    <t>2026 - Year 2 Degradation</t>
  </si>
  <si>
    <t>2027 - Year 3 Degradation</t>
  </si>
  <si>
    <t>2028 - Year 4 Degradation</t>
  </si>
  <si>
    <t>2029 - Year 5 Degradation</t>
  </si>
  <si>
    <t>2030 - Year 6 Degradation</t>
  </si>
  <si>
    <t>2031 - Year 7 Degradation</t>
  </si>
  <si>
    <t>2032 - Year 8 Degradation</t>
  </si>
  <si>
    <t>2033 - Year 9 Degradation</t>
  </si>
  <si>
    <t>2034 - Year 10 Degradation</t>
  </si>
  <si>
    <t>2035 - Year 11 Degradation</t>
  </si>
  <si>
    <t>2036 - Year 12 Degradation</t>
  </si>
  <si>
    <t>2037 - Year 13 Degradation</t>
  </si>
  <si>
    <t>2038 - Year 14 Degradation</t>
  </si>
  <si>
    <t>2039 - Year 15 Degradation</t>
  </si>
  <si>
    <t>2040 - Year 16 Degradation</t>
  </si>
  <si>
    <t>2041 - Year 17 Degradation</t>
  </si>
  <si>
    <t>2042 - Year 18 Degradation</t>
  </si>
  <si>
    <t>2043 - Year 19 Degradation</t>
  </si>
  <si>
    <t>2044 - Year 20 Degradation</t>
  </si>
  <si>
    <t>2045 - Year 21 Degradation</t>
  </si>
  <si>
    <t>2046 - Year 22 Degradation</t>
  </si>
  <si>
    <t>2047 - Year 23 Degradation</t>
  </si>
  <si>
    <t>2048 - Year 24 Degradation</t>
  </si>
  <si>
    <t>2049 - Year 25 Degradation</t>
  </si>
  <si>
    <t>2050 - Year 26 Degradation</t>
  </si>
  <si>
    <t>COST EFFECTIVENESS OF GHG REDUCTIONS</t>
  </si>
  <si>
    <t>2025-2030 Reductions</t>
  </si>
  <si>
    <t>Total Project Investment</t>
  </si>
  <si>
    <t>CPRG Grant Portion Investment</t>
  </si>
  <si>
    <t>CH4 (coal)</t>
  </si>
  <si>
    <t>CH4 (gas)</t>
  </si>
  <si>
    <t>CH4 - coal</t>
  </si>
  <si>
    <t>CH4 - gas</t>
  </si>
  <si>
    <t>Converstion to metric tons</t>
  </si>
  <si>
    <t>Cost per Ton - Total Project</t>
  </si>
  <si>
    <t>Cost per Ton - CPRG Portion</t>
  </si>
  <si>
    <t>POLLUTANT EMISSION REDUCTIONS/OFFSETS ANALYSES - METHANE (CH4)</t>
  </si>
  <si>
    <t>US Coal Mining - Methane Releases (2022 data)</t>
  </si>
  <si>
    <t>million short tons of coal mined</t>
  </si>
  <si>
    <t>million cubic meters of methane released per year</t>
  </si>
  <si>
    <t>cubic meters released per ton</t>
  </si>
  <si>
    <t>lbs of coal needed to produce 1mWh of electricity</t>
  </si>
  <si>
    <t>Calculation to ascertain annual methane (coal) emission reductions/offsets as a result of the solar PV project</t>
  </si>
  <si>
    <t>30.08 (electric output of solar facility)*7.3 (cubic meters)*.55 (percentage per short ton needed to produce 1 mWh of electricity)*.004965 (metric tons in 7.3 cubic meters of CH4)*.09 (coal fired electric generation Mid-Atlantic-PJM Region)</t>
  </si>
  <si>
    <t>US Natural Gas Transmission &amp; Distribution Methane Releases (2022 data)</t>
  </si>
  <si>
    <t>trillion cubic feet of gas extracted per year</t>
  </si>
  <si>
    <t>metric tons on methane released per year</t>
  </si>
  <si>
    <t>cubic feet of natural gas needed to produce 1mWh of electricity</t>
  </si>
  <si>
    <t>Calculation to ascertain annual methane (gas) emission reductions/offsets as a result of the solar PV project</t>
  </si>
  <si>
    <t>30.08 (electric output of solar facility)*7,600 (cubic feet of natural gas needed to produce 1mWh of electricity)*110,151,515 (annual cubic feet of gas extracted per year/metric tons of methane released per year)*.002075 (228,608 - total natural gas used for 30.08 mWh/110,151,515)*.51 (gas fired electric generation Mid-Atlantic-PJM Region)</t>
  </si>
  <si>
    <t>Sources of Data:  US EPA, US Energy Information Administration, Global Energy Monitor, &amp; Boston University's Institute for Global Sustainability.</t>
  </si>
  <si>
    <t>worksheet</t>
  </si>
  <si>
    <t>COAL</t>
  </si>
  <si>
    <t>cubic meters</t>
  </si>
  <si>
    <t>metric tons</t>
  </si>
  <si>
    <t>GAS</t>
  </si>
  <si>
    <t>cubic feet</t>
  </si>
  <si>
    <t>cubic feet per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</si>
</sst>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"/>
    <numFmt numFmtId="165" formatCode="_(&quot;$&quot;* #,##0_);_(&quot;$&quot;* \(#,##0\);_(&quot;$&quot;* &quot;-&quot;??_);_(@_)"/>
    <numFmt numFmtId="166" formatCode="_(* #,##0_);_(* \(#,##0\);_(* &quot;-&quot;??_);_(@_)"/>
    <numFmt numFmtId="167" formatCode="0.0000"/>
    <numFmt numFmtId="168" formatCode="_(* #,##0.000_);_(* \(#,##0.000\);_(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16" fillId="33" borderId="0" xfId="0" applyFont="1" applyFill="1"/>
    <xf numFmtId="0" fontId="16" fillId="33" borderId="0" xfId="0" applyFont="1" applyFill="1" applyAlignment="1">
      <alignment wrapText="1"/>
    </xf>
    <xf numFmtId="2" fontId="0" fillId="0" borderId="0" xfId="42" applyNumberFormat="1" applyFont="1"/>
    <xf numFmtId="2" fontId="0" fillId="0" borderId="0" xfId="0" applyNumberFormat="1"/>
    <xf numFmtId="164" fontId="0" fillId="0" borderId="0" xfId="42" applyNumberFormat="1" applyFont="1"/>
    <xf numFmtId="164" fontId="0" fillId="0" borderId="0" xfId="0" applyNumberFormat="1"/>
    <xf numFmtId="43" fontId="16" fillId="34" borderId="0" xfId="0" applyNumberFormat="1" applyFont="1" applyFill="1"/>
    <xf numFmtId="43" fontId="16" fillId="34" borderId="0" xfId="42" applyFont="1" applyFill="1"/>
    <xf numFmtId="0" fontId="16" fillId="34" borderId="0" xfId="0" applyFont="1" applyFill="1"/>
    <xf numFmtId="166" fontId="0" fillId="0" borderId="0" xfId="42" applyNumberFormat="1" applyFont="1"/>
    <xf numFmtId="165" fontId="0" fillId="34" borderId="0" xfId="43" applyNumberFormat="1" applyFont="1" applyFill="1"/>
    <xf numFmtId="0" fontId="18" fillId="0" borderId="0" xfId="0" applyFont="1"/>
    <xf numFmtId="165" fontId="16" fillId="33" borderId="0" xfId="43" applyNumberFormat="1" applyFont="1" applyFill="1"/>
    <xf numFmtId="0" fontId="0" fillId="33" borderId="0" xfId="0" applyFill="1"/>
    <xf numFmtId="165" fontId="0" fillId="33" borderId="0" xfId="43" applyNumberFormat="1" applyFont="1" applyFill="1"/>
    <xf numFmtId="167" fontId="0" fillId="0" borderId="0" xfId="42" applyNumberFormat="1" applyFont="1"/>
    <xf numFmtId="167" fontId="0" fillId="0" borderId="0" xfId="0" applyNumberFormat="1"/>
    <xf numFmtId="43" fontId="0" fillId="0" borderId="0" xfId="42" applyNumberFormat="1" applyFont="1"/>
    <xf numFmtId="168" fontId="16" fillId="34" borderId="0" xfId="42" applyNumberFormat="1" applyFont="1" applyFill="1"/>
    <xf numFmtId="168" fontId="16" fillId="34" borderId="0" xfId="0" applyNumberFormat="1" applyFont="1" applyFill="1"/>
    <xf numFmtId="0" fontId="18" fillId="33" borderId="0" xfId="0" applyFont="1" applyFill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43" fontId="0" fillId="0" borderId="0" xfId="42" applyFont="1"/>
    <xf numFmtId="0" fontId="23" fillId="0" borderId="0" xfId="0" applyFont="1"/>
    <xf numFmtId="0" fontId="16" fillId="0" borderId="0" xfId="0" applyFo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Currency" xfId="43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J38"/>
  <sheetViews>
    <sheetView tabSelected="1" topLeftCell="A3" workbookViewId="0">
      <pane xSplit="5" ySplit="4" topLeftCell="S25" activePane="bottomRight" state="frozen"/>
      <selection activeCell="A3" sqref="A3"/>
      <selection pane="topRight" activeCell="F3" sqref="F3"/>
      <selection pane="bottomLeft" activeCell="A7" sqref="A7"/>
      <selection pane="bottomRight" activeCell="T27" sqref="T27"/>
    </sheetView>
    <sheetView topLeftCell="Q1" workbookViewId="1">
      <selection activeCell="S7" sqref="S7:S38"/>
    </sheetView>
  </sheetViews>
  <sheetFormatPr defaultRowHeight="14.4" x14ac:dyDescent="0.3"/>
  <cols>
    <col min="1" max="1" width="24.77734375" customWidth="1"/>
    <col min="2" max="2" width="6.21875" customWidth="1"/>
    <col min="3" max="3" width="19.21875" customWidth="1"/>
    <col min="4" max="4" width="10.44140625" customWidth="1"/>
    <col min="5" max="5" width="22.21875" customWidth="1"/>
    <col min="6" max="6" width="28" customWidth="1"/>
    <col min="7" max="7" width="23.21875" customWidth="1"/>
    <col min="8" max="8" width="13.5546875" customWidth="1"/>
    <col min="9" max="9" width="21.44140625" customWidth="1"/>
    <col min="10" max="10" width="20.21875" customWidth="1"/>
    <col min="11" max="11" width="17.77734375" customWidth="1"/>
    <col min="12" max="12" width="14" customWidth="1"/>
    <col min="13" max="13" width="14.77734375" customWidth="1"/>
    <col min="14" max="14" width="16.77734375" customWidth="1"/>
    <col min="15" max="15" width="15" customWidth="1"/>
    <col min="16" max="16" width="17.5546875" customWidth="1"/>
    <col min="17" max="17" width="12.21875" customWidth="1"/>
    <col min="18" max="18" width="12.44140625" customWidth="1"/>
    <col min="19" max="19" width="18.5546875" customWidth="1"/>
    <col min="20" max="20" width="12.6640625" bestFit="1" customWidth="1"/>
    <col min="21" max="21" width="13.77734375" customWidth="1"/>
    <col min="22" max="22" width="13.5546875" customWidth="1"/>
    <col min="23" max="24" width="13.77734375" customWidth="1"/>
    <col min="25" max="25" width="12.77734375" customWidth="1"/>
    <col min="26" max="26" width="13.21875" customWidth="1"/>
    <col min="27" max="27" width="14.77734375" customWidth="1"/>
    <col min="28" max="28" width="12.77734375" customWidth="1"/>
    <col min="29" max="29" width="13.21875" customWidth="1"/>
    <col min="30" max="30" width="14.77734375" customWidth="1"/>
    <col min="31" max="31" width="14.5546875" customWidth="1"/>
    <col min="32" max="32" width="14.21875" customWidth="1"/>
    <col min="33" max="33" width="13.44140625" customWidth="1"/>
    <col min="34" max="34" width="15.5546875" customWidth="1"/>
    <col min="35" max="35" width="13.77734375" customWidth="1"/>
    <col min="36" max="36" width="15" customWidth="1"/>
    <col min="37" max="37" width="14.77734375" customWidth="1"/>
    <col min="38" max="38" width="14.21875" customWidth="1"/>
    <col min="39" max="39" width="13.77734375" customWidth="1"/>
    <col min="40" max="40" width="14.44140625" customWidth="1"/>
    <col min="41" max="41" width="13.5546875" customWidth="1"/>
    <col min="42" max="42" width="12.77734375" customWidth="1"/>
    <col min="43" max="43" width="13.77734375" customWidth="1"/>
    <col min="44" max="44" width="13.21875" customWidth="1"/>
    <col min="45" max="45" width="14.77734375" customWidth="1"/>
    <col min="46" max="46" width="14.21875" customWidth="1"/>
    <col min="47" max="47" width="16.21875" customWidth="1"/>
    <col min="48" max="48" width="14.77734375" customWidth="1"/>
    <col min="49" max="49" width="14" customWidth="1"/>
    <col min="50" max="50" width="14.44140625" customWidth="1"/>
    <col min="51" max="52" width="14.77734375" customWidth="1"/>
    <col min="53" max="53" width="13.77734375" customWidth="1"/>
    <col min="54" max="54" width="14.5546875" customWidth="1"/>
    <col min="55" max="56" width="15.77734375" customWidth="1"/>
    <col min="57" max="57" width="16.77734375" customWidth="1"/>
    <col min="58" max="58" width="15.77734375" customWidth="1"/>
    <col min="59" max="59" width="12.77734375" customWidth="1"/>
    <col min="60" max="60" width="15.21875" customWidth="1"/>
    <col min="61" max="61" width="18.21875" customWidth="1"/>
    <col min="62" max="62" width="13.77734375" customWidth="1"/>
  </cols>
  <sheetData>
    <row r="2" spans="1:62" ht="18" x14ac:dyDescent="0.35">
      <c r="A2" s="12" t="s">
        <v>50</v>
      </c>
      <c r="B2" s="12"/>
      <c r="C2" s="12"/>
    </row>
    <row r="3" spans="1:62" ht="18" x14ac:dyDescent="0.35">
      <c r="A3" s="12" t="s">
        <v>51</v>
      </c>
      <c r="B3" s="12"/>
      <c r="C3" s="12"/>
    </row>
    <row r="4" spans="1:62" ht="18" x14ac:dyDescent="0.35">
      <c r="B4" s="12"/>
      <c r="C4" s="12"/>
    </row>
    <row r="5" spans="1:62" ht="18" x14ac:dyDescent="0.35">
      <c r="A5" s="12" t="s">
        <v>52</v>
      </c>
    </row>
    <row r="6" spans="1:62" ht="28.8" x14ac:dyDescent="0.3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2" t="s">
        <v>43</v>
      </c>
      <c r="G6" s="2" t="s">
        <v>44</v>
      </c>
      <c r="H6" s="2" t="s">
        <v>86</v>
      </c>
      <c r="I6" s="2" t="s">
        <v>53</v>
      </c>
      <c r="J6" s="2" t="s">
        <v>17</v>
      </c>
      <c r="K6" s="2" t="s">
        <v>54</v>
      </c>
      <c r="L6" s="2" t="s">
        <v>18</v>
      </c>
      <c r="M6" s="2" t="s">
        <v>55</v>
      </c>
      <c r="N6" s="2" t="s">
        <v>19</v>
      </c>
      <c r="O6" s="2" t="s">
        <v>56</v>
      </c>
      <c r="P6" s="2" t="s">
        <v>20</v>
      </c>
      <c r="Q6" s="2" t="s">
        <v>57</v>
      </c>
      <c r="R6" s="2" t="s">
        <v>21</v>
      </c>
      <c r="S6" s="2" t="s">
        <v>45</v>
      </c>
      <c r="T6" s="2" t="s">
        <v>86</v>
      </c>
      <c r="U6" s="2" t="s">
        <v>58</v>
      </c>
      <c r="V6" s="2" t="s">
        <v>23</v>
      </c>
      <c r="W6" s="2" t="s">
        <v>59</v>
      </c>
      <c r="X6" s="2" t="s">
        <v>24</v>
      </c>
      <c r="Y6" s="2" t="s">
        <v>60</v>
      </c>
      <c r="Z6" s="2" t="s">
        <v>25</v>
      </c>
      <c r="AA6" s="2" t="s">
        <v>61</v>
      </c>
      <c r="AB6" s="2" t="s">
        <v>26</v>
      </c>
      <c r="AC6" s="2" t="s">
        <v>62</v>
      </c>
      <c r="AD6" s="2" t="s">
        <v>27</v>
      </c>
      <c r="AE6" s="2" t="s">
        <v>63</v>
      </c>
      <c r="AF6" s="2" t="s">
        <v>28</v>
      </c>
      <c r="AG6" s="2" t="s">
        <v>64</v>
      </c>
      <c r="AH6" s="2" t="s">
        <v>29</v>
      </c>
      <c r="AI6" s="2" t="s">
        <v>65</v>
      </c>
      <c r="AJ6" s="2" t="s">
        <v>30</v>
      </c>
      <c r="AK6" s="2" t="s">
        <v>66</v>
      </c>
      <c r="AL6" s="2" t="s">
        <v>31</v>
      </c>
      <c r="AM6" s="2" t="s">
        <v>67</v>
      </c>
      <c r="AN6" s="2" t="s">
        <v>32</v>
      </c>
      <c r="AO6" s="2" t="s">
        <v>68</v>
      </c>
      <c r="AP6" s="2" t="s">
        <v>33</v>
      </c>
      <c r="AQ6" s="2" t="s">
        <v>69</v>
      </c>
      <c r="AR6" s="2" t="s">
        <v>34</v>
      </c>
      <c r="AS6" s="2" t="s">
        <v>70</v>
      </c>
      <c r="AT6" s="2" t="s">
        <v>35</v>
      </c>
      <c r="AU6" s="2" t="s">
        <v>71</v>
      </c>
      <c r="AV6" s="2" t="s">
        <v>36</v>
      </c>
      <c r="AW6" s="2" t="s">
        <v>72</v>
      </c>
      <c r="AX6" s="2" t="s">
        <v>37</v>
      </c>
      <c r="AY6" s="2" t="s">
        <v>73</v>
      </c>
      <c r="AZ6" s="2" t="s">
        <v>38</v>
      </c>
      <c r="BA6" s="2" t="s">
        <v>74</v>
      </c>
      <c r="BB6" s="2" t="s">
        <v>39</v>
      </c>
      <c r="BC6" s="2" t="s">
        <v>75</v>
      </c>
      <c r="BD6" s="2" t="s">
        <v>40</v>
      </c>
      <c r="BE6" s="2" t="s">
        <v>76</v>
      </c>
      <c r="BF6" s="2" t="s">
        <v>41</v>
      </c>
      <c r="BG6" s="2" t="s">
        <v>77</v>
      </c>
      <c r="BH6" s="2" t="s">
        <v>42</v>
      </c>
      <c r="BI6" s="2" t="s">
        <v>46</v>
      </c>
      <c r="BJ6" s="2" t="s">
        <v>86</v>
      </c>
    </row>
    <row r="7" spans="1:62" x14ac:dyDescent="0.3">
      <c r="A7" t="s">
        <v>22</v>
      </c>
      <c r="D7" t="s">
        <v>5</v>
      </c>
      <c r="E7" t="s">
        <v>6</v>
      </c>
      <c r="F7" s="16">
        <v>-24164.2493175864</v>
      </c>
      <c r="G7" s="8">
        <f>(F7*-1)</f>
        <v>24164.2493175864</v>
      </c>
      <c r="H7" s="19">
        <f>(G7/2204.623)</f>
        <v>10.960717237181322</v>
      </c>
      <c r="I7">
        <f>(G7*-0.003)</f>
        <v>-72.492747952759203</v>
      </c>
      <c r="J7">
        <f>(G7+I7)</f>
        <v>24091.756569633642</v>
      </c>
      <c r="K7">
        <f>(J7*-0.003)</f>
        <v>-72.275269708900922</v>
      </c>
      <c r="L7">
        <f>(J7+K7)</f>
        <v>24019.481299924741</v>
      </c>
      <c r="M7">
        <f>(L7*-0.003)</f>
        <v>-72.058443899774218</v>
      </c>
      <c r="N7">
        <f>(L7-M7)</f>
        <v>24091.539743824516</v>
      </c>
      <c r="O7">
        <f>(N7*-0.003)</f>
        <v>-72.274619231473551</v>
      </c>
      <c r="P7">
        <f>(N7+O7)</f>
        <v>24019.265124593043</v>
      </c>
      <c r="Q7" s="3">
        <f>(P7*-0.003)</f>
        <v>-72.057795373779129</v>
      </c>
      <c r="R7" s="4">
        <f>(P7+Q7)</f>
        <v>23947.207329219265</v>
      </c>
      <c r="S7" s="7">
        <f>(G7+J7+L7+N7+P7+R7)</f>
        <v>144333.49938478161</v>
      </c>
      <c r="T7" s="20">
        <f>(S7/2204.623)</f>
        <v>65.468562826742527</v>
      </c>
      <c r="U7">
        <f t="shared" ref="U7:U21" si="0">(R7*-0.003)</f>
        <v>-71.841621987657803</v>
      </c>
      <c r="V7" s="4">
        <f t="shared" ref="V7:V21" si="1">(R7+U7)</f>
        <v>23875.365707231609</v>
      </c>
      <c r="W7">
        <f>(V7*-0.003)</f>
        <v>-71.626097121694826</v>
      </c>
      <c r="X7" s="4">
        <f>(V7+W7)</f>
        <v>23803.739610109915</v>
      </c>
      <c r="Y7">
        <f>(X7*-0.003)</f>
        <v>-71.411218830329744</v>
      </c>
      <c r="Z7" s="4">
        <f>(X7+Y7)</f>
        <v>23732.328391279585</v>
      </c>
      <c r="AA7">
        <f>(Z7*-0.003)</f>
        <v>-71.196985173838755</v>
      </c>
      <c r="AB7" s="4">
        <f>(Z7+AA7)</f>
        <v>23661.131406105746</v>
      </c>
      <c r="AC7">
        <f>(AB7*-0.003)</f>
        <v>-70.983394218317244</v>
      </c>
      <c r="AD7" s="4">
        <f>(AB7+AC7)</f>
        <v>23590.148011887428</v>
      </c>
      <c r="AE7">
        <f>(AD7*-0.003)</f>
        <v>-70.77044403566228</v>
      </c>
      <c r="AF7" s="4">
        <f>(AD7+AE7)</f>
        <v>23519.377567851767</v>
      </c>
      <c r="AG7">
        <f>(AF7*-0.003)</f>
        <v>-70.558132703555302</v>
      </c>
      <c r="AH7" s="4">
        <f>(AF7+AG7)</f>
        <v>23448.819435148213</v>
      </c>
      <c r="AI7">
        <f>(AH7*-0.003)</f>
        <v>-70.346458305444642</v>
      </c>
      <c r="AJ7" s="4">
        <f>(AH7+AI7)</f>
        <v>23378.472976842768</v>
      </c>
      <c r="AK7">
        <f>(AJ7*-0.003)</f>
        <v>-70.135418930528303</v>
      </c>
      <c r="AL7" s="4">
        <f>(AJ7+AK7)</f>
        <v>23308.33755791224</v>
      </c>
      <c r="AM7">
        <f>(AL7*-0.003)</f>
        <v>-69.925012673736717</v>
      </c>
      <c r="AN7" s="4">
        <f>(AL7+AM7)</f>
        <v>23238.412545238505</v>
      </c>
      <c r="AO7">
        <f>(AN7*-0.003)</f>
        <v>-69.715237635715511</v>
      </c>
      <c r="AP7" s="4">
        <f>(AN7+AO7)</f>
        <v>23168.69730760279</v>
      </c>
      <c r="AQ7">
        <f>(AP7*-0.003)</f>
        <v>-69.506091922808366</v>
      </c>
      <c r="AR7" s="4">
        <f>(AP7+AQ7)</f>
        <v>23099.191215679981</v>
      </c>
      <c r="AS7">
        <f>(AR7*-0.003)</f>
        <v>-69.29757364703994</v>
      </c>
      <c r="AT7" s="4">
        <f>(AR7+AS7)</f>
        <v>23029.893642032941</v>
      </c>
      <c r="AU7">
        <f>(AT7*-0.003)</f>
        <v>-69.089680926098822</v>
      </c>
      <c r="AV7" s="4">
        <f>(AT7+AU7)</f>
        <v>22960.803961106842</v>
      </c>
      <c r="AW7">
        <f>(AV7*-0.003)</f>
        <v>-68.882411883320529</v>
      </c>
      <c r="AX7" s="4">
        <f>(AV7+AW7)</f>
        <v>22891.92154922352</v>
      </c>
      <c r="AY7">
        <f>(AX7*-0.003)</f>
        <v>-68.675764647670562</v>
      </c>
      <c r="AZ7" s="4">
        <f>(AX7+AY7)</f>
        <v>22823.245784575851</v>
      </c>
      <c r="BA7">
        <f>(AZ7*-0.003)</f>
        <v>-68.469737353727552</v>
      </c>
      <c r="BB7" s="4">
        <f>(AZ7+BA7)</f>
        <v>22754.776047222123</v>
      </c>
      <c r="BC7">
        <f>(BB7*-0.003)</f>
        <v>-68.264328141666368</v>
      </c>
      <c r="BD7" s="4">
        <f>(BB7+BC7)</f>
        <v>22686.511719080456</v>
      </c>
      <c r="BE7">
        <f>(BD7*-0.003)</f>
        <v>-68.05953515724137</v>
      </c>
      <c r="BF7" s="4">
        <f>(BD7+BE7)</f>
        <v>22618.452183923215</v>
      </c>
      <c r="BG7">
        <f>(BF7*-0.003)</f>
        <v>-67.855356551769646</v>
      </c>
      <c r="BH7" s="4">
        <f>(BF7+BG7)</f>
        <v>22550.596827371446</v>
      </c>
      <c r="BI7" s="7">
        <f t="shared" ref="BI7:BI21" si="2">(G7+J7+L7+N7+P7+R7+V7+X7+Z7+AB7+AD7+AF7+AH7+AJ7+AL7+AN7+AP7+AR7+AT7+AV7+AW7+AZ7+BB7+BD7+BF7+BH7)</f>
        <v>585512.91887110169</v>
      </c>
      <c r="BJ7" s="7">
        <f>(BI7/2204.623)</f>
        <v>265.58414698163887</v>
      </c>
    </row>
    <row r="8" spans="1:62" x14ac:dyDescent="0.3">
      <c r="A8" t="s">
        <v>22</v>
      </c>
      <c r="D8" t="s">
        <v>7</v>
      </c>
      <c r="E8" t="s">
        <v>6</v>
      </c>
      <c r="F8" s="16">
        <v>-21477.2657428085</v>
      </c>
      <c r="G8" s="8">
        <f t="shared" ref="G8:G38" si="3">(F8*-1)</f>
        <v>21477.2657428085</v>
      </c>
      <c r="H8" s="19">
        <f t="shared" ref="H8:H38" si="4">(G8/2204.623)</f>
        <v>9.7419221984024027</v>
      </c>
      <c r="I8">
        <f t="shared" ref="I8:I21" si="5">(G8*-0.003)</f>
        <v>-64.431797228425509</v>
      </c>
      <c r="J8">
        <f t="shared" ref="J8:J21" si="6">(G8+I8)</f>
        <v>21412.833945580074</v>
      </c>
      <c r="K8">
        <f t="shared" ref="K8:K21" si="7">(J8*-0.003)</f>
        <v>-64.238501836740227</v>
      </c>
      <c r="L8">
        <f t="shared" ref="L8:L21" si="8">(J8+K8)</f>
        <v>21348.595443743336</v>
      </c>
      <c r="M8">
        <f t="shared" ref="M8:M21" si="9">(L8*-0.003)</f>
        <v>-64.045786331230005</v>
      </c>
      <c r="N8">
        <f t="shared" ref="N8:N21" si="10">(L8-M8)</f>
        <v>21412.641230074565</v>
      </c>
      <c r="O8">
        <f t="shared" ref="O8:O21" si="11">(N8*-0.003)</f>
        <v>-64.237923690223695</v>
      </c>
      <c r="P8">
        <f t="shared" ref="P8:P21" si="12">(N8+O8)</f>
        <v>21348.403306384342</v>
      </c>
      <c r="Q8" s="3">
        <f t="shared" ref="Q8:Q21" si="13">(P8*-0.003)</f>
        <v>-64.045209919153024</v>
      </c>
      <c r="R8" s="4">
        <f t="shared" ref="R8:R21" si="14">(P8+Q8)</f>
        <v>21284.358096465188</v>
      </c>
      <c r="S8" s="7">
        <f t="shared" ref="S8:S21" si="15">(G8+J8+L8+N8+P8+R8)</f>
        <v>128284.09776505599</v>
      </c>
      <c r="T8" s="20">
        <f t="shared" ref="T8:T38" si="16">(S8/2204.623)</f>
        <v>58.188677957662598</v>
      </c>
      <c r="U8">
        <f t="shared" si="0"/>
        <v>-63.853074289395565</v>
      </c>
      <c r="V8" s="4">
        <f t="shared" si="1"/>
        <v>21220.505022175792</v>
      </c>
      <c r="W8">
        <f t="shared" ref="W8:Y21" si="17">(V8*-0.003)</f>
        <v>-63.661515066527379</v>
      </c>
      <c r="X8" s="4">
        <f t="shared" ref="X8:X21" si="18">(V8+W8)</f>
        <v>21156.843507109264</v>
      </c>
      <c r="Y8">
        <f t="shared" si="17"/>
        <v>-63.470530521327795</v>
      </c>
      <c r="Z8" s="4">
        <f t="shared" ref="Z8:Z21" si="19">(X8+Y8)</f>
        <v>21093.372976587936</v>
      </c>
      <c r="AA8">
        <f t="shared" ref="AA8:AA21" si="20">(Z8*-0.003)</f>
        <v>-63.280118929763809</v>
      </c>
      <c r="AB8" s="4">
        <f t="shared" ref="AB8:AB21" si="21">(Z8+AA8)</f>
        <v>21030.092857658172</v>
      </c>
      <c r="AC8">
        <f t="shared" ref="AC8:AC21" si="22">(AB8*-0.003)</f>
        <v>-63.090278572974519</v>
      </c>
      <c r="AD8" s="4">
        <f t="shared" ref="AD8:AD21" si="23">(AB8+AC8)</f>
        <v>20967.002579085198</v>
      </c>
      <c r="AE8">
        <f t="shared" ref="AE8:AE21" si="24">(AD8*-0.003)</f>
        <v>-62.901007737255597</v>
      </c>
      <c r="AF8" s="4">
        <f t="shared" ref="AF8:AF21" si="25">(AD8+AE8)</f>
        <v>20904.101571347943</v>
      </c>
      <c r="AG8">
        <f t="shared" ref="AG8:AG21" si="26">(AF8*-0.003)</f>
        <v>-62.712304714043832</v>
      </c>
      <c r="AH8" s="4">
        <f t="shared" ref="AH8:AH21" si="27">(AF8+AG8)</f>
        <v>20841.389266633898</v>
      </c>
      <c r="AI8">
        <f t="shared" ref="AI8:AI21" si="28">(AH8*-0.003)</f>
        <v>-62.524167799901697</v>
      </c>
      <c r="AJ8" s="4">
        <f t="shared" ref="AJ8:AJ21" si="29">(AH8+AI8)</f>
        <v>20778.865098833998</v>
      </c>
      <c r="AK8">
        <f t="shared" ref="AK8:AK21" si="30">(AJ8*-0.003)</f>
        <v>-62.336595296501997</v>
      </c>
      <c r="AL8" s="4">
        <f t="shared" ref="AL8:AL21" si="31">(AJ8+AK8)</f>
        <v>20716.528503537495</v>
      </c>
      <c r="AM8">
        <f t="shared" ref="AM8:AM21" si="32">(AL8*-0.003)</f>
        <v>-62.149585510612482</v>
      </c>
      <c r="AN8" s="4">
        <f t="shared" ref="AN8:AN21" si="33">(AL8+AM8)</f>
        <v>20654.378918026883</v>
      </c>
      <c r="AO8">
        <f t="shared" ref="AO8:AO21" si="34">(AN8*-0.003)</f>
        <v>-61.963136754080651</v>
      </c>
      <c r="AP8" s="4">
        <f t="shared" ref="AP8:AP21" si="35">(AN8+AO8)</f>
        <v>20592.415781272801</v>
      </c>
      <c r="AQ8">
        <f t="shared" ref="AQ8:AQ21" si="36">(AP8*-0.003)</f>
        <v>-61.777247343818402</v>
      </c>
      <c r="AR8" s="4">
        <f t="shared" ref="AR8:AR21" si="37">(AP8+AQ8)</f>
        <v>20530.638533928981</v>
      </c>
      <c r="AS8">
        <f t="shared" ref="AS8:AS21" si="38">(AR8*-0.003)</f>
        <v>-61.591915601786944</v>
      </c>
      <c r="AT8" s="4">
        <f t="shared" ref="AT8:AT21" si="39">(AR8+AS8)</f>
        <v>20469.046618327193</v>
      </c>
      <c r="AU8">
        <f t="shared" ref="AU8:AU21" si="40">(AT8*-0.003)</f>
        <v>-61.40713985498158</v>
      </c>
      <c r="AV8" s="4">
        <f t="shared" ref="AV8:AV21" si="41">(AT8+AU8)</f>
        <v>20407.639478472211</v>
      </c>
      <c r="AW8">
        <f t="shared" ref="AW8:AW21" si="42">(AV8*-0.003)</f>
        <v>-61.222918435416631</v>
      </c>
      <c r="AX8" s="4">
        <f t="shared" ref="AX8:AX21" si="43">(AV8+AW8)</f>
        <v>20346.416560036792</v>
      </c>
      <c r="AY8">
        <f t="shared" ref="AY8:BA21" si="44">(AX8*-0.003)</f>
        <v>-61.03924968011038</v>
      </c>
      <c r="AZ8" s="4">
        <f t="shared" ref="AZ8:AZ21" si="45">(AX8+AY8)</f>
        <v>20285.377310356682</v>
      </c>
      <c r="BA8">
        <f t="shared" si="44"/>
        <v>-60.856131931070045</v>
      </c>
      <c r="BB8" s="4">
        <f t="shared" ref="BB8:BB21" si="46">(AZ8+BA8)</f>
        <v>20224.521178425613</v>
      </c>
      <c r="BC8">
        <f t="shared" ref="BC8:BC21" si="47">(BB8*-0.003)</f>
        <v>-60.673563535276841</v>
      </c>
      <c r="BD8" s="4">
        <f t="shared" ref="BD8:BD21" si="48">(BB8+BC8)</f>
        <v>20163.847614890336</v>
      </c>
      <c r="BE8">
        <f t="shared" ref="BE8:BE21" si="49">(BD8*-0.003)</f>
        <v>-60.49154284467101</v>
      </c>
      <c r="BF8" s="4">
        <f t="shared" ref="BF8:BF21" si="50">(BD8+BE8)</f>
        <v>20103.356072045666</v>
      </c>
      <c r="BG8">
        <f t="shared" ref="BG8:BG21" si="51">(BF8*-0.003)</f>
        <v>-60.310068216136997</v>
      </c>
      <c r="BH8" s="4">
        <f t="shared" ref="BH8:BH21" si="52">(BF8+BG8)</f>
        <v>20043.046003829528</v>
      </c>
      <c r="BI8" s="7">
        <f t="shared" si="2"/>
        <v>520405.84373916622</v>
      </c>
      <c r="BJ8" s="7">
        <f t="shared" ref="BJ8:BJ38" si="53">(BI8/2204.623)</f>
        <v>236.05207953430869</v>
      </c>
    </row>
    <row r="9" spans="1:62" x14ac:dyDescent="0.3">
      <c r="A9" t="s">
        <v>22</v>
      </c>
      <c r="D9" t="s">
        <v>8</v>
      </c>
      <c r="E9" t="s">
        <v>9</v>
      </c>
      <c r="F9" s="16">
        <v>-25254.293179154301</v>
      </c>
      <c r="G9" s="8">
        <f t="shared" si="3"/>
        <v>25254.293179154301</v>
      </c>
      <c r="H9" s="19">
        <f>(G9+0)</f>
        <v>25254.293179154301</v>
      </c>
      <c r="I9">
        <f t="shared" si="5"/>
        <v>-75.762879537462908</v>
      </c>
      <c r="J9">
        <f t="shared" si="6"/>
        <v>25178.530299616839</v>
      </c>
      <c r="K9">
        <f t="shared" si="7"/>
        <v>-75.535590898850515</v>
      </c>
      <c r="L9">
        <f t="shared" si="8"/>
        <v>25102.99470871799</v>
      </c>
      <c r="M9">
        <f t="shared" si="9"/>
        <v>-75.308984126153973</v>
      </c>
      <c r="N9">
        <f t="shared" si="10"/>
        <v>25178.303692844143</v>
      </c>
      <c r="O9">
        <f t="shared" si="11"/>
        <v>-75.534911078532431</v>
      </c>
      <c r="P9">
        <f t="shared" si="12"/>
        <v>25102.768781765611</v>
      </c>
      <c r="Q9" s="3">
        <f t="shared" si="13"/>
        <v>-75.308306345296842</v>
      </c>
      <c r="R9" s="4">
        <f t="shared" si="14"/>
        <v>25027.460475420314</v>
      </c>
      <c r="S9" s="7">
        <f t="shared" si="15"/>
        <v>150844.3511375192</v>
      </c>
      <c r="T9" s="20">
        <f>(S9+0)</f>
        <v>150844.3511375192</v>
      </c>
      <c r="U9">
        <f t="shared" si="0"/>
        <v>-75.082381426260937</v>
      </c>
      <c r="V9" s="4">
        <f t="shared" si="1"/>
        <v>24952.378093994052</v>
      </c>
      <c r="W9">
        <f t="shared" si="17"/>
        <v>-74.857134281982155</v>
      </c>
      <c r="X9" s="4">
        <f t="shared" si="18"/>
        <v>24877.52095971207</v>
      </c>
      <c r="Y9">
        <f t="shared" si="17"/>
        <v>-74.632562879136216</v>
      </c>
      <c r="Z9" s="4">
        <f t="shared" si="19"/>
        <v>24802.888396832936</v>
      </c>
      <c r="AA9">
        <f t="shared" si="20"/>
        <v>-74.408665190498809</v>
      </c>
      <c r="AB9" s="4">
        <f t="shared" si="21"/>
        <v>24728.479731642437</v>
      </c>
      <c r="AC9">
        <f t="shared" si="22"/>
        <v>-74.185439194927312</v>
      </c>
      <c r="AD9" s="4">
        <f t="shared" si="23"/>
        <v>24654.29429244751</v>
      </c>
      <c r="AE9">
        <f t="shared" si="24"/>
        <v>-73.962882877342537</v>
      </c>
      <c r="AF9" s="4">
        <f t="shared" si="25"/>
        <v>24580.331409570168</v>
      </c>
      <c r="AG9">
        <f t="shared" si="26"/>
        <v>-73.740994228710505</v>
      </c>
      <c r="AH9" s="4">
        <f t="shared" si="27"/>
        <v>24506.590415341456</v>
      </c>
      <c r="AI9">
        <f t="shared" si="28"/>
        <v>-73.519771246024362</v>
      </c>
      <c r="AJ9" s="4">
        <f t="shared" si="29"/>
        <v>24433.070644095431</v>
      </c>
      <c r="AK9">
        <f t="shared" si="30"/>
        <v>-73.299211932286298</v>
      </c>
      <c r="AL9" s="4">
        <f t="shared" si="31"/>
        <v>24359.771432163143</v>
      </c>
      <c r="AM9">
        <f t="shared" si="32"/>
        <v>-73.079314296489429</v>
      </c>
      <c r="AN9" s="4">
        <f t="shared" si="33"/>
        <v>24286.692117866653</v>
      </c>
      <c r="AO9">
        <f t="shared" si="34"/>
        <v>-72.860076353599965</v>
      </c>
      <c r="AP9" s="4">
        <f t="shared" si="35"/>
        <v>24213.832041513051</v>
      </c>
      <c r="AQ9">
        <f t="shared" si="36"/>
        <v>-72.641496124539159</v>
      </c>
      <c r="AR9" s="4">
        <f t="shared" si="37"/>
        <v>24141.190545388512</v>
      </c>
      <c r="AS9">
        <f t="shared" si="38"/>
        <v>-72.423571636165534</v>
      </c>
      <c r="AT9" s="4">
        <f t="shared" si="39"/>
        <v>24068.766973752347</v>
      </c>
      <c r="AU9">
        <f t="shared" si="40"/>
        <v>-72.206300921257039</v>
      </c>
      <c r="AV9" s="4">
        <f t="shared" si="41"/>
        <v>23996.560672831089</v>
      </c>
      <c r="AW9">
        <f t="shared" si="42"/>
        <v>-71.989682018493269</v>
      </c>
      <c r="AX9" s="4">
        <f t="shared" si="43"/>
        <v>23924.570990812594</v>
      </c>
      <c r="AY9">
        <f t="shared" si="44"/>
        <v>-71.773712972437778</v>
      </c>
      <c r="AZ9" s="4">
        <f t="shared" si="45"/>
        <v>23852.797277840156</v>
      </c>
      <c r="BA9">
        <f t="shared" si="44"/>
        <v>-71.558391833520474</v>
      </c>
      <c r="BB9" s="4">
        <f t="shared" si="46"/>
        <v>23781.238886006635</v>
      </c>
      <c r="BC9">
        <f t="shared" si="47"/>
        <v>-71.3437166580199</v>
      </c>
      <c r="BD9" s="4">
        <f t="shared" si="48"/>
        <v>23709.895169348616</v>
      </c>
      <c r="BE9">
        <f t="shared" si="49"/>
        <v>-71.129685508045853</v>
      </c>
      <c r="BF9" s="4">
        <f t="shared" si="50"/>
        <v>23638.765483840569</v>
      </c>
      <c r="BG9">
        <f t="shared" si="51"/>
        <v>-70.916296451521703</v>
      </c>
      <c r="BH9" s="4">
        <f t="shared" si="52"/>
        <v>23567.849187389045</v>
      </c>
      <c r="BI9" s="7">
        <f t="shared" si="2"/>
        <v>611925.27518707654</v>
      </c>
      <c r="BJ9" s="7">
        <f>(BI9+0)</f>
        <v>611925.27518707654</v>
      </c>
    </row>
    <row r="10" spans="1:62" x14ac:dyDescent="0.3">
      <c r="A10" t="s">
        <v>22</v>
      </c>
      <c r="D10" t="s">
        <v>10</v>
      </c>
      <c r="E10" t="s">
        <v>6</v>
      </c>
      <c r="F10" s="16">
        <v>-3198.26841615885</v>
      </c>
      <c r="G10" s="8">
        <f t="shared" si="3"/>
        <v>3198.26841615885</v>
      </c>
      <c r="H10" s="19">
        <f t="shared" si="4"/>
        <v>1.4507099019464325</v>
      </c>
      <c r="I10">
        <f t="shared" si="5"/>
        <v>-9.5948052484765505</v>
      </c>
      <c r="J10">
        <f t="shared" si="6"/>
        <v>3188.6736109103736</v>
      </c>
      <c r="K10">
        <f t="shared" si="7"/>
        <v>-9.5660208327311214</v>
      </c>
      <c r="L10">
        <f t="shared" si="8"/>
        <v>3179.1075900776423</v>
      </c>
      <c r="M10">
        <f t="shared" si="9"/>
        <v>-9.5373227702329277</v>
      </c>
      <c r="N10">
        <f t="shared" si="10"/>
        <v>3188.6449128478753</v>
      </c>
      <c r="O10">
        <f t="shared" si="11"/>
        <v>-9.5659347385436266</v>
      </c>
      <c r="P10">
        <f t="shared" si="12"/>
        <v>3179.0789781093317</v>
      </c>
      <c r="Q10" s="3">
        <f t="shared" si="13"/>
        <v>-9.5372369343279946</v>
      </c>
      <c r="R10" s="4">
        <f t="shared" si="14"/>
        <v>3169.5417411750036</v>
      </c>
      <c r="S10" s="7">
        <f t="shared" si="15"/>
        <v>19103.315249279076</v>
      </c>
      <c r="T10" s="20">
        <f t="shared" si="16"/>
        <v>8.6651165524804359</v>
      </c>
      <c r="U10">
        <f t="shared" si="0"/>
        <v>-9.5086252235250104</v>
      </c>
      <c r="V10" s="4">
        <f t="shared" si="1"/>
        <v>3160.0331159514785</v>
      </c>
      <c r="W10">
        <f t="shared" si="17"/>
        <v>-9.480099347854436</v>
      </c>
      <c r="X10" s="4">
        <f t="shared" si="18"/>
        <v>3150.5530166036242</v>
      </c>
      <c r="Y10">
        <f t="shared" si="17"/>
        <v>-9.451659049810873</v>
      </c>
      <c r="Z10" s="4">
        <f t="shared" si="19"/>
        <v>3141.1013575538132</v>
      </c>
      <c r="AA10">
        <f t="shared" si="20"/>
        <v>-9.4233040726614394</v>
      </c>
      <c r="AB10" s="4">
        <f t="shared" si="21"/>
        <v>3131.6780534811519</v>
      </c>
      <c r="AC10">
        <f t="shared" si="22"/>
        <v>-9.3950341604434566</v>
      </c>
      <c r="AD10" s="4">
        <f t="shared" si="23"/>
        <v>3122.2830193207083</v>
      </c>
      <c r="AE10">
        <f t="shared" si="24"/>
        <v>-9.3668490579621242</v>
      </c>
      <c r="AF10" s="4">
        <f t="shared" si="25"/>
        <v>3112.9161702627462</v>
      </c>
      <c r="AG10">
        <f t="shared" si="26"/>
        <v>-9.3387485107882391</v>
      </c>
      <c r="AH10" s="4">
        <f t="shared" si="27"/>
        <v>3103.5774217519579</v>
      </c>
      <c r="AI10">
        <f t="shared" si="28"/>
        <v>-9.3107322652558739</v>
      </c>
      <c r="AJ10" s="4">
        <f t="shared" si="29"/>
        <v>3094.266689486702</v>
      </c>
      <c r="AK10">
        <f t="shared" si="30"/>
        <v>-9.2828000684601069</v>
      </c>
      <c r="AL10" s="4">
        <f t="shared" si="31"/>
        <v>3084.9838894182421</v>
      </c>
      <c r="AM10">
        <f t="shared" si="32"/>
        <v>-9.2549516682547264</v>
      </c>
      <c r="AN10" s="4">
        <f t="shared" si="33"/>
        <v>3075.7289377499874</v>
      </c>
      <c r="AO10">
        <f t="shared" si="34"/>
        <v>-9.227186813249963</v>
      </c>
      <c r="AP10" s="4">
        <f t="shared" si="35"/>
        <v>3066.5017509367376</v>
      </c>
      <c r="AQ10">
        <f t="shared" si="36"/>
        <v>-9.1995052528102121</v>
      </c>
      <c r="AR10" s="4">
        <f t="shared" si="37"/>
        <v>3057.3022456839276</v>
      </c>
      <c r="AS10">
        <f t="shared" si="38"/>
        <v>-9.1719067370517831</v>
      </c>
      <c r="AT10" s="4">
        <f t="shared" si="39"/>
        <v>3048.1303389468758</v>
      </c>
      <c r="AU10">
        <f t="shared" si="40"/>
        <v>-9.1443910168406273</v>
      </c>
      <c r="AV10" s="4">
        <f t="shared" si="41"/>
        <v>3038.9859479300353</v>
      </c>
      <c r="AW10">
        <f t="shared" si="42"/>
        <v>-9.1169578437901055</v>
      </c>
      <c r="AX10" s="4">
        <f t="shared" si="43"/>
        <v>3029.868990086245</v>
      </c>
      <c r="AY10">
        <f t="shared" si="44"/>
        <v>-9.0896069702587354</v>
      </c>
      <c r="AZ10" s="4">
        <f t="shared" si="45"/>
        <v>3020.7793831159861</v>
      </c>
      <c r="BA10">
        <f t="shared" si="44"/>
        <v>-9.0623381493479584</v>
      </c>
      <c r="BB10" s="4">
        <f t="shared" si="46"/>
        <v>3011.7170449666382</v>
      </c>
      <c r="BC10">
        <f t="shared" si="47"/>
        <v>-9.0351511348999143</v>
      </c>
      <c r="BD10" s="4">
        <f t="shared" si="48"/>
        <v>3002.6818938317383</v>
      </c>
      <c r="BE10">
        <f t="shared" si="49"/>
        <v>-9.008045681495215</v>
      </c>
      <c r="BF10" s="4">
        <f t="shared" si="50"/>
        <v>2993.673848150243</v>
      </c>
      <c r="BG10">
        <f t="shared" si="51"/>
        <v>-8.98102154445073</v>
      </c>
      <c r="BH10" s="4">
        <f t="shared" si="52"/>
        <v>2984.6928266057921</v>
      </c>
      <c r="BI10" s="7">
        <f t="shared" si="2"/>
        <v>77495.785243183665</v>
      </c>
      <c r="BJ10" s="7">
        <f t="shared" si="53"/>
        <v>35.151490864054153</v>
      </c>
    </row>
    <row r="11" spans="1:62" x14ac:dyDescent="0.3">
      <c r="A11" t="s">
        <v>22</v>
      </c>
      <c r="D11" t="s">
        <v>11</v>
      </c>
      <c r="E11" t="s">
        <v>6</v>
      </c>
      <c r="F11" s="16">
        <v>-766.13303888216603</v>
      </c>
      <c r="G11" s="8">
        <f t="shared" si="3"/>
        <v>766.13303888216603</v>
      </c>
      <c r="H11" s="19">
        <f t="shared" si="4"/>
        <v>0.34751204123433621</v>
      </c>
      <c r="I11">
        <f t="shared" si="5"/>
        <v>-2.2983991166464981</v>
      </c>
      <c r="J11">
        <f t="shared" si="6"/>
        <v>763.83463976551957</v>
      </c>
      <c r="K11">
        <f t="shared" si="7"/>
        <v>-2.2915039192965589</v>
      </c>
      <c r="L11">
        <f t="shared" si="8"/>
        <v>761.54313584622298</v>
      </c>
      <c r="M11">
        <f t="shared" si="9"/>
        <v>-2.2846294075386688</v>
      </c>
      <c r="N11">
        <f t="shared" si="10"/>
        <v>763.82776525376164</v>
      </c>
      <c r="O11">
        <f t="shared" si="11"/>
        <v>-2.2914832957612852</v>
      </c>
      <c r="P11">
        <f t="shared" si="12"/>
        <v>761.53628195800036</v>
      </c>
      <c r="Q11" s="3">
        <f t="shared" si="13"/>
        <v>-2.284608845874001</v>
      </c>
      <c r="R11" s="4">
        <f t="shared" si="14"/>
        <v>759.25167311212635</v>
      </c>
      <c r="S11" s="7">
        <f t="shared" si="15"/>
        <v>4576.1265348177967</v>
      </c>
      <c r="T11" s="20">
        <f t="shared" si="16"/>
        <v>2.0756957243110485</v>
      </c>
      <c r="U11">
        <f t="shared" si="0"/>
        <v>-2.2777550193363791</v>
      </c>
      <c r="V11" s="4">
        <f t="shared" si="1"/>
        <v>756.97391809278997</v>
      </c>
      <c r="W11">
        <f t="shared" si="17"/>
        <v>-2.27092175427837</v>
      </c>
      <c r="X11" s="4">
        <f t="shared" si="18"/>
        <v>754.70299633851164</v>
      </c>
      <c r="Y11">
        <f t="shared" si="17"/>
        <v>-2.264108989015535</v>
      </c>
      <c r="Z11" s="4">
        <f t="shared" si="19"/>
        <v>752.4388873494961</v>
      </c>
      <c r="AA11">
        <f t="shared" si="20"/>
        <v>-2.2573166620484884</v>
      </c>
      <c r="AB11" s="4">
        <f t="shared" si="21"/>
        <v>750.18157068744756</v>
      </c>
      <c r="AC11">
        <f t="shared" si="22"/>
        <v>-2.2505447120623425</v>
      </c>
      <c r="AD11" s="4">
        <f t="shared" si="23"/>
        <v>747.93102597538518</v>
      </c>
      <c r="AE11">
        <f t="shared" si="24"/>
        <v>-2.2437930779261555</v>
      </c>
      <c r="AF11" s="4">
        <f t="shared" si="25"/>
        <v>745.68723289745901</v>
      </c>
      <c r="AG11">
        <f t="shared" si="26"/>
        <v>-2.237061698692377</v>
      </c>
      <c r="AH11" s="4">
        <f t="shared" si="27"/>
        <v>743.45017119876661</v>
      </c>
      <c r="AI11">
        <f t="shared" si="28"/>
        <v>-2.2303505135962998</v>
      </c>
      <c r="AJ11" s="4">
        <f t="shared" si="29"/>
        <v>741.21982068517036</v>
      </c>
      <c r="AK11">
        <f t="shared" si="30"/>
        <v>-2.2236594620555112</v>
      </c>
      <c r="AL11" s="4">
        <f t="shared" si="31"/>
        <v>738.99616122311488</v>
      </c>
      <c r="AM11">
        <f t="shared" si="32"/>
        <v>-2.2169884836693448</v>
      </c>
      <c r="AN11" s="4">
        <f t="shared" si="33"/>
        <v>736.77917273944558</v>
      </c>
      <c r="AO11">
        <f t="shared" si="34"/>
        <v>-2.2103375182183367</v>
      </c>
      <c r="AP11" s="4">
        <f t="shared" si="35"/>
        <v>734.56883522122723</v>
      </c>
      <c r="AQ11">
        <f t="shared" si="36"/>
        <v>-2.2037065056636815</v>
      </c>
      <c r="AR11" s="4">
        <f t="shared" si="37"/>
        <v>732.36512871556351</v>
      </c>
      <c r="AS11">
        <f t="shared" si="38"/>
        <v>-2.1970953861466906</v>
      </c>
      <c r="AT11" s="4">
        <f t="shared" si="39"/>
        <v>730.16803332941686</v>
      </c>
      <c r="AU11">
        <f t="shared" si="40"/>
        <v>-2.1905040999882508</v>
      </c>
      <c r="AV11" s="4">
        <f t="shared" si="41"/>
        <v>727.97752922942857</v>
      </c>
      <c r="AW11">
        <f t="shared" si="42"/>
        <v>-2.1839325876882856</v>
      </c>
      <c r="AX11" s="4">
        <f t="shared" si="43"/>
        <v>725.79359664174024</v>
      </c>
      <c r="AY11">
        <f t="shared" si="44"/>
        <v>-2.1773807899252207</v>
      </c>
      <c r="AZ11" s="4">
        <f t="shared" si="45"/>
        <v>723.61621585181501</v>
      </c>
      <c r="BA11">
        <f t="shared" si="44"/>
        <v>-2.1708486475554452</v>
      </c>
      <c r="BB11" s="4">
        <f t="shared" si="46"/>
        <v>721.44536720425958</v>
      </c>
      <c r="BC11">
        <f t="shared" si="47"/>
        <v>-2.1643361016127787</v>
      </c>
      <c r="BD11" s="4">
        <f t="shared" si="48"/>
        <v>719.28103110264681</v>
      </c>
      <c r="BE11">
        <f t="shared" si="49"/>
        <v>-2.1578430933079407</v>
      </c>
      <c r="BF11" s="4">
        <f t="shared" si="50"/>
        <v>717.12318800933883</v>
      </c>
      <c r="BG11">
        <f t="shared" si="51"/>
        <v>-2.1513695640280166</v>
      </c>
      <c r="BH11" s="4">
        <f t="shared" si="52"/>
        <v>714.97181844531076</v>
      </c>
      <c r="BI11" s="7">
        <f t="shared" si="2"/>
        <v>18563.820706526705</v>
      </c>
      <c r="BJ11" s="7">
        <f t="shared" si="53"/>
        <v>8.4204059862056706</v>
      </c>
    </row>
    <row r="12" spans="1:62" x14ac:dyDescent="0.3">
      <c r="A12" t="s">
        <v>22</v>
      </c>
      <c r="D12" t="s">
        <v>12</v>
      </c>
      <c r="E12" t="s">
        <v>6</v>
      </c>
      <c r="F12" s="16">
        <v>-1045.81981049664</v>
      </c>
      <c r="G12" s="8">
        <f t="shared" si="3"/>
        <v>1045.81981049664</v>
      </c>
      <c r="H12" s="19">
        <f t="shared" si="4"/>
        <v>0.47437580506809551</v>
      </c>
      <c r="I12">
        <f t="shared" si="5"/>
        <v>-3.13745943148992</v>
      </c>
      <c r="J12">
        <f t="shared" si="6"/>
        <v>1042.68235106515</v>
      </c>
      <c r="K12">
        <f t="shared" si="7"/>
        <v>-3.1280470531954498</v>
      </c>
      <c r="L12">
        <f t="shared" si="8"/>
        <v>1039.5543040119546</v>
      </c>
      <c r="M12">
        <f t="shared" si="9"/>
        <v>-3.1186629120358638</v>
      </c>
      <c r="N12">
        <f t="shared" si="10"/>
        <v>1042.6729669239905</v>
      </c>
      <c r="O12">
        <f t="shared" si="11"/>
        <v>-3.1280189007719716</v>
      </c>
      <c r="P12">
        <f t="shared" si="12"/>
        <v>1039.5449480232185</v>
      </c>
      <c r="Q12" s="3">
        <f t="shared" si="13"/>
        <v>-3.1186348440696556</v>
      </c>
      <c r="R12" s="4">
        <f t="shared" si="14"/>
        <v>1036.4263131791488</v>
      </c>
      <c r="S12" s="7">
        <f t="shared" si="15"/>
        <v>6246.7006937001015</v>
      </c>
      <c r="T12" s="20">
        <f t="shared" si="16"/>
        <v>2.8334552863233764</v>
      </c>
      <c r="U12">
        <f t="shared" si="0"/>
        <v>-3.1092789395374463</v>
      </c>
      <c r="V12" s="4">
        <f t="shared" si="1"/>
        <v>1033.3170342396113</v>
      </c>
      <c r="W12">
        <f t="shared" si="17"/>
        <v>-3.0999511027188338</v>
      </c>
      <c r="X12" s="4">
        <f t="shared" si="18"/>
        <v>1030.2170831368924</v>
      </c>
      <c r="Y12">
        <f t="shared" si="17"/>
        <v>-3.0906512494106773</v>
      </c>
      <c r="Z12" s="4">
        <f t="shared" si="19"/>
        <v>1027.1264318874817</v>
      </c>
      <c r="AA12">
        <f t="shared" si="20"/>
        <v>-3.0813792956624448</v>
      </c>
      <c r="AB12" s="4">
        <f t="shared" si="21"/>
        <v>1024.0450525918193</v>
      </c>
      <c r="AC12">
        <f t="shared" si="22"/>
        <v>-3.0721351577754579</v>
      </c>
      <c r="AD12" s="4">
        <f t="shared" si="23"/>
        <v>1020.9729174340438</v>
      </c>
      <c r="AE12">
        <f t="shared" si="24"/>
        <v>-3.0629187523021315</v>
      </c>
      <c r="AF12" s="4">
        <f t="shared" si="25"/>
        <v>1017.9099986817416</v>
      </c>
      <c r="AG12">
        <f t="shared" si="26"/>
        <v>-3.0537299960452251</v>
      </c>
      <c r="AH12" s="4">
        <f t="shared" si="27"/>
        <v>1014.8562686856964</v>
      </c>
      <c r="AI12">
        <f t="shared" si="28"/>
        <v>-3.044568806057089</v>
      </c>
      <c r="AJ12" s="4">
        <f t="shared" si="29"/>
        <v>1011.8116998796393</v>
      </c>
      <c r="AK12">
        <f t="shared" si="30"/>
        <v>-3.0354350996389177</v>
      </c>
      <c r="AL12" s="4">
        <f t="shared" si="31"/>
        <v>1008.7762647800004</v>
      </c>
      <c r="AM12">
        <f t="shared" si="32"/>
        <v>-3.0263287943400012</v>
      </c>
      <c r="AN12" s="4">
        <f t="shared" si="33"/>
        <v>1005.7499359856604</v>
      </c>
      <c r="AO12">
        <f t="shared" si="34"/>
        <v>-3.0172498079569814</v>
      </c>
      <c r="AP12" s="4">
        <f t="shared" si="35"/>
        <v>1002.7326861777034</v>
      </c>
      <c r="AQ12">
        <f t="shared" si="36"/>
        <v>-3.0081980585331101</v>
      </c>
      <c r="AR12" s="4">
        <f t="shared" si="37"/>
        <v>999.72448811917025</v>
      </c>
      <c r="AS12">
        <f t="shared" si="38"/>
        <v>-2.999173464357511</v>
      </c>
      <c r="AT12" s="4">
        <f t="shared" si="39"/>
        <v>996.72531465481279</v>
      </c>
      <c r="AU12">
        <f t="shared" si="40"/>
        <v>-2.9901759439644384</v>
      </c>
      <c r="AV12" s="4">
        <f t="shared" si="41"/>
        <v>993.73513871084833</v>
      </c>
      <c r="AW12">
        <f t="shared" si="42"/>
        <v>-2.981205416132545</v>
      </c>
      <c r="AX12" s="4">
        <f t="shared" si="43"/>
        <v>990.75393329471581</v>
      </c>
      <c r="AY12">
        <f t="shared" si="44"/>
        <v>-2.9722617998841474</v>
      </c>
      <c r="AZ12" s="4">
        <f t="shared" si="45"/>
        <v>987.7816714948317</v>
      </c>
      <c r="BA12">
        <f t="shared" si="44"/>
        <v>-2.9633450144844953</v>
      </c>
      <c r="BB12" s="4">
        <f t="shared" si="46"/>
        <v>984.8183264803472</v>
      </c>
      <c r="BC12">
        <f t="shared" si="47"/>
        <v>-2.9544549794410417</v>
      </c>
      <c r="BD12" s="4">
        <f t="shared" si="48"/>
        <v>981.86387150090616</v>
      </c>
      <c r="BE12">
        <f t="shared" si="49"/>
        <v>-2.9455916145027183</v>
      </c>
      <c r="BF12" s="4">
        <f t="shared" si="50"/>
        <v>978.91827988640341</v>
      </c>
      <c r="BG12">
        <f t="shared" si="51"/>
        <v>-2.9367548396592102</v>
      </c>
      <c r="BH12" s="4">
        <f t="shared" si="52"/>
        <v>975.9815250467442</v>
      </c>
      <c r="BI12" s="7">
        <f t="shared" si="2"/>
        <v>25340.783477658326</v>
      </c>
      <c r="BJ12" s="7">
        <f t="shared" si="53"/>
        <v>11.494384063696298</v>
      </c>
    </row>
    <row r="13" spans="1:62" x14ac:dyDescent="0.3">
      <c r="A13" t="s">
        <v>22</v>
      </c>
      <c r="D13" t="s">
        <v>82</v>
      </c>
      <c r="E13" t="s">
        <v>9</v>
      </c>
      <c r="F13" s="16">
        <v>-5.3999999999999999E-2</v>
      </c>
      <c r="G13" s="9">
        <f t="shared" si="3"/>
        <v>5.3999999999999999E-2</v>
      </c>
      <c r="H13" s="19">
        <f t="shared" ref="H13:H14" si="54">(G13+0)</f>
        <v>5.3999999999999999E-2</v>
      </c>
      <c r="I13">
        <f t="shared" si="5"/>
        <v>-1.6200000000000001E-4</v>
      </c>
      <c r="J13">
        <f t="shared" si="6"/>
        <v>5.3837999999999997E-2</v>
      </c>
      <c r="K13">
        <f t="shared" si="7"/>
        <v>-1.61514E-4</v>
      </c>
      <c r="L13">
        <f t="shared" si="8"/>
        <v>5.3676485999999995E-2</v>
      </c>
      <c r="M13">
        <f t="shared" si="9"/>
        <v>-1.6102945799999999E-4</v>
      </c>
      <c r="N13">
        <f t="shared" si="10"/>
        <v>5.3837515457999995E-2</v>
      </c>
      <c r="O13">
        <f t="shared" si="11"/>
        <v>-1.6151254637399999E-4</v>
      </c>
      <c r="P13">
        <f t="shared" si="12"/>
        <v>5.3676002911625997E-2</v>
      </c>
      <c r="Q13" s="5">
        <f t="shared" si="13"/>
        <v>-1.6102800873487799E-4</v>
      </c>
      <c r="R13" s="6">
        <f t="shared" si="14"/>
        <v>5.3514974902891116E-2</v>
      </c>
      <c r="S13" s="7">
        <f t="shared" si="15"/>
        <v>0.32254297927251707</v>
      </c>
      <c r="T13" s="20">
        <f>(S13+0)</f>
        <v>0.32254297927251707</v>
      </c>
      <c r="U13">
        <f t="shared" si="0"/>
        <v>-1.6054492470867336E-4</v>
      </c>
      <c r="V13" s="4">
        <f t="shared" si="1"/>
        <v>5.335442997818244E-2</v>
      </c>
      <c r="W13">
        <f t="shared" si="17"/>
        <v>-1.6006328993454732E-4</v>
      </c>
      <c r="X13" s="4">
        <f t="shared" si="18"/>
        <v>5.3194366688247889E-2</v>
      </c>
      <c r="Y13">
        <f t="shared" si="17"/>
        <v>-1.5958310006474366E-4</v>
      </c>
      <c r="Z13" s="4">
        <f t="shared" si="19"/>
        <v>5.3034783588183143E-2</v>
      </c>
      <c r="AA13">
        <f t="shared" si="20"/>
        <v>-1.5910435076454943E-4</v>
      </c>
      <c r="AB13" s="4">
        <f t="shared" si="21"/>
        <v>5.2875679237418594E-2</v>
      </c>
      <c r="AC13">
        <f t="shared" si="22"/>
        <v>-1.5862703771225579E-4</v>
      </c>
      <c r="AD13" s="4">
        <f t="shared" si="23"/>
        <v>5.2717052199706335E-2</v>
      </c>
      <c r="AE13">
        <f t="shared" si="24"/>
        <v>-1.5815115659911902E-4</v>
      </c>
      <c r="AF13" s="4">
        <f t="shared" si="25"/>
        <v>5.2558901043107217E-2</v>
      </c>
      <c r="AG13">
        <f t="shared" si="26"/>
        <v>-1.5767670312932165E-4</v>
      </c>
      <c r="AH13" s="4">
        <f t="shared" si="27"/>
        <v>5.2401224339977896E-2</v>
      </c>
      <c r="AI13">
        <f t="shared" si="28"/>
        <v>-1.5720367301993369E-4</v>
      </c>
      <c r="AJ13" s="4">
        <f t="shared" si="29"/>
        <v>5.2244020666957963E-2</v>
      </c>
      <c r="AK13">
        <f t="shared" si="30"/>
        <v>-1.5673206200087389E-4</v>
      </c>
      <c r="AL13" s="4">
        <f t="shared" si="31"/>
        <v>5.2087288604957087E-2</v>
      </c>
      <c r="AM13">
        <f t="shared" si="32"/>
        <v>-1.5626186581487126E-4</v>
      </c>
      <c r="AN13" s="4">
        <f t="shared" si="33"/>
        <v>5.1931026739142218E-2</v>
      </c>
      <c r="AO13">
        <f t="shared" si="34"/>
        <v>-1.5579308021742666E-4</v>
      </c>
      <c r="AP13" s="4">
        <f t="shared" si="35"/>
        <v>5.1775233658924794E-2</v>
      </c>
      <c r="AQ13">
        <f t="shared" si="36"/>
        <v>-1.553257009767744E-4</v>
      </c>
      <c r="AR13" s="4">
        <f t="shared" si="37"/>
        <v>5.1619907957948019E-2</v>
      </c>
      <c r="AS13">
        <f t="shared" si="38"/>
        <v>-1.5485972387384406E-4</v>
      </c>
      <c r="AT13" s="4">
        <f t="shared" si="39"/>
        <v>5.1465048234074176E-2</v>
      </c>
      <c r="AU13">
        <f t="shared" si="40"/>
        <v>-1.5439514470222252E-4</v>
      </c>
      <c r="AV13" s="4">
        <f t="shared" si="41"/>
        <v>5.1310653089371952E-2</v>
      </c>
      <c r="AW13">
        <f t="shared" si="42"/>
        <v>-1.5393195926811587E-4</v>
      </c>
      <c r="AX13" s="4">
        <f t="shared" si="43"/>
        <v>5.1156721130103833E-2</v>
      </c>
      <c r="AY13">
        <f t="shared" si="44"/>
        <v>-1.5347016339031151E-4</v>
      </c>
      <c r="AZ13" s="4">
        <f t="shared" si="45"/>
        <v>5.1003250966713522E-2</v>
      </c>
      <c r="BA13">
        <f t="shared" si="44"/>
        <v>-1.5300975290014057E-4</v>
      </c>
      <c r="BB13" s="4">
        <f t="shared" si="46"/>
        <v>5.0850241213813381E-2</v>
      </c>
      <c r="BC13">
        <f t="shared" si="47"/>
        <v>-1.5255072364144014E-4</v>
      </c>
      <c r="BD13" s="4">
        <f t="shared" si="48"/>
        <v>5.0697690490171941E-2</v>
      </c>
      <c r="BE13">
        <f t="shared" si="49"/>
        <v>-1.5209307147051582E-4</v>
      </c>
      <c r="BF13" s="4">
        <f t="shared" si="50"/>
        <v>5.0545597418701425E-2</v>
      </c>
      <c r="BG13">
        <f t="shared" si="51"/>
        <v>-1.5163679225610428E-4</v>
      </c>
      <c r="BH13" s="4">
        <f t="shared" si="52"/>
        <v>5.0393960626445321E-2</v>
      </c>
      <c r="BI13" s="7">
        <f t="shared" si="2"/>
        <v>1.3084494040552945</v>
      </c>
      <c r="BJ13" s="7">
        <f>(BI13+0)</f>
        <v>1.3084494040552945</v>
      </c>
    </row>
    <row r="14" spans="1:62" x14ac:dyDescent="0.3">
      <c r="A14" t="s">
        <v>22</v>
      </c>
      <c r="D14" t="s">
        <v>83</v>
      </c>
      <c r="E14" t="s">
        <v>9</v>
      </c>
      <c r="F14" s="16">
        <v>-1.0499999999999999E-3</v>
      </c>
      <c r="G14" s="9">
        <f t="shared" si="3"/>
        <v>1.0499999999999999E-3</v>
      </c>
      <c r="H14" s="19">
        <f t="shared" si="54"/>
        <v>1.0499999999999999E-3</v>
      </c>
      <c r="I14">
        <f t="shared" si="5"/>
        <v>-3.1499999999999999E-6</v>
      </c>
      <c r="J14">
        <f t="shared" si="6"/>
        <v>1.04685E-3</v>
      </c>
      <c r="K14">
        <f t="shared" si="7"/>
        <v>-3.1405499999999999E-6</v>
      </c>
      <c r="L14">
        <f t="shared" si="8"/>
        <v>1.04370945E-3</v>
      </c>
      <c r="M14">
        <f t="shared" si="9"/>
        <v>-3.1311283500000001E-6</v>
      </c>
      <c r="N14">
        <f t="shared" si="10"/>
        <v>1.0468405783500001E-3</v>
      </c>
      <c r="O14">
        <f t="shared" si="11"/>
        <v>-3.1405217350500004E-6</v>
      </c>
      <c r="P14">
        <f t="shared" si="12"/>
        <v>1.0437000566149502E-3</v>
      </c>
      <c r="Q14" s="5">
        <f t="shared" si="13"/>
        <v>-3.1311001698448506E-6</v>
      </c>
      <c r="R14" s="6">
        <f t="shared" si="14"/>
        <v>1.0405689564451054E-3</v>
      </c>
      <c r="S14" s="7">
        <f t="shared" si="15"/>
        <v>6.2716690414100565E-3</v>
      </c>
      <c r="T14" s="20">
        <f>(S14+0)</f>
        <v>6.2716690414100565E-3</v>
      </c>
      <c r="U14">
        <f t="shared" si="0"/>
        <v>-3.1217068693353161E-6</v>
      </c>
      <c r="V14" s="4">
        <f t="shared" si="1"/>
        <v>1.0374472495757701E-3</v>
      </c>
      <c r="W14">
        <f t="shared" si="17"/>
        <v>-3.1123417487273104E-6</v>
      </c>
      <c r="X14" s="4">
        <f t="shared" si="18"/>
        <v>1.0343349078270427E-3</v>
      </c>
      <c r="Y14">
        <f t="shared" si="17"/>
        <v>-3.1030047234811283E-6</v>
      </c>
      <c r="Z14" s="4">
        <f t="shared" si="19"/>
        <v>1.0312319031035616E-3</v>
      </c>
      <c r="AA14">
        <f t="shared" si="20"/>
        <v>-3.093695709310685E-6</v>
      </c>
      <c r="AB14" s="4">
        <f t="shared" si="21"/>
        <v>1.0281382073942509E-3</v>
      </c>
      <c r="AC14">
        <f t="shared" si="22"/>
        <v>-3.0844146221827528E-6</v>
      </c>
      <c r="AD14" s="4">
        <f t="shared" si="23"/>
        <v>1.0250537927720682E-3</v>
      </c>
      <c r="AE14">
        <f t="shared" si="24"/>
        <v>-3.0751613783162047E-6</v>
      </c>
      <c r="AF14" s="4">
        <f t="shared" si="25"/>
        <v>1.0219786313937519E-3</v>
      </c>
      <c r="AG14">
        <f t="shared" si="26"/>
        <v>-3.0659358941812559E-6</v>
      </c>
      <c r="AH14" s="4">
        <f t="shared" si="27"/>
        <v>1.0189126954995708E-3</v>
      </c>
      <c r="AI14">
        <f t="shared" si="28"/>
        <v>-3.0567380864987124E-6</v>
      </c>
      <c r="AJ14" s="4">
        <f t="shared" si="29"/>
        <v>1.015855957413072E-3</v>
      </c>
      <c r="AK14">
        <f t="shared" si="30"/>
        <v>-3.0475678722392158E-6</v>
      </c>
      <c r="AL14" s="4">
        <f t="shared" si="31"/>
        <v>1.0128083895408328E-3</v>
      </c>
      <c r="AM14">
        <f t="shared" si="32"/>
        <v>-3.0384251686224983E-6</v>
      </c>
      <c r="AN14" s="4">
        <f t="shared" si="33"/>
        <v>1.0097699643722103E-3</v>
      </c>
      <c r="AO14">
        <f t="shared" si="34"/>
        <v>-3.0293098931166311E-6</v>
      </c>
      <c r="AP14" s="4">
        <f t="shared" si="35"/>
        <v>1.0067406544790936E-3</v>
      </c>
      <c r="AQ14">
        <f t="shared" si="36"/>
        <v>-3.0202219634372808E-6</v>
      </c>
      <c r="AR14" s="4">
        <f t="shared" si="37"/>
        <v>1.0037204325156564E-3</v>
      </c>
      <c r="AS14">
        <f t="shared" si="38"/>
        <v>-3.0111612975469692E-6</v>
      </c>
      <c r="AT14" s="4">
        <f t="shared" si="39"/>
        <v>1.0007092712181094E-3</v>
      </c>
      <c r="AU14">
        <f t="shared" si="40"/>
        <v>-3.0021278136543283E-6</v>
      </c>
      <c r="AV14" s="4">
        <f t="shared" si="41"/>
        <v>9.97707143404455E-4</v>
      </c>
      <c r="AW14">
        <f t="shared" si="42"/>
        <v>-2.9931214302133648E-6</v>
      </c>
      <c r="AX14" s="4">
        <f t="shared" si="43"/>
        <v>9.9471402197424171E-4</v>
      </c>
      <c r="AY14">
        <f t="shared" si="44"/>
        <v>-2.984142065922725E-6</v>
      </c>
      <c r="AZ14" s="4">
        <f t="shared" si="45"/>
        <v>9.9172987990831895E-4</v>
      </c>
      <c r="BA14">
        <f t="shared" si="44"/>
        <v>-2.975189639724957E-6</v>
      </c>
      <c r="BB14" s="4">
        <f t="shared" si="46"/>
        <v>9.8875469026859391E-4</v>
      </c>
      <c r="BC14">
        <f t="shared" si="47"/>
        <v>-2.9662640708057818E-6</v>
      </c>
      <c r="BD14" s="4">
        <f t="shared" si="48"/>
        <v>9.8578842619778803E-4</v>
      </c>
      <c r="BE14">
        <f t="shared" si="49"/>
        <v>-2.9573652785933642E-6</v>
      </c>
      <c r="BF14" s="4">
        <f t="shared" si="50"/>
        <v>9.8283106091919458E-4</v>
      </c>
      <c r="BG14">
        <f t="shared" si="51"/>
        <v>-2.948493182757584E-6</v>
      </c>
      <c r="BH14" s="4">
        <f t="shared" si="52"/>
        <v>9.7988256773643692E-4</v>
      </c>
      <c r="BI14" s="7">
        <f t="shared" si="2"/>
        <v>2.5442071745519618E-2</v>
      </c>
      <c r="BJ14" s="7">
        <f>(BI14+0)</f>
        <v>2.5442071745519618E-2</v>
      </c>
    </row>
    <row r="15" spans="1:62" x14ac:dyDescent="0.3">
      <c r="A15" t="s">
        <v>1</v>
      </c>
      <c r="B15" t="s">
        <v>13</v>
      </c>
      <c r="D15" t="s">
        <v>5</v>
      </c>
      <c r="E15" t="s">
        <v>6</v>
      </c>
      <c r="F15" s="16">
        <v>-8781.1388844251596</v>
      </c>
      <c r="G15" s="8">
        <f t="shared" si="3"/>
        <v>8781.1388844251596</v>
      </c>
      <c r="H15" s="19">
        <f t="shared" si="4"/>
        <v>3.9830569146857124</v>
      </c>
      <c r="I15">
        <f t="shared" si="5"/>
        <v>-26.343416653275479</v>
      </c>
      <c r="J15">
        <f t="shared" si="6"/>
        <v>8754.7954677718844</v>
      </c>
      <c r="K15">
        <f t="shared" si="7"/>
        <v>-26.264386403315655</v>
      </c>
      <c r="L15">
        <f t="shared" si="8"/>
        <v>8728.5310813685683</v>
      </c>
      <c r="M15">
        <f t="shared" si="9"/>
        <v>-26.185593244105707</v>
      </c>
      <c r="N15">
        <f t="shared" si="10"/>
        <v>8754.7166746126732</v>
      </c>
      <c r="O15">
        <f t="shared" si="11"/>
        <v>-26.26415002383802</v>
      </c>
      <c r="P15">
        <f t="shared" si="12"/>
        <v>8728.4525245888344</v>
      </c>
      <c r="Q15" s="3">
        <f t="shared" si="13"/>
        <v>-26.185357573766503</v>
      </c>
      <c r="R15" s="4">
        <f t="shared" si="14"/>
        <v>8702.2671670150685</v>
      </c>
      <c r="S15" s="7">
        <f t="shared" si="15"/>
        <v>52449.901799782187</v>
      </c>
      <c r="T15" s="20">
        <f t="shared" si="16"/>
        <v>23.790871182865363</v>
      </c>
      <c r="U15">
        <f t="shared" si="0"/>
        <v>-26.106801501045204</v>
      </c>
      <c r="V15" s="4">
        <f t="shared" si="1"/>
        <v>8676.1603655140225</v>
      </c>
      <c r="W15">
        <f t="shared" si="17"/>
        <v>-26.02848109654207</v>
      </c>
      <c r="X15" s="4">
        <f t="shared" si="18"/>
        <v>8650.1318844174803</v>
      </c>
      <c r="Y15">
        <f t="shared" si="17"/>
        <v>-25.950395653252443</v>
      </c>
      <c r="Z15" s="4">
        <f t="shared" si="19"/>
        <v>8624.1814887642286</v>
      </c>
      <c r="AA15">
        <f t="shared" si="20"/>
        <v>-25.872544466292688</v>
      </c>
      <c r="AB15" s="4">
        <f t="shared" si="21"/>
        <v>8598.3089442979363</v>
      </c>
      <c r="AC15">
        <f t="shared" si="22"/>
        <v>-25.794926832893811</v>
      </c>
      <c r="AD15" s="4">
        <f t="shared" si="23"/>
        <v>8572.5140174650423</v>
      </c>
      <c r="AE15">
        <f t="shared" si="24"/>
        <v>-25.717542052395128</v>
      </c>
      <c r="AF15" s="4">
        <f t="shared" si="25"/>
        <v>8546.7964754126479</v>
      </c>
      <c r="AG15">
        <f t="shared" si="26"/>
        <v>-25.640389426237945</v>
      </c>
      <c r="AH15" s="4">
        <f t="shared" si="27"/>
        <v>8521.1560859864094</v>
      </c>
      <c r="AI15">
        <f t="shared" si="28"/>
        <v>-25.563468257959229</v>
      </c>
      <c r="AJ15" s="4">
        <f t="shared" si="29"/>
        <v>8495.5926177284509</v>
      </c>
      <c r="AK15">
        <f t="shared" si="30"/>
        <v>-25.486777853185352</v>
      </c>
      <c r="AL15" s="4">
        <f t="shared" si="31"/>
        <v>8470.1058398752648</v>
      </c>
      <c r="AM15">
        <f t="shared" si="32"/>
        <v>-25.410317519625796</v>
      </c>
      <c r="AN15" s="4">
        <f t="shared" si="33"/>
        <v>8444.6955223556397</v>
      </c>
      <c r="AO15">
        <f t="shared" si="34"/>
        <v>-25.334086567066919</v>
      </c>
      <c r="AP15" s="4">
        <f t="shared" si="35"/>
        <v>8419.3614357885726</v>
      </c>
      <c r="AQ15">
        <f t="shared" si="36"/>
        <v>-25.258084307365717</v>
      </c>
      <c r="AR15" s="4">
        <f t="shared" si="37"/>
        <v>8394.1033514812061</v>
      </c>
      <c r="AS15">
        <f t="shared" si="38"/>
        <v>-25.182310054443619</v>
      </c>
      <c r="AT15" s="4">
        <f t="shared" si="39"/>
        <v>8368.9210414267618</v>
      </c>
      <c r="AU15">
        <f t="shared" si="40"/>
        <v>-25.106763124280285</v>
      </c>
      <c r="AV15" s="4">
        <f t="shared" si="41"/>
        <v>8343.8142783024814</v>
      </c>
      <c r="AW15">
        <f t="shared" si="42"/>
        <v>-25.031442834907445</v>
      </c>
      <c r="AX15" s="4">
        <f t="shared" si="43"/>
        <v>8318.7828354675748</v>
      </c>
      <c r="AY15">
        <f t="shared" si="44"/>
        <v>-24.956348506402726</v>
      </c>
      <c r="AZ15" s="4">
        <f t="shared" si="45"/>
        <v>8293.8264869611721</v>
      </c>
      <c r="BA15">
        <f t="shared" si="44"/>
        <v>-24.881479460883519</v>
      </c>
      <c r="BB15" s="4">
        <f t="shared" si="46"/>
        <v>8268.9450075002878</v>
      </c>
      <c r="BC15">
        <f t="shared" si="47"/>
        <v>-24.806835022500863</v>
      </c>
      <c r="BD15" s="4">
        <f t="shared" si="48"/>
        <v>8244.1381724777875</v>
      </c>
      <c r="BE15">
        <f t="shared" si="49"/>
        <v>-24.732414517433362</v>
      </c>
      <c r="BF15" s="4">
        <f t="shared" si="50"/>
        <v>8219.4057579603541</v>
      </c>
      <c r="BG15">
        <f t="shared" si="51"/>
        <v>-24.658217273881064</v>
      </c>
      <c r="BH15" s="4">
        <f t="shared" si="52"/>
        <v>8194.7475406864723</v>
      </c>
      <c r="BI15" s="7">
        <f t="shared" si="2"/>
        <v>212771.77667134951</v>
      </c>
      <c r="BJ15" s="7">
        <f t="shared" si="53"/>
        <v>96.511637895163716</v>
      </c>
    </row>
    <row r="16" spans="1:62" x14ac:dyDescent="0.3">
      <c r="A16" t="s">
        <v>1</v>
      </c>
      <c r="B16" t="s">
        <v>13</v>
      </c>
      <c r="D16" t="s">
        <v>7</v>
      </c>
      <c r="E16" t="s">
        <v>6</v>
      </c>
      <c r="F16" s="16">
        <v>-5636.1670619100296</v>
      </c>
      <c r="G16" s="8">
        <f t="shared" si="3"/>
        <v>5636.1670619100296</v>
      </c>
      <c r="H16" s="19">
        <f t="shared" si="4"/>
        <v>2.5565219368164214</v>
      </c>
      <c r="I16">
        <f t="shared" si="5"/>
        <v>-16.908501185730088</v>
      </c>
      <c r="J16">
        <f t="shared" si="6"/>
        <v>5619.2585607242991</v>
      </c>
      <c r="K16">
        <f t="shared" si="7"/>
        <v>-16.857775682172896</v>
      </c>
      <c r="L16">
        <f t="shared" si="8"/>
        <v>5602.4007850421258</v>
      </c>
      <c r="M16">
        <f t="shared" si="9"/>
        <v>-16.807202355126378</v>
      </c>
      <c r="N16">
        <f t="shared" si="10"/>
        <v>5619.2079873972525</v>
      </c>
      <c r="O16">
        <f t="shared" si="11"/>
        <v>-16.857623962191759</v>
      </c>
      <c r="P16">
        <f t="shared" si="12"/>
        <v>5602.3503634350609</v>
      </c>
      <c r="Q16" s="3">
        <f t="shared" si="13"/>
        <v>-16.807051090305183</v>
      </c>
      <c r="R16" s="4">
        <f t="shared" si="14"/>
        <v>5585.5433123447556</v>
      </c>
      <c r="S16" s="7">
        <f t="shared" si="15"/>
        <v>33664.928070853523</v>
      </c>
      <c r="T16" s="20">
        <f t="shared" si="16"/>
        <v>15.270151890302117</v>
      </c>
      <c r="U16">
        <f t="shared" si="0"/>
        <v>-16.756629937034266</v>
      </c>
      <c r="V16" s="4">
        <f t="shared" si="1"/>
        <v>5568.7866824077209</v>
      </c>
      <c r="W16">
        <f t="shared" si="17"/>
        <v>-16.706360047223164</v>
      </c>
      <c r="X16" s="4">
        <f t="shared" si="18"/>
        <v>5552.080322360498</v>
      </c>
      <c r="Y16">
        <f t="shared" si="17"/>
        <v>-16.656240967081494</v>
      </c>
      <c r="Z16" s="4">
        <f t="shared" si="19"/>
        <v>5535.4240813934166</v>
      </c>
      <c r="AA16">
        <f t="shared" si="20"/>
        <v>-16.60627224418025</v>
      </c>
      <c r="AB16" s="4">
        <f t="shared" si="21"/>
        <v>5518.8178091492364</v>
      </c>
      <c r="AC16">
        <f t="shared" si="22"/>
        <v>-16.55645342744771</v>
      </c>
      <c r="AD16" s="4">
        <f t="shared" si="23"/>
        <v>5502.2613557217883</v>
      </c>
      <c r="AE16">
        <f t="shared" si="24"/>
        <v>-16.506784067165366</v>
      </c>
      <c r="AF16" s="4">
        <f t="shared" si="25"/>
        <v>5485.7545716546229</v>
      </c>
      <c r="AG16">
        <f t="shared" si="26"/>
        <v>-16.457263714963869</v>
      </c>
      <c r="AH16" s="4">
        <f t="shared" si="27"/>
        <v>5469.2973079396588</v>
      </c>
      <c r="AI16">
        <f t="shared" si="28"/>
        <v>-16.407891923818976</v>
      </c>
      <c r="AJ16" s="4">
        <f t="shared" si="29"/>
        <v>5452.8894160158397</v>
      </c>
      <c r="AK16">
        <f t="shared" si="30"/>
        <v>-16.358668248047518</v>
      </c>
      <c r="AL16" s="4">
        <f t="shared" si="31"/>
        <v>5436.5307477677925</v>
      </c>
      <c r="AM16">
        <f t="shared" si="32"/>
        <v>-16.309592243303378</v>
      </c>
      <c r="AN16" s="4">
        <f t="shared" si="33"/>
        <v>5420.2211555244894</v>
      </c>
      <c r="AO16">
        <f t="shared" si="34"/>
        <v>-16.260663466573469</v>
      </c>
      <c r="AP16" s="4">
        <f t="shared" si="35"/>
        <v>5403.9604920579159</v>
      </c>
      <c r="AQ16">
        <f t="shared" si="36"/>
        <v>-16.211881476173748</v>
      </c>
      <c r="AR16" s="4">
        <f t="shared" si="37"/>
        <v>5387.7486105817425</v>
      </c>
      <c r="AS16">
        <f t="shared" si="38"/>
        <v>-16.163245831745229</v>
      </c>
      <c r="AT16" s="4">
        <f t="shared" si="39"/>
        <v>5371.5853647499971</v>
      </c>
      <c r="AU16">
        <f t="shared" si="40"/>
        <v>-16.114756094249991</v>
      </c>
      <c r="AV16" s="4">
        <f t="shared" si="41"/>
        <v>5355.4706086557471</v>
      </c>
      <c r="AW16">
        <f t="shared" si="42"/>
        <v>-16.066411825967243</v>
      </c>
      <c r="AX16" s="4">
        <f t="shared" si="43"/>
        <v>5339.4041968297797</v>
      </c>
      <c r="AY16">
        <f t="shared" si="44"/>
        <v>-16.018212590489341</v>
      </c>
      <c r="AZ16" s="4">
        <f t="shared" si="45"/>
        <v>5323.3859842392903</v>
      </c>
      <c r="BA16">
        <f t="shared" si="44"/>
        <v>-15.970157952717871</v>
      </c>
      <c r="BB16" s="4">
        <f t="shared" si="46"/>
        <v>5307.4158262865722</v>
      </c>
      <c r="BC16">
        <f t="shared" si="47"/>
        <v>-15.922247478859717</v>
      </c>
      <c r="BD16" s="4">
        <f t="shared" si="48"/>
        <v>5291.4935788077128</v>
      </c>
      <c r="BE16">
        <f t="shared" si="49"/>
        <v>-15.87448073642314</v>
      </c>
      <c r="BF16" s="4">
        <f t="shared" si="50"/>
        <v>5275.61909807129</v>
      </c>
      <c r="BG16">
        <f t="shared" si="51"/>
        <v>-15.82685729421387</v>
      </c>
      <c r="BH16" s="4">
        <f t="shared" si="52"/>
        <v>5259.7922407770757</v>
      </c>
      <c r="BI16" s="7">
        <f t="shared" si="2"/>
        <v>136567.39691318994</v>
      </c>
      <c r="BJ16" s="7">
        <f t="shared" si="53"/>
        <v>61.94591860521728</v>
      </c>
    </row>
    <row r="17" spans="1:62" x14ac:dyDescent="0.3">
      <c r="A17" t="s">
        <v>1</v>
      </c>
      <c r="B17" t="s">
        <v>13</v>
      </c>
      <c r="D17" t="s">
        <v>8</v>
      </c>
      <c r="E17" t="s">
        <v>9</v>
      </c>
      <c r="F17" s="16">
        <v>-5105.9804613292199</v>
      </c>
      <c r="G17" s="8">
        <f t="shared" si="3"/>
        <v>5105.9804613292199</v>
      </c>
      <c r="H17" s="19">
        <f>(G17+0)</f>
        <v>5105.9804613292199</v>
      </c>
      <c r="I17">
        <f t="shared" si="5"/>
        <v>-15.317941383987661</v>
      </c>
      <c r="J17">
        <f t="shared" si="6"/>
        <v>5090.6625199452319</v>
      </c>
      <c r="K17">
        <f t="shared" si="7"/>
        <v>-15.271987559835695</v>
      </c>
      <c r="L17">
        <f t="shared" si="8"/>
        <v>5075.390532385396</v>
      </c>
      <c r="M17">
        <f t="shared" si="9"/>
        <v>-15.226171597156188</v>
      </c>
      <c r="N17">
        <f t="shared" si="10"/>
        <v>5090.6167039825523</v>
      </c>
      <c r="O17">
        <f t="shared" si="11"/>
        <v>-15.271850111947657</v>
      </c>
      <c r="P17">
        <f t="shared" si="12"/>
        <v>5075.3448538706043</v>
      </c>
      <c r="Q17" s="3">
        <f t="shared" si="13"/>
        <v>-15.226034561611813</v>
      </c>
      <c r="R17" s="4">
        <f t="shared" si="14"/>
        <v>5060.1188193089929</v>
      </c>
      <c r="S17" s="7">
        <f t="shared" si="15"/>
        <v>30498.113890821995</v>
      </c>
      <c r="T17" s="20">
        <f>(S17+0)</f>
        <v>30498.113890821995</v>
      </c>
      <c r="U17">
        <f t="shared" si="0"/>
        <v>-15.18035645792698</v>
      </c>
      <c r="V17" s="4">
        <f t="shared" si="1"/>
        <v>5044.9384628510661</v>
      </c>
      <c r="W17">
        <f t="shared" si="17"/>
        <v>-15.134815388553198</v>
      </c>
      <c r="X17" s="4">
        <f t="shared" si="18"/>
        <v>5029.8036474625133</v>
      </c>
      <c r="Y17">
        <f t="shared" si="17"/>
        <v>-15.08941094238754</v>
      </c>
      <c r="Z17" s="4">
        <f t="shared" si="19"/>
        <v>5014.7142365201253</v>
      </c>
      <c r="AA17">
        <f t="shared" si="20"/>
        <v>-15.044142709560376</v>
      </c>
      <c r="AB17" s="4">
        <f t="shared" si="21"/>
        <v>4999.670093810565</v>
      </c>
      <c r="AC17">
        <f t="shared" si="22"/>
        <v>-14.999010281431696</v>
      </c>
      <c r="AD17" s="4">
        <f t="shared" si="23"/>
        <v>4984.6710835291333</v>
      </c>
      <c r="AE17">
        <f t="shared" si="24"/>
        <v>-14.954013250587399</v>
      </c>
      <c r="AF17" s="4">
        <f t="shared" si="25"/>
        <v>4969.7170702785461</v>
      </c>
      <c r="AG17">
        <f t="shared" si="26"/>
        <v>-14.909151210835638</v>
      </c>
      <c r="AH17" s="4">
        <f t="shared" si="27"/>
        <v>4954.8079190677108</v>
      </c>
      <c r="AI17">
        <f t="shared" si="28"/>
        <v>-14.864423757203133</v>
      </c>
      <c r="AJ17" s="4">
        <f t="shared" si="29"/>
        <v>4939.9434953105074</v>
      </c>
      <c r="AK17">
        <f t="shared" si="30"/>
        <v>-14.819830485931522</v>
      </c>
      <c r="AL17" s="4">
        <f t="shared" si="31"/>
        <v>4925.1236648245758</v>
      </c>
      <c r="AM17">
        <f t="shared" si="32"/>
        <v>-14.775370994473727</v>
      </c>
      <c r="AN17" s="4">
        <f t="shared" si="33"/>
        <v>4910.3482938301022</v>
      </c>
      <c r="AO17">
        <f t="shared" si="34"/>
        <v>-14.731044881490307</v>
      </c>
      <c r="AP17" s="4">
        <f t="shared" si="35"/>
        <v>4895.6172489486116</v>
      </c>
      <c r="AQ17">
        <f t="shared" si="36"/>
        <v>-14.686851746845836</v>
      </c>
      <c r="AR17" s="4">
        <f t="shared" si="37"/>
        <v>4880.930397201766</v>
      </c>
      <c r="AS17">
        <f t="shared" si="38"/>
        <v>-14.642791191605298</v>
      </c>
      <c r="AT17" s="4">
        <f t="shared" si="39"/>
        <v>4866.2876060101607</v>
      </c>
      <c r="AU17">
        <f t="shared" si="40"/>
        <v>-14.598862818030483</v>
      </c>
      <c r="AV17" s="4">
        <f t="shared" si="41"/>
        <v>4851.6887431921305</v>
      </c>
      <c r="AW17">
        <f t="shared" si="42"/>
        <v>-14.555066229576392</v>
      </c>
      <c r="AX17" s="4">
        <f t="shared" si="43"/>
        <v>4837.1336769625541</v>
      </c>
      <c r="AY17">
        <f t="shared" si="44"/>
        <v>-14.511401030887663</v>
      </c>
      <c r="AZ17" s="4">
        <f t="shared" si="45"/>
        <v>4822.6222759316661</v>
      </c>
      <c r="BA17">
        <f t="shared" si="44"/>
        <v>-14.467866827794998</v>
      </c>
      <c r="BB17" s="4">
        <f t="shared" si="46"/>
        <v>4808.1544091038713</v>
      </c>
      <c r="BC17">
        <f t="shared" si="47"/>
        <v>-14.424463227311614</v>
      </c>
      <c r="BD17" s="4">
        <f t="shared" si="48"/>
        <v>4793.7299458765601</v>
      </c>
      <c r="BE17">
        <f t="shared" si="49"/>
        <v>-14.38118983762968</v>
      </c>
      <c r="BF17" s="4">
        <f t="shared" si="50"/>
        <v>4779.3487560389303</v>
      </c>
      <c r="BG17">
        <f t="shared" si="51"/>
        <v>-14.338046268116791</v>
      </c>
      <c r="BH17" s="4">
        <f t="shared" si="52"/>
        <v>4765.0107097708133</v>
      </c>
      <c r="BI17" s="7">
        <f t="shared" si="2"/>
        <v>123720.68688415177</v>
      </c>
      <c r="BJ17" s="7">
        <f>(BI17+0)</f>
        <v>123720.68688415177</v>
      </c>
    </row>
    <row r="18" spans="1:62" x14ac:dyDescent="0.3">
      <c r="A18" t="s">
        <v>1</v>
      </c>
      <c r="B18" t="s">
        <v>13</v>
      </c>
      <c r="D18" t="s">
        <v>10</v>
      </c>
      <c r="E18" t="s">
        <v>6</v>
      </c>
      <c r="F18" s="16">
        <v>-610.46568002551703</v>
      </c>
      <c r="G18" s="8">
        <f t="shared" si="3"/>
        <v>610.46568002551703</v>
      </c>
      <c r="H18" s="19">
        <f t="shared" si="4"/>
        <v>0.27690252711031182</v>
      </c>
      <c r="I18">
        <f t="shared" si="5"/>
        <v>-1.8313970400765511</v>
      </c>
      <c r="J18">
        <f t="shared" si="6"/>
        <v>608.63428298544045</v>
      </c>
      <c r="K18">
        <f t="shared" si="7"/>
        <v>-1.8259028489563214</v>
      </c>
      <c r="L18">
        <f t="shared" si="8"/>
        <v>606.80838013648417</v>
      </c>
      <c r="M18">
        <f t="shared" si="9"/>
        <v>-1.8204251404094525</v>
      </c>
      <c r="N18">
        <f t="shared" si="10"/>
        <v>608.62880527689367</v>
      </c>
      <c r="O18">
        <f t="shared" si="11"/>
        <v>-1.8258864158306811</v>
      </c>
      <c r="P18">
        <f t="shared" si="12"/>
        <v>606.80291886106295</v>
      </c>
      <c r="Q18" s="3">
        <f t="shared" si="13"/>
        <v>-1.8204087565831888</v>
      </c>
      <c r="R18" s="4">
        <f t="shared" si="14"/>
        <v>604.98251010447973</v>
      </c>
      <c r="S18" s="7">
        <f t="shared" si="15"/>
        <v>3646.322577389878</v>
      </c>
      <c r="T18" s="20">
        <f t="shared" si="16"/>
        <v>1.6539438159675726</v>
      </c>
      <c r="U18">
        <f t="shared" si="0"/>
        <v>-1.8149475303134393</v>
      </c>
      <c r="V18" s="4">
        <f t="shared" si="1"/>
        <v>603.16756257416625</v>
      </c>
      <c r="W18">
        <f t="shared" si="17"/>
        <v>-1.8095026877224989</v>
      </c>
      <c r="X18" s="4">
        <f t="shared" si="18"/>
        <v>601.35805988644381</v>
      </c>
      <c r="Y18">
        <f t="shared" si="17"/>
        <v>-1.8040741796593314</v>
      </c>
      <c r="Z18" s="4">
        <f t="shared" si="19"/>
        <v>599.55398570678449</v>
      </c>
      <c r="AA18">
        <f t="shared" si="20"/>
        <v>-1.7986619571203535</v>
      </c>
      <c r="AB18" s="4">
        <f t="shared" si="21"/>
        <v>597.75532374966417</v>
      </c>
      <c r="AC18">
        <f t="shared" si="22"/>
        <v>-1.7932659712489925</v>
      </c>
      <c r="AD18" s="4">
        <f t="shared" si="23"/>
        <v>595.96205777841521</v>
      </c>
      <c r="AE18">
        <f t="shared" si="24"/>
        <v>-1.7878861733352456</v>
      </c>
      <c r="AF18" s="4">
        <f t="shared" si="25"/>
        <v>594.17417160508001</v>
      </c>
      <c r="AG18">
        <f t="shared" si="26"/>
        <v>-1.7825225148152402</v>
      </c>
      <c r="AH18" s="4">
        <f t="shared" si="27"/>
        <v>592.39164909026476</v>
      </c>
      <c r="AI18">
        <f t="shared" si="28"/>
        <v>-1.7771749472707943</v>
      </c>
      <c r="AJ18" s="4">
        <f t="shared" si="29"/>
        <v>590.61447414299391</v>
      </c>
      <c r="AK18">
        <f t="shared" si="30"/>
        <v>-1.7718434224289819</v>
      </c>
      <c r="AL18" s="4">
        <f t="shared" si="31"/>
        <v>588.8426307205649</v>
      </c>
      <c r="AM18">
        <f t="shared" si="32"/>
        <v>-1.7665278921616947</v>
      </c>
      <c r="AN18" s="4">
        <f t="shared" si="33"/>
        <v>587.07610282840324</v>
      </c>
      <c r="AO18">
        <f t="shared" si="34"/>
        <v>-1.7612283084852098</v>
      </c>
      <c r="AP18" s="4">
        <f t="shared" si="35"/>
        <v>585.31487451991802</v>
      </c>
      <c r="AQ18">
        <f t="shared" si="36"/>
        <v>-1.755944623559754</v>
      </c>
      <c r="AR18" s="4">
        <f t="shared" si="37"/>
        <v>583.55892989635822</v>
      </c>
      <c r="AS18">
        <f t="shared" si="38"/>
        <v>-1.7506767896890747</v>
      </c>
      <c r="AT18" s="4">
        <f t="shared" si="39"/>
        <v>581.8082531066691</v>
      </c>
      <c r="AU18">
        <f t="shared" si="40"/>
        <v>-1.7454247593200074</v>
      </c>
      <c r="AV18" s="4">
        <f t="shared" si="41"/>
        <v>580.06282834734907</v>
      </c>
      <c r="AW18">
        <f t="shared" si="42"/>
        <v>-1.7401884850420473</v>
      </c>
      <c r="AX18" s="4">
        <f t="shared" si="43"/>
        <v>578.32263986230703</v>
      </c>
      <c r="AY18">
        <f t="shared" si="44"/>
        <v>-1.7349679195869212</v>
      </c>
      <c r="AZ18" s="4">
        <f t="shared" si="45"/>
        <v>576.58767194272014</v>
      </c>
      <c r="BA18">
        <f t="shared" si="44"/>
        <v>-1.7297630158281605</v>
      </c>
      <c r="BB18" s="4">
        <f t="shared" si="46"/>
        <v>574.85790892689192</v>
      </c>
      <c r="BC18">
        <f t="shared" si="47"/>
        <v>-1.7245737267806758</v>
      </c>
      <c r="BD18" s="4">
        <f t="shared" si="48"/>
        <v>573.13333520011122</v>
      </c>
      <c r="BE18">
        <f t="shared" si="49"/>
        <v>-1.7194000056003338</v>
      </c>
      <c r="BF18" s="4">
        <f t="shared" si="50"/>
        <v>571.41393519451094</v>
      </c>
      <c r="BG18">
        <f t="shared" si="51"/>
        <v>-1.7142418055835329</v>
      </c>
      <c r="BH18" s="4">
        <f t="shared" si="52"/>
        <v>569.69969338892736</v>
      </c>
      <c r="BI18" s="7">
        <f t="shared" si="2"/>
        <v>14791.915837511069</v>
      </c>
      <c r="BJ18" s="7">
        <f t="shared" si="53"/>
        <v>6.7094990107202319</v>
      </c>
    </row>
    <row r="19" spans="1:62" x14ac:dyDescent="0.3">
      <c r="A19" t="s">
        <v>1</v>
      </c>
      <c r="B19" t="s">
        <v>13</v>
      </c>
      <c r="D19" t="s">
        <v>11</v>
      </c>
      <c r="E19" t="s">
        <v>6</v>
      </c>
      <c r="F19" s="16">
        <v>-121.403220538748</v>
      </c>
      <c r="G19" s="8">
        <f t="shared" si="3"/>
        <v>121.403220538748</v>
      </c>
      <c r="H19" s="19">
        <f t="shared" si="4"/>
        <v>5.5067565084256129E-2</v>
      </c>
      <c r="I19">
        <f t="shared" si="5"/>
        <v>-0.36420966161624402</v>
      </c>
      <c r="J19">
        <f t="shared" si="6"/>
        <v>121.03901087713176</v>
      </c>
      <c r="K19">
        <f t="shared" si="7"/>
        <v>-0.36311703263139528</v>
      </c>
      <c r="L19">
        <f t="shared" si="8"/>
        <v>120.67589384450037</v>
      </c>
      <c r="M19">
        <f t="shared" si="9"/>
        <v>-0.36202768153350112</v>
      </c>
      <c r="N19">
        <f t="shared" si="10"/>
        <v>121.03792152603387</v>
      </c>
      <c r="O19">
        <f t="shared" si="11"/>
        <v>-0.36311376457810163</v>
      </c>
      <c r="P19">
        <f t="shared" si="12"/>
        <v>120.67480776145577</v>
      </c>
      <c r="Q19" s="3">
        <f t="shared" si="13"/>
        <v>-0.36202442328436729</v>
      </c>
      <c r="R19" s="4">
        <f t="shared" si="14"/>
        <v>120.3127833381714</v>
      </c>
      <c r="S19" s="7">
        <f t="shared" si="15"/>
        <v>725.14363788604112</v>
      </c>
      <c r="T19" s="20">
        <f t="shared" si="16"/>
        <v>0.32891956488072616</v>
      </c>
      <c r="U19">
        <f t="shared" si="0"/>
        <v>-0.36093835001451419</v>
      </c>
      <c r="V19" s="4">
        <f t="shared" si="1"/>
        <v>119.95184498815689</v>
      </c>
      <c r="W19">
        <f t="shared" si="17"/>
        <v>-0.3598555349644707</v>
      </c>
      <c r="X19" s="4">
        <f t="shared" si="18"/>
        <v>119.59198945319243</v>
      </c>
      <c r="Y19">
        <f t="shared" si="17"/>
        <v>-0.35877596835957726</v>
      </c>
      <c r="Z19" s="4">
        <f t="shared" si="19"/>
        <v>119.23321348483285</v>
      </c>
      <c r="AA19">
        <f t="shared" si="20"/>
        <v>-0.35769964045449854</v>
      </c>
      <c r="AB19" s="4">
        <f t="shared" si="21"/>
        <v>118.87551384437835</v>
      </c>
      <c r="AC19">
        <f t="shared" si="22"/>
        <v>-0.35662654153313506</v>
      </c>
      <c r="AD19" s="4">
        <f t="shared" si="23"/>
        <v>118.51888730284522</v>
      </c>
      <c r="AE19">
        <f t="shared" si="24"/>
        <v>-0.35555666190853563</v>
      </c>
      <c r="AF19" s="4">
        <f t="shared" si="25"/>
        <v>118.16333064093668</v>
      </c>
      <c r="AG19">
        <f t="shared" si="26"/>
        <v>-0.35448999192281005</v>
      </c>
      <c r="AH19" s="4">
        <f t="shared" si="27"/>
        <v>117.80884064901387</v>
      </c>
      <c r="AI19">
        <f t="shared" si="28"/>
        <v>-0.35342652194704161</v>
      </c>
      <c r="AJ19" s="4">
        <f t="shared" si="29"/>
        <v>117.45541412706683</v>
      </c>
      <c r="AK19">
        <f t="shared" si="30"/>
        <v>-0.35236624238120051</v>
      </c>
      <c r="AL19" s="4">
        <f t="shared" si="31"/>
        <v>117.10304788468564</v>
      </c>
      <c r="AM19">
        <f t="shared" si="32"/>
        <v>-0.35130914365405691</v>
      </c>
      <c r="AN19" s="4">
        <f t="shared" si="33"/>
        <v>116.75173874103157</v>
      </c>
      <c r="AO19">
        <f t="shared" si="34"/>
        <v>-0.35025521622309475</v>
      </c>
      <c r="AP19" s="4">
        <f t="shared" si="35"/>
        <v>116.40148352480848</v>
      </c>
      <c r="AQ19">
        <f t="shared" si="36"/>
        <v>-0.34920445057442545</v>
      </c>
      <c r="AR19" s="4">
        <f t="shared" si="37"/>
        <v>116.05227907423406</v>
      </c>
      <c r="AS19">
        <f t="shared" si="38"/>
        <v>-0.34815683722270219</v>
      </c>
      <c r="AT19" s="4">
        <f t="shared" si="39"/>
        <v>115.70412223701136</v>
      </c>
      <c r="AU19">
        <f t="shared" si="40"/>
        <v>-0.34711236671103407</v>
      </c>
      <c r="AV19" s="4">
        <f t="shared" si="41"/>
        <v>115.35700987030033</v>
      </c>
      <c r="AW19">
        <f t="shared" si="42"/>
        <v>-0.34607102961090103</v>
      </c>
      <c r="AX19" s="4">
        <f t="shared" si="43"/>
        <v>115.01093884068943</v>
      </c>
      <c r="AY19">
        <f t="shared" si="44"/>
        <v>-0.3450328165220683</v>
      </c>
      <c r="AZ19" s="4">
        <f t="shared" si="45"/>
        <v>114.66590602416737</v>
      </c>
      <c r="BA19">
        <f t="shared" si="44"/>
        <v>-0.34399771807250212</v>
      </c>
      <c r="BB19" s="4">
        <f t="shared" si="46"/>
        <v>114.32190830609487</v>
      </c>
      <c r="BC19">
        <f t="shared" si="47"/>
        <v>-0.34296572491828459</v>
      </c>
      <c r="BD19" s="4">
        <f t="shared" si="48"/>
        <v>113.97894258117658</v>
      </c>
      <c r="BE19">
        <f t="shared" si="49"/>
        <v>-0.34193682774352974</v>
      </c>
      <c r="BF19" s="4">
        <f t="shared" si="50"/>
        <v>113.63700575343306</v>
      </c>
      <c r="BG19">
        <f t="shared" si="51"/>
        <v>-0.34091101726029921</v>
      </c>
      <c r="BH19" s="4">
        <f t="shared" si="52"/>
        <v>113.29609473617276</v>
      </c>
      <c r="BI19" s="7">
        <f t="shared" si="2"/>
        <v>2941.6661400799694</v>
      </c>
      <c r="BJ19" s="7">
        <f t="shared" si="53"/>
        <v>1.3343170873568722</v>
      </c>
    </row>
    <row r="20" spans="1:62" x14ac:dyDescent="0.3">
      <c r="A20" t="s">
        <v>1</v>
      </c>
      <c r="B20" t="s">
        <v>13</v>
      </c>
      <c r="D20" t="s">
        <v>12</v>
      </c>
      <c r="E20" t="s">
        <v>6</v>
      </c>
      <c r="F20" s="16">
        <v>-278.68714903714101</v>
      </c>
      <c r="G20" s="8">
        <f t="shared" si="3"/>
        <v>278.68714903714101</v>
      </c>
      <c r="H20" s="19">
        <f t="shared" si="4"/>
        <v>0.12641034273757509</v>
      </c>
      <c r="I20">
        <f t="shared" si="5"/>
        <v>-0.83606144711142305</v>
      </c>
      <c r="J20">
        <f t="shared" si="6"/>
        <v>277.85108759002958</v>
      </c>
      <c r="K20">
        <f t="shared" si="7"/>
        <v>-0.83355326277008879</v>
      </c>
      <c r="L20">
        <f t="shared" si="8"/>
        <v>277.01753432725951</v>
      </c>
      <c r="M20">
        <f t="shared" si="9"/>
        <v>-0.83105260298177852</v>
      </c>
      <c r="N20">
        <f t="shared" si="10"/>
        <v>277.84858693024131</v>
      </c>
      <c r="O20">
        <f t="shared" si="11"/>
        <v>-0.83354576079072396</v>
      </c>
      <c r="P20">
        <f t="shared" si="12"/>
        <v>277.01504116945057</v>
      </c>
      <c r="Q20" s="3">
        <f t="shared" si="13"/>
        <v>-0.83104512350835169</v>
      </c>
      <c r="R20" s="4">
        <f t="shared" si="14"/>
        <v>276.18399604594219</v>
      </c>
      <c r="S20" s="7">
        <f t="shared" si="15"/>
        <v>1664.6033951000641</v>
      </c>
      <c r="T20" s="20">
        <f t="shared" si="16"/>
        <v>0.75505126958217528</v>
      </c>
      <c r="U20">
        <f t="shared" si="0"/>
        <v>-0.8285519881378266</v>
      </c>
      <c r="V20" s="4">
        <f t="shared" si="1"/>
        <v>275.35544405780439</v>
      </c>
      <c r="W20">
        <f t="shared" si="17"/>
        <v>-0.82606633217341319</v>
      </c>
      <c r="X20" s="4">
        <f t="shared" si="18"/>
        <v>274.52937772563098</v>
      </c>
      <c r="Y20">
        <f t="shared" si="17"/>
        <v>-0.82358813317689294</v>
      </c>
      <c r="Z20" s="4">
        <f t="shared" si="19"/>
        <v>273.7057895924541</v>
      </c>
      <c r="AA20">
        <f t="shared" si="20"/>
        <v>-0.8211173687773623</v>
      </c>
      <c r="AB20" s="4">
        <f t="shared" si="21"/>
        <v>272.88467222367672</v>
      </c>
      <c r="AC20">
        <f t="shared" si="22"/>
        <v>-0.81865401667103022</v>
      </c>
      <c r="AD20" s="4">
        <f t="shared" si="23"/>
        <v>272.0660182070057</v>
      </c>
      <c r="AE20">
        <f t="shared" si="24"/>
        <v>-0.81619805462101713</v>
      </c>
      <c r="AF20" s="4">
        <f t="shared" si="25"/>
        <v>271.2498201523847</v>
      </c>
      <c r="AG20">
        <f t="shared" si="26"/>
        <v>-0.81374946045715413</v>
      </c>
      <c r="AH20" s="4">
        <f t="shared" si="27"/>
        <v>270.43607069192757</v>
      </c>
      <c r="AI20">
        <f t="shared" si="28"/>
        <v>-0.81130821207578274</v>
      </c>
      <c r="AJ20" s="4">
        <f t="shared" si="29"/>
        <v>269.62476247985177</v>
      </c>
      <c r="AK20">
        <f t="shared" si="30"/>
        <v>-0.80887428743955536</v>
      </c>
      <c r="AL20" s="4">
        <f t="shared" si="31"/>
        <v>268.81588819241222</v>
      </c>
      <c r="AM20">
        <f t="shared" si="32"/>
        <v>-0.80644766457723671</v>
      </c>
      <c r="AN20" s="4">
        <f t="shared" si="33"/>
        <v>268.00944052783495</v>
      </c>
      <c r="AO20">
        <f t="shared" si="34"/>
        <v>-0.8040283215835049</v>
      </c>
      <c r="AP20" s="4">
        <f t="shared" si="35"/>
        <v>267.20541220625142</v>
      </c>
      <c r="AQ20">
        <f t="shared" si="36"/>
        <v>-0.80161623661875425</v>
      </c>
      <c r="AR20" s="4">
        <f t="shared" si="37"/>
        <v>266.40379596963265</v>
      </c>
      <c r="AS20">
        <f t="shared" si="38"/>
        <v>-0.79921138790889801</v>
      </c>
      <c r="AT20" s="4">
        <f t="shared" si="39"/>
        <v>265.60458458172377</v>
      </c>
      <c r="AU20">
        <f t="shared" si="40"/>
        <v>-0.79681375374517138</v>
      </c>
      <c r="AV20" s="4">
        <f t="shared" si="41"/>
        <v>264.80777082797857</v>
      </c>
      <c r="AW20">
        <f t="shared" si="42"/>
        <v>-0.79442331248393572</v>
      </c>
      <c r="AX20" s="4">
        <f t="shared" si="43"/>
        <v>264.01334751549462</v>
      </c>
      <c r="AY20">
        <f t="shared" si="44"/>
        <v>-0.79204004254648386</v>
      </c>
      <c r="AZ20" s="4">
        <f t="shared" si="45"/>
        <v>263.22130747294813</v>
      </c>
      <c r="BA20">
        <f t="shared" si="44"/>
        <v>-0.78966392241884442</v>
      </c>
      <c r="BB20" s="4">
        <f t="shared" si="46"/>
        <v>262.43164355052926</v>
      </c>
      <c r="BC20">
        <f t="shared" si="47"/>
        <v>-0.78729493065158784</v>
      </c>
      <c r="BD20" s="4">
        <f t="shared" si="48"/>
        <v>261.64434861987769</v>
      </c>
      <c r="BE20">
        <f t="shared" si="49"/>
        <v>-0.78493304585963308</v>
      </c>
      <c r="BF20" s="4">
        <f t="shared" si="50"/>
        <v>260.85941557401804</v>
      </c>
      <c r="BG20">
        <f t="shared" si="51"/>
        <v>-0.78257824672205412</v>
      </c>
      <c r="BH20" s="4">
        <f t="shared" si="52"/>
        <v>260.076837327296</v>
      </c>
      <c r="BI20" s="7">
        <f t="shared" si="2"/>
        <v>6752.7413717688187</v>
      </c>
      <c r="BJ20" s="7">
        <f t="shared" si="53"/>
        <v>3.0629914374334382</v>
      </c>
    </row>
    <row r="21" spans="1:62" x14ac:dyDescent="0.3">
      <c r="A21" t="s">
        <v>2</v>
      </c>
      <c r="B21" t="s">
        <v>13</v>
      </c>
      <c r="C21" t="s">
        <v>14</v>
      </c>
      <c r="D21" t="s">
        <v>5</v>
      </c>
      <c r="E21" t="s">
        <v>6</v>
      </c>
      <c r="F21" s="16">
        <v>0</v>
      </c>
      <c r="G21" s="9">
        <f t="shared" si="3"/>
        <v>0</v>
      </c>
      <c r="H21" s="19">
        <f t="shared" si="4"/>
        <v>0</v>
      </c>
      <c r="I21">
        <f t="shared" si="5"/>
        <v>0</v>
      </c>
      <c r="J21">
        <f t="shared" si="6"/>
        <v>0</v>
      </c>
      <c r="K21">
        <f t="shared" si="7"/>
        <v>0</v>
      </c>
      <c r="L21">
        <f t="shared" si="8"/>
        <v>0</v>
      </c>
      <c r="M21">
        <f t="shared" si="9"/>
        <v>0</v>
      </c>
      <c r="N21">
        <f t="shared" si="10"/>
        <v>0</v>
      </c>
      <c r="O21">
        <f t="shared" si="11"/>
        <v>0</v>
      </c>
      <c r="P21">
        <f t="shared" si="12"/>
        <v>0</v>
      </c>
      <c r="Q21" s="3">
        <f t="shared" si="13"/>
        <v>0</v>
      </c>
      <c r="R21" s="4">
        <f t="shared" si="14"/>
        <v>0</v>
      </c>
      <c r="S21" s="9">
        <f t="shared" si="15"/>
        <v>0</v>
      </c>
      <c r="T21" s="20">
        <f t="shared" si="16"/>
        <v>0</v>
      </c>
      <c r="U21">
        <f t="shared" si="0"/>
        <v>0</v>
      </c>
      <c r="V21" s="4">
        <f t="shared" si="1"/>
        <v>0</v>
      </c>
      <c r="W21">
        <f t="shared" si="17"/>
        <v>0</v>
      </c>
      <c r="X21" s="4">
        <f t="shared" si="18"/>
        <v>0</v>
      </c>
      <c r="Y21">
        <f t="shared" si="17"/>
        <v>0</v>
      </c>
      <c r="Z21" s="4">
        <f t="shared" si="19"/>
        <v>0</v>
      </c>
      <c r="AA21">
        <f t="shared" si="20"/>
        <v>0</v>
      </c>
      <c r="AB21" s="4">
        <f t="shared" si="21"/>
        <v>0</v>
      </c>
      <c r="AC21">
        <f t="shared" si="22"/>
        <v>0</v>
      </c>
      <c r="AD21" s="4">
        <f t="shared" si="23"/>
        <v>0</v>
      </c>
      <c r="AE21">
        <f t="shared" si="24"/>
        <v>0</v>
      </c>
      <c r="AF21" s="4">
        <f t="shared" si="25"/>
        <v>0</v>
      </c>
      <c r="AG21">
        <f t="shared" si="26"/>
        <v>0</v>
      </c>
      <c r="AH21" s="4">
        <f t="shared" si="27"/>
        <v>0</v>
      </c>
      <c r="AI21">
        <f t="shared" si="28"/>
        <v>0</v>
      </c>
      <c r="AJ21" s="4">
        <f t="shared" si="29"/>
        <v>0</v>
      </c>
      <c r="AK21">
        <f t="shared" si="30"/>
        <v>0</v>
      </c>
      <c r="AL21" s="4">
        <f t="shared" si="31"/>
        <v>0</v>
      </c>
      <c r="AM21">
        <f t="shared" si="32"/>
        <v>0</v>
      </c>
      <c r="AN21" s="4">
        <f t="shared" si="33"/>
        <v>0</v>
      </c>
      <c r="AO21">
        <f t="shared" si="34"/>
        <v>0</v>
      </c>
      <c r="AP21" s="4">
        <f t="shared" si="35"/>
        <v>0</v>
      </c>
      <c r="AQ21">
        <f t="shared" si="36"/>
        <v>0</v>
      </c>
      <c r="AR21" s="4">
        <f t="shared" si="37"/>
        <v>0</v>
      </c>
      <c r="AS21">
        <f t="shared" si="38"/>
        <v>0</v>
      </c>
      <c r="AT21" s="4">
        <f t="shared" si="39"/>
        <v>0</v>
      </c>
      <c r="AU21">
        <f t="shared" si="40"/>
        <v>0</v>
      </c>
      <c r="AV21" s="4">
        <f t="shared" si="41"/>
        <v>0</v>
      </c>
      <c r="AW21">
        <f t="shared" si="42"/>
        <v>0</v>
      </c>
      <c r="AX21" s="4">
        <f t="shared" si="43"/>
        <v>0</v>
      </c>
      <c r="AY21">
        <f t="shared" si="44"/>
        <v>0</v>
      </c>
      <c r="AZ21" s="4">
        <f t="shared" si="45"/>
        <v>0</v>
      </c>
      <c r="BA21">
        <f t="shared" si="44"/>
        <v>0</v>
      </c>
      <c r="BB21" s="4">
        <f t="shared" si="46"/>
        <v>0</v>
      </c>
      <c r="BC21">
        <f t="shared" si="47"/>
        <v>0</v>
      </c>
      <c r="BD21" s="4">
        <f t="shared" si="48"/>
        <v>0</v>
      </c>
      <c r="BE21">
        <f t="shared" si="49"/>
        <v>0</v>
      </c>
      <c r="BF21" s="4">
        <f t="shared" si="50"/>
        <v>0</v>
      </c>
      <c r="BG21">
        <f t="shared" si="51"/>
        <v>0</v>
      </c>
      <c r="BH21" s="4">
        <f t="shared" si="52"/>
        <v>0</v>
      </c>
      <c r="BI21" s="7">
        <f t="shared" si="2"/>
        <v>0</v>
      </c>
      <c r="BJ21" s="7">
        <f t="shared" si="53"/>
        <v>0</v>
      </c>
    </row>
    <row r="22" spans="1:62" x14ac:dyDescent="0.3">
      <c r="A22" t="s">
        <v>2</v>
      </c>
      <c r="B22" t="s">
        <v>13</v>
      </c>
      <c r="C22" t="s">
        <v>14</v>
      </c>
      <c r="D22" t="s">
        <v>7</v>
      </c>
      <c r="E22" t="s">
        <v>6</v>
      </c>
      <c r="F22" s="16">
        <v>0</v>
      </c>
      <c r="G22" s="9">
        <f t="shared" ref="G22:G26" si="55">(F22*-1)</f>
        <v>0</v>
      </c>
      <c r="H22" s="19">
        <f t="shared" si="4"/>
        <v>0</v>
      </c>
      <c r="I22">
        <f t="shared" ref="I22:I26" si="56">(G22*-0.003)</f>
        <v>0</v>
      </c>
      <c r="J22">
        <f t="shared" ref="J22:J26" si="57">(G22+I22)</f>
        <v>0</v>
      </c>
      <c r="K22">
        <f t="shared" ref="K22:K26" si="58">(J22*-0.003)</f>
        <v>0</v>
      </c>
      <c r="L22">
        <f t="shared" ref="L22:L26" si="59">(J22+K22)</f>
        <v>0</v>
      </c>
      <c r="M22">
        <f t="shared" ref="M22:M26" si="60">(L22*-0.003)</f>
        <v>0</v>
      </c>
      <c r="N22">
        <f t="shared" ref="N22:N26" si="61">(L22-M22)</f>
        <v>0</v>
      </c>
      <c r="O22">
        <f t="shared" ref="O22:O26" si="62">(N22*-0.003)</f>
        <v>0</v>
      </c>
      <c r="P22">
        <f t="shared" ref="P22:P26" si="63">(N22+O22)</f>
        <v>0</v>
      </c>
      <c r="Q22" s="3">
        <f t="shared" ref="Q22:Q26" si="64">(P22*-0.003)</f>
        <v>0</v>
      </c>
      <c r="R22" s="4">
        <f t="shared" ref="R22:R26" si="65">(P22+Q22)</f>
        <v>0</v>
      </c>
      <c r="S22" s="9">
        <f t="shared" ref="S22:S26" si="66">(G22+J22+L22+N22+P22+R22)</f>
        <v>0</v>
      </c>
      <c r="T22" s="20">
        <f t="shared" si="16"/>
        <v>0</v>
      </c>
      <c r="U22">
        <f t="shared" ref="U22:U26" si="67">(R22*-0.003)</f>
        <v>0</v>
      </c>
      <c r="V22" s="4">
        <f t="shared" ref="V22:V26" si="68">(R22+U22)</f>
        <v>0</v>
      </c>
      <c r="W22">
        <f t="shared" ref="W22:W26" si="69">(V22*-0.003)</f>
        <v>0</v>
      </c>
      <c r="X22" s="4">
        <f t="shared" ref="X22:X26" si="70">(V22+W22)</f>
        <v>0</v>
      </c>
      <c r="Y22">
        <f t="shared" ref="Y22:Y26" si="71">(X22*-0.003)</f>
        <v>0</v>
      </c>
      <c r="Z22" s="4">
        <f t="shared" ref="Z22:Z26" si="72">(X22+Y22)</f>
        <v>0</v>
      </c>
      <c r="AA22">
        <f t="shared" ref="AA22:AA26" si="73">(Z22*-0.003)</f>
        <v>0</v>
      </c>
      <c r="AB22" s="4">
        <f t="shared" ref="AB22:AB26" si="74">(Z22+AA22)</f>
        <v>0</v>
      </c>
      <c r="AC22">
        <f t="shared" ref="AC22:AC26" si="75">(AB22*-0.003)</f>
        <v>0</v>
      </c>
      <c r="AD22" s="4">
        <f t="shared" ref="AD22:AD26" si="76">(AB22+AC22)</f>
        <v>0</v>
      </c>
      <c r="AE22">
        <f t="shared" ref="AE22:AE26" si="77">(AD22*-0.003)</f>
        <v>0</v>
      </c>
      <c r="AF22" s="4">
        <f t="shared" ref="AF22:AF26" si="78">(AD22+AE22)</f>
        <v>0</v>
      </c>
      <c r="AG22">
        <f t="shared" ref="AG22:AG26" si="79">(AF22*-0.003)</f>
        <v>0</v>
      </c>
      <c r="AH22" s="4">
        <f t="shared" ref="AH22:AH26" si="80">(AF22+AG22)</f>
        <v>0</v>
      </c>
      <c r="AI22">
        <f t="shared" ref="AI22:AI26" si="81">(AH22*-0.003)</f>
        <v>0</v>
      </c>
      <c r="AJ22" s="4">
        <f t="shared" ref="AJ22:AJ26" si="82">(AH22+AI22)</f>
        <v>0</v>
      </c>
      <c r="AK22">
        <f t="shared" ref="AK22:AK26" si="83">(AJ22*-0.003)</f>
        <v>0</v>
      </c>
      <c r="AL22" s="4">
        <f t="shared" ref="AL22:AL26" si="84">(AJ22+AK22)</f>
        <v>0</v>
      </c>
      <c r="AM22">
        <f t="shared" ref="AM22:AM26" si="85">(AL22*-0.003)</f>
        <v>0</v>
      </c>
      <c r="AN22" s="4">
        <f t="shared" ref="AN22:AN26" si="86">(AL22+AM22)</f>
        <v>0</v>
      </c>
      <c r="AO22">
        <f t="shared" ref="AO22:AO26" si="87">(AN22*-0.003)</f>
        <v>0</v>
      </c>
      <c r="AP22" s="4">
        <f t="shared" ref="AP22:AP26" si="88">(AN22+AO22)</f>
        <v>0</v>
      </c>
      <c r="AQ22">
        <f t="shared" ref="AQ22:AQ26" si="89">(AP22*-0.003)</f>
        <v>0</v>
      </c>
      <c r="AR22" s="4">
        <f t="shared" ref="AR22:AR26" si="90">(AP22+AQ22)</f>
        <v>0</v>
      </c>
      <c r="AS22">
        <f t="shared" ref="AS22:AS26" si="91">(AR22*-0.003)</f>
        <v>0</v>
      </c>
      <c r="AT22" s="4">
        <f t="shared" ref="AT22:AT26" si="92">(AR22+AS22)</f>
        <v>0</v>
      </c>
      <c r="AU22">
        <f t="shared" ref="AU22:AU26" si="93">(AT22*-0.003)</f>
        <v>0</v>
      </c>
      <c r="AV22" s="4">
        <f t="shared" ref="AV22:AV26" si="94">(AT22+AU22)</f>
        <v>0</v>
      </c>
      <c r="AW22">
        <f t="shared" ref="AW22:AW26" si="95">(AV22*-0.003)</f>
        <v>0</v>
      </c>
      <c r="AX22" s="4">
        <f t="shared" ref="AX22:AX26" si="96">(AV22+AW22)</f>
        <v>0</v>
      </c>
      <c r="AY22">
        <f t="shared" ref="AY22:AY26" si="97">(AX22*-0.003)</f>
        <v>0</v>
      </c>
      <c r="AZ22" s="4">
        <f t="shared" ref="AZ22:AZ26" si="98">(AX22+AY22)</f>
        <v>0</v>
      </c>
      <c r="BA22">
        <f t="shared" ref="BA22:BA26" si="99">(AZ22*-0.003)</f>
        <v>0</v>
      </c>
      <c r="BB22" s="4">
        <f t="shared" ref="BB22:BB26" si="100">(AZ22+BA22)</f>
        <v>0</v>
      </c>
      <c r="BC22">
        <f t="shared" ref="BC22:BC26" si="101">(BB22*-0.003)</f>
        <v>0</v>
      </c>
      <c r="BD22" s="4">
        <f t="shared" ref="BD22:BD26" si="102">(BB22+BC22)</f>
        <v>0</v>
      </c>
      <c r="BE22">
        <f t="shared" ref="BE22:BE26" si="103">(BD22*-0.003)</f>
        <v>0</v>
      </c>
      <c r="BF22" s="4">
        <f t="shared" ref="BF22:BF26" si="104">(BD22+BE22)</f>
        <v>0</v>
      </c>
      <c r="BG22">
        <f t="shared" ref="BG22:BG26" si="105">(BF22*-0.003)</f>
        <v>0</v>
      </c>
      <c r="BH22" s="4">
        <f t="shared" ref="BH22:BH26" si="106">(BF22+BG22)</f>
        <v>0</v>
      </c>
      <c r="BI22" s="7">
        <f t="shared" ref="BI22:BI26" si="107">(G22+J22+L22+N22+P22+R22+V22+X22+Z22+AB22+AD22+AF22+AH22+AJ22+AL22+AN22+AP22+AR22+AT22+AV22+AW22+AZ22+BB22+BD22+BF22+BH22)</f>
        <v>0</v>
      </c>
      <c r="BJ22" s="7">
        <f t="shared" si="53"/>
        <v>0</v>
      </c>
    </row>
    <row r="23" spans="1:62" x14ac:dyDescent="0.3">
      <c r="A23" t="s">
        <v>2</v>
      </c>
      <c r="B23" t="s">
        <v>13</v>
      </c>
      <c r="C23" t="s">
        <v>14</v>
      </c>
      <c r="D23" t="s">
        <v>8</v>
      </c>
      <c r="E23" t="s">
        <v>9</v>
      </c>
      <c r="F23" s="16">
        <v>0</v>
      </c>
      <c r="G23" s="9">
        <f t="shared" si="55"/>
        <v>0</v>
      </c>
      <c r="H23" s="19">
        <f>(G23+0)</f>
        <v>0</v>
      </c>
      <c r="I23">
        <f t="shared" si="56"/>
        <v>0</v>
      </c>
      <c r="J23">
        <f t="shared" si="57"/>
        <v>0</v>
      </c>
      <c r="K23">
        <f t="shared" si="58"/>
        <v>0</v>
      </c>
      <c r="L23">
        <f t="shared" si="59"/>
        <v>0</v>
      </c>
      <c r="M23">
        <f t="shared" si="60"/>
        <v>0</v>
      </c>
      <c r="N23">
        <f t="shared" si="61"/>
        <v>0</v>
      </c>
      <c r="O23">
        <f t="shared" si="62"/>
        <v>0</v>
      </c>
      <c r="P23">
        <f t="shared" si="63"/>
        <v>0</v>
      </c>
      <c r="Q23" s="3">
        <f t="shared" si="64"/>
        <v>0</v>
      </c>
      <c r="R23" s="4">
        <f t="shared" si="65"/>
        <v>0</v>
      </c>
      <c r="S23" s="9">
        <f t="shared" si="66"/>
        <v>0</v>
      </c>
      <c r="T23" s="20">
        <f>(S23+0)</f>
        <v>0</v>
      </c>
      <c r="U23">
        <f t="shared" si="67"/>
        <v>0</v>
      </c>
      <c r="V23" s="4">
        <f t="shared" si="68"/>
        <v>0</v>
      </c>
      <c r="W23">
        <f t="shared" si="69"/>
        <v>0</v>
      </c>
      <c r="X23" s="4">
        <f t="shared" si="70"/>
        <v>0</v>
      </c>
      <c r="Y23">
        <f t="shared" si="71"/>
        <v>0</v>
      </c>
      <c r="Z23" s="4">
        <f t="shared" si="72"/>
        <v>0</v>
      </c>
      <c r="AA23">
        <f t="shared" si="73"/>
        <v>0</v>
      </c>
      <c r="AB23" s="4">
        <f t="shared" si="74"/>
        <v>0</v>
      </c>
      <c r="AC23">
        <f t="shared" si="75"/>
        <v>0</v>
      </c>
      <c r="AD23" s="4">
        <f t="shared" si="76"/>
        <v>0</v>
      </c>
      <c r="AE23">
        <f t="shared" si="77"/>
        <v>0</v>
      </c>
      <c r="AF23" s="4">
        <f t="shared" si="78"/>
        <v>0</v>
      </c>
      <c r="AG23">
        <f t="shared" si="79"/>
        <v>0</v>
      </c>
      <c r="AH23" s="4">
        <f t="shared" si="80"/>
        <v>0</v>
      </c>
      <c r="AI23">
        <f t="shared" si="81"/>
        <v>0</v>
      </c>
      <c r="AJ23" s="4">
        <f t="shared" si="82"/>
        <v>0</v>
      </c>
      <c r="AK23">
        <f t="shared" si="83"/>
        <v>0</v>
      </c>
      <c r="AL23" s="4">
        <f t="shared" si="84"/>
        <v>0</v>
      </c>
      <c r="AM23">
        <f t="shared" si="85"/>
        <v>0</v>
      </c>
      <c r="AN23" s="4">
        <f t="shared" si="86"/>
        <v>0</v>
      </c>
      <c r="AO23">
        <f t="shared" si="87"/>
        <v>0</v>
      </c>
      <c r="AP23" s="4">
        <f t="shared" si="88"/>
        <v>0</v>
      </c>
      <c r="AQ23">
        <f t="shared" si="89"/>
        <v>0</v>
      </c>
      <c r="AR23" s="4">
        <f t="shared" si="90"/>
        <v>0</v>
      </c>
      <c r="AS23">
        <f t="shared" si="91"/>
        <v>0</v>
      </c>
      <c r="AT23" s="4">
        <f t="shared" si="92"/>
        <v>0</v>
      </c>
      <c r="AU23">
        <f t="shared" si="93"/>
        <v>0</v>
      </c>
      <c r="AV23" s="4">
        <f t="shared" si="94"/>
        <v>0</v>
      </c>
      <c r="AW23">
        <f t="shared" si="95"/>
        <v>0</v>
      </c>
      <c r="AX23" s="4">
        <f t="shared" si="96"/>
        <v>0</v>
      </c>
      <c r="AY23">
        <f t="shared" si="97"/>
        <v>0</v>
      </c>
      <c r="AZ23" s="4">
        <f t="shared" si="98"/>
        <v>0</v>
      </c>
      <c r="BA23">
        <f t="shared" si="99"/>
        <v>0</v>
      </c>
      <c r="BB23" s="4">
        <f t="shared" si="100"/>
        <v>0</v>
      </c>
      <c r="BC23">
        <f t="shared" si="101"/>
        <v>0</v>
      </c>
      <c r="BD23" s="4">
        <f t="shared" si="102"/>
        <v>0</v>
      </c>
      <c r="BE23">
        <f t="shared" si="103"/>
        <v>0</v>
      </c>
      <c r="BF23" s="4">
        <f t="shared" si="104"/>
        <v>0</v>
      </c>
      <c r="BG23">
        <f t="shared" si="105"/>
        <v>0</v>
      </c>
      <c r="BH23" s="4">
        <f t="shared" si="106"/>
        <v>0</v>
      </c>
      <c r="BI23" s="7">
        <f t="shared" si="107"/>
        <v>0</v>
      </c>
      <c r="BJ23" s="7">
        <f>(BI23+0)</f>
        <v>0</v>
      </c>
    </row>
    <row r="24" spans="1:62" x14ac:dyDescent="0.3">
      <c r="A24" t="s">
        <v>2</v>
      </c>
      <c r="B24" t="s">
        <v>13</v>
      </c>
      <c r="C24" t="s">
        <v>14</v>
      </c>
      <c r="D24" t="s">
        <v>10</v>
      </c>
      <c r="E24" t="s">
        <v>6</v>
      </c>
      <c r="F24" s="16">
        <v>0</v>
      </c>
      <c r="G24" s="9">
        <f t="shared" si="55"/>
        <v>0</v>
      </c>
      <c r="H24" s="19">
        <f t="shared" si="4"/>
        <v>0</v>
      </c>
      <c r="I24">
        <f t="shared" si="56"/>
        <v>0</v>
      </c>
      <c r="J24">
        <f t="shared" si="57"/>
        <v>0</v>
      </c>
      <c r="K24">
        <f t="shared" si="58"/>
        <v>0</v>
      </c>
      <c r="L24">
        <f t="shared" si="59"/>
        <v>0</v>
      </c>
      <c r="M24">
        <f t="shared" si="60"/>
        <v>0</v>
      </c>
      <c r="N24">
        <f t="shared" si="61"/>
        <v>0</v>
      </c>
      <c r="O24">
        <f t="shared" si="62"/>
        <v>0</v>
      </c>
      <c r="P24">
        <f t="shared" si="63"/>
        <v>0</v>
      </c>
      <c r="Q24" s="3">
        <f t="shared" si="64"/>
        <v>0</v>
      </c>
      <c r="R24" s="4">
        <f t="shared" si="65"/>
        <v>0</v>
      </c>
      <c r="S24" s="9">
        <f t="shared" si="66"/>
        <v>0</v>
      </c>
      <c r="T24" s="20">
        <f t="shared" si="16"/>
        <v>0</v>
      </c>
      <c r="U24">
        <f t="shared" si="67"/>
        <v>0</v>
      </c>
      <c r="V24" s="4">
        <f t="shared" si="68"/>
        <v>0</v>
      </c>
      <c r="W24">
        <f t="shared" si="69"/>
        <v>0</v>
      </c>
      <c r="X24" s="4">
        <f t="shared" si="70"/>
        <v>0</v>
      </c>
      <c r="Y24">
        <f t="shared" si="71"/>
        <v>0</v>
      </c>
      <c r="Z24" s="4">
        <f t="shared" si="72"/>
        <v>0</v>
      </c>
      <c r="AA24">
        <f t="shared" si="73"/>
        <v>0</v>
      </c>
      <c r="AB24" s="4">
        <f t="shared" si="74"/>
        <v>0</v>
      </c>
      <c r="AC24">
        <f t="shared" si="75"/>
        <v>0</v>
      </c>
      <c r="AD24" s="4">
        <f t="shared" si="76"/>
        <v>0</v>
      </c>
      <c r="AE24">
        <f t="shared" si="77"/>
        <v>0</v>
      </c>
      <c r="AF24" s="4">
        <f t="shared" si="78"/>
        <v>0</v>
      </c>
      <c r="AG24">
        <f t="shared" si="79"/>
        <v>0</v>
      </c>
      <c r="AH24" s="4">
        <f t="shared" si="80"/>
        <v>0</v>
      </c>
      <c r="AI24">
        <f t="shared" si="81"/>
        <v>0</v>
      </c>
      <c r="AJ24" s="4">
        <f t="shared" si="82"/>
        <v>0</v>
      </c>
      <c r="AK24">
        <f t="shared" si="83"/>
        <v>0</v>
      </c>
      <c r="AL24" s="4">
        <f t="shared" si="84"/>
        <v>0</v>
      </c>
      <c r="AM24">
        <f t="shared" si="85"/>
        <v>0</v>
      </c>
      <c r="AN24" s="4">
        <f t="shared" si="86"/>
        <v>0</v>
      </c>
      <c r="AO24">
        <f t="shared" si="87"/>
        <v>0</v>
      </c>
      <c r="AP24" s="4">
        <f t="shared" si="88"/>
        <v>0</v>
      </c>
      <c r="AQ24">
        <f t="shared" si="89"/>
        <v>0</v>
      </c>
      <c r="AR24" s="4">
        <f t="shared" si="90"/>
        <v>0</v>
      </c>
      <c r="AS24">
        <f t="shared" si="91"/>
        <v>0</v>
      </c>
      <c r="AT24" s="4">
        <f t="shared" si="92"/>
        <v>0</v>
      </c>
      <c r="AU24">
        <f t="shared" si="93"/>
        <v>0</v>
      </c>
      <c r="AV24" s="4">
        <f t="shared" si="94"/>
        <v>0</v>
      </c>
      <c r="AW24">
        <f t="shared" si="95"/>
        <v>0</v>
      </c>
      <c r="AX24" s="4">
        <f t="shared" si="96"/>
        <v>0</v>
      </c>
      <c r="AY24">
        <f t="shared" si="97"/>
        <v>0</v>
      </c>
      <c r="AZ24" s="4">
        <f t="shared" si="98"/>
        <v>0</v>
      </c>
      <c r="BA24">
        <f t="shared" si="99"/>
        <v>0</v>
      </c>
      <c r="BB24" s="4">
        <f t="shared" si="100"/>
        <v>0</v>
      </c>
      <c r="BC24">
        <f t="shared" si="101"/>
        <v>0</v>
      </c>
      <c r="BD24" s="4">
        <f t="shared" si="102"/>
        <v>0</v>
      </c>
      <c r="BE24">
        <f t="shared" si="103"/>
        <v>0</v>
      </c>
      <c r="BF24" s="4">
        <f t="shared" si="104"/>
        <v>0</v>
      </c>
      <c r="BG24">
        <f t="shared" si="105"/>
        <v>0</v>
      </c>
      <c r="BH24" s="4">
        <f t="shared" si="106"/>
        <v>0</v>
      </c>
      <c r="BI24" s="7">
        <f t="shared" si="107"/>
        <v>0</v>
      </c>
      <c r="BJ24" s="7">
        <f t="shared" si="53"/>
        <v>0</v>
      </c>
    </row>
    <row r="25" spans="1:62" x14ac:dyDescent="0.3">
      <c r="A25" t="s">
        <v>2</v>
      </c>
      <c r="B25" t="s">
        <v>13</v>
      </c>
      <c r="C25" t="s">
        <v>14</v>
      </c>
      <c r="D25" t="s">
        <v>11</v>
      </c>
      <c r="E25" t="s">
        <v>6</v>
      </c>
      <c r="F25" s="16">
        <v>0</v>
      </c>
      <c r="G25" s="9">
        <f t="shared" si="55"/>
        <v>0</v>
      </c>
      <c r="H25" s="19">
        <f t="shared" si="4"/>
        <v>0</v>
      </c>
      <c r="I25">
        <f t="shared" si="56"/>
        <v>0</v>
      </c>
      <c r="J25">
        <f t="shared" si="57"/>
        <v>0</v>
      </c>
      <c r="K25">
        <f t="shared" si="58"/>
        <v>0</v>
      </c>
      <c r="L25">
        <f t="shared" si="59"/>
        <v>0</v>
      </c>
      <c r="M25">
        <f t="shared" si="60"/>
        <v>0</v>
      </c>
      <c r="N25">
        <f t="shared" si="61"/>
        <v>0</v>
      </c>
      <c r="O25">
        <f t="shared" si="62"/>
        <v>0</v>
      </c>
      <c r="P25">
        <f t="shared" si="63"/>
        <v>0</v>
      </c>
      <c r="Q25" s="3">
        <f t="shared" si="64"/>
        <v>0</v>
      </c>
      <c r="R25" s="4">
        <f t="shared" si="65"/>
        <v>0</v>
      </c>
      <c r="S25" s="9">
        <f t="shared" si="66"/>
        <v>0</v>
      </c>
      <c r="T25" s="20">
        <f t="shared" si="16"/>
        <v>0</v>
      </c>
      <c r="U25">
        <f t="shared" si="67"/>
        <v>0</v>
      </c>
      <c r="V25" s="4">
        <f t="shared" si="68"/>
        <v>0</v>
      </c>
      <c r="W25">
        <f t="shared" si="69"/>
        <v>0</v>
      </c>
      <c r="X25" s="4">
        <f t="shared" si="70"/>
        <v>0</v>
      </c>
      <c r="Y25">
        <f t="shared" si="71"/>
        <v>0</v>
      </c>
      <c r="Z25" s="4">
        <f t="shared" si="72"/>
        <v>0</v>
      </c>
      <c r="AA25">
        <f t="shared" si="73"/>
        <v>0</v>
      </c>
      <c r="AB25" s="4">
        <f t="shared" si="74"/>
        <v>0</v>
      </c>
      <c r="AC25">
        <f t="shared" si="75"/>
        <v>0</v>
      </c>
      <c r="AD25" s="4">
        <f t="shared" si="76"/>
        <v>0</v>
      </c>
      <c r="AE25">
        <f t="shared" si="77"/>
        <v>0</v>
      </c>
      <c r="AF25" s="4">
        <f t="shared" si="78"/>
        <v>0</v>
      </c>
      <c r="AG25">
        <f t="shared" si="79"/>
        <v>0</v>
      </c>
      <c r="AH25" s="4">
        <f t="shared" si="80"/>
        <v>0</v>
      </c>
      <c r="AI25">
        <f t="shared" si="81"/>
        <v>0</v>
      </c>
      <c r="AJ25" s="4">
        <f t="shared" si="82"/>
        <v>0</v>
      </c>
      <c r="AK25">
        <f t="shared" si="83"/>
        <v>0</v>
      </c>
      <c r="AL25" s="4">
        <f t="shared" si="84"/>
        <v>0</v>
      </c>
      <c r="AM25">
        <f t="shared" si="85"/>
        <v>0</v>
      </c>
      <c r="AN25" s="4">
        <f t="shared" si="86"/>
        <v>0</v>
      </c>
      <c r="AO25">
        <f t="shared" si="87"/>
        <v>0</v>
      </c>
      <c r="AP25" s="4">
        <f t="shared" si="88"/>
        <v>0</v>
      </c>
      <c r="AQ25">
        <f t="shared" si="89"/>
        <v>0</v>
      </c>
      <c r="AR25" s="4">
        <f t="shared" si="90"/>
        <v>0</v>
      </c>
      <c r="AS25">
        <f t="shared" si="91"/>
        <v>0</v>
      </c>
      <c r="AT25" s="4">
        <f t="shared" si="92"/>
        <v>0</v>
      </c>
      <c r="AU25">
        <f t="shared" si="93"/>
        <v>0</v>
      </c>
      <c r="AV25" s="4">
        <f t="shared" si="94"/>
        <v>0</v>
      </c>
      <c r="AW25">
        <f t="shared" si="95"/>
        <v>0</v>
      </c>
      <c r="AX25" s="4">
        <f t="shared" si="96"/>
        <v>0</v>
      </c>
      <c r="AY25">
        <f t="shared" si="97"/>
        <v>0</v>
      </c>
      <c r="AZ25" s="4">
        <f t="shared" si="98"/>
        <v>0</v>
      </c>
      <c r="BA25">
        <f t="shared" si="99"/>
        <v>0</v>
      </c>
      <c r="BB25" s="4">
        <f t="shared" si="100"/>
        <v>0</v>
      </c>
      <c r="BC25">
        <f t="shared" si="101"/>
        <v>0</v>
      </c>
      <c r="BD25" s="4">
        <f t="shared" si="102"/>
        <v>0</v>
      </c>
      <c r="BE25">
        <f t="shared" si="103"/>
        <v>0</v>
      </c>
      <c r="BF25" s="4">
        <f t="shared" si="104"/>
        <v>0</v>
      </c>
      <c r="BG25">
        <f t="shared" si="105"/>
        <v>0</v>
      </c>
      <c r="BH25" s="4">
        <f t="shared" si="106"/>
        <v>0</v>
      </c>
      <c r="BI25" s="7">
        <f t="shared" si="107"/>
        <v>0</v>
      </c>
      <c r="BJ25" s="7">
        <f t="shared" si="53"/>
        <v>0</v>
      </c>
    </row>
    <row r="26" spans="1:62" x14ac:dyDescent="0.3">
      <c r="A26" t="s">
        <v>2</v>
      </c>
      <c r="B26" t="s">
        <v>13</v>
      </c>
      <c r="C26" t="s">
        <v>14</v>
      </c>
      <c r="D26" t="s">
        <v>12</v>
      </c>
      <c r="E26" t="s">
        <v>6</v>
      </c>
      <c r="F26" s="16">
        <v>0</v>
      </c>
      <c r="G26" s="9">
        <f t="shared" si="55"/>
        <v>0</v>
      </c>
      <c r="H26" s="19">
        <f t="shared" si="4"/>
        <v>0</v>
      </c>
      <c r="I26">
        <f t="shared" si="56"/>
        <v>0</v>
      </c>
      <c r="J26">
        <f t="shared" si="57"/>
        <v>0</v>
      </c>
      <c r="K26">
        <f t="shared" si="58"/>
        <v>0</v>
      </c>
      <c r="L26">
        <f t="shared" si="59"/>
        <v>0</v>
      </c>
      <c r="M26">
        <f t="shared" si="60"/>
        <v>0</v>
      </c>
      <c r="N26">
        <f t="shared" si="61"/>
        <v>0</v>
      </c>
      <c r="O26">
        <f t="shared" si="62"/>
        <v>0</v>
      </c>
      <c r="P26">
        <f t="shared" si="63"/>
        <v>0</v>
      </c>
      <c r="Q26" s="3">
        <f t="shared" si="64"/>
        <v>0</v>
      </c>
      <c r="R26" s="4">
        <f t="shared" si="65"/>
        <v>0</v>
      </c>
      <c r="S26" s="9">
        <f t="shared" si="66"/>
        <v>0</v>
      </c>
      <c r="T26" s="20">
        <f t="shared" si="16"/>
        <v>0</v>
      </c>
      <c r="U26">
        <f t="shared" si="67"/>
        <v>0</v>
      </c>
      <c r="V26" s="4">
        <f t="shared" si="68"/>
        <v>0</v>
      </c>
      <c r="W26">
        <f t="shared" si="69"/>
        <v>0</v>
      </c>
      <c r="X26" s="4">
        <f t="shared" si="70"/>
        <v>0</v>
      </c>
      <c r="Y26">
        <f t="shared" si="71"/>
        <v>0</v>
      </c>
      <c r="Z26" s="4">
        <f t="shared" si="72"/>
        <v>0</v>
      </c>
      <c r="AA26">
        <f t="shared" si="73"/>
        <v>0</v>
      </c>
      <c r="AB26" s="4">
        <f t="shared" si="74"/>
        <v>0</v>
      </c>
      <c r="AC26">
        <f t="shared" si="75"/>
        <v>0</v>
      </c>
      <c r="AD26" s="4">
        <f t="shared" si="76"/>
        <v>0</v>
      </c>
      <c r="AE26">
        <f t="shared" si="77"/>
        <v>0</v>
      </c>
      <c r="AF26" s="4">
        <f t="shared" si="78"/>
        <v>0</v>
      </c>
      <c r="AG26">
        <f t="shared" si="79"/>
        <v>0</v>
      </c>
      <c r="AH26" s="4">
        <f t="shared" si="80"/>
        <v>0</v>
      </c>
      <c r="AI26">
        <f t="shared" si="81"/>
        <v>0</v>
      </c>
      <c r="AJ26" s="4">
        <f t="shared" si="82"/>
        <v>0</v>
      </c>
      <c r="AK26">
        <f t="shared" si="83"/>
        <v>0</v>
      </c>
      <c r="AL26" s="4">
        <f t="shared" si="84"/>
        <v>0</v>
      </c>
      <c r="AM26">
        <f t="shared" si="85"/>
        <v>0</v>
      </c>
      <c r="AN26" s="4">
        <f t="shared" si="86"/>
        <v>0</v>
      </c>
      <c r="AO26">
        <f t="shared" si="87"/>
        <v>0</v>
      </c>
      <c r="AP26" s="4">
        <f t="shared" si="88"/>
        <v>0</v>
      </c>
      <c r="AQ26">
        <f t="shared" si="89"/>
        <v>0</v>
      </c>
      <c r="AR26" s="4">
        <f t="shared" si="90"/>
        <v>0</v>
      </c>
      <c r="AS26">
        <f t="shared" si="91"/>
        <v>0</v>
      </c>
      <c r="AT26" s="4">
        <f t="shared" si="92"/>
        <v>0</v>
      </c>
      <c r="AU26">
        <f t="shared" si="93"/>
        <v>0</v>
      </c>
      <c r="AV26" s="4">
        <f t="shared" si="94"/>
        <v>0</v>
      </c>
      <c r="AW26">
        <f t="shared" si="95"/>
        <v>0</v>
      </c>
      <c r="AX26" s="4">
        <f t="shared" si="96"/>
        <v>0</v>
      </c>
      <c r="AY26">
        <f t="shared" si="97"/>
        <v>0</v>
      </c>
      <c r="AZ26" s="4">
        <f t="shared" si="98"/>
        <v>0</v>
      </c>
      <c r="BA26">
        <f t="shared" si="99"/>
        <v>0</v>
      </c>
      <c r="BB26" s="4">
        <f t="shared" si="100"/>
        <v>0</v>
      </c>
      <c r="BC26">
        <f t="shared" si="101"/>
        <v>0</v>
      </c>
      <c r="BD26" s="4">
        <f t="shared" si="102"/>
        <v>0</v>
      </c>
      <c r="BE26">
        <f t="shared" si="103"/>
        <v>0</v>
      </c>
      <c r="BF26" s="4">
        <f t="shared" si="104"/>
        <v>0</v>
      </c>
      <c r="BG26">
        <f t="shared" si="105"/>
        <v>0</v>
      </c>
      <c r="BH26" s="4">
        <f t="shared" si="106"/>
        <v>0</v>
      </c>
      <c r="BI26" s="7">
        <f t="shared" si="107"/>
        <v>0</v>
      </c>
      <c r="BJ26" s="7">
        <f t="shared" si="53"/>
        <v>0</v>
      </c>
    </row>
    <row r="27" spans="1:62" x14ac:dyDescent="0.3">
      <c r="A27" t="s">
        <v>2</v>
      </c>
      <c r="B27" t="s">
        <v>13</v>
      </c>
      <c r="C27" t="s">
        <v>15</v>
      </c>
      <c r="D27" t="s">
        <v>5</v>
      </c>
      <c r="E27" t="s">
        <v>6</v>
      </c>
      <c r="F27" s="17">
        <v>-1.8859057776680801</v>
      </c>
      <c r="G27" s="9">
        <f t="shared" si="3"/>
        <v>1.8859057776680801</v>
      </c>
      <c r="H27" s="19">
        <f t="shared" si="4"/>
        <v>8.554323245598363E-4</v>
      </c>
      <c r="I27">
        <f t="shared" ref="I27:I38" si="108">(G27*-0.003)</f>
        <v>-5.6577173330042401E-3</v>
      </c>
      <c r="J27">
        <f t="shared" ref="J27" si="109">(G27+I27)</f>
        <v>1.880248060335076</v>
      </c>
      <c r="K27">
        <f t="shared" ref="K27:K38" si="110">(J27*-0.003)</f>
        <v>-5.6407441810052278E-3</v>
      </c>
      <c r="L27">
        <f t="shared" ref="L27" si="111">(J27+K27)</f>
        <v>1.8746073161540708</v>
      </c>
      <c r="M27">
        <f t="shared" ref="M27:M38" si="112">(L27*-0.003)</f>
        <v>-5.6238219484622126E-3</v>
      </c>
      <c r="N27">
        <f t="shared" ref="N27" si="113">(L27-M27)</f>
        <v>1.880231138102533</v>
      </c>
      <c r="O27">
        <f t="shared" ref="O27:O38" si="114">(N27*-0.003)</f>
        <v>-5.6406934143075991E-3</v>
      </c>
      <c r="P27">
        <f t="shared" ref="P27" si="115">(N27+O27)</f>
        <v>1.8745904446882253</v>
      </c>
      <c r="Q27" s="3">
        <f t="shared" ref="Q27:Q38" si="116">(P27*-0.003)</f>
        <v>-5.6237713340646757E-3</v>
      </c>
      <c r="R27" s="4">
        <f t="shared" ref="R27" si="117">(P27+Q27)</f>
        <v>1.8689666733541606</v>
      </c>
      <c r="S27" s="7">
        <f t="shared" ref="S27" si="118">(G27+J27+L27+N27+P27+R27)</f>
        <v>11.264549410302147</v>
      </c>
      <c r="T27" s="20">
        <f t="shared" si="16"/>
        <v>5.1095127875841568E-3</v>
      </c>
      <c r="U27">
        <f t="shared" ref="U27" si="119">(R27*-0.003)</f>
        <v>-5.6069000200624818E-3</v>
      </c>
      <c r="V27" s="4">
        <f t="shared" ref="V27" si="120">(R27+U27)</f>
        <v>1.8633597733340981</v>
      </c>
      <c r="W27">
        <f t="shared" ref="W27:Y27" si="121">(V27*-0.003)</f>
        <v>-5.5900793200022942E-3</v>
      </c>
      <c r="X27" s="4">
        <f t="shared" ref="X27" si="122">(V27+W27)</f>
        <v>1.8577696940140958</v>
      </c>
      <c r="Y27">
        <f t="shared" si="121"/>
        <v>-5.5733090820422873E-3</v>
      </c>
      <c r="Z27" s="4">
        <f t="shared" ref="Z27" si="123">(X27+Y27)</f>
        <v>1.8521963849320535</v>
      </c>
      <c r="AA27">
        <f t="shared" ref="AA27:AA38" si="124">(Z27*-0.003)</f>
        <v>-5.5565891547961609E-3</v>
      </c>
      <c r="AB27" s="4">
        <f t="shared" ref="AB27" si="125">(Z27+AA27)</f>
        <v>1.8466397957772573</v>
      </c>
      <c r="AC27">
        <f t="shared" ref="AC27:AC38" si="126">(AB27*-0.003)</f>
        <v>-5.5399193873317725E-3</v>
      </c>
      <c r="AD27" s="4">
        <f t="shared" ref="AD27" si="127">(AB27+AC27)</f>
        <v>1.8410998763899256</v>
      </c>
      <c r="AE27">
        <f t="shared" ref="AE27:AE38" si="128">(AD27*-0.003)</f>
        <v>-5.5232996291697768E-3</v>
      </c>
      <c r="AF27" s="4">
        <f t="shared" ref="AF27" si="129">(AD27+AE27)</f>
        <v>1.8355765767607557</v>
      </c>
      <c r="AG27">
        <f t="shared" ref="AG27:AG38" si="130">(AF27*-0.003)</f>
        <v>-5.5067297302822671E-3</v>
      </c>
      <c r="AH27" s="4">
        <f t="shared" ref="AH27" si="131">(AF27+AG27)</f>
        <v>1.8300698470304735</v>
      </c>
      <c r="AI27">
        <f t="shared" ref="AI27:AI38" si="132">(AH27*-0.003)</f>
        <v>-5.4902095410914202E-3</v>
      </c>
      <c r="AJ27" s="4">
        <f t="shared" ref="AJ27" si="133">(AH27+AI27)</f>
        <v>1.8245796374893821</v>
      </c>
      <c r="AK27">
        <f t="shared" ref="AK27:AK38" si="134">(AJ27*-0.003)</f>
        <v>-5.4737389124681467E-3</v>
      </c>
      <c r="AL27" s="4">
        <f t="shared" ref="AL27" si="135">(AJ27+AK27)</f>
        <v>1.819105898576914</v>
      </c>
      <c r="AM27">
        <f t="shared" ref="AM27:AM38" si="136">(AL27*-0.003)</f>
        <v>-5.4573176957307418E-3</v>
      </c>
      <c r="AN27" s="4">
        <f t="shared" ref="AN27" si="137">(AL27+AM27)</f>
        <v>1.8136485808811833</v>
      </c>
      <c r="AO27">
        <f t="shared" ref="AO27:AO38" si="138">(AN27*-0.003)</f>
        <v>-5.4409457426435499E-3</v>
      </c>
      <c r="AP27" s="4">
        <f t="shared" ref="AP27" si="139">(AN27+AO27)</f>
        <v>1.8082076351385397</v>
      </c>
      <c r="AQ27">
        <f t="shared" ref="AQ27:AQ38" si="140">(AP27*-0.003)</f>
        <v>-5.4246229054156188E-3</v>
      </c>
      <c r="AR27" s="4">
        <f t="shared" ref="AR27" si="141">(AP27+AQ27)</f>
        <v>1.8027830122331241</v>
      </c>
      <c r="AS27">
        <f t="shared" ref="AS27:AS38" si="142">(AR27*-0.003)</f>
        <v>-5.4083490366993725E-3</v>
      </c>
      <c r="AT27" s="4">
        <f t="shared" ref="AT27" si="143">(AR27+AS27)</f>
        <v>1.7973746631964247</v>
      </c>
      <c r="AU27">
        <f t="shared" ref="AU27:AU38" si="144">(AT27*-0.003)</f>
        <v>-5.3921239895892738E-3</v>
      </c>
      <c r="AV27" s="4">
        <f t="shared" ref="AV27" si="145">(AT27+AU27)</f>
        <v>1.7919825392068354</v>
      </c>
      <c r="AW27">
        <f t="shared" ref="AW27:AW38" si="146">(AV27*-0.003)</f>
        <v>-5.3759476176205058E-3</v>
      </c>
      <c r="AX27" s="4">
        <f t="shared" ref="AX27" si="147">(AV27+AW27)</f>
        <v>1.7866065915892149</v>
      </c>
      <c r="AY27">
        <f t="shared" ref="AY27:BA27" si="148">(AX27*-0.003)</f>
        <v>-5.359819774767645E-3</v>
      </c>
      <c r="AZ27" s="4">
        <f t="shared" ref="AZ27" si="149">(AX27+AY27)</f>
        <v>1.7812467718144471</v>
      </c>
      <c r="BA27">
        <f t="shared" si="148"/>
        <v>-5.3437403154433412E-3</v>
      </c>
      <c r="BB27" s="4">
        <f t="shared" ref="BB27" si="150">(AZ27+BA27)</f>
        <v>1.7759030314990039</v>
      </c>
      <c r="BC27">
        <f t="shared" ref="BC27:BC38" si="151">(BB27*-0.003)</f>
        <v>-5.3277090944970117E-3</v>
      </c>
      <c r="BD27" s="4">
        <f t="shared" ref="BD27" si="152">(BB27+BC27)</f>
        <v>1.7705753224045069</v>
      </c>
      <c r="BE27">
        <f t="shared" ref="BE27:BE38" si="153">(BD27*-0.003)</f>
        <v>-5.3117259672135209E-3</v>
      </c>
      <c r="BF27" s="4">
        <f t="shared" ref="BF27" si="154">(BD27+BE27)</f>
        <v>1.7652635964372934</v>
      </c>
      <c r="BG27">
        <f t="shared" ref="BG27:BG38" si="155">(BF27*-0.003)</f>
        <v>-5.2957907893118805E-3</v>
      </c>
      <c r="BH27" s="4">
        <f t="shared" ref="BH27" si="156">(BF27+BG27)</f>
        <v>1.7599678056479815</v>
      </c>
      <c r="BI27" s="7">
        <f t="shared" ref="BI27:BI38" si="157">(G27+J27+L27+N27+P27+R27+V27+X27+Z27+AB27+AD27+AF27+AH27+AJ27+AL27+AN27+AP27+AR27+AT27+AV27+AW27+AZ27+BB27+BD27+BF27+BH27)</f>
        <v>45.696523905448807</v>
      </c>
      <c r="BJ27" s="7">
        <f t="shared" si="53"/>
        <v>2.0727591023702831E-2</v>
      </c>
    </row>
    <row r="28" spans="1:62" x14ac:dyDescent="0.3">
      <c r="A28" t="s">
        <v>2</v>
      </c>
      <c r="B28" t="s">
        <v>13</v>
      </c>
      <c r="C28" t="s">
        <v>15</v>
      </c>
      <c r="D28" t="s">
        <v>7</v>
      </c>
      <c r="E28" t="s">
        <v>6</v>
      </c>
      <c r="F28" s="17">
        <v>-15.9932903634617</v>
      </c>
      <c r="G28" s="9">
        <f t="shared" si="3"/>
        <v>15.9932903634617</v>
      </c>
      <c r="H28" s="19">
        <f t="shared" si="4"/>
        <v>7.254433235733139E-3</v>
      </c>
      <c r="I28">
        <f t="shared" si="108"/>
        <v>-4.7979871090385103E-2</v>
      </c>
      <c r="J28">
        <f t="shared" ref="J28:J38" si="158">(G28+I28)</f>
        <v>15.945310492371314</v>
      </c>
      <c r="K28">
        <f t="shared" si="110"/>
        <v>-4.7835931477113944E-2</v>
      </c>
      <c r="L28">
        <f t="shared" ref="L28:L38" si="159">(J28+K28)</f>
        <v>15.897474560894201</v>
      </c>
      <c r="M28">
        <f t="shared" si="112"/>
        <v>-4.7692423682682603E-2</v>
      </c>
      <c r="N28">
        <f t="shared" ref="N28:N38" si="160">(L28-M28)</f>
        <v>15.945166984576884</v>
      </c>
      <c r="O28">
        <f t="shared" si="114"/>
        <v>-4.7835500953730653E-2</v>
      </c>
      <c r="P28">
        <f t="shared" ref="P28:P38" si="161">(N28+O28)</f>
        <v>15.897331483623153</v>
      </c>
      <c r="Q28" s="3">
        <f t="shared" si="116"/>
        <v>-4.7691994450869461E-2</v>
      </c>
      <c r="R28" s="4">
        <f t="shared" ref="R28:R38" si="162">(P28+Q28)</f>
        <v>15.849639489172285</v>
      </c>
      <c r="S28" s="7">
        <f t="shared" ref="S28:S38" si="163">(G28+J28+L28+N28+P28+R28)</f>
        <v>95.52821337409955</v>
      </c>
      <c r="T28" s="20">
        <f t="shared" si="16"/>
        <v>4.3330861273832101E-2</v>
      </c>
      <c r="U28">
        <f t="shared" ref="U28:U38" si="164">(R28*-0.003)</f>
        <v>-4.7548918467516854E-2</v>
      </c>
      <c r="V28" s="4">
        <f t="shared" ref="V28:V38" si="165">(R28+U28)</f>
        <v>15.802090570704769</v>
      </c>
      <c r="W28">
        <f t="shared" ref="W28" si="166">(V28*-0.003)</f>
        <v>-4.7406271712114305E-2</v>
      </c>
      <c r="X28" s="4">
        <f t="shared" ref="X28:X38" si="167">(V28+W28)</f>
        <v>15.754684298992654</v>
      </c>
      <c r="Y28">
        <f t="shared" ref="Y28" si="168">(X28*-0.003)</f>
        <v>-4.7264052896977965E-2</v>
      </c>
      <c r="Z28" s="4">
        <f t="shared" ref="Z28:Z38" si="169">(X28+Y28)</f>
        <v>15.707420246095676</v>
      </c>
      <c r="AA28">
        <f t="shared" si="124"/>
        <v>-4.7122260738287028E-2</v>
      </c>
      <c r="AB28" s="4">
        <f t="shared" ref="AB28:AB38" si="170">(Z28+AA28)</f>
        <v>15.660297985357388</v>
      </c>
      <c r="AC28">
        <f t="shared" si="126"/>
        <v>-4.6980893956072169E-2</v>
      </c>
      <c r="AD28" s="4">
        <f t="shared" ref="AD28:AD38" si="171">(AB28+AC28)</f>
        <v>15.613317091401317</v>
      </c>
      <c r="AE28">
        <f t="shared" si="128"/>
        <v>-4.6839951274203949E-2</v>
      </c>
      <c r="AF28" s="4">
        <f t="shared" ref="AF28:AF38" si="172">(AD28+AE28)</f>
        <v>15.566477140127112</v>
      </c>
      <c r="AG28">
        <f t="shared" si="130"/>
        <v>-4.669943142038134E-2</v>
      </c>
      <c r="AH28" s="4">
        <f t="shared" ref="AH28:AH38" si="173">(AF28+AG28)</f>
        <v>15.519777708706732</v>
      </c>
      <c r="AI28">
        <f t="shared" si="132"/>
        <v>-4.6559333126120199E-2</v>
      </c>
      <c r="AJ28" s="4">
        <f t="shared" ref="AJ28:AJ38" si="174">(AH28+AI28)</f>
        <v>15.473218375580611</v>
      </c>
      <c r="AK28">
        <f t="shared" si="134"/>
        <v>-4.6419655126741836E-2</v>
      </c>
      <c r="AL28" s="4">
        <f t="shared" ref="AL28:AL38" si="175">(AJ28+AK28)</f>
        <v>15.426798720453869</v>
      </c>
      <c r="AM28">
        <f t="shared" si="136"/>
        <v>-4.6280396161361606E-2</v>
      </c>
      <c r="AN28" s="4">
        <f t="shared" ref="AN28:AN38" si="176">(AL28+AM28)</f>
        <v>15.380518324292508</v>
      </c>
      <c r="AO28">
        <f t="shared" si="138"/>
        <v>-4.6141554972877523E-2</v>
      </c>
      <c r="AP28" s="4">
        <f t="shared" ref="AP28:AP38" si="177">(AN28+AO28)</f>
        <v>15.334376769319631</v>
      </c>
      <c r="AQ28">
        <f t="shared" si="140"/>
        <v>-4.6003130307958891E-2</v>
      </c>
      <c r="AR28" s="4">
        <f t="shared" ref="AR28:AR38" si="178">(AP28+AQ28)</f>
        <v>15.288373639011672</v>
      </c>
      <c r="AS28">
        <f t="shared" si="142"/>
        <v>-4.586512091703502E-2</v>
      </c>
      <c r="AT28" s="4">
        <f t="shared" ref="AT28:AT38" si="179">(AR28+AS28)</f>
        <v>15.242508518094636</v>
      </c>
      <c r="AU28">
        <f t="shared" si="144"/>
        <v>-4.5727525554283908E-2</v>
      </c>
      <c r="AV28" s="4">
        <f t="shared" ref="AV28:AV38" si="180">(AT28+AU28)</f>
        <v>15.196780992540353</v>
      </c>
      <c r="AW28">
        <f t="shared" si="146"/>
        <v>-4.5590342977621059E-2</v>
      </c>
      <c r="AX28" s="4">
        <f t="shared" ref="AX28:AX38" si="181">(AV28+AW28)</f>
        <v>15.151190649562732</v>
      </c>
      <c r="AY28">
        <f t="shared" ref="AY28" si="182">(AX28*-0.003)</f>
        <v>-4.5453571948688196E-2</v>
      </c>
      <c r="AZ28" s="4">
        <f t="shared" ref="AZ28:AZ38" si="183">(AX28+AY28)</f>
        <v>15.105737077614044</v>
      </c>
      <c r="BA28">
        <f t="shared" ref="BA28" si="184">(AZ28*-0.003)</f>
        <v>-4.5317211232842138E-2</v>
      </c>
      <c r="BB28" s="4">
        <f t="shared" ref="BB28:BB38" si="185">(AZ28+BA28)</f>
        <v>15.060419866381203</v>
      </c>
      <c r="BC28">
        <f t="shared" si="151"/>
        <v>-4.5181259599143611E-2</v>
      </c>
      <c r="BD28" s="4">
        <f t="shared" ref="BD28:BD38" si="186">(BB28+BC28)</f>
        <v>15.015238606782059</v>
      </c>
      <c r="BE28">
        <f t="shared" si="153"/>
        <v>-4.504571582034618E-2</v>
      </c>
      <c r="BF28" s="4">
        <f t="shared" ref="BF28:BF38" si="187">(BD28+BE28)</f>
        <v>14.970192890961712</v>
      </c>
      <c r="BG28">
        <f t="shared" si="155"/>
        <v>-4.4910578672885136E-2</v>
      </c>
      <c r="BH28" s="4">
        <f t="shared" ref="BH28:BH38" si="188">(BF28+BG28)</f>
        <v>14.925282312288827</v>
      </c>
      <c r="BI28" s="7">
        <f t="shared" si="157"/>
        <v>387.52613416582864</v>
      </c>
      <c r="BJ28" s="7">
        <f t="shared" si="53"/>
        <v>0.17577886748248051</v>
      </c>
    </row>
    <row r="29" spans="1:62" x14ac:dyDescent="0.3">
      <c r="A29" t="s">
        <v>2</v>
      </c>
      <c r="B29" t="s">
        <v>13</v>
      </c>
      <c r="C29" t="s">
        <v>15</v>
      </c>
      <c r="D29" t="s">
        <v>8</v>
      </c>
      <c r="E29" t="s">
        <v>9</v>
      </c>
      <c r="F29" s="17">
        <v>-157.04072551848299</v>
      </c>
      <c r="G29" s="9">
        <f t="shared" si="3"/>
        <v>157.04072551848299</v>
      </c>
      <c r="H29" s="19">
        <f>(G29+0)</f>
        <v>157.04072551848299</v>
      </c>
      <c r="I29">
        <f t="shared" si="108"/>
        <v>-0.47112217655544897</v>
      </c>
      <c r="J29">
        <f t="shared" si="158"/>
        <v>156.56960334192755</v>
      </c>
      <c r="K29">
        <f t="shared" si="110"/>
        <v>-0.46970881002578263</v>
      </c>
      <c r="L29">
        <f t="shared" si="159"/>
        <v>156.09989453190175</v>
      </c>
      <c r="M29">
        <f t="shared" si="112"/>
        <v>-0.46829968359570529</v>
      </c>
      <c r="N29">
        <f t="shared" si="160"/>
        <v>156.56819421549747</v>
      </c>
      <c r="O29">
        <f t="shared" si="114"/>
        <v>-0.4697045826464924</v>
      </c>
      <c r="P29">
        <f t="shared" si="161"/>
        <v>156.09848963285097</v>
      </c>
      <c r="Q29" s="3">
        <f t="shared" si="116"/>
        <v>-0.46829546889855295</v>
      </c>
      <c r="R29" s="4">
        <f t="shared" si="162"/>
        <v>155.63019416395241</v>
      </c>
      <c r="S29" s="7">
        <f t="shared" si="163"/>
        <v>938.00710140461308</v>
      </c>
      <c r="T29" s="20">
        <f>(S29+0)</f>
        <v>938.00710140461308</v>
      </c>
      <c r="U29">
        <f t="shared" si="164"/>
        <v>-0.46689058249185722</v>
      </c>
      <c r="V29" s="4">
        <f t="shared" si="165"/>
        <v>155.16330358146055</v>
      </c>
      <c r="W29">
        <f t="shared" ref="W29" si="189">(V29*-0.003)</f>
        <v>-0.46548991074438167</v>
      </c>
      <c r="X29" s="4">
        <f t="shared" si="167"/>
        <v>154.69781367071616</v>
      </c>
      <c r="Y29">
        <f t="shared" ref="Y29" si="190">(X29*-0.003)</f>
        <v>-0.4640934410121485</v>
      </c>
      <c r="Z29" s="4">
        <f t="shared" si="169"/>
        <v>154.23372022970401</v>
      </c>
      <c r="AA29">
        <f t="shared" si="124"/>
        <v>-0.46270116068911205</v>
      </c>
      <c r="AB29" s="4">
        <f t="shared" si="170"/>
        <v>153.7710190690149</v>
      </c>
      <c r="AC29">
        <f t="shared" si="126"/>
        <v>-0.46131305720704469</v>
      </c>
      <c r="AD29" s="4">
        <f t="shared" si="171"/>
        <v>153.30970601180786</v>
      </c>
      <c r="AE29">
        <f t="shared" si="128"/>
        <v>-0.45992911803542358</v>
      </c>
      <c r="AF29" s="4">
        <f t="shared" si="172"/>
        <v>152.84977689377243</v>
      </c>
      <c r="AG29">
        <f t="shared" si="130"/>
        <v>-0.45854933068131731</v>
      </c>
      <c r="AH29" s="4">
        <f t="shared" si="173"/>
        <v>152.39122756309112</v>
      </c>
      <c r="AI29">
        <f t="shared" si="132"/>
        <v>-0.45717368268927339</v>
      </c>
      <c r="AJ29" s="4">
        <f t="shared" si="174"/>
        <v>151.93405388040185</v>
      </c>
      <c r="AK29">
        <f t="shared" si="134"/>
        <v>-0.45580216164120557</v>
      </c>
      <c r="AL29" s="4">
        <f t="shared" si="175"/>
        <v>151.47825171876065</v>
      </c>
      <c r="AM29">
        <f t="shared" si="136"/>
        <v>-0.45443475515628196</v>
      </c>
      <c r="AN29" s="4">
        <f t="shared" si="176"/>
        <v>151.02381696360436</v>
      </c>
      <c r="AO29">
        <f t="shared" si="138"/>
        <v>-0.45307145089081308</v>
      </c>
      <c r="AP29" s="4">
        <f t="shared" si="177"/>
        <v>150.57074551271356</v>
      </c>
      <c r="AQ29">
        <f t="shared" si="140"/>
        <v>-0.45171223653814069</v>
      </c>
      <c r="AR29" s="4">
        <f t="shared" si="178"/>
        <v>150.11903327617543</v>
      </c>
      <c r="AS29">
        <f t="shared" si="142"/>
        <v>-0.45035709982852629</v>
      </c>
      <c r="AT29" s="4">
        <f t="shared" si="179"/>
        <v>149.66867617634691</v>
      </c>
      <c r="AU29">
        <f t="shared" si="144"/>
        <v>-0.4490060285290407</v>
      </c>
      <c r="AV29" s="4">
        <f t="shared" si="180"/>
        <v>149.21967014781788</v>
      </c>
      <c r="AW29">
        <f t="shared" si="146"/>
        <v>-0.44765901044345363</v>
      </c>
      <c r="AX29" s="4">
        <f t="shared" si="181"/>
        <v>148.77201113737442</v>
      </c>
      <c r="AY29">
        <f t="shared" ref="AY29" si="191">(AX29*-0.003)</f>
        <v>-0.44631603341212328</v>
      </c>
      <c r="AZ29" s="4">
        <f t="shared" si="183"/>
        <v>148.32569510396229</v>
      </c>
      <c r="BA29">
        <f t="shared" ref="BA29" si="192">(AZ29*-0.003)</f>
        <v>-0.4449770853118869</v>
      </c>
      <c r="BB29" s="4">
        <f t="shared" si="185"/>
        <v>147.88071801865041</v>
      </c>
      <c r="BC29">
        <f t="shared" si="151"/>
        <v>-0.44364215405595125</v>
      </c>
      <c r="BD29" s="4">
        <f t="shared" si="186"/>
        <v>147.43707586459445</v>
      </c>
      <c r="BE29">
        <f t="shared" si="153"/>
        <v>-0.44231122759378333</v>
      </c>
      <c r="BF29" s="4">
        <f t="shared" si="187"/>
        <v>146.99476463700066</v>
      </c>
      <c r="BG29">
        <f t="shared" si="155"/>
        <v>-0.44098429391100197</v>
      </c>
      <c r="BH29" s="4">
        <f t="shared" si="188"/>
        <v>146.55378034308964</v>
      </c>
      <c r="BI29" s="7">
        <f t="shared" si="157"/>
        <v>3805.1822910568549</v>
      </c>
      <c r="BJ29" s="7">
        <f>(BI29+0)</f>
        <v>3805.1822910568549</v>
      </c>
    </row>
    <row r="30" spans="1:62" x14ac:dyDescent="0.3">
      <c r="A30" t="s">
        <v>2</v>
      </c>
      <c r="B30" t="s">
        <v>13</v>
      </c>
      <c r="C30" t="s">
        <v>15</v>
      </c>
      <c r="D30" t="s">
        <v>10</v>
      </c>
      <c r="E30" t="s">
        <v>6</v>
      </c>
      <c r="F30" s="17">
        <v>-11.238414705236201</v>
      </c>
      <c r="G30" s="9">
        <f t="shared" si="3"/>
        <v>11.238414705236201</v>
      </c>
      <c r="H30" s="19">
        <f t="shared" si="4"/>
        <v>5.0976582868074048E-3</v>
      </c>
      <c r="I30">
        <f t="shared" si="108"/>
        <v>-3.3715244115708601E-2</v>
      </c>
      <c r="J30">
        <f t="shared" si="158"/>
        <v>11.204699461120493</v>
      </c>
      <c r="K30">
        <f t="shared" si="110"/>
        <v>-3.3614098383361476E-2</v>
      </c>
      <c r="L30">
        <f t="shared" si="159"/>
        <v>11.171085362737131</v>
      </c>
      <c r="M30">
        <f t="shared" si="112"/>
        <v>-3.3513256088211395E-2</v>
      </c>
      <c r="N30">
        <f t="shared" si="160"/>
        <v>11.204598618825342</v>
      </c>
      <c r="O30">
        <f t="shared" si="114"/>
        <v>-3.3613795856476024E-2</v>
      </c>
      <c r="P30">
        <f t="shared" si="161"/>
        <v>11.170984822968865</v>
      </c>
      <c r="Q30" s="3">
        <f t="shared" si="116"/>
        <v>-3.3512954468906599E-2</v>
      </c>
      <c r="R30" s="4">
        <f t="shared" si="162"/>
        <v>11.137471868499958</v>
      </c>
      <c r="S30" s="7">
        <f t="shared" si="163"/>
        <v>67.127254839387987</v>
      </c>
      <c r="T30" s="20">
        <f t="shared" si="16"/>
        <v>3.0448405391483253E-2</v>
      </c>
      <c r="U30">
        <f t="shared" si="164"/>
        <v>-3.3412415605499873E-2</v>
      </c>
      <c r="V30" s="4">
        <f t="shared" si="165"/>
        <v>11.104059452894457</v>
      </c>
      <c r="W30">
        <f t="shared" ref="W30" si="193">(V30*-0.003)</f>
        <v>-3.3312178358683373E-2</v>
      </c>
      <c r="X30" s="4">
        <f t="shared" si="167"/>
        <v>11.070747274535774</v>
      </c>
      <c r="Y30">
        <f t="shared" ref="Y30" si="194">(X30*-0.003)</f>
        <v>-3.3212241823607325E-2</v>
      </c>
      <c r="Z30" s="4">
        <f t="shared" si="169"/>
        <v>11.037535032712167</v>
      </c>
      <c r="AA30">
        <f t="shared" si="124"/>
        <v>-3.3112605098136502E-2</v>
      </c>
      <c r="AB30" s="4">
        <f t="shared" si="170"/>
        <v>11.004422427614031</v>
      </c>
      <c r="AC30">
        <f t="shared" si="126"/>
        <v>-3.3013267282842096E-2</v>
      </c>
      <c r="AD30" s="4">
        <f t="shared" si="171"/>
        <v>10.97140916033119</v>
      </c>
      <c r="AE30">
        <f t="shared" si="128"/>
        <v>-3.2914227480993569E-2</v>
      </c>
      <c r="AF30" s="4">
        <f t="shared" si="172"/>
        <v>10.938494932850196</v>
      </c>
      <c r="AG30">
        <f t="shared" si="130"/>
        <v>-3.2815484798550586E-2</v>
      </c>
      <c r="AH30" s="4">
        <f t="shared" si="173"/>
        <v>10.905679448051645</v>
      </c>
      <c r="AI30">
        <f t="shared" si="132"/>
        <v>-3.2717038344154938E-2</v>
      </c>
      <c r="AJ30" s="4">
        <f t="shared" si="174"/>
        <v>10.87296240970749</v>
      </c>
      <c r="AK30">
        <f t="shared" si="134"/>
        <v>-3.261888722912247E-2</v>
      </c>
      <c r="AL30" s="4">
        <f t="shared" si="175"/>
        <v>10.840343522478367</v>
      </c>
      <c r="AM30">
        <f t="shared" si="136"/>
        <v>-3.2521030567435105E-2</v>
      </c>
      <c r="AN30" s="4">
        <f t="shared" si="176"/>
        <v>10.807822491910931</v>
      </c>
      <c r="AO30">
        <f t="shared" si="138"/>
        <v>-3.2423467475732798E-2</v>
      </c>
      <c r="AP30" s="4">
        <f t="shared" si="177"/>
        <v>10.775399024435199</v>
      </c>
      <c r="AQ30">
        <f t="shared" si="140"/>
        <v>-3.2326197073305599E-2</v>
      </c>
      <c r="AR30" s="4">
        <f t="shared" si="178"/>
        <v>10.743072827361893</v>
      </c>
      <c r="AS30">
        <f t="shared" si="142"/>
        <v>-3.2229218482085681E-2</v>
      </c>
      <c r="AT30" s="4">
        <f t="shared" si="179"/>
        <v>10.710843608879808</v>
      </c>
      <c r="AU30">
        <f t="shared" si="144"/>
        <v>-3.2132530826639423E-2</v>
      </c>
      <c r="AV30" s="4">
        <f t="shared" si="180"/>
        <v>10.678711078053167</v>
      </c>
      <c r="AW30">
        <f t="shared" si="146"/>
        <v>-3.2036133234159506E-2</v>
      </c>
      <c r="AX30" s="4">
        <f t="shared" si="181"/>
        <v>10.646674944819008</v>
      </c>
      <c r="AY30">
        <f t="shared" ref="AY30" si="195">(AX30*-0.003)</f>
        <v>-3.1940024834457022E-2</v>
      </c>
      <c r="AZ30" s="4">
        <f t="shared" si="183"/>
        <v>10.614734919984551</v>
      </c>
      <c r="BA30">
        <f t="shared" ref="BA30" si="196">(AZ30*-0.003)</f>
        <v>-3.1844204759953657E-2</v>
      </c>
      <c r="BB30" s="4">
        <f t="shared" si="185"/>
        <v>10.582890715224597</v>
      </c>
      <c r="BC30">
        <f t="shared" si="151"/>
        <v>-3.1748672145673791E-2</v>
      </c>
      <c r="BD30" s="4">
        <f t="shared" si="186"/>
        <v>10.551142043078922</v>
      </c>
      <c r="BE30">
        <f t="shared" si="153"/>
        <v>-3.1653426129236766E-2</v>
      </c>
      <c r="BF30" s="4">
        <f t="shared" si="187"/>
        <v>10.519488616949685</v>
      </c>
      <c r="BG30">
        <f t="shared" si="155"/>
        <v>-3.1558465850849059E-2</v>
      </c>
      <c r="BH30" s="4">
        <f t="shared" si="188"/>
        <v>10.487930151098835</v>
      </c>
      <c r="BI30" s="7">
        <f t="shared" si="157"/>
        <v>272.31290784430678</v>
      </c>
      <c r="BJ30" s="7">
        <f t="shared" si="53"/>
        <v>0.12351903606390152</v>
      </c>
    </row>
    <row r="31" spans="1:62" x14ac:dyDescent="0.3">
      <c r="A31" t="s">
        <v>2</v>
      </c>
      <c r="B31" t="s">
        <v>13</v>
      </c>
      <c r="C31" t="s">
        <v>15</v>
      </c>
      <c r="D31" t="s">
        <v>11</v>
      </c>
      <c r="E31" t="s">
        <v>6</v>
      </c>
      <c r="F31" s="17">
        <v>-0.61532517016166799</v>
      </c>
      <c r="G31" s="9">
        <f t="shared" si="3"/>
        <v>0.61532517016166799</v>
      </c>
      <c r="H31" s="19">
        <f t="shared" si="4"/>
        <v>2.7910675438007674E-4</v>
      </c>
      <c r="I31">
        <f t="shared" si="108"/>
        <v>-1.845975510485004E-3</v>
      </c>
      <c r="J31">
        <f t="shared" si="158"/>
        <v>0.61347919465118295</v>
      </c>
      <c r="K31">
        <f t="shared" si="110"/>
        <v>-1.8404375839535488E-3</v>
      </c>
      <c r="L31">
        <f t="shared" si="159"/>
        <v>0.61163875706722937</v>
      </c>
      <c r="M31">
        <f t="shared" si="112"/>
        <v>-1.8349162712016881E-3</v>
      </c>
      <c r="N31">
        <f t="shared" si="160"/>
        <v>0.61347367333843106</v>
      </c>
      <c r="O31">
        <f t="shared" si="114"/>
        <v>-1.8404210200152933E-3</v>
      </c>
      <c r="P31">
        <f t="shared" si="161"/>
        <v>0.61163325231841581</v>
      </c>
      <c r="Q31" s="3">
        <f t="shared" si="116"/>
        <v>-1.8348997569552475E-3</v>
      </c>
      <c r="R31" s="4">
        <f t="shared" si="162"/>
        <v>0.60979835256146053</v>
      </c>
      <c r="S31" s="7">
        <f t="shared" si="163"/>
        <v>3.6753484000983878</v>
      </c>
      <c r="T31" s="20">
        <f t="shared" si="16"/>
        <v>1.6671097054228264E-3</v>
      </c>
      <c r="U31">
        <f t="shared" si="164"/>
        <v>-1.8293950576843817E-3</v>
      </c>
      <c r="V31" s="4">
        <f t="shared" si="165"/>
        <v>0.60796895750377611</v>
      </c>
      <c r="W31">
        <f t="shared" ref="W31" si="197">(V31*-0.003)</f>
        <v>-1.8239068725113283E-3</v>
      </c>
      <c r="X31" s="4">
        <f t="shared" si="167"/>
        <v>0.60614505063126478</v>
      </c>
      <c r="Y31">
        <f t="shared" ref="Y31" si="198">(X31*-0.003)</f>
        <v>-1.8184351518937944E-3</v>
      </c>
      <c r="Z31" s="4">
        <f t="shared" si="169"/>
        <v>0.60432661547937094</v>
      </c>
      <c r="AA31">
        <f t="shared" si="124"/>
        <v>-1.8129798464381129E-3</v>
      </c>
      <c r="AB31" s="4">
        <f t="shared" si="170"/>
        <v>0.60251363563293281</v>
      </c>
      <c r="AC31">
        <f t="shared" si="126"/>
        <v>-1.8075409068987985E-3</v>
      </c>
      <c r="AD31" s="4">
        <f t="shared" si="171"/>
        <v>0.60070609472603398</v>
      </c>
      <c r="AE31">
        <f t="shared" si="128"/>
        <v>-1.802118284178102E-3</v>
      </c>
      <c r="AF31" s="4">
        <f t="shared" si="172"/>
        <v>0.59890397644185589</v>
      </c>
      <c r="AG31">
        <f t="shared" si="130"/>
        <v>-1.7967119293255678E-3</v>
      </c>
      <c r="AH31" s="4">
        <f t="shared" si="173"/>
        <v>0.59710726451253027</v>
      </c>
      <c r="AI31">
        <f t="shared" si="132"/>
        <v>-1.7913217935375909E-3</v>
      </c>
      <c r="AJ31" s="4">
        <f t="shared" si="174"/>
        <v>0.59531594271899269</v>
      </c>
      <c r="AK31">
        <f t="shared" si="134"/>
        <v>-1.7859478281569781E-3</v>
      </c>
      <c r="AL31" s="4">
        <f t="shared" si="175"/>
        <v>0.59352999489083569</v>
      </c>
      <c r="AM31">
        <f t="shared" si="136"/>
        <v>-1.7805899846725071E-3</v>
      </c>
      <c r="AN31" s="4">
        <f t="shared" si="176"/>
        <v>0.59174940490616323</v>
      </c>
      <c r="AO31">
        <f t="shared" si="138"/>
        <v>-1.7752482147184898E-3</v>
      </c>
      <c r="AP31" s="4">
        <f t="shared" si="177"/>
        <v>0.58997415669144471</v>
      </c>
      <c r="AQ31">
        <f t="shared" si="140"/>
        <v>-1.7699224700743342E-3</v>
      </c>
      <c r="AR31" s="4">
        <f t="shared" si="178"/>
        <v>0.58820423422137036</v>
      </c>
      <c r="AS31">
        <f t="shared" si="142"/>
        <v>-1.7646127026641112E-3</v>
      </c>
      <c r="AT31" s="4">
        <f t="shared" si="179"/>
        <v>0.58643962151870621</v>
      </c>
      <c r="AU31">
        <f t="shared" si="144"/>
        <v>-1.7593188645561187E-3</v>
      </c>
      <c r="AV31" s="4">
        <f t="shared" si="180"/>
        <v>0.58468030265415005</v>
      </c>
      <c r="AW31">
        <f t="shared" si="146"/>
        <v>-1.7540409079624501E-3</v>
      </c>
      <c r="AX31" s="4">
        <f t="shared" si="181"/>
        <v>0.58292626174618756</v>
      </c>
      <c r="AY31">
        <f t="shared" ref="AY31" si="199">(AX31*-0.003)</f>
        <v>-1.7487787852385626E-3</v>
      </c>
      <c r="AZ31" s="4">
        <f t="shared" si="183"/>
        <v>0.58117748296094895</v>
      </c>
      <c r="BA31">
        <f t="shared" ref="BA31" si="200">(AZ31*-0.003)</f>
        <v>-1.7435324488828468E-3</v>
      </c>
      <c r="BB31" s="4">
        <f t="shared" si="185"/>
        <v>0.57943395051206614</v>
      </c>
      <c r="BC31">
        <f t="shared" si="151"/>
        <v>-1.7383018515361984E-3</v>
      </c>
      <c r="BD31" s="4">
        <f t="shared" si="186"/>
        <v>0.57769564866052991</v>
      </c>
      <c r="BE31">
        <f t="shared" si="153"/>
        <v>-1.7330869459815897E-3</v>
      </c>
      <c r="BF31" s="4">
        <f t="shared" si="187"/>
        <v>0.57596256171454829</v>
      </c>
      <c r="BG31">
        <f t="shared" si="155"/>
        <v>-1.7278876851436449E-3</v>
      </c>
      <c r="BH31" s="4">
        <f t="shared" si="188"/>
        <v>0.57423467402940465</v>
      </c>
      <c r="BI31" s="7">
        <f t="shared" si="157"/>
        <v>14.909663929597354</v>
      </c>
      <c r="BJ31" s="7">
        <f t="shared" si="53"/>
        <v>6.7629086377114607E-3</v>
      </c>
    </row>
    <row r="32" spans="1:62" x14ac:dyDescent="0.3">
      <c r="A32" t="s">
        <v>2</v>
      </c>
      <c r="B32" t="s">
        <v>13</v>
      </c>
      <c r="C32" t="s">
        <v>15</v>
      </c>
      <c r="D32" t="s">
        <v>12</v>
      </c>
      <c r="E32" t="s">
        <v>6</v>
      </c>
      <c r="F32" s="17">
        <v>-14.0681381593458</v>
      </c>
      <c r="G32" s="9">
        <f t="shared" si="3"/>
        <v>14.0681381593458</v>
      </c>
      <c r="H32" s="19">
        <f t="shared" si="4"/>
        <v>6.381199034640299E-3</v>
      </c>
      <c r="I32">
        <f t="shared" si="108"/>
        <v>-4.2204414478037404E-2</v>
      </c>
      <c r="J32">
        <f t="shared" si="158"/>
        <v>14.025933744867762</v>
      </c>
      <c r="K32">
        <f t="shared" si="110"/>
        <v>-4.2077801234603286E-2</v>
      </c>
      <c r="L32">
        <f t="shared" si="159"/>
        <v>13.983855943633159</v>
      </c>
      <c r="M32">
        <f t="shared" si="112"/>
        <v>-4.1951567830899476E-2</v>
      </c>
      <c r="N32">
        <f t="shared" si="160"/>
        <v>14.025807511464059</v>
      </c>
      <c r="O32">
        <f t="shared" si="114"/>
        <v>-4.207742253439218E-2</v>
      </c>
      <c r="P32">
        <f t="shared" si="161"/>
        <v>13.983730088929667</v>
      </c>
      <c r="Q32" s="3">
        <f t="shared" si="116"/>
        <v>-4.1951190266789E-2</v>
      </c>
      <c r="R32" s="4">
        <f t="shared" si="162"/>
        <v>13.941778898662879</v>
      </c>
      <c r="S32" s="7">
        <f t="shared" si="163"/>
        <v>84.029244346903326</v>
      </c>
      <c r="T32" s="20">
        <f t="shared" si="16"/>
        <v>3.8115017554885042E-2</v>
      </c>
      <c r="U32">
        <f t="shared" si="164"/>
        <v>-4.1825336695988639E-2</v>
      </c>
      <c r="V32" s="4">
        <f t="shared" si="165"/>
        <v>13.899953561966891</v>
      </c>
      <c r="W32">
        <f t="shared" ref="W32" si="201">(V32*-0.003)</f>
        <v>-4.1699860685900675E-2</v>
      </c>
      <c r="X32" s="4">
        <f t="shared" si="167"/>
        <v>13.85825370128099</v>
      </c>
      <c r="Y32">
        <f t="shared" ref="Y32" si="202">(X32*-0.003)</f>
        <v>-4.1574761103842971E-2</v>
      </c>
      <c r="Z32" s="4">
        <f t="shared" si="169"/>
        <v>13.816678940177146</v>
      </c>
      <c r="AA32">
        <f t="shared" si="124"/>
        <v>-4.1450036820531437E-2</v>
      </c>
      <c r="AB32" s="4">
        <f t="shared" si="170"/>
        <v>13.775228903356615</v>
      </c>
      <c r="AC32">
        <f t="shared" si="126"/>
        <v>-4.1325686710069844E-2</v>
      </c>
      <c r="AD32" s="4">
        <f t="shared" si="171"/>
        <v>13.733903216646544</v>
      </c>
      <c r="AE32">
        <f t="shared" si="128"/>
        <v>-4.1201709649939633E-2</v>
      </c>
      <c r="AF32" s="4">
        <f t="shared" si="172"/>
        <v>13.692701506996604</v>
      </c>
      <c r="AG32">
        <f t="shared" si="130"/>
        <v>-4.1078104520989811E-2</v>
      </c>
      <c r="AH32" s="4">
        <f t="shared" si="173"/>
        <v>13.651623402475614</v>
      </c>
      <c r="AI32">
        <f t="shared" si="132"/>
        <v>-4.0954870207426844E-2</v>
      </c>
      <c r="AJ32" s="4">
        <f t="shared" si="174"/>
        <v>13.610668532268187</v>
      </c>
      <c r="AK32">
        <f t="shared" si="134"/>
        <v>-4.0832005596804562E-2</v>
      </c>
      <c r="AL32" s="4">
        <f t="shared" si="175"/>
        <v>13.569836526671383</v>
      </c>
      <c r="AM32">
        <f t="shared" si="136"/>
        <v>-4.0709509580014146E-2</v>
      </c>
      <c r="AN32" s="4">
        <f t="shared" si="176"/>
        <v>13.529127017091369</v>
      </c>
      <c r="AO32">
        <f t="shared" si="138"/>
        <v>-4.0587381051274109E-2</v>
      </c>
      <c r="AP32" s="4">
        <f t="shared" si="177"/>
        <v>13.488539636040095</v>
      </c>
      <c r="AQ32">
        <f t="shared" si="140"/>
        <v>-4.0465618908120282E-2</v>
      </c>
      <c r="AR32" s="4">
        <f t="shared" si="178"/>
        <v>13.448074017131974</v>
      </c>
      <c r="AS32">
        <f t="shared" si="142"/>
        <v>-4.0344222051395921E-2</v>
      </c>
      <c r="AT32" s="4">
        <f t="shared" si="179"/>
        <v>13.407729795080579</v>
      </c>
      <c r="AU32">
        <f t="shared" si="144"/>
        <v>-4.0223189385241741E-2</v>
      </c>
      <c r="AV32" s="4">
        <f t="shared" si="180"/>
        <v>13.367506605695338</v>
      </c>
      <c r="AW32">
        <f t="shared" si="146"/>
        <v>-4.0102519817086013E-2</v>
      </c>
      <c r="AX32" s="4">
        <f t="shared" si="181"/>
        <v>13.327404085878252</v>
      </c>
      <c r="AY32">
        <f t="shared" ref="AY32" si="203">(AX32*-0.003)</f>
        <v>-3.9982212257634757E-2</v>
      </c>
      <c r="AZ32" s="4">
        <f t="shared" si="183"/>
        <v>13.287421873620618</v>
      </c>
      <c r="BA32">
        <f t="shared" ref="BA32" si="204">(AZ32*-0.003)</f>
        <v>-3.9862265620861856E-2</v>
      </c>
      <c r="BB32" s="4">
        <f t="shared" si="185"/>
        <v>13.247559607999756</v>
      </c>
      <c r="BC32">
        <f t="shared" si="151"/>
        <v>-3.9742678823999268E-2</v>
      </c>
      <c r="BD32" s="4">
        <f t="shared" si="186"/>
        <v>13.207816929175756</v>
      </c>
      <c r="BE32">
        <f t="shared" si="153"/>
        <v>-3.962345078752727E-2</v>
      </c>
      <c r="BF32" s="4">
        <f t="shared" si="187"/>
        <v>13.168193478388229</v>
      </c>
      <c r="BG32">
        <f t="shared" si="155"/>
        <v>-3.9504580435164686E-2</v>
      </c>
      <c r="BH32" s="4">
        <f t="shared" si="188"/>
        <v>13.128688897953065</v>
      </c>
      <c r="BI32" s="7">
        <f t="shared" si="157"/>
        <v>340.87864797710296</v>
      </c>
      <c r="BJ32" s="7">
        <f t="shared" si="53"/>
        <v>0.15461992729691332</v>
      </c>
    </row>
    <row r="33" spans="1:62" x14ac:dyDescent="0.3">
      <c r="A33" t="s">
        <v>2</v>
      </c>
      <c r="B33" t="s">
        <v>13</v>
      </c>
      <c r="C33" t="s">
        <v>16</v>
      </c>
      <c r="D33" t="s">
        <v>5</v>
      </c>
      <c r="E33" t="s">
        <v>6</v>
      </c>
      <c r="F33" s="17">
        <v>-2.11781079054344</v>
      </c>
      <c r="G33" s="9">
        <f t="shared" si="3"/>
        <v>2.11781079054344</v>
      </c>
      <c r="H33" s="19">
        <f t="shared" si="4"/>
        <v>9.6062265092192178E-4</v>
      </c>
      <c r="I33">
        <f t="shared" si="108"/>
        <v>-6.3534323716303203E-3</v>
      </c>
      <c r="J33">
        <f t="shared" si="158"/>
        <v>2.1114573581718097</v>
      </c>
      <c r="K33">
        <f t="shared" si="110"/>
        <v>-6.334372074515429E-3</v>
      </c>
      <c r="L33">
        <f t="shared" si="159"/>
        <v>2.1051229860972942</v>
      </c>
      <c r="M33">
        <f t="shared" si="112"/>
        <v>-6.3153689582918825E-3</v>
      </c>
      <c r="N33">
        <f t="shared" si="160"/>
        <v>2.111438355055586</v>
      </c>
      <c r="O33">
        <f t="shared" si="114"/>
        <v>-6.3343150651667584E-3</v>
      </c>
      <c r="P33">
        <f t="shared" si="161"/>
        <v>2.1051040399904193</v>
      </c>
      <c r="Q33" s="3">
        <f t="shared" si="116"/>
        <v>-6.3153121199712578E-3</v>
      </c>
      <c r="R33" s="4">
        <f t="shared" si="162"/>
        <v>2.0987887278704482</v>
      </c>
      <c r="S33" s="7">
        <f t="shared" si="163"/>
        <v>12.649722257728996</v>
      </c>
      <c r="T33" s="20">
        <f t="shared" si="16"/>
        <v>5.7378165145374046E-3</v>
      </c>
      <c r="U33">
        <f t="shared" si="164"/>
        <v>-6.2963661836113452E-3</v>
      </c>
      <c r="V33" s="4">
        <f t="shared" si="165"/>
        <v>2.0924923616868369</v>
      </c>
      <c r="W33">
        <f t="shared" ref="W33" si="205">(V33*-0.003)</f>
        <v>-6.2774770850605108E-3</v>
      </c>
      <c r="X33" s="4">
        <f t="shared" si="167"/>
        <v>2.0862148846017763</v>
      </c>
      <c r="Y33">
        <f t="shared" ref="Y33" si="206">(X33*-0.003)</f>
        <v>-6.2586446538053292E-3</v>
      </c>
      <c r="Z33" s="4">
        <f t="shared" si="169"/>
        <v>2.079956239947971</v>
      </c>
      <c r="AA33">
        <f t="shared" si="124"/>
        <v>-6.2398687198439128E-3</v>
      </c>
      <c r="AB33" s="4">
        <f t="shared" si="170"/>
        <v>2.073716371228127</v>
      </c>
      <c r="AC33">
        <f t="shared" si="126"/>
        <v>-6.221149113684381E-3</v>
      </c>
      <c r="AD33" s="4">
        <f t="shared" si="171"/>
        <v>2.0674952221144425</v>
      </c>
      <c r="AE33">
        <f t="shared" si="128"/>
        <v>-6.2024856663433275E-3</v>
      </c>
      <c r="AF33" s="4">
        <f t="shared" si="172"/>
        <v>2.0612927364480993</v>
      </c>
      <c r="AG33">
        <f t="shared" si="130"/>
        <v>-6.1838782093442983E-3</v>
      </c>
      <c r="AH33" s="4">
        <f t="shared" si="173"/>
        <v>2.0551088582387549</v>
      </c>
      <c r="AI33">
        <f t="shared" si="132"/>
        <v>-6.1653265747162646E-3</v>
      </c>
      <c r="AJ33" s="4">
        <f t="shared" si="174"/>
        <v>2.0489435316640385</v>
      </c>
      <c r="AK33">
        <f t="shared" si="134"/>
        <v>-6.1468305949921153E-3</v>
      </c>
      <c r="AL33" s="4">
        <f t="shared" si="175"/>
        <v>2.0427967010690464</v>
      </c>
      <c r="AM33">
        <f t="shared" si="136"/>
        <v>-6.1283901032071391E-3</v>
      </c>
      <c r="AN33" s="4">
        <f t="shared" si="176"/>
        <v>2.0366683109658394</v>
      </c>
      <c r="AO33">
        <f t="shared" si="138"/>
        <v>-6.1100049328975184E-3</v>
      </c>
      <c r="AP33" s="4">
        <f t="shared" si="177"/>
        <v>2.0305583060329417</v>
      </c>
      <c r="AQ33">
        <f t="shared" si="140"/>
        <v>-6.0916749180988253E-3</v>
      </c>
      <c r="AR33" s="4">
        <f t="shared" si="178"/>
        <v>2.0244666311148429</v>
      </c>
      <c r="AS33">
        <f t="shared" si="142"/>
        <v>-6.0733998933445287E-3</v>
      </c>
      <c r="AT33" s="4">
        <f t="shared" si="179"/>
        <v>2.0183932312214985</v>
      </c>
      <c r="AU33">
        <f t="shared" si="144"/>
        <v>-6.0551796936644956E-3</v>
      </c>
      <c r="AV33" s="4">
        <f t="shared" si="180"/>
        <v>2.0123380515278342</v>
      </c>
      <c r="AW33">
        <f t="shared" si="146"/>
        <v>-6.0370141545835025E-3</v>
      </c>
      <c r="AX33" s="4">
        <f t="shared" si="181"/>
        <v>2.0063010373732508</v>
      </c>
      <c r="AY33">
        <f t="shared" ref="AY33" si="207">(AX33*-0.003)</f>
        <v>-6.0189031121197526E-3</v>
      </c>
      <c r="AZ33" s="4">
        <f t="shared" si="183"/>
        <v>2.000282134261131</v>
      </c>
      <c r="BA33">
        <f t="shared" ref="BA33" si="208">(AZ33*-0.003)</f>
        <v>-6.0008464027833932E-3</v>
      </c>
      <c r="BB33" s="4">
        <f t="shared" si="185"/>
        <v>1.9942812878583476</v>
      </c>
      <c r="BC33">
        <f t="shared" si="151"/>
        <v>-5.9828438635750429E-3</v>
      </c>
      <c r="BD33" s="4">
        <f t="shared" si="186"/>
        <v>1.9882984439947726</v>
      </c>
      <c r="BE33">
        <f t="shared" si="153"/>
        <v>-5.9648953319843181E-3</v>
      </c>
      <c r="BF33" s="4">
        <f t="shared" si="187"/>
        <v>1.9823335486627882</v>
      </c>
      <c r="BG33">
        <f t="shared" si="155"/>
        <v>-5.9470006459883644E-3</v>
      </c>
      <c r="BH33" s="4">
        <f t="shared" si="188"/>
        <v>1.9763865480167999</v>
      </c>
      <c r="BI33" s="7">
        <f t="shared" si="157"/>
        <v>51.315708644230305</v>
      </c>
      <c r="BJ33" s="7">
        <f t="shared" si="53"/>
        <v>2.3276409909644552E-2</v>
      </c>
    </row>
    <row r="34" spans="1:62" x14ac:dyDescent="0.3">
      <c r="A34" t="s">
        <v>2</v>
      </c>
      <c r="B34" t="s">
        <v>13</v>
      </c>
      <c r="C34" t="s">
        <v>16</v>
      </c>
      <c r="D34" t="s">
        <v>7</v>
      </c>
      <c r="E34" t="s">
        <v>6</v>
      </c>
      <c r="F34" s="17">
        <v>-123.569493340037</v>
      </c>
      <c r="G34" s="9">
        <f t="shared" si="3"/>
        <v>123.569493340037</v>
      </c>
      <c r="H34" s="19">
        <f t="shared" si="4"/>
        <v>5.6050169729716597E-2</v>
      </c>
      <c r="I34">
        <f t="shared" si="108"/>
        <v>-0.37070848002011103</v>
      </c>
      <c r="J34">
        <f t="shared" si="158"/>
        <v>123.19878486001689</v>
      </c>
      <c r="K34">
        <f t="shared" si="110"/>
        <v>-0.36959635458005069</v>
      </c>
      <c r="L34">
        <f t="shared" si="159"/>
        <v>122.82918850543683</v>
      </c>
      <c r="M34">
        <f t="shared" si="112"/>
        <v>-0.36848756551631051</v>
      </c>
      <c r="N34">
        <f t="shared" si="160"/>
        <v>123.19767607095314</v>
      </c>
      <c r="O34">
        <f t="shared" si="114"/>
        <v>-0.36959302821285944</v>
      </c>
      <c r="P34">
        <f t="shared" si="161"/>
        <v>122.82808304274027</v>
      </c>
      <c r="Q34" s="3">
        <f t="shared" si="116"/>
        <v>-0.36848424912822081</v>
      </c>
      <c r="R34" s="4">
        <f t="shared" si="162"/>
        <v>122.45959879361206</v>
      </c>
      <c r="S34" s="7">
        <f t="shared" si="163"/>
        <v>738.08282461279623</v>
      </c>
      <c r="T34" s="20">
        <f t="shared" si="16"/>
        <v>0.33478868024727865</v>
      </c>
      <c r="U34">
        <f t="shared" si="164"/>
        <v>-0.3673787963808362</v>
      </c>
      <c r="V34" s="4">
        <f t="shared" si="165"/>
        <v>122.09221999723123</v>
      </c>
      <c r="W34">
        <f t="shared" ref="W34" si="209">(V34*-0.003)</f>
        <v>-0.36627665999169368</v>
      </c>
      <c r="X34" s="4">
        <f t="shared" si="167"/>
        <v>121.72594333723953</v>
      </c>
      <c r="Y34">
        <f t="shared" ref="Y34" si="210">(X34*-0.003)</f>
        <v>-0.36517783001171861</v>
      </c>
      <c r="Z34" s="4">
        <f t="shared" si="169"/>
        <v>121.36076550722781</v>
      </c>
      <c r="AA34">
        <f t="shared" si="124"/>
        <v>-0.36408229652168345</v>
      </c>
      <c r="AB34" s="4">
        <f t="shared" si="170"/>
        <v>120.99668321070612</v>
      </c>
      <c r="AC34">
        <f t="shared" si="126"/>
        <v>-0.36299004963211839</v>
      </c>
      <c r="AD34" s="4">
        <f t="shared" si="171"/>
        <v>120.63369316107401</v>
      </c>
      <c r="AE34">
        <f t="shared" si="128"/>
        <v>-0.36190107948322203</v>
      </c>
      <c r="AF34" s="4">
        <f t="shared" si="172"/>
        <v>120.27179208159079</v>
      </c>
      <c r="AG34">
        <f t="shared" si="130"/>
        <v>-0.36081537624477239</v>
      </c>
      <c r="AH34" s="4">
        <f t="shared" si="173"/>
        <v>119.91097670534602</v>
      </c>
      <c r="AI34">
        <f t="shared" si="132"/>
        <v>-0.35973293011603807</v>
      </c>
      <c r="AJ34" s="4">
        <f t="shared" si="174"/>
        <v>119.55124377522998</v>
      </c>
      <c r="AK34">
        <f t="shared" si="134"/>
        <v>-0.35865373132568995</v>
      </c>
      <c r="AL34" s="4">
        <f t="shared" si="175"/>
        <v>119.19259004390429</v>
      </c>
      <c r="AM34">
        <f t="shared" si="136"/>
        <v>-0.35757777013171288</v>
      </c>
      <c r="AN34" s="4">
        <f t="shared" si="176"/>
        <v>118.83501227377258</v>
      </c>
      <c r="AO34">
        <f t="shared" si="138"/>
        <v>-0.35650503682131773</v>
      </c>
      <c r="AP34" s="4">
        <f t="shared" si="177"/>
        <v>118.47850723695126</v>
      </c>
      <c r="AQ34">
        <f t="shared" si="140"/>
        <v>-0.3554355217108538</v>
      </c>
      <c r="AR34" s="4">
        <f t="shared" si="178"/>
        <v>118.1230717152404</v>
      </c>
      <c r="AS34">
        <f t="shared" si="142"/>
        <v>-0.35436921514572123</v>
      </c>
      <c r="AT34" s="4">
        <f t="shared" si="179"/>
        <v>117.76870250009468</v>
      </c>
      <c r="AU34">
        <f t="shared" si="144"/>
        <v>-0.35330610750028402</v>
      </c>
      <c r="AV34" s="4">
        <f t="shared" si="180"/>
        <v>117.41539639259439</v>
      </c>
      <c r="AW34">
        <f t="shared" si="146"/>
        <v>-0.35224618917778316</v>
      </c>
      <c r="AX34" s="4">
        <f t="shared" si="181"/>
        <v>117.06315020341661</v>
      </c>
      <c r="AY34">
        <f t="shared" ref="AY34" si="211">(AX34*-0.003)</f>
        <v>-0.35118945061024986</v>
      </c>
      <c r="AZ34" s="4">
        <f t="shared" si="183"/>
        <v>116.71196075280636</v>
      </c>
      <c r="BA34">
        <f t="shared" ref="BA34" si="212">(AZ34*-0.003)</f>
        <v>-0.35013588225841907</v>
      </c>
      <c r="BB34" s="4">
        <f t="shared" si="185"/>
        <v>116.36182487054795</v>
      </c>
      <c r="BC34">
        <f t="shared" si="151"/>
        <v>-0.34908547461164385</v>
      </c>
      <c r="BD34" s="4">
        <f t="shared" si="186"/>
        <v>116.01273939593631</v>
      </c>
      <c r="BE34">
        <f t="shared" si="153"/>
        <v>-0.34803821818780895</v>
      </c>
      <c r="BF34" s="4">
        <f t="shared" si="187"/>
        <v>115.6647011777485</v>
      </c>
      <c r="BG34">
        <f t="shared" si="155"/>
        <v>-0.3469941035332455</v>
      </c>
      <c r="BH34" s="4">
        <f t="shared" si="188"/>
        <v>115.31770707421525</v>
      </c>
      <c r="BI34" s="7">
        <f t="shared" si="157"/>
        <v>2994.1561096330756</v>
      </c>
      <c r="BJ34" s="7">
        <f t="shared" si="53"/>
        <v>1.3581261329638108</v>
      </c>
    </row>
    <row r="35" spans="1:62" x14ac:dyDescent="0.3">
      <c r="A35" t="s">
        <v>2</v>
      </c>
      <c r="B35" t="s">
        <v>13</v>
      </c>
      <c r="C35" t="s">
        <v>16</v>
      </c>
      <c r="D35" t="s">
        <v>8</v>
      </c>
      <c r="E35" t="s">
        <v>9</v>
      </c>
      <c r="F35" s="17">
        <v>-201.27927744900799</v>
      </c>
      <c r="G35" s="9">
        <f t="shared" si="3"/>
        <v>201.27927744900799</v>
      </c>
      <c r="H35" s="19">
        <f>(G35+0)</f>
        <v>201.27927744900799</v>
      </c>
      <c r="I35">
        <f t="shared" si="108"/>
        <v>-0.60383783234702404</v>
      </c>
      <c r="J35">
        <f t="shared" si="158"/>
        <v>200.67543961666098</v>
      </c>
      <c r="K35">
        <f t="shared" si="110"/>
        <v>-0.60202631884998292</v>
      </c>
      <c r="L35">
        <f t="shared" si="159"/>
        <v>200.07341329781099</v>
      </c>
      <c r="M35">
        <f t="shared" si="112"/>
        <v>-0.60022023989343298</v>
      </c>
      <c r="N35">
        <f t="shared" si="160"/>
        <v>200.67363353770443</v>
      </c>
      <c r="O35">
        <f t="shared" si="114"/>
        <v>-0.60202090061311331</v>
      </c>
      <c r="P35">
        <f t="shared" si="161"/>
        <v>200.07161263709131</v>
      </c>
      <c r="Q35" s="3">
        <f t="shared" si="116"/>
        <v>-0.60021483791127395</v>
      </c>
      <c r="R35" s="4">
        <f t="shared" si="162"/>
        <v>199.47139779918004</v>
      </c>
      <c r="S35" s="7">
        <f t="shared" si="163"/>
        <v>1202.2447743374557</v>
      </c>
      <c r="T35" s="20">
        <f>(S35+0)</f>
        <v>1202.2447743374557</v>
      </c>
      <c r="U35">
        <f t="shared" si="164"/>
        <v>-0.5984141933975401</v>
      </c>
      <c r="V35" s="4">
        <f t="shared" si="165"/>
        <v>198.87298360578251</v>
      </c>
      <c r="W35">
        <f t="shared" ref="W35" si="213">(V35*-0.003)</f>
        <v>-0.5966189508173475</v>
      </c>
      <c r="X35" s="4">
        <f t="shared" si="167"/>
        <v>198.27636465496516</v>
      </c>
      <c r="Y35">
        <f t="shared" ref="Y35" si="214">(X35*-0.003)</f>
        <v>-0.59482909396489547</v>
      </c>
      <c r="Z35" s="4">
        <f t="shared" si="169"/>
        <v>197.68153556100026</v>
      </c>
      <c r="AA35">
        <f t="shared" si="124"/>
        <v>-0.59304460668300074</v>
      </c>
      <c r="AB35" s="4">
        <f t="shared" si="170"/>
        <v>197.08849095431725</v>
      </c>
      <c r="AC35">
        <f t="shared" si="126"/>
        <v>-0.59126547286295172</v>
      </c>
      <c r="AD35" s="4">
        <f t="shared" si="171"/>
        <v>196.49722548145431</v>
      </c>
      <c r="AE35">
        <f t="shared" si="128"/>
        <v>-0.58949167644436296</v>
      </c>
      <c r="AF35" s="4">
        <f t="shared" si="172"/>
        <v>195.90773380500994</v>
      </c>
      <c r="AG35">
        <f t="shared" si="130"/>
        <v>-0.58772320141502987</v>
      </c>
      <c r="AH35" s="4">
        <f t="shared" si="173"/>
        <v>195.32001060359491</v>
      </c>
      <c r="AI35">
        <f t="shared" si="132"/>
        <v>-0.58596003181078471</v>
      </c>
      <c r="AJ35" s="4">
        <f t="shared" si="174"/>
        <v>194.73405057178414</v>
      </c>
      <c r="AK35">
        <f t="shared" si="134"/>
        <v>-0.58420215171535239</v>
      </c>
      <c r="AL35" s="4">
        <f t="shared" si="175"/>
        <v>194.14984842006879</v>
      </c>
      <c r="AM35">
        <f t="shared" si="136"/>
        <v>-0.58244954526020642</v>
      </c>
      <c r="AN35" s="4">
        <f t="shared" si="176"/>
        <v>193.56739887480859</v>
      </c>
      <c r="AO35">
        <f t="shared" si="138"/>
        <v>-0.58070219662442579</v>
      </c>
      <c r="AP35" s="4">
        <f t="shared" si="177"/>
        <v>192.98669667818416</v>
      </c>
      <c r="AQ35">
        <f t="shared" si="140"/>
        <v>-0.57896009003455251</v>
      </c>
      <c r="AR35" s="4">
        <f t="shared" si="178"/>
        <v>192.40773658814962</v>
      </c>
      <c r="AS35">
        <f t="shared" si="142"/>
        <v>-0.57722320976444885</v>
      </c>
      <c r="AT35" s="4">
        <f t="shared" si="179"/>
        <v>191.83051337838518</v>
      </c>
      <c r="AU35">
        <f t="shared" si="144"/>
        <v>-0.57549154013515558</v>
      </c>
      <c r="AV35" s="4">
        <f t="shared" si="180"/>
        <v>191.25502183825003</v>
      </c>
      <c r="AW35">
        <f t="shared" si="146"/>
        <v>-0.57376506551475015</v>
      </c>
      <c r="AX35" s="4">
        <f t="shared" si="181"/>
        <v>190.68125677273528</v>
      </c>
      <c r="AY35">
        <f t="shared" ref="AY35" si="215">(AX35*-0.003)</f>
        <v>-0.57204377031820586</v>
      </c>
      <c r="AZ35" s="4">
        <f t="shared" si="183"/>
        <v>190.10921300241708</v>
      </c>
      <c r="BA35">
        <f t="shared" ref="BA35" si="216">(AZ35*-0.003)</f>
        <v>-0.57032763900725125</v>
      </c>
      <c r="BB35" s="4">
        <f t="shared" si="185"/>
        <v>189.53888536340983</v>
      </c>
      <c r="BC35">
        <f t="shared" si="151"/>
        <v>-0.56861665609022949</v>
      </c>
      <c r="BD35" s="4">
        <f t="shared" si="186"/>
        <v>188.9702687073196</v>
      </c>
      <c r="BE35">
        <f t="shared" si="153"/>
        <v>-0.56691080612195888</v>
      </c>
      <c r="BF35" s="4">
        <f t="shared" si="187"/>
        <v>188.40335790119764</v>
      </c>
      <c r="BG35">
        <f t="shared" si="155"/>
        <v>-0.56521007370359289</v>
      </c>
      <c r="BH35" s="4">
        <f t="shared" si="188"/>
        <v>187.83814782749405</v>
      </c>
      <c r="BI35" s="7">
        <f t="shared" si="157"/>
        <v>4877.1064930895336</v>
      </c>
      <c r="BJ35" s="7">
        <f>(BI35+0)</f>
        <v>4877.1064930895336</v>
      </c>
    </row>
    <row r="36" spans="1:62" x14ac:dyDescent="0.3">
      <c r="A36" t="s">
        <v>2</v>
      </c>
      <c r="B36" t="s">
        <v>13</v>
      </c>
      <c r="C36" t="s">
        <v>16</v>
      </c>
      <c r="D36" t="s">
        <v>10</v>
      </c>
      <c r="E36" t="s">
        <v>6</v>
      </c>
      <c r="F36" s="17">
        <v>-26.1644638345023</v>
      </c>
      <c r="G36" s="9">
        <f t="shared" si="3"/>
        <v>26.1644638345023</v>
      </c>
      <c r="H36" s="19">
        <f t="shared" si="4"/>
        <v>1.1867999124794715E-2</v>
      </c>
      <c r="I36">
        <f t="shared" si="108"/>
        <v>-7.8493391503506899E-2</v>
      </c>
      <c r="J36">
        <f t="shared" si="158"/>
        <v>26.085970442998793</v>
      </c>
      <c r="K36">
        <f t="shared" si="110"/>
        <v>-7.8257911328996385E-2</v>
      </c>
      <c r="L36">
        <f t="shared" si="159"/>
        <v>26.007712531669796</v>
      </c>
      <c r="M36">
        <f t="shared" si="112"/>
        <v>-7.8023137595009395E-2</v>
      </c>
      <c r="N36">
        <f t="shared" si="160"/>
        <v>26.085735669264807</v>
      </c>
      <c r="O36">
        <f t="shared" si="114"/>
        <v>-7.8257207007794427E-2</v>
      </c>
      <c r="P36">
        <f t="shared" si="161"/>
        <v>26.007478462257012</v>
      </c>
      <c r="Q36" s="3">
        <f t="shared" si="116"/>
        <v>-7.8022435386771033E-2</v>
      </c>
      <c r="R36" s="4">
        <f t="shared" si="162"/>
        <v>25.929456026870241</v>
      </c>
      <c r="S36" s="7">
        <f t="shared" si="163"/>
        <v>156.28081696756294</v>
      </c>
      <c r="T36" s="20">
        <f t="shared" si="16"/>
        <v>7.0887773994720613E-2</v>
      </c>
      <c r="U36">
        <f t="shared" si="164"/>
        <v>-7.7788368080610723E-2</v>
      </c>
      <c r="V36" s="4">
        <f t="shared" si="165"/>
        <v>25.85166765878963</v>
      </c>
      <c r="W36">
        <f t="shared" ref="W36" si="217">(V36*-0.003)</f>
        <v>-7.7555002976368886E-2</v>
      </c>
      <c r="X36" s="4">
        <f t="shared" si="167"/>
        <v>25.774112655813262</v>
      </c>
      <c r="Y36">
        <f t="shared" ref="Y36" si="218">(X36*-0.003)</f>
        <v>-7.7322337967439786E-2</v>
      </c>
      <c r="Z36" s="4">
        <f t="shared" si="169"/>
        <v>25.696790317845821</v>
      </c>
      <c r="AA36">
        <f t="shared" si="124"/>
        <v>-7.7090370953537463E-2</v>
      </c>
      <c r="AB36" s="4">
        <f t="shared" si="170"/>
        <v>25.619699946892283</v>
      </c>
      <c r="AC36">
        <f t="shared" si="126"/>
        <v>-7.6859099840676848E-2</v>
      </c>
      <c r="AD36" s="4">
        <f t="shared" si="171"/>
        <v>25.542840847051608</v>
      </c>
      <c r="AE36">
        <f t="shared" si="128"/>
        <v>-7.662852254115482E-2</v>
      </c>
      <c r="AF36" s="4">
        <f t="shared" si="172"/>
        <v>25.466212324510451</v>
      </c>
      <c r="AG36">
        <f t="shared" si="130"/>
        <v>-7.6398636973531359E-2</v>
      </c>
      <c r="AH36" s="4">
        <f t="shared" si="173"/>
        <v>25.389813687536918</v>
      </c>
      <c r="AI36">
        <f t="shared" si="132"/>
        <v>-7.6169441062610754E-2</v>
      </c>
      <c r="AJ36" s="4">
        <f t="shared" si="174"/>
        <v>25.313644246474308</v>
      </c>
      <c r="AK36">
        <f t="shared" si="134"/>
        <v>-7.5940932739422928E-2</v>
      </c>
      <c r="AL36" s="4">
        <f t="shared" si="175"/>
        <v>25.237703313734883</v>
      </c>
      <c r="AM36">
        <f t="shared" si="136"/>
        <v>-7.5713109941204657E-2</v>
      </c>
      <c r="AN36" s="4">
        <f t="shared" si="176"/>
        <v>25.161990203793678</v>
      </c>
      <c r="AO36">
        <f t="shared" si="138"/>
        <v>-7.5485970611381042E-2</v>
      </c>
      <c r="AP36" s="4">
        <f t="shared" si="177"/>
        <v>25.086504233182296</v>
      </c>
      <c r="AQ36">
        <f t="shared" si="140"/>
        <v>-7.5259512699546893E-2</v>
      </c>
      <c r="AR36" s="4">
        <f t="shared" si="178"/>
        <v>25.01124472048275</v>
      </c>
      <c r="AS36">
        <f t="shared" si="142"/>
        <v>-7.5033734161448248E-2</v>
      </c>
      <c r="AT36" s="4">
        <f t="shared" si="179"/>
        <v>24.936210986321303</v>
      </c>
      <c r="AU36">
        <f t="shared" si="144"/>
        <v>-7.4808632958963908E-2</v>
      </c>
      <c r="AV36" s="4">
        <f t="shared" si="180"/>
        <v>24.86140235336234</v>
      </c>
      <c r="AW36">
        <f t="shared" si="146"/>
        <v>-7.4584207060087018E-2</v>
      </c>
      <c r="AX36" s="4">
        <f t="shared" si="181"/>
        <v>24.786818146302252</v>
      </c>
      <c r="AY36">
        <f t="shared" ref="AY36" si="219">(AX36*-0.003)</f>
        <v>-7.4360454438906765E-2</v>
      </c>
      <c r="AZ36" s="4">
        <f t="shared" si="183"/>
        <v>24.712457691863346</v>
      </c>
      <c r="BA36">
        <f t="shared" ref="BA36" si="220">(AZ36*-0.003)</f>
        <v>-7.4137373075590041E-2</v>
      </c>
      <c r="BB36" s="4">
        <f t="shared" si="185"/>
        <v>24.638320318787756</v>
      </c>
      <c r="BC36">
        <f t="shared" si="151"/>
        <v>-7.3914960956363268E-2</v>
      </c>
      <c r="BD36" s="4">
        <f t="shared" si="186"/>
        <v>24.564405357831394</v>
      </c>
      <c r="BE36">
        <f t="shared" si="153"/>
        <v>-7.3693216073494189E-2</v>
      </c>
      <c r="BF36" s="4">
        <f t="shared" si="187"/>
        <v>24.4907121417579</v>
      </c>
      <c r="BG36">
        <f t="shared" si="155"/>
        <v>-7.3472136425273699E-2</v>
      </c>
      <c r="BH36" s="4">
        <f t="shared" si="188"/>
        <v>24.417240005332626</v>
      </c>
      <c r="BI36" s="7">
        <f t="shared" si="157"/>
        <v>633.97920577186744</v>
      </c>
      <c r="BJ36" s="7">
        <f t="shared" si="53"/>
        <v>0.28756808115122967</v>
      </c>
    </row>
    <row r="37" spans="1:62" x14ac:dyDescent="0.3">
      <c r="A37" t="s">
        <v>2</v>
      </c>
      <c r="B37" t="s">
        <v>13</v>
      </c>
      <c r="C37" t="s">
        <v>16</v>
      </c>
      <c r="D37" t="s">
        <v>11</v>
      </c>
      <c r="E37" t="s">
        <v>6</v>
      </c>
      <c r="F37" s="17">
        <v>-1.38814715028229</v>
      </c>
      <c r="G37" s="9">
        <f t="shared" si="3"/>
        <v>1.38814715028229</v>
      </c>
      <c r="H37" s="19">
        <f t="shared" si="4"/>
        <v>6.2965284780313452E-4</v>
      </c>
      <c r="I37">
        <f t="shared" si="108"/>
        <v>-4.1644414508468699E-3</v>
      </c>
      <c r="J37">
        <f t="shared" si="158"/>
        <v>1.3839827088314431</v>
      </c>
      <c r="K37">
        <f t="shared" si="110"/>
        <v>-4.1519481264943297E-3</v>
      </c>
      <c r="L37">
        <f t="shared" si="159"/>
        <v>1.3798307607049489</v>
      </c>
      <c r="M37">
        <f t="shared" si="112"/>
        <v>-4.1394922821148469E-3</v>
      </c>
      <c r="N37">
        <f t="shared" si="160"/>
        <v>1.3839702529870637</v>
      </c>
      <c r="O37">
        <f t="shared" si="114"/>
        <v>-4.1519107589611907E-3</v>
      </c>
      <c r="P37">
        <f t="shared" si="161"/>
        <v>1.3798183422281025</v>
      </c>
      <c r="Q37" s="3">
        <f t="shared" si="116"/>
        <v>-4.1394550266843078E-3</v>
      </c>
      <c r="R37" s="4">
        <f t="shared" si="162"/>
        <v>1.3756788872014183</v>
      </c>
      <c r="S37" s="7">
        <f t="shared" si="163"/>
        <v>8.2914281022352672</v>
      </c>
      <c r="T37" s="20">
        <f t="shared" si="16"/>
        <v>3.7609278784786638E-3</v>
      </c>
      <c r="U37">
        <f t="shared" si="164"/>
        <v>-4.1270366616042546E-3</v>
      </c>
      <c r="V37" s="4">
        <f t="shared" si="165"/>
        <v>1.3715518505398141</v>
      </c>
      <c r="W37">
        <f t="shared" ref="W37" si="221">(V37*-0.003)</f>
        <v>-4.114655551619442E-3</v>
      </c>
      <c r="X37" s="4">
        <f t="shared" si="167"/>
        <v>1.3674371949881947</v>
      </c>
      <c r="Y37">
        <f t="shared" ref="Y37" si="222">(X37*-0.003)</f>
        <v>-4.1023115849645846E-3</v>
      </c>
      <c r="Z37" s="4">
        <f t="shared" si="169"/>
        <v>1.3633348834032302</v>
      </c>
      <c r="AA37">
        <f t="shared" si="124"/>
        <v>-4.0900046502096903E-3</v>
      </c>
      <c r="AB37" s="4">
        <f t="shared" si="170"/>
        <v>1.3592448787530205</v>
      </c>
      <c r="AC37">
        <f t="shared" si="126"/>
        <v>-4.0777346362590615E-3</v>
      </c>
      <c r="AD37" s="4">
        <f t="shared" si="171"/>
        <v>1.3551671441167614</v>
      </c>
      <c r="AE37">
        <f t="shared" si="128"/>
        <v>-4.0655014323502841E-3</v>
      </c>
      <c r="AF37" s="4">
        <f t="shared" si="172"/>
        <v>1.3511016426844111</v>
      </c>
      <c r="AG37">
        <f t="shared" si="130"/>
        <v>-4.0533049280532338E-3</v>
      </c>
      <c r="AH37" s="4">
        <f t="shared" si="173"/>
        <v>1.3470483377563578</v>
      </c>
      <c r="AI37">
        <f t="shared" si="132"/>
        <v>-4.0411450132690737E-3</v>
      </c>
      <c r="AJ37" s="4">
        <f t="shared" si="174"/>
        <v>1.3430071927430887</v>
      </c>
      <c r="AK37">
        <f t="shared" si="134"/>
        <v>-4.0290215782292664E-3</v>
      </c>
      <c r="AL37" s="4">
        <f t="shared" si="175"/>
        <v>1.3389781711648594</v>
      </c>
      <c r="AM37">
        <f t="shared" si="136"/>
        <v>-4.0169345134945782E-3</v>
      </c>
      <c r="AN37" s="4">
        <f t="shared" si="176"/>
        <v>1.3349612366513648</v>
      </c>
      <c r="AO37">
        <f t="shared" si="138"/>
        <v>-4.0048837099540945E-3</v>
      </c>
      <c r="AP37" s="4">
        <f t="shared" si="177"/>
        <v>1.3309563529414108</v>
      </c>
      <c r="AQ37">
        <f t="shared" si="140"/>
        <v>-3.9928690588242324E-3</v>
      </c>
      <c r="AR37" s="4">
        <f t="shared" si="178"/>
        <v>1.3269634838825866</v>
      </c>
      <c r="AS37">
        <f t="shared" si="142"/>
        <v>-3.9808904516477599E-3</v>
      </c>
      <c r="AT37" s="4">
        <f t="shared" si="179"/>
        <v>1.3229825934309387</v>
      </c>
      <c r="AU37">
        <f t="shared" si="144"/>
        <v>-3.9689477802928161E-3</v>
      </c>
      <c r="AV37" s="4">
        <f t="shared" si="180"/>
        <v>1.3190136456506458</v>
      </c>
      <c r="AW37">
        <f t="shared" si="146"/>
        <v>-3.9570409369519373E-3</v>
      </c>
      <c r="AX37" s="4">
        <f t="shared" si="181"/>
        <v>1.3150566047136938</v>
      </c>
      <c r="AY37">
        <f t="shared" ref="AY37" si="223">(AX37*-0.003)</f>
        <v>-3.945169814141081E-3</v>
      </c>
      <c r="AZ37" s="4">
        <f t="shared" si="183"/>
        <v>1.3111114348995527</v>
      </c>
      <c r="BA37">
        <f t="shared" ref="BA37" si="224">(AZ37*-0.003)</f>
        <v>-3.9333343046986579E-3</v>
      </c>
      <c r="BB37" s="4">
        <f t="shared" si="185"/>
        <v>1.3071781005948542</v>
      </c>
      <c r="BC37">
        <f t="shared" si="151"/>
        <v>-3.9215343017845626E-3</v>
      </c>
      <c r="BD37" s="4">
        <f t="shared" si="186"/>
        <v>1.3032565662930695</v>
      </c>
      <c r="BE37">
        <f t="shared" si="153"/>
        <v>-3.9097696988792084E-3</v>
      </c>
      <c r="BF37" s="4">
        <f t="shared" si="187"/>
        <v>1.2993467965941903</v>
      </c>
      <c r="BG37">
        <f t="shared" si="155"/>
        <v>-3.898040389782571E-3</v>
      </c>
      <c r="BH37" s="4">
        <f t="shared" si="188"/>
        <v>1.2954487562044077</v>
      </c>
      <c r="BI37" s="7">
        <f t="shared" si="157"/>
        <v>33.635561324591073</v>
      </c>
      <c r="BJ37" s="7">
        <f t="shared" si="53"/>
        <v>1.5256831360550567E-2</v>
      </c>
    </row>
    <row r="38" spans="1:62" x14ac:dyDescent="0.3">
      <c r="A38" t="s">
        <v>2</v>
      </c>
      <c r="B38" t="s">
        <v>13</v>
      </c>
      <c r="C38" t="s">
        <v>16</v>
      </c>
      <c r="D38" t="s">
        <v>12</v>
      </c>
      <c r="E38" t="s">
        <v>6</v>
      </c>
      <c r="F38" s="17">
        <v>-23.779143859981499</v>
      </c>
      <c r="G38" s="9">
        <f t="shared" si="3"/>
        <v>23.779143859981499</v>
      </c>
      <c r="H38" s="19">
        <f t="shared" si="4"/>
        <v>1.0786036369928781E-2</v>
      </c>
      <c r="I38">
        <f t="shared" si="108"/>
        <v>-7.1337431579944502E-2</v>
      </c>
      <c r="J38">
        <f t="shared" si="158"/>
        <v>23.707806428401554</v>
      </c>
      <c r="K38">
        <f t="shared" si="110"/>
        <v>-7.1123419285204659E-2</v>
      </c>
      <c r="L38">
        <f t="shared" si="159"/>
        <v>23.63668300911635</v>
      </c>
      <c r="M38">
        <f t="shared" si="112"/>
        <v>-7.0910049027349056E-2</v>
      </c>
      <c r="N38">
        <f t="shared" si="160"/>
        <v>23.707593058143701</v>
      </c>
      <c r="O38">
        <f t="shared" si="114"/>
        <v>-7.1122779174431106E-2</v>
      </c>
      <c r="P38">
        <f t="shared" si="161"/>
        <v>23.63647027896927</v>
      </c>
      <c r="Q38" s="3">
        <f t="shared" si="116"/>
        <v>-7.0909410836907813E-2</v>
      </c>
      <c r="R38" s="4">
        <f t="shared" si="162"/>
        <v>23.565560868132362</v>
      </c>
      <c r="S38" s="7">
        <f t="shared" si="163"/>
        <v>142.03325750274473</v>
      </c>
      <c r="T38" s="20">
        <f t="shared" si="16"/>
        <v>6.4425190838862126E-2</v>
      </c>
      <c r="U38">
        <f t="shared" si="164"/>
        <v>-7.0696682604397085E-2</v>
      </c>
      <c r="V38" s="4">
        <f t="shared" si="165"/>
        <v>23.494864185527966</v>
      </c>
      <c r="W38">
        <f t="shared" ref="W38" si="225">(V38*-0.003)</f>
        <v>-7.0484592556583903E-2</v>
      </c>
      <c r="X38" s="4">
        <f t="shared" si="167"/>
        <v>23.424379592971381</v>
      </c>
      <c r="Y38">
        <f t="shared" ref="Y38" si="226">(X38*-0.003)</f>
        <v>-7.027313877891414E-2</v>
      </c>
      <c r="Z38" s="4">
        <f t="shared" si="169"/>
        <v>23.354106454192465</v>
      </c>
      <c r="AA38">
        <f t="shared" si="124"/>
        <v>-7.0062319362577397E-2</v>
      </c>
      <c r="AB38" s="4">
        <f t="shared" si="170"/>
        <v>23.284044134829887</v>
      </c>
      <c r="AC38">
        <f t="shared" si="126"/>
        <v>-6.9852132404489661E-2</v>
      </c>
      <c r="AD38" s="4">
        <f t="shared" si="171"/>
        <v>23.214192002425399</v>
      </c>
      <c r="AE38">
        <f t="shared" si="128"/>
        <v>-6.9642576007276205E-2</v>
      </c>
      <c r="AF38" s="4">
        <f t="shared" si="172"/>
        <v>23.144549426418124</v>
      </c>
      <c r="AG38">
        <f t="shared" si="130"/>
        <v>-6.943364827925437E-2</v>
      </c>
      <c r="AH38" s="4">
        <f t="shared" si="173"/>
        <v>23.075115778138869</v>
      </c>
      <c r="AI38">
        <f t="shared" si="132"/>
        <v>-6.9225347334416612E-2</v>
      </c>
      <c r="AJ38" s="4">
        <f t="shared" si="174"/>
        <v>23.005890430804453</v>
      </c>
      <c r="AK38">
        <f t="shared" si="134"/>
        <v>-6.901767129241336E-2</v>
      </c>
      <c r="AL38" s="4">
        <f t="shared" si="175"/>
        <v>22.936872759512038</v>
      </c>
      <c r="AM38">
        <f t="shared" si="136"/>
        <v>-6.8810618278536115E-2</v>
      </c>
      <c r="AN38" s="4">
        <f t="shared" si="176"/>
        <v>22.868062141233501</v>
      </c>
      <c r="AO38">
        <f t="shared" si="138"/>
        <v>-6.8604186423700503E-2</v>
      </c>
      <c r="AP38" s="4">
        <f t="shared" si="177"/>
        <v>22.7994579548098</v>
      </c>
      <c r="AQ38">
        <f t="shared" si="140"/>
        <v>-6.8398373864429401E-2</v>
      </c>
      <c r="AR38" s="4">
        <f t="shared" si="178"/>
        <v>22.73105958094537</v>
      </c>
      <c r="AS38">
        <f t="shared" si="142"/>
        <v>-6.8193178742836105E-2</v>
      </c>
      <c r="AT38" s="4">
        <f t="shared" si="179"/>
        <v>22.662866402202535</v>
      </c>
      <c r="AU38">
        <f t="shared" si="144"/>
        <v>-6.7988599206607603E-2</v>
      </c>
      <c r="AV38" s="4">
        <f t="shared" si="180"/>
        <v>22.594877802995928</v>
      </c>
      <c r="AW38">
        <f t="shared" si="146"/>
        <v>-6.7784633408987785E-2</v>
      </c>
      <c r="AX38" s="4">
        <f t="shared" si="181"/>
        <v>22.527093169586941</v>
      </c>
      <c r="AY38">
        <f t="shared" ref="AY38" si="227">(AX38*-0.003)</f>
        <v>-6.7581279508760819E-2</v>
      </c>
      <c r="AZ38" s="4">
        <f t="shared" si="183"/>
        <v>22.459511890078179</v>
      </c>
      <c r="BA38">
        <f t="shared" ref="BA38" si="228">(AZ38*-0.003)</f>
        <v>-6.7378535670234538E-2</v>
      </c>
      <c r="BB38" s="4">
        <f t="shared" si="185"/>
        <v>22.392133354407946</v>
      </c>
      <c r="BC38">
        <f t="shared" si="151"/>
        <v>-6.717640006322384E-2</v>
      </c>
      <c r="BD38" s="4">
        <f t="shared" si="186"/>
        <v>22.324956954344721</v>
      </c>
      <c r="BE38">
        <f t="shared" si="153"/>
        <v>-6.6974870863034164E-2</v>
      </c>
      <c r="BF38" s="4">
        <f t="shared" si="187"/>
        <v>22.257982083481686</v>
      </c>
      <c r="BG38">
        <f t="shared" si="155"/>
        <v>-6.6773946250445054E-2</v>
      </c>
      <c r="BH38" s="4">
        <f t="shared" si="188"/>
        <v>22.191208137231239</v>
      </c>
      <c r="BI38" s="7">
        <f t="shared" si="157"/>
        <v>576.18160393588732</v>
      </c>
      <c r="BJ38" s="7">
        <f t="shared" si="53"/>
        <v>0.26135153445096387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7"/>
  <sheetViews>
    <sheetView workbookViewId="0">
      <pane ySplit="4092" topLeftCell="A27" activePane="bottomLeft"/>
      <selection pane="bottomLeft" activeCell="F32" sqref="F32"/>
    </sheetView>
    <sheetView workbookViewId="1">
      <pane xSplit="2" ySplit="11" topLeftCell="C12" activePane="bottomRight" state="frozen"/>
      <selection pane="topRight" activeCell="C1" sqref="C1"/>
      <selection pane="bottomLeft" activeCell="A12" sqref="A12"/>
      <selection pane="bottomRight" activeCell="G30" sqref="G30"/>
    </sheetView>
  </sheetViews>
  <sheetFormatPr defaultRowHeight="14.4" x14ac:dyDescent="0.3"/>
  <cols>
    <col min="1" max="1" width="27.44140625" customWidth="1"/>
    <col min="2" max="2" width="12.21875" customWidth="1"/>
    <col min="3" max="3" width="10" customWidth="1"/>
    <col min="4" max="4" width="19" customWidth="1"/>
    <col min="5" max="5" width="13" customWidth="1"/>
    <col min="6" max="6" width="13.77734375" customWidth="1"/>
    <col min="7" max="7" width="15.6640625" customWidth="1"/>
    <col min="8" max="8" width="14.6640625" customWidth="1"/>
  </cols>
  <sheetData>
    <row r="2" spans="1:8" ht="18" x14ac:dyDescent="0.35">
      <c r="A2" s="12" t="s">
        <v>50</v>
      </c>
      <c r="B2" s="12"/>
    </row>
    <row r="3" spans="1:8" ht="18" x14ac:dyDescent="0.35">
      <c r="A3" s="12" t="s">
        <v>51</v>
      </c>
      <c r="B3" s="12"/>
    </row>
    <row r="4" spans="1:8" ht="18" x14ac:dyDescent="0.35">
      <c r="B4" s="12"/>
    </row>
    <row r="5" spans="1:8" ht="18" x14ac:dyDescent="0.35">
      <c r="A5" s="12" t="s">
        <v>78</v>
      </c>
    </row>
    <row r="8" spans="1:8" x14ac:dyDescent="0.3">
      <c r="A8" s="1" t="s">
        <v>80</v>
      </c>
      <c r="B8" s="13">
        <v>29043700</v>
      </c>
      <c r="C8" s="14"/>
      <c r="D8" s="14"/>
      <c r="E8" s="14"/>
      <c r="F8" s="14"/>
      <c r="G8" s="14"/>
      <c r="H8" s="14"/>
    </row>
    <row r="9" spans="1:8" x14ac:dyDescent="0.3">
      <c r="A9" s="1" t="s">
        <v>81</v>
      </c>
      <c r="B9" s="13">
        <v>9931000</v>
      </c>
      <c r="C9" s="14"/>
      <c r="D9" s="14"/>
      <c r="E9" s="14"/>
      <c r="F9" s="14"/>
      <c r="G9" s="14"/>
      <c r="H9" s="14"/>
    </row>
    <row r="10" spans="1:8" x14ac:dyDescent="0.3">
      <c r="A10" s="14"/>
      <c r="B10" s="15"/>
      <c r="C10" s="14"/>
      <c r="D10" s="14"/>
      <c r="E10" s="14"/>
      <c r="F10" s="14"/>
      <c r="G10" s="14"/>
      <c r="H10" s="14"/>
    </row>
    <row r="11" spans="1:8" ht="28.8" x14ac:dyDescent="0.3">
      <c r="A11" s="1" t="s">
        <v>47</v>
      </c>
      <c r="B11" s="1" t="s">
        <v>1</v>
      </c>
      <c r="C11" s="1" t="s">
        <v>3</v>
      </c>
      <c r="D11" s="1" t="s">
        <v>4</v>
      </c>
      <c r="E11" s="2" t="s">
        <v>79</v>
      </c>
      <c r="F11" s="2" t="s">
        <v>86</v>
      </c>
      <c r="G11" s="2" t="s">
        <v>87</v>
      </c>
      <c r="H11" s="2" t="s">
        <v>88</v>
      </c>
    </row>
    <row r="12" spans="1:8" x14ac:dyDescent="0.3">
      <c r="A12" t="s">
        <v>22</v>
      </c>
      <c r="C12" t="s">
        <v>5</v>
      </c>
      <c r="D12" t="s">
        <v>6</v>
      </c>
      <c r="E12" s="10">
        <v>144333.5</v>
      </c>
      <c r="F12" s="18">
        <f>(E12/2204.623)</f>
        <v>65.468563105800854</v>
      </c>
      <c r="G12" s="11">
        <f>SUM($B$8/F12)</f>
        <v>443628.18767022208</v>
      </c>
      <c r="H12" s="11">
        <f>SUM($B$9/F12)</f>
        <v>151691.12515805408</v>
      </c>
    </row>
    <row r="13" spans="1:8" x14ac:dyDescent="0.3">
      <c r="A13" t="s">
        <v>22</v>
      </c>
      <c r="C13" t="s">
        <v>7</v>
      </c>
      <c r="D13" t="s">
        <v>6</v>
      </c>
      <c r="E13" s="10">
        <v>128284.1</v>
      </c>
      <c r="F13" s="18">
        <f t="shared" ref="F13:F37" si="0">(E13/2204.623)</f>
        <v>58.188678971415975</v>
      </c>
      <c r="G13" s="11">
        <f t="shared" ref="G13:G37" si="1">SUM($B$8/F13)</f>
        <v>499129.73646071495</v>
      </c>
      <c r="H13" s="11">
        <f t="shared" ref="H13:H37" si="2">SUM($B$9/F13)</f>
        <v>170668.9372494331</v>
      </c>
    </row>
    <row r="14" spans="1:8" x14ac:dyDescent="0.3">
      <c r="A14" t="s">
        <v>22</v>
      </c>
      <c r="C14" t="s">
        <v>8</v>
      </c>
      <c r="D14" t="s">
        <v>9</v>
      </c>
      <c r="E14" s="10">
        <v>150844.35</v>
      </c>
      <c r="F14" s="18">
        <f>(E14+0)</f>
        <v>150844.35</v>
      </c>
      <c r="G14" s="11">
        <f t="shared" si="1"/>
        <v>192.54085419838395</v>
      </c>
      <c r="H14" s="11">
        <f t="shared" si="2"/>
        <v>65.836075398249918</v>
      </c>
    </row>
    <row r="15" spans="1:8" x14ac:dyDescent="0.3">
      <c r="A15" t="s">
        <v>22</v>
      </c>
      <c r="C15" t="s">
        <v>10</v>
      </c>
      <c r="D15" t="s">
        <v>6</v>
      </c>
      <c r="E15" s="10">
        <v>19103.32</v>
      </c>
      <c r="F15" s="18">
        <f t="shared" si="0"/>
        <v>8.6651187073708282</v>
      </c>
      <c r="G15" s="11">
        <f t="shared" si="1"/>
        <v>3351794.8202249664</v>
      </c>
      <c r="H15" s="11">
        <f t="shared" si="2"/>
        <v>1146089.3191864034</v>
      </c>
    </row>
    <row r="16" spans="1:8" x14ac:dyDescent="0.3">
      <c r="A16" t="s">
        <v>22</v>
      </c>
      <c r="C16" t="s">
        <v>11</v>
      </c>
      <c r="D16" t="s">
        <v>6</v>
      </c>
      <c r="E16" s="10">
        <v>4576.13</v>
      </c>
      <c r="F16" s="18">
        <f t="shared" si="0"/>
        <v>2.0756972960909872</v>
      </c>
      <c r="G16" s="11">
        <f t="shared" si="1"/>
        <v>13992261.807487985</v>
      </c>
      <c r="H16" s="11">
        <f t="shared" si="2"/>
        <v>4784416.310943963</v>
      </c>
    </row>
    <row r="17" spans="1:8" x14ac:dyDescent="0.3">
      <c r="A17" t="s">
        <v>22</v>
      </c>
      <c r="C17" t="s">
        <v>12</v>
      </c>
      <c r="D17" t="s">
        <v>6</v>
      </c>
      <c r="E17" s="10">
        <v>6246.7</v>
      </c>
      <c r="F17" s="18">
        <f t="shared" si="0"/>
        <v>2.8334549716663573</v>
      </c>
      <c r="G17" s="11">
        <f t="shared" si="1"/>
        <v>10250277.590583829</v>
      </c>
      <c r="H17" s="11">
        <f t="shared" si="2"/>
        <v>3504908.353690749</v>
      </c>
    </row>
    <row r="18" spans="1:8" x14ac:dyDescent="0.3">
      <c r="A18" t="s">
        <v>22</v>
      </c>
      <c r="C18" t="s">
        <v>84</v>
      </c>
      <c r="D18" t="s">
        <v>9</v>
      </c>
      <c r="E18" s="18">
        <v>0.32</v>
      </c>
      <c r="F18" s="18">
        <f t="shared" ref="F18:F19" si="3">(E18+0)</f>
        <v>0.32</v>
      </c>
      <c r="G18" s="11">
        <f t="shared" si="1"/>
        <v>90761562.5</v>
      </c>
      <c r="H18" s="11">
        <f t="shared" si="2"/>
        <v>31034375</v>
      </c>
    </row>
    <row r="19" spans="1:8" x14ac:dyDescent="0.3">
      <c r="A19" t="s">
        <v>22</v>
      </c>
      <c r="C19" t="s">
        <v>85</v>
      </c>
      <c r="D19" t="s">
        <v>9</v>
      </c>
      <c r="E19" s="18">
        <v>0.01</v>
      </c>
      <c r="F19" s="18">
        <f t="shared" si="3"/>
        <v>0.01</v>
      </c>
      <c r="G19" s="11">
        <f t="shared" si="1"/>
        <v>2904370000</v>
      </c>
      <c r="H19" s="11">
        <f t="shared" si="2"/>
        <v>993100000</v>
      </c>
    </row>
    <row r="20" spans="1:8" x14ac:dyDescent="0.3">
      <c r="A20" t="s">
        <v>48</v>
      </c>
      <c r="B20" t="s">
        <v>13</v>
      </c>
      <c r="C20" t="s">
        <v>5</v>
      </c>
      <c r="D20" t="s">
        <v>6</v>
      </c>
      <c r="E20" s="10">
        <v>52449.9</v>
      </c>
      <c r="F20" s="18">
        <f t="shared" si="0"/>
        <v>23.790870366498037</v>
      </c>
      <c r="G20" s="11">
        <f t="shared" si="1"/>
        <v>1220791.8227699194</v>
      </c>
      <c r="H20" s="11">
        <f t="shared" si="2"/>
        <v>417429.03252437088</v>
      </c>
    </row>
    <row r="21" spans="1:8" x14ac:dyDescent="0.3">
      <c r="A21" t="s">
        <v>48</v>
      </c>
      <c r="B21" t="s">
        <v>13</v>
      </c>
      <c r="C21" t="s">
        <v>7</v>
      </c>
      <c r="D21" t="s">
        <v>6</v>
      </c>
      <c r="E21" s="10">
        <v>33664.93</v>
      </c>
      <c r="F21" s="18">
        <f t="shared" si="0"/>
        <v>15.270152765348088</v>
      </c>
      <c r="G21" s="11">
        <f t="shared" si="1"/>
        <v>1901991.4500074708</v>
      </c>
      <c r="H21" s="11">
        <f t="shared" si="2"/>
        <v>650353.67704611295</v>
      </c>
    </row>
    <row r="22" spans="1:8" x14ac:dyDescent="0.3">
      <c r="A22" t="s">
        <v>48</v>
      </c>
      <c r="B22" t="s">
        <v>13</v>
      </c>
      <c r="C22" t="s">
        <v>8</v>
      </c>
      <c r="D22" t="s">
        <v>9</v>
      </c>
      <c r="E22" s="10">
        <v>30498.11</v>
      </c>
      <c r="F22" s="18">
        <f>(E22+0)</f>
        <v>30498.11</v>
      </c>
      <c r="G22" s="11">
        <f t="shared" si="1"/>
        <v>952.31147110427491</v>
      </c>
      <c r="H22" s="11">
        <f t="shared" si="2"/>
        <v>325.62673555836739</v>
      </c>
    </row>
    <row r="23" spans="1:8" x14ac:dyDescent="0.3">
      <c r="A23" t="s">
        <v>48</v>
      </c>
      <c r="B23" t="s">
        <v>13</v>
      </c>
      <c r="C23" t="s">
        <v>10</v>
      </c>
      <c r="D23" t="s">
        <v>6</v>
      </c>
      <c r="E23" s="10">
        <v>3646.32</v>
      </c>
      <c r="F23" s="18">
        <f t="shared" si="0"/>
        <v>1.65394264688339</v>
      </c>
      <c r="G23" s="11">
        <f t="shared" si="1"/>
        <v>17560282.428612959</v>
      </c>
      <c r="H23" s="11">
        <f t="shared" si="2"/>
        <v>6004440.3708396414</v>
      </c>
    </row>
    <row r="24" spans="1:8" x14ac:dyDescent="0.3">
      <c r="A24" t="s">
        <v>48</v>
      </c>
      <c r="B24" t="s">
        <v>13</v>
      </c>
      <c r="C24" t="s">
        <v>11</v>
      </c>
      <c r="D24" t="s">
        <v>6</v>
      </c>
      <c r="E24" s="10">
        <v>725.14</v>
      </c>
      <c r="F24" s="18">
        <f t="shared" si="0"/>
        <v>0.328917914763658</v>
      </c>
      <c r="G24" s="11">
        <f t="shared" si="1"/>
        <v>88300754.371707529</v>
      </c>
      <c r="H24" s="11">
        <f t="shared" si="2"/>
        <v>30192943.449540779</v>
      </c>
    </row>
    <row r="25" spans="1:8" x14ac:dyDescent="0.3">
      <c r="A25" t="s">
        <v>48</v>
      </c>
      <c r="B25" t="s">
        <v>13</v>
      </c>
      <c r="C25" t="s">
        <v>12</v>
      </c>
      <c r="D25" t="s">
        <v>6</v>
      </c>
      <c r="E25" s="10">
        <v>1664.6</v>
      </c>
      <c r="F25" s="18">
        <f t="shared" si="0"/>
        <v>0.75504972959095495</v>
      </c>
      <c r="G25" s="11">
        <f t="shared" si="1"/>
        <v>38465943.184608921</v>
      </c>
      <c r="H25" s="11">
        <f t="shared" si="2"/>
        <v>13152776.050102128</v>
      </c>
    </row>
    <row r="26" spans="1:8" x14ac:dyDescent="0.3">
      <c r="A26" t="s">
        <v>49</v>
      </c>
      <c r="B26" t="s">
        <v>13</v>
      </c>
      <c r="C26" t="s">
        <v>5</v>
      </c>
      <c r="D26" t="s">
        <v>6</v>
      </c>
      <c r="E26" s="10">
        <v>23.91</v>
      </c>
      <c r="F26" s="18">
        <f t="shared" si="0"/>
        <v>1.0845391706427811E-2</v>
      </c>
      <c r="G26" s="11">
        <f t="shared" si="1"/>
        <v>2677976119.8285236</v>
      </c>
      <c r="H26" s="11">
        <f t="shared" si="2"/>
        <v>915688457.25637805</v>
      </c>
    </row>
    <row r="27" spans="1:8" x14ac:dyDescent="0.3">
      <c r="A27" t="s">
        <v>49</v>
      </c>
      <c r="B27" t="s">
        <v>13</v>
      </c>
      <c r="C27" t="s">
        <v>7</v>
      </c>
      <c r="D27" t="s">
        <v>6</v>
      </c>
      <c r="E27" s="10">
        <v>833.61</v>
      </c>
      <c r="F27" s="18">
        <f t="shared" si="0"/>
        <v>0.37811907069825546</v>
      </c>
      <c r="G27" s="11">
        <f t="shared" si="1"/>
        <v>76810989.58157891</v>
      </c>
      <c r="H27" s="11">
        <f t="shared" si="2"/>
        <v>26264213.496719088</v>
      </c>
    </row>
    <row r="28" spans="1:8" x14ac:dyDescent="0.3">
      <c r="A28" t="s">
        <v>49</v>
      </c>
      <c r="B28" t="s">
        <v>13</v>
      </c>
      <c r="C28" t="s">
        <v>8</v>
      </c>
      <c r="D28" t="s">
        <v>9</v>
      </c>
      <c r="E28" s="10">
        <v>2140.2399999999998</v>
      </c>
      <c r="F28" s="18">
        <f>(E28+0)</f>
        <v>2140.2399999999998</v>
      </c>
      <c r="G28" s="11">
        <f t="shared" si="1"/>
        <v>13570.300527043697</v>
      </c>
      <c r="H28" s="11">
        <f t="shared" si="2"/>
        <v>4640.1338167682134</v>
      </c>
    </row>
    <row r="29" spans="1:8" x14ac:dyDescent="0.3">
      <c r="A29" t="s">
        <v>49</v>
      </c>
      <c r="B29" t="s">
        <v>13</v>
      </c>
      <c r="C29" t="s">
        <v>10</v>
      </c>
      <c r="D29" t="s">
        <v>6</v>
      </c>
      <c r="E29" s="10">
        <v>223.41</v>
      </c>
      <c r="F29" s="18">
        <f t="shared" si="0"/>
        <v>0.10133705399970878</v>
      </c>
      <c r="G29" s="11">
        <f t="shared" si="1"/>
        <v>286604937.22349048</v>
      </c>
      <c r="H29" s="11">
        <f t="shared" si="2"/>
        <v>97999691.208987966</v>
      </c>
    </row>
    <row r="30" spans="1:8" x14ac:dyDescent="0.3">
      <c r="A30" t="s">
        <v>49</v>
      </c>
      <c r="B30" t="s">
        <v>13</v>
      </c>
      <c r="C30" t="s">
        <v>11</v>
      </c>
      <c r="D30" t="s">
        <v>6</v>
      </c>
      <c r="E30" s="10">
        <v>11.97</v>
      </c>
      <c r="F30" s="18">
        <f t="shared" si="0"/>
        <v>5.4294997375968594E-3</v>
      </c>
      <c r="G30" s="11">
        <f t="shared" si="1"/>
        <v>5349240520.0584793</v>
      </c>
      <c r="H30" s="11">
        <f t="shared" si="2"/>
        <v>1829081955.9732664</v>
      </c>
    </row>
    <row r="31" spans="1:8" x14ac:dyDescent="0.3">
      <c r="A31" t="s">
        <v>49</v>
      </c>
      <c r="B31" t="s">
        <v>13</v>
      </c>
      <c r="C31" t="s">
        <v>12</v>
      </c>
      <c r="D31" t="s">
        <v>6</v>
      </c>
      <c r="E31" s="10">
        <v>226.06</v>
      </c>
      <c r="F31" s="18">
        <f t="shared" si="0"/>
        <v>0.10253907357403057</v>
      </c>
      <c r="G31" s="11">
        <f t="shared" si="1"/>
        <v>283245196.07670534</v>
      </c>
      <c r="H31" s="11">
        <f t="shared" si="2"/>
        <v>96850884.778377429</v>
      </c>
    </row>
    <row r="32" spans="1:8" x14ac:dyDescent="0.3">
      <c r="A32" t="s">
        <v>15</v>
      </c>
      <c r="B32" t="s">
        <v>13</v>
      </c>
      <c r="C32" t="s">
        <v>5</v>
      </c>
      <c r="D32" t="s">
        <v>6</v>
      </c>
      <c r="E32" s="10">
        <v>11.26</v>
      </c>
      <c r="F32" s="18">
        <f t="shared" si="0"/>
        <v>5.1074492101370614E-3</v>
      </c>
      <c r="G32" s="11">
        <f t="shared" si="1"/>
        <v>5686537213.5968037</v>
      </c>
      <c r="H32" s="11">
        <f t="shared" si="2"/>
        <v>1944414832.4156308</v>
      </c>
    </row>
    <row r="33" spans="1:8" x14ac:dyDescent="0.3">
      <c r="A33" t="s">
        <v>15</v>
      </c>
      <c r="B33" t="s">
        <v>13</v>
      </c>
      <c r="C33" t="s">
        <v>7</v>
      </c>
      <c r="D33" t="s">
        <v>6</v>
      </c>
      <c r="E33" s="10">
        <v>95.53</v>
      </c>
      <c r="F33" s="18">
        <f t="shared" si="0"/>
        <v>4.3331671673569584E-2</v>
      </c>
      <c r="G33" s="11">
        <f t="shared" si="1"/>
        <v>670264932.74468756</v>
      </c>
      <c r="H33" s="11">
        <f t="shared" si="2"/>
        <v>229185711.43096411</v>
      </c>
    </row>
    <row r="34" spans="1:8" x14ac:dyDescent="0.3">
      <c r="A34" t="s">
        <v>15</v>
      </c>
      <c r="B34" t="s">
        <v>13</v>
      </c>
      <c r="C34" t="s">
        <v>8</v>
      </c>
      <c r="D34" t="s">
        <v>9</v>
      </c>
      <c r="E34" s="10">
        <v>938.01</v>
      </c>
      <c r="F34" s="18">
        <f>(E34+0)</f>
        <v>938.01</v>
      </c>
      <c r="G34" s="11">
        <f t="shared" si="1"/>
        <v>30963.102738776772</v>
      </c>
      <c r="H34" s="11">
        <f t="shared" si="2"/>
        <v>10587.307171565335</v>
      </c>
    </row>
    <row r="35" spans="1:8" x14ac:dyDescent="0.3">
      <c r="A35" t="s">
        <v>15</v>
      </c>
      <c r="B35" t="s">
        <v>13</v>
      </c>
      <c r="C35" t="s">
        <v>10</v>
      </c>
      <c r="D35" t="s">
        <v>6</v>
      </c>
      <c r="E35" s="10">
        <v>67.13</v>
      </c>
      <c r="F35" s="18">
        <f t="shared" si="0"/>
        <v>3.0449650575177702E-2</v>
      </c>
      <c r="G35" s="11">
        <f t="shared" si="1"/>
        <v>953827037.46611071</v>
      </c>
      <c r="H35" s="11">
        <f t="shared" si="2"/>
        <v>326144957.73871595</v>
      </c>
    </row>
    <row r="36" spans="1:8" x14ac:dyDescent="0.3">
      <c r="A36" t="s">
        <v>15</v>
      </c>
      <c r="B36" t="s">
        <v>13</v>
      </c>
      <c r="C36" t="s">
        <v>11</v>
      </c>
      <c r="D36" t="s">
        <v>6</v>
      </c>
      <c r="E36" s="10">
        <v>3.68</v>
      </c>
      <c r="F36" s="18">
        <f t="shared" si="0"/>
        <v>1.6692196352845817E-3</v>
      </c>
      <c r="G36" s="11">
        <f t="shared" si="1"/>
        <v>17399567669.864128</v>
      </c>
      <c r="H36" s="11">
        <f t="shared" si="2"/>
        <v>5949486688.315217</v>
      </c>
    </row>
    <row r="37" spans="1:8" x14ac:dyDescent="0.3">
      <c r="A37" t="s">
        <v>15</v>
      </c>
      <c r="B37" t="s">
        <v>13</v>
      </c>
      <c r="C37" t="s">
        <v>12</v>
      </c>
      <c r="D37" t="s">
        <v>6</v>
      </c>
      <c r="E37" s="10">
        <v>84.03</v>
      </c>
      <c r="F37" s="18">
        <f t="shared" si="0"/>
        <v>3.8115360313305265E-2</v>
      </c>
      <c r="G37" s="11">
        <f t="shared" si="1"/>
        <v>761994633.1679163</v>
      </c>
      <c r="H37" s="11">
        <f t="shared" si="2"/>
        <v>260551124.75306439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/>
    <sheetView tabSelected="1" workbookViewId="1">
      <selection activeCell="K9" sqref="K9"/>
    </sheetView>
  </sheetViews>
  <sheetFormatPr defaultRowHeight="14.4" x14ac:dyDescent="0.3"/>
  <cols>
    <col min="1" max="1" width="17.77734375" customWidth="1"/>
    <col min="2" max="2" width="53.21875" customWidth="1"/>
  </cols>
  <sheetData>
    <row r="1" spans="1:14" ht="18" x14ac:dyDescent="0.35">
      <c r="A1" s="12" t="s">
        <v>50</v>
      </c>
      <c r="B1" s="12"/>
      <c r="C1" s="12"/>
    </row>
    <row r="2" spans="1:14" ht="18" x14ac:dyDescent="0.35">
      <c r="A2" s="12" t="s">
        <v>51</v>
      </c>
      <c r="B2" s="12"/>
      <c r="C2" s="12"/>
    </row>
    <row r="3" spans="1:14" ht="18" x14ac:dyDescent="0.35">
      <c r="B3" s="12"/>
      <c r="C3" s="12"/>
    </row>
    <row r="4" spans="1:14" ht="18" x14ac:dyDescent="0.35">
      <c r="A4" s="12" t="s">
        <v>89</v>
      </c>
    </row>
    <row r="5" spans="1:14" ht="18" x14ac:dyDescent="0.35">
      <c r="A5" s="21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4" ht="15.6" x14ac:dyDescent="0.3">
      <c r="A6" s="22" t="s">
        <v>90</v>
      </c>
      <c r="B6" s="23"/>
    </row>
    <row r="7" spans="1:14" x14ac:dyDescent="0.3">
      <c r="A7" s="18">
        <v>594</v>
      </c>
      <c r="B7" t="s">
        <v>91</v>
      </c>
    </row>
    <row r="8" spans="1:14" x14ac:dyDescent="0.3">
      <c r="A8" s="18">
        <v>4352.8900000000003</v>
      </c>
      <c r="B8" t="s">
        <v>92</v>
      </c>
    </row>
    <row r="9" spans="1:14" x14ac:dyDescent="0.3">
      <c r="A9" s="18">
        <v>7.3</v>
      </c>
      <c r="B9" t="s">
        <v>93</v>
      </c>
    </row>
    <row r="10" spans="1:14" x14ac:dyDescent="0.3">
      <c r="A10" s="18">
        <v>1100</v>
      </c>
      <c r="B10" t="s">
        <v>94</v>
      </c>
    </row>
    <row r="11" spans="1:14" x14ac:dyDescent="0.3">
      <c r="A11" s="18"/>
    </row>
    <row r="12" spans="1:14" x14ac:dyDescent="0.3">
      <c r="A12" s="24" t="s">
        <v>95</v>
      </c>
    </row>
    <row r="13" spans="1:14" x14ac:dyDescent="0.3">
      <c r="A13" s="25" t="s">
        <v>96</v>
      </c>
    </row>
    <row r="15" spans="1:14" ht="15.6" x14ac:dyDescent="0.3">
      <c r="A15" s="22" t="s">
        <v>97</v>
      </c>
      <c r="B15" s="23"/>
    </row>
    <row r="16" spans="1:14" x14ac:dyDescent="0.3">
      <c r="A16" s="26">
        <v>36.35</v>
      </c>
      <c r="B16" t="s">
        <v>98</v>
      </c>
    </row>
    <row r="17" spans="1:8" x14ac:dyDescent="0.3">
      <c r="A17" s="26">
        <v>330000</v>
      </c>
      <c r="B17" t="s">
        <v>99</v>
      </c>
    </row>
    <row r="18" spans="1:8" x14ac:dyDescent="0.3">
      <c r="A18" s="26">
        <v>7600</v>
      </c>
      <c r="B18" t="s">
        <v>100</v>
      </c>
    </row>
    <row r="20" spans="1:8" x14ac:dyDescent="0.3">
      <c r="A20" s="24" t="s">
        <v>101</v>
      </c>
    </row>
    <row r="21" spans="1:8" x14ac:dyDescent="0.3">
      <c r="A21" s="25" t="s">
        <v>102</v>
      </c>
    </row>
    <row r="23" spans="1:8" x14ac:dyDescent="0.3">
      <c r="A23" s="27" t="s">
        <v>103</v>
      </c>
      <c r="B23" s="27"/>
      <c r="C23" s="27"/>
      <c r="D23" s="27"/>
      <c r="E23" s="27"/>
      <c r="F23" s="27"/>
      <c r="G23" s="27"/>
      <c r="H23" s="27"/>
    </row>
    <row r="26" spans="1:8" x14ac:dyDescent="0.3">
      <c r="A26" s="28" t="s">
        <v>104</v>
      </c>
    </row>
    <row r="27" spans="1:8" x14ac:dyDescent="0.3">
      <c r="A27" s="28" t="s">
        <v>105</v>
      </c>
    </row>
    <row r="28" spans="1:8" x14ac:dyDescent="0.3">
      <c r="A28">
        <f>(30.08*7.3*0.55)</f>
        <v>120.77119999999999</v>
      </c>
      <c r="B28" t="s">
        <v>106</v>
      </c>
    </row>
    <row r="29" spans="1:8" x14ac:dyDescent="0.3">
      <c r="A29">
        <f>(A28*0.004965)</f>
        <v>0.59962900799999996</v>
      </c>
      <c r="B29" t="s">
        <v>107</v>
      </c>
    </row>
    <row r="30" spans="1:8" x14ac:dyDescent="0.3">
      <c r="A30">
        <f>(A29*0.09)</f>
        <v>5.3966610719999995E-2</v>
      </c>
    </row>
    <row r="31" spans="1:8" x14ac:dyDescent="0.3">
      <c r="A31" s="28" t="s">
        <v>108</v>
      </c>
    </row>
    <row r="33" spans="1:2" x14ac:dyDescent="0.3">
      <c r="A33" s="26">
        <f>(36350000000000/330000)</f>
        <v>110151515.15151516</v>
      </c>
      <c r="B33" t="s">
        <v>109</v>
      </c>
    </row>
    <row r="34" spans="1:2" x14ac:dyDescent="0.3">
      <c r="A34" s="10">
        <f>(30.08*7600)</f>
        <v>228608</v>
      </c>
      <c r="B34" t="s">
        <v>110</v>
      </c>
    </row>
    <row r="35" spans="1:2" x14ac:dyDescent="0.3">
      <c r="A35">
        <f>(A34/A33)</f>
        <v>2.0753958734525445E-3</v>
      </c>
    </row>
    <row r="36" spans="1:2" x14ac:dyDescent="0.3">
      <c r="A36">
        <f>(A35*0.51)</f>
        <v>1.0584518954607977E-3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AVERT Monthly Emission Changes </vt:lpstr>
      <vt:lpstr>Cost Effectiveness</vt:lpstr>
      <vt:lpstr>Methane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Hans Rosebrock</dc:creator>
  <cp:lastModifiedBy>Allen Gallant</cp:lastModifiedBy>
  <dcterms:created xsi:type="dcterms:W3CDTF">2024-03-20T14:53:02Z</dcterms:created>
  <dcterms:modified xsi:type="dcterms:W3CDTF">2024-03-31T10:11:49Z</dcterms:modified>
</cp:coreProperties>
</file>