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1106" documentId="8_{8C794FCC-600B-4574-80D7-A95DE8243E6C}" xr6:coauthVersionLast="47" xr6:coauthVersionMax="47" xr10:uidLastSave="{6CC6E625-AB77-4092-B819-C371541374CF}"/>
  <bookViews>
    <workbookView xWindow="6525" yWindow="2685" windowWidth="28800" windowHeight="15435" tabRatio="979" firstSheet="1" activeTab="2" xr2:uid="{AAC398A2-E95D-4231-A920-55B8B1C73F3F}"/>
  </bookViews>
  <sheets>
    <sheet name="Overview" sheetId="26" r:id="rId1"/>
    <sheet name="Consolidated Budget" sheetId="30" r:id="rId2"/>
    <sheet name="Central Texas Clean Civic Hubs" sheetId="16" r:id="rId3"/>
  </sheets>
  <definedNames>
    <definedName name="_xlnm._FilterDatabase" localSheetId="2" hidden="1">'Central Texas Clean Civic Hubs'!#REF!</definedName>
    <definedName name="_xlnm._FilterDatabase" localSheetId="1" hidden="1">'Consolidated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30" l="1"/>
  <c r="F16" i="30"/>
  <c r="G16" i="30"/>
  <c r="H16" i="30"/>
  <c r="D16" i="30"/>
  <c r="E13" i="30"/>
  <c r="F13" i="30"/>
  <c r="G13" i="30"/>
  <c r="H13" i="30"/>
  <c r="D13" i="30"/>
  <c r="E12" i="30"/>
  <c r="F12" i="30"/>
  <c r="G12" i="30"/>
  <c r="H12" i="30"/>
  <c r="D12" i="30"/>
  <c r="E11" i="30"/>
  <c r="E10" i="30"/>
  <c r="F10" i="30"/>
  <c r="G10" i="30"/>
  <c r="H10" i="30"/>
  <c r="D10" i="30"/>
  <c r="E9" i="30"/>
  <c r="F9" i="30"/>
  <c r="G9" i="30"/>
  <c r="H9" i="30"/>
  <c r="D9" i="30"/>
  <c r="E8" i="30"/>
  <c r="F8" i="30"/>
  <c r="G8" i="30"/>
  <c r="H8" i="30"/>
  <c r="D8" i="30"/>
  <c r="E7" i="30"/>
  <c r="F7" i="30"/>
  <c r="G7" i="30"/>
  <c r="H7" i="30"/>
  <c r="D7" i="30"/>
  <c r="J48" i="16"/>
  <c r="G48" i="16"/>
  <c r="H48" i="16"/>
  <c r="F48" i="16"/>
  <c r="J44" i="16" l="1"/>
  <c r="J45" i="16"/>
  <c r="J43" i="16"/>
  <c r="J10" i="16"/>
  <c r="J18" i="16"/>
  <c r="J8" i="16"/>
  <c r="J9" i="16"/>
  <c r="E16" i="16"/>
  <c r="F16" i="16"/>
  <c r="E54" i="16"/>
  <c r="F54" i="16"/>
  <c r="G54" i="16"/>
  <c r="H54" i="16"/>
  <c r="D54" i="16"/>
  <c r="J53" i="16"/>
  <c r="J52" i="16"/>
  <c r="J54" i="16" s="1"/>
  <c r="E48" i="16"/>
  <c r="D48" i="16"/>
  <c r="E40" i="16"/>
  <c r="F40" i="16"/>
  <c r="G40" i="16"/>
  <c r="H40" i="16"/>
  <c r="D40" i="16"/>
  <c r="J39" i="16"/>
  <c r="E34" i="16"/>
  <c r="F34" i="16"/>
  <c r="F11" i="30" s="1"/>
  <c r="G34" i="16"/>
  <c r="G11" i="30" s="1"/>
  <c r="H34" i="16"/>
  <c r="H11" i="30" s="1"/>
  <c r="D34" i="16"/>
  <c r="D11" i="30" s="1"/>
  <c r="J32" i="16"/>
  <c r="J33" i="16"/>
  <c r="J36" i="16"/>
  <c r="J37" i="16"/>
  <c r="J38" i="16"/>
  <c r="J42" i="16"/>
  <c r="J47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6" i="16" l="1"/>
  <c r="F49" i="16"/>
  <c r="F56" i="16" s="1"/>
  <c r="J40" i="16"/>
  <c r="J34" i="16"/>
  <c r="J30" i="16"/>
  <c r="J26" i="16"/>
  <c r="D49" i="16"/>
  <c r="H49" i="16"/>
  <c r="H56" i="16" s="1"/>
  <c r="J11" i="16"/>
  <c r="J13" i="16"/>
  <c r="J16" i="16" s="1"/>
  <c r="E49" i="16"/>
  <c r="E56" i="16" s="1"/>
  <c r="G49" i="16"/>
  <c r="G56" i="16" s="1"/>
  <c r="J13" i="30" l="1"/>
  <c r="J16" i="30"/>
  <c r="J10" i="30"/>
  <c r="J11" i="30"/>
  <c r="E14" i="30"/>
  <c r="E18" i="30" s="1"/>
  <c r="J12" i="30"/>
  <c r="J9" i="30"/>
  <c r="J8" i="30"/>
  <c r="G14" i="30"/>
  <c r="G18" i="30" s="1"/>
  <c r="J7" i="30"/>
  <c r="H14" i="30"/>
  <c r="H18" i="30" s="1"/>
  <c r="D14" i="30"/>
  <c r="J49" i="16"/>
  <c r="J56" i="16" s="1"/>
  <c r="D23" i="30" s="1"/>
  <c r="F14" i="30" l="1"/>
  <c r="F18" i="30" s="1"/>
  <c r="D18" i="30"/>
  <c r="D25" i="30"/>
  <c r="J14" i="30" l="1"/>
  <c r="J18" i="30" s="1"/>
  <c r="E23" i="30"/>
  <c r="E25" i="30" l="1"/>
</calcChain>
</file>

<file path=xl/sharedStrings.xml><?xml version="1.0" encoding="utf-8"?>
<sst xmlns="http://schemas.openxmlformats.org/spreadsheetml/2006/main" count="91" uniqueCount="52">
  <si>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</si>
  <si>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</si>
  <si>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</si>
  <si>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</si>
  <si>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</si>
  <si>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</si>
  <si>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</si>
  <si>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</si>
  <si>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</si>
  <si>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</si>
  <si>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</si>
  <si>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</si>
  <si>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</si>
  <si>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</si>
  <si>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</si>
  <si>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</si>
  <si>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</si>
  <si>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</si>
  <si>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</si>
  <si>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</si>
  <si>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</si>
  <si>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</si>
  <si>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</si>
  <si>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</si>
  <si>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</si>
  <si>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</si>
  <si>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</si>
  <si>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</si>
  <si>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</si>
  <si>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</si>
  <si>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</si>
  <si>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</si>
  <si>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</si>
  <si>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Travis County will hire a position to manage program administration, contract agreements with subrecipients, and certify completed work in line with grant requirements. Base salary is $85,000 with the possibility of 3% increases in line with historical rates for the County as a whole.</t>
  </si>
  <si>
    <t xml:space="preserve"> Fringe Benefits </t>
  </si>
  <si>
    <t xml:space="preserve"> Travel </t>
  </si>
  <si>
    <t>N/A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</si>
  <si>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</si>
  <si>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</si>
  <si>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</si>
  <si>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</si>
  <si>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</si>
  <si>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Other (Subawards 1-10)</t>
  </si>
  <si>
    <t>The first 10 subawards will be for large projects involving construction. These are estimated to be $3,000,000 per project for a total cost of $30,000,000. Implementation will begin in Year 3 and close by Year 5.</t>
  </si>
  <si>
    <t>Other (Subawards 10-40)</t>
  </si>
  <si>
    <t>The 30 other subawards will be for small projects not involving construction. These are estimated to be approximately $500,000 per project for a total cost of $15,000,000. Implementation will begin in Year 3 and close by Year 5.</t>
  </si>
  <si>
    <t>Other (Subawards Subtotal)</t>
  </si>
  <si>
    <t>Indirect Costs</t>
  </si>
  <si>
    <t>Central Texas Clean Civic Hubs</t>
  </si>
  <si>
    <t>Fringe is approximately 42% of the total personnel costs. Associated benefits with the single position. This includes OASDI, Medicare, medical insurance starting at $1,079 per month and increasing by 4% per year (in line with historical rates), life insurance, retirement contributions starting at 17.65% of salary and increasing by 3% per year (in line with historical rates), and worker's compensation insurance.</t>
  </si>
  <si>
    <t xml:space="preserve">Annual contract for a program administrator who will create materials, handle application gathering, evaluate applications against criteria, and then handle Davis-Bacon compliance for construction projects. </t>
  </si>
  <si>
    <t>Cost of one (1) mobile workstation computer, one (1) keyboard, one (1) mouse, and one (1) monitor at a cost of $2,600 for the complete workstation setup.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</si>
</sst>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7" fillId="0" borderId="0" xfId="0" applyFont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4"/>
    </xf>
    <xf numFmtId="0" fontId="18" fillId="0" borderId="1" xfId="0" applyFont="1" applyBorder="1" applyAlignment="1">
      <alignment horizontal="left" wrapText="1" indent="2"/>
    </xf>
    <xf numFmtId="0" fontId="2" fillId="0" borderId="22" xfId="0" applyFont="1" applyBorder="1" applyAlignment="1">
      <alignment vertical="center" wrapText="1"/>
    </xf>
    <xf numFmtId="6" fontId="20" fillId="7" borderId="1" xfId="0" applyNumberFormat="1" applyFont="1" applyFill="1" applyBorder="1" applyAlignment="1">
      <alignment wrapText="1"/>
    </xf>
    <xf numFmtId="0" fontId="18" fillId="8" borderId="0" xfId="0" applyFont="1" applyFill="1"/>
    <xf numFmtId="6" fontId="20" fillId="4" borderId="1" xfId="0" applyNumberFormat="1" applyFont="1" applyFill="1" applyBorder="1" applyAlignment="1">
      <alignment wrapText="1"/>
    </xf>
    <xf numFmtId="0" fontId="18" fillId="0" borderId="0" xfId="0" applyFont="1"/>
    <xf numFmtId="6" fontId="20" fillId="7" borderId="1" xfId="0" applyNumberFormat="1" applyFont="1" applyFill="1" applyBorder="1" applyAlignment="1">
      <alignment horizontal="left" vertical="top" wrapText="1"/>
    </xf>
    <xf numFmtId="6" fontId="20" fillId="7" borderId="8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20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57"/>
      <c r="R28" s="5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6"/>
  <sheetViews>
    <sheetView showGridLines="0" zoomScaleNormal="100" workbookViewId="0">
      <selection activeCell="C23" sqref="C23:F25"/>
    </sheetView>
  </sheetViews>
  <sheetFormatPr defaultColWidth="9.28515625" defaultRowHeight="15" customHeight="1" x14ac:dyDescent="0.25"/>
  <cols>
    <col min="1" max="1" width="3.28515625" customWidth="1"/>
    <col min="2" max="2" width="12.28515625" customWidth="1"/>
    <col min="3" max="3" width="29.28515625" customWidth="1"/>
    <col min="4" max="4" width="13.28515625" style="6" customWidth="1"/>
    <col min="5" max="5" width="13.28515625" style="2" customWidth="1"/>
    <col min="6" max="7" width="13.28515625" customWidth="1"/>
    <col min="8" max="8" width="13.28515625" style="2" customWidth="1"/>
    <col min="9" max="9" width="3.570312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0</v>
      </c>
    </row>
    <row r="3" spans="2:39" ht="26.65" customHeight="1" x14ac:dyDescent="0.25">
      <c r="B3" s="78" t="s">
        <v>1</v>
      </c>
      <c r="C3" s="78"/>
      <c r="D3" s="78"/>
      <c r="E3" s="78"/>
      <c r="F3" s="78"/>
      <c r="G3" s="78"/>
      <c r="H3" s="78"/>
      <c r="I3" s="78"/>
      <c r="J3" s="78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1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2" t="s">
        <v>10</v>
      </c>
    </row>
    <row r="7" spans="2:39" s="5" customFormat="1" x14ac:dyDescent="0.25">
      <c r="B7" s="22" t="s">
        <v>11</v>
      </c>
      <c r="C7" s="51" t="s">
        <v>12</v>
      </c>
      <c r="D7" s="72">
        <f>'Central Texas Clean Civic Hubs'!D11</f>
        <v>0</v>
      </c>
      <c r="E7" s="72">
        <f>'Central Texas Clean Civic Hubs'!E11</f>
        <v>85000</v>
      </c>
      <c r="F7" s="72">
        <f>'Central Texas Clean Civic Hubs'!F11</f>
        <v>87600</v>
      </c>
      <c r="G7" s="72">
        <f>'Central Texas Clean Civic Hubs'!G11</f>
        <v>90200</v>
      </c>
      <c r="H7" s="72">
        <f>'Central Texas Clean Civic Hubs'!H11</f>
        <v>92900</v>
      </c>
      <c r="I7" s="73"/>
      <c r="J7" s="72">
        <f>SUM(D7:I7)</f>
        <v>355700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72">
        <f>'Central Texas Clean Civic Hubs'!D16</f>
        <v>0</v>
      </c>
      <c r="E8" s="72">
        <f>'Central Texas Clean Civic Hubs'!E16</f>
        <v>35700</v>
      </c>
      <c r="F8" s="72">
        <f>'Central Texas Clean Civic Hubs'!F16</f>
        <v>37300</v>
      </c>
      <c r="G8" s="72">
        <f>'Central Texas Clean Civic Hubs'!G16</f>
        <v>39100</v>
      </c>
      <c r="H8" s="72">
        <f>'Central Texas Clean Civic Hubs'!H16</f>
        <v>41000</v>
      </c>
      <c r="I8" s="73"/>
      <c r="J8" s="72">
        <f t="shared" ref="J8:J14" si="0">SUM(D8:I8)</f>
        <v>153100</v>
      </c>
    </row>
    <row r="9" spans="2:39" x14ac:dyDescent="0.25">
      <c r="B9" s="23"/>
      <c r="C9" s="51" t="s">
        <v>14</v>
      </c>
      <c r="D9" s="72">
        <f>'Central Texas Clean Civic Hubs'!D26</f>
        <v>0</v>
      </c>
      <c r="E9" s="72">
        <f>'Central Texas Clean Civic Hubs'!E26</f>
        <v>0</v>
      </c>
      <c r="F9" s="72">
        <f>'Central Texas Clean Civic Hubs'!F26</f>
        <v>0</v>
      </c>
      <c r="G9" s="72">
        <f>'Central Texas Clean Civic Hubs'!G26</f>
        <v>0</v>
      </c>
      <c r="H9" s="72">
        <f>'Central Texas Clean Civic Hubs'!H26</f>
        <v>0</v>
      </c>
      <c r="I9" s="73"/>
      <c r="J9" s="72">
        <f t="shared" si="0"/>
        <v>0</v>
      </c>
    </row>
    <row r="10" spans="2:39" x14ac:dyDescent="0.25">
      <c r="B10" s="23"/>
      <c r="C10" s="51" t="s">
        <v>15</v>
      </c>
      <c r="D10" s="72">
        <f>'Central Texas Clean Civic Hubs'!D30</f>
        <v>0</v>
      </c>
      <c r="E10" s="72">
        <f>'Central Texas Clean Civic Hubs'!E30</f>
        <v>0</v>
      </c>
      <c r="F10" s="72">
        <f>'Central Texas Clean Civic Hubs'!F30</f>
        <v>0</v>
      </c>
      <c r="G10" s="72">
        <f>'Central Texas Clean Civic Hubs'!G30</f>
        <v>0</v>
      </c>
      <c r="H10" s="72">
        <f>'Central Texas Clean Civic Hubs'!H30</f>
        <v>0</v>
      </c>
      <c r="I10" s="73"/>
      <c r="J10" s="72">
        <f t="shared" si="0"/>
        <v>0</v>
      </c>
    </row>
    <row r="11" spans="2:39" x14ac:dyDescent="0.25">
      <c r="B11" s="23"/>
      <c r="C11" s="51" t="s">
        <v>16</v>
      </c>
      <c r="D11" s="72">
        <f>'Central Texas Clean Civic Hubs'!D34</f>
        <v>0</v>
      </c>
      <c r="E11" s="72">
        <f>'Central Texas Clean Civic Hubs'!E34</f>
        <v>2600</v>
      </c>
      <c r="F11" s="72">
        <f>'Central Texas Clean Civic Hubs'!F34</f>
        <v>0</v>
      </c>
      <c r="G11" s="72">
        <f>'Central Texas Clean Civic Hubs'!G34</f>
        <v>0</v>
      </c>
      <c r="H11" s="72">
        <f>'Central Texas Clean Civic Hubs'!H34</f>
        <v>0</v>
      </c>
      <c r="I11" s="73"/>
      <c r="J11" s="72">
        <f t="shared" si="0"/>
        <v>2600</v>
      </c>
    </row>
    <row r="12" spans="2:39" x14ac:dyDescent="0.25">
      <c r="B12" s="23"/>
      <c r="C12" s="51" t="s">
        <v>17</v>
      </c>
      <c r="D12" s="72">
        <f>'Central Texas Clean Civic Hubs'!D40</f>
        <v>897520</v>
      </c>
      <c r="E12" s="72">
        <f>'Central Texas Clean Civic Hubs'!E40</f>
        <v>897520</v>
      </c>
      <c r="F12" s="72">
        <f>'Central Texas Clean Civic Hubs'!F40</f>
        <v>897520</v>
      </c>
      <c r="G12" s="72">
        <f>'Central Texas Clean Civic Hubs'!G40</f>
        <v>897520</v>
      </c>
      <c r="H12" s="72">
        <f>'Central Texas Clean Civic Hubs'!H40</f>
        <v>897520</v>
      </c>
      <c r="I12" s="73"/>
      <c r="J12" s="72">
        <f t="shared" si="0"/>
        <v>4487600</v>
      </c>
    </row>
    <row r="13" spans="2:39" x14ac:dyDescent="0.25">
      <c r="B13" s="23"/>
      <c r="C13" s="51" t="s">
        <v>18</v>
      </c>
      <c r="D13" s="72">
        <f>'Central Texas Clean Civic Hubs'!D48</f>
        <v>0</v>
      </c>
      <c r="E13" s="72">
        <f>'Central Texas Clean Civic Hubs'!E48</f>
        <v>0</v>
      </c>
      <c r="F13" s="72">
        <f>'Central Texas Clean Civic Hubs'!F48</f>
        <v>14997000</v>
      </c>
      <c r="G13" s="72">
        <f>'Central Texas Clean Civic Hubs'!G48</f>
        <v>14997000</v>
      </c>
      <c r="H13" s="72">
        <f>'Central Texas Clean Civic Hubs'!H48</f>
        <v>14997000</v>
      </c>
      <c r="I13" s="73"/>
      <c r="J13" s="72">
        <f t="shared" si="0"/>
        <v>44991000</v>
      </c>
    </row>
    <row r="14" spans="2:39" x14ac:dyDescent="0.25">
      <c r="B14" s="24"/>
      <c r="C14" s="9" t="s">
        <v>19</v>
      </c>
      <c r="D14" s="74">
        <f>D13+D12+D11+D10+D9+D8+D7</f>
        <v>897520</v>
      </c>
      <c r="E14" s="74">
        <f>E13+E12+E11+E10+E9+E8+E7</f>
        <v>1020820</v>
      </c>
      <c r="F14" s="74">
        <f>F13+F12+F11+F10+F9+F8+F7</f>
        <v>16019420</v>
      </c>
      <c r="G14" s="74">
        <f>G13+G12+G11+G10+G9+G8+G7</f>
        <v>16023820</v>
      </c>
      <c r="H14" s="74">
        <f>H13+H12+H11+H10+H9+H8+H7</f>
        <v>16028420</v>
      </c>
      <c r="I14" s="75"/>
      <c r="J14" s="74">
        <f t="shared" si="0"/>
        <v>49990000</v>
      </c>
    </row>
    <row r="15" spans="2:39" x14ac:dyDescent="0.25">
      <c r="B15" s="60"/>
      <c r="D15"/>
      <c r="E15"/>
      <c r="H15"/>
      <c r="I15"/>
      <c r="J15" s="18" t="s">
        <v>20</v>
      </c>
    </row>
    <row r="16" spans="2:39" ht="20.100000000000001" customHeight="1" x14ac:dyDescent="0.25">
      <c r="B16" s="60"/>
      <c r="C16" s="9" t="s">
        <v>21</v>
      </c>
      <c r="D16" s="55">
        <f>'Central Texas Clean Civic Hubs'!D54</f>
        <v>0</v>
      </c>
      <c r="E16" s="55">
        <f>'Central Texas Clean Civic Hubs'!E54</f>
        <v>0</v>
      </c>
      <c r="F16" s="55">
        <f>'Central Texas Clean Civic Hubs'!F54</f>
        <v>0</v>
      </c>
      <c r="G16" s="55">
        <f>'Central Texas Clean Civic Hubs'!G54</f>
        <v>0</v>
      </c>
      <c r="H16" s="55">
        <f>'Central Texas Clean Civic Hubs'!H54</f>
        <v>0</v>
      </c>
      <c r="J16" s="9">
        <f>SUM(D16:H16)</f>
        <v>0</v>
      </c>
    </row>
    <row r="17" spans="2:10" ht="15.75" thickBot="1" x14ac:dyDescent="0.3">
      <c r="B17" s="60"/>
      <c r="D17"/>
      <c r="E17"/>
      <c r="H17"/>
      <c r="I17"/>
      <c r="J17" s="18" t="s">
        <v>20</v>
      </c>
    </row>
    <row r="18" spans="2:10" ht="31.15" customHeight="1" thickBot="1" x14ac:dyDescent="0.3">
      <c r="B18" s="59" t="s">
        <v>22</v>
      </c>
      <c r="C18" s="19"/>
      <c r="D18" s="52">
        <f>D14+D16</f>
        <v>897520</v>
      </c>
      <c r="E18" s="52">
        <f>E14+E16</f>
        <v>1020820</v>
      </c>
      <c r="F18" s="52">
        <f>F14+F16</f>
        <v>16019420</v>
      </c>
      <c r="G18" s="52">
        <f>G14+G16</f>
        <v>16023820</v>
      </c>
      <c r="H18" s="52">
        <f>H14+H16</f>
        <v>16028420</v>
      </c>
      <c r="I18" s="53"/>
      <c r="J18" s="63">
        <f>J14+J16</f>
        <v>49990000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80"/>
      <c r="F21" s="80"/>
      <c r="H21"/>
      <c r="I21"/>
    </row>
    <row r="22" spans="2:10" ht="29.1" customHeight="1" x14ac:dyDescent="0.25">
      <c r="B22" s="47" t="s">
        <v>24</v>
      </c>
      <c r="C22" s="47" t="s">
        <v>25</v>
      </c>
      <c r="D22" s="54" t="s">
        <v>26</v>
      </c>
      <c r="E22" s="81" t="s">
        <v>27</v>
      </c>
      <c r="F22" s="81"/>
      <c r="H22"/>
      <c r="I22"/>
    </row>
    <row r="23" spans="2:10" ht="15" customHeight="1" x14ac:dyDescent="0.25">
      <c r="B23" s="51">
        <v>1</v>
      </c>
      <c r="C23" s="76" t="s">
        <v>48</v>
      </c>
      <c r="D23" s="77">
        <f>'Central Texas Clean Civic Hubs'!J56</f>
        <v>49990000</v>
      </c>
      <c r="E23" s="79">
        <f>D23/D$25</f>
        <v>1</v>
      </c>
      <c r="F23" s="79"/>
      <c r="H23"/>
      <c r="I23"/>
    </row>
    <row r="24" spans="2:10" ht="15" customHeight="1" x14ac:dyDescent="0.25">
      <c r="B24" s="51"/>
      <c r="C24" s="72"/>
      <c r="D24" s="77"/>
      <c r="E24" s="79"/>
      <c r="F24" s="79"/>
      <c r="H24"/>
      <c r="I24"/>
    </row>
    <row r="25" spans="2:10" ht="15" customHeight="1" x14ac:dyDescent="0.25">
      <c r="B25" s="51" t="s">
        <v>28</v>
      </c>
      <c r="C25" s="72"/>
      <c r="D25" s="77">
        <f>SUM(D23:D24)</f>
        <v>49990000</v>
      </c>
      <c r="E25" s="79">
        <f>SUM(E23:E24)</f>
        <v>1</v>
      </c>
      <c r="F25" s="79"/>
      <c r="H25"/>
      <c r="I25"/>
    </row>
    <row r="26" spans="2:10" ht="15" customHeight="1" x14ac:dyDescent="0.25">
      <c r="H26"/>
      <c r="I26"/>
    </row>
  </sheetData>
  <mergeCells count="6">
    <mergeCell ref="B3:J3"/>
    <mergeCell ref="E24:F24"/>
    <mergeCell ref="E25:F25"/>
    <mergeCell ref="E21:F21"/>
    <mergeCell ref="E22:F22"/>
    <mergeCell ref="E23:F2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1"/>
  <sheetViews>
    <sheetView showGridLines="0" tabSelected="1" topLeftCell="A32" zoomScale="80" zoomScaleNormal="80" workbookViewId="0">
      <selection activeCell="O51" sqref="O51"/>
    </sheetView>
  </sheetViews>
  <sheetFormatPr defaultColWidth="9.28515625" defaultRowHeight="15" x14ac:dyDescent="0.25"/>
  <cols>
    <col min="1" max="1" width="3.28515625" customWidth="1"/>
    <col min="2" max="2" width="10.28515625" customWidth="1"/>
    <col min="3" max="3" width="43.85546875" customWidth="1"/>
    <col min="4" max="4" width="12.42578125" style="6" customWidth="1"/>
    <col min="5" max="5" width="12.5703125" style="2" customWidth="1"/>
    <col min="6" max="6" width="13.140625" bestFit="1" customWidth="1"/>
    <col min="7" max="7" width="13" customWidth="1"/>
    <col min="8" max="8" width="13.140625" style="2" bestFit="1" customWidth="1"/>
    <col min="9" max="9" width="1.7109375" style="7" customWidth="1"/>
    <col min="10" max="10" width="12.7109375" customWidth="1"/>
    <col min="11" max="11" width="10.28515625" customWidth="1"/>
  </cols>
  <sheetData>
    <row r="2" spans="2:39" ht="23.25" x14ac:dyDescent="0.35">
      <c r="B2" s="30" t="s">
        <v>29</v>
      </c>
    </row>
    <row r="3" spans="2:39" x14ac:dyDescent="0.25">
      <c r="B3" s="5" t="s">
        <v>30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64" t="s">
        <v>11</v>
      </c>
      <c r="C7" s="26" t="s">
        <v>31</v>
      </c>
      <c r="D7" s="10"/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05" x14ac:dyDescent="0.25">
      <c r="B8" s="23"/>
      <c r="C8" s="68" t="s">
        <v>33</v>
      </c>
      <c r="D8" s="15">
        <v>0</v>
      </c>
      <c r="E8" s="15">
        <v>85000</v>
      </c>
      <c r="F8" s="15">
        <v>87600</v>
      </c>
      <c r="G8" s="15">
        <v>90200</v>
      </c>
      <c r="H8" s="15">
        <v>92900</v>
      </c>
      <c r="I8" s="35"/>
      <c r="J8" s="15">
        <f>SUM(D8:H8)</f>
        <v>355700</v>
      </c>
      <c r="L8" s="65"/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85000</v>
      </c>
      <c r="F11" s="16">
        <f t="shared" si="0"/>
        <v>87600</v>
      </c>
      <c r="G11" s="16">
        <f t="shared" si="0"/>
        <v>90200</v>
      </c>
      <c r="H11" s="16">
        <f t="shared" si="0"/>
        <v>92900</v>
      </c>
      <c r="J11" s="16">
        <f t="shared" si="0"/>
        <v>355700</v>
      </c>
    </row>
    <row r="12" spans="2:39" x14ac:dyDescent="0.25">
      <c r="B12" s="23"/>
      <c r="C12" s="14" t="s">
        <v>34</v>
      </c>
      <c r="D12" s="13" t="s">
        <v>32</v>
      </c>
      <c r="E12" s="10"/>
      <c r="F12" s="10"/>
      <c r="G12" s="10"/>
      <c r="H12" s="10"/>
      <c r="J12" s="8" t="s">
        <v>32</v>
      </c>
    </row>
    <row r="13" spans="2:39" ht="150" x14ac:dyDescent="0.25">
      <c r="B13" s="23"/>
      <c r="C13" s="67" t="s">
        <v>49</v>
      </c>
      <c r="D13" s="15">
        <v>0</v>
      </c>
      <c r="E13" s="15">
        <v>35700</v>
      </c>
      <c r="F13" s="15">
        <v>37300</v>
      </c>
      <c r="G13" s="15">
        <v>39100</v>
      </c>
      <c r="H13" s="15">
        <v>41000</v>
      </c>
      <c r="J13" s="15">
        <f>SUM(D13:H13)</f>
        <v>153100</v>
      </c>
      <c r="L13" s="65"/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35700</v>
      </c>
      <c r="F16" s="16">
        <f t="shared" si="2"/>
        <v>37300</v>
      </c>
      <c r="G16" s="16">
        <f t="shared" si="2"/>
        <v>39100</v>
      </c>
      <c r="H16" s="16">
        <f t="shared" si="2"/>
        <v>41000</v>
      </c>
      <c r="J16" s="16">
        <f t="shared" si="2"/>
        <v>153100</v>
      </c>
    </row>
    <row r="17" spans="2:10" x14ac:dyDescent="0.25">
      <c r="B17" s="23"/>
      <c r="C17" s="14" t="s">
        <v>35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69" t="s">
        <v>36</v>
      </c>
      <c r="D18" s="15">
        <v>0</v>
      </c>
      <c r="E18" s="11">
        <v>0</v>
      </c>
      <c r="F18" s="11">
        <v>0</v>
      </c>
      <c r="G18" s="11">
        <v>0</v>
      </c>
      <c r="H18" s="11">
        <v>0</v>
      </c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37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70" t="s">
        <v>36</v>
      </c>
      <c r="D28" s="15">
        <v>0</v>
      </c>
      <c r="E28" s="10">
        <v>0</v>
      </c>
      <c r="F28" s="10">
        <v>0</v>
      </c>
      <c r="G28" s="10">
        <v>0</v>
      </c>
      <c r="H28" s="10">
        <v>0</v>
      </c>
      <c r="J28" s="15">
        <f>SUM(D28:H28)</f>
        <v>0</v>
      </c>
    </row>
    <row r="29" spans="2:10" x14ac:dyDescent="0.25">
      <c r="B29" s="23" t="s">
        <v>38</v>
      </c>
      <c r="C29" s="28" t="s">
        <v>38</v>
      </c>
      <c r="D29" s="13" t="s">
        <v>32</v>
      </c>
      <c r="E29" s="10"/>
      <c r="F29" s="10"/>
      <c r="G29" s="10"/>
      <c r="H29" s="10"/>
      <c r="J29" s="15">
        <f t="shared" ref="J29:J49" si="5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25">
      <c r="B31" s="23"/>
      <c r="C31" s="14" t="s">
        <v>39</v>
      </c>
      <c r="D31" s="13" t="s">
        <v>32</v>
      </c>
      <c r="E31" s="10"/>
      <c r="F31" s="10"/>
      <c r="G31" s="10"/>
      <c r="H31" s="10"/>
      <c r="J31" s="15"/>
    </row>
    <row r="32" spans="2:10" ht="60" x14ac:dyDescent="0.25">
      <c r="B32" s="23"/>
      <c r="C32" s="66" t="s">
        <v>51</v>
      </c>
      <c r="D32" s="15">
        <v>0</v>
      </c>
      <c r="E32" s="15">
        <v>2600</v>
      </c>
      <c r="F32" s="15">
        <v>0</v>
      </c>
      <c r="G32" s="15">
        <v>0</v>
      </c>
      <c r="H32" s="15">
        <v>0</v>
      </c>
      <c r="I32" s="35"/>
      <c r="J32" s="15">
        <f t="shared" si="5"/>
        <v>2600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2600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2600</v>
      </c>
    </row>
    <row r="35" spans="2:10" x14ac:dyDescent="0.25">
      <c r="B35" s="23"/>
      <c r="C35" s="14" t="s">
        <v>40</v>
      </c>
      <c r="D35" s="13" t="s">
        <v>32</v>
      </c>
      <c r="E35" s="10"/>
      <c r="F35" s="10"/>
      <c r="G35" s="10"/>
      <c r="H35" s="10"/>
      <c r="J35" s="15"/>
    </row>
    <row r="36" spans="2:10" ht="75" x14ac:dyDescent="0.25">
      <c r="B36" s="23"/>
      <c r="C36" s="66" t="s">
        <v>50</v>
      </c>
      <c r="D36" s="15">
        <v>897520</v>
      </c>
      <c r="E36" s="15">
        <v>897520</v>
      </c>
      <c r="F36" s="15">
        <v>897520</v>
      </c>
      <c r="G36" s="15">
        <v>897520</v>
      </c>
      <c r="H36" s="15">
        <v>897520</v>
      </c>
      <c r="I36" s="35"/>
      <c r="J36" s="15">
        <f t="shared" si="5"/>
        <v>4487600</v>
      </c>
    </row>
    <row r="37" spans="2:10" x14ac:dyDescent="0.25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897520</v>
      </c>
      <c r="E40" s="16">
        <f t="shared" ref="E40:H40" si="8">SUM(E36:E39)</f>
        <v>897520</v>
      </c>
      <c r="F40" s="16">
        <f t="shared" si="8"/>
        <v>897520</v>
      </c>
      <c r="G40" s="16">
        <f t="shared" si="8"/>
        <v>897520</v>
      </c>
      <c r="H40" s="16">
        <f t="shared" si="8"/>
        <v>897520</v>
      </c>
      <c r="J40" s="16">
        <f>SUM(J36:J39)</f>
        <v>4487600</v>
      </c>
    </row>
    <row r="41" spans="2:10" x14ac:dyDescent="0.25">
      <c r="B41" s="23"/>
      <c r="C41" s="14" t="s">
        <v>41</v>
      </c>
      <c r="D41" s="13" t="s">
        <v>32</v>
      </c>
      <c r="E41" s="10"/>
      <c r="F41" s="10"/>
      <c r="G41" s="10"/>
      <c r="H41" s="10"/>
      <c r="J41" s="15"/>
    </row>
    <row r="42" spans="2:10" x14ac:dyDescent="0.25">
      <c r="B42" s="23"/>
      <c r="C42" s="71" t="s">
        <v>42</v>
      </c>
      <c r="D42" s="15"/>
      <c r="E42" s="44"/>
      <c r="F42" s="44"/>
      <c r="G42" s="44"/>
      <c r="H42" s="44"/>
      <c r="J42" s="15">
        <f t="shared" si="5"/>
        <v>0</v>
      </c>
    </row>
    <row r="43" spans="2:10" ht="75" x14ac:dyDescent="0.25">
      <c r="B43" s="23"/>
      <c r="C43" s="67" t="s">
        <v>43</v>
      </c>
      <c r="D43" s="15"/>
      <c r="E43" s="56"/>
      <c r="F43" s="56">
        <v>9998000</v>
      </c>
      <c r="G43" s="56">
        <v>9998000</v>
      </c>
      <c r="H43" s="56">
        <v>9998000</v>
      </c>
      <c r="J43" s="15">
        <f>SUM(D43:H43)</f>
        <v>29994000</v>
      </c>
    </row>
    <row r="44" spans="2:10" x14ac:dyDescent="0.25">
      <c r="B44" s="23"/>
      <c r="C44" s="71" t="s">
        <v>44</v>
      </c>
      <c r="D44" s="15"/>
      <c r="E44" s="56"/>
      <c r="F44" s="56"/>
      <c r="G44" s="56"/>
      <c r="H44" s="56"/>
      <c r="J44" s="15">
        <f t="shared" ref="J44:J45" si="9">SUM(D44:H44)</f>
        <v>0</v>
      </c>
    </row>
    <row r="45" spans="2:10" ht="90" x14ac:dyDescent="0.25">
      <c r="B45" s="23"/>
      <c r="C45" s="67" t="s">
        <v>45</v>
      </c>
      <c r="D45" s="15"/>
      <c r="E45" s="56"/>
      <c r="F45" s="56">
        <v>4999000</v>
      </c>
      <c r="G45" s="56">
        <v>4999000</v>
      </c>
      <c r="H45" s="56">
        <v>4999000</v>
      </c>
      <c r="J45" s="15">
        <f t="shared" si="9"/>
        <v>14997000</v>
      </c>
    </row>
    <row r="46" spans="2:10" x14ac:dyDescent="0.25">
      <c r="B46" s="23"/>
      <c r="C46" s="71" t="s">
        <v>46</v>
      </c>
      <c r="D46" s="15"/>
      <c r="E46" s="56"/>
      <c r="F46" s="56">
        <v>14997000</v>
      </c>
      <c r="G46" s="56">
        <v>14997000</v>
      </c>
      <c r="H46" s="56">
        <v>14997000</v>
      </c>
      <c r="J46" s="15">
        <f>SUM(D46:H46)</f>
        <v>44991000</v>
      </c>
    </row>
    <row r="47" spans="2:10" x14ac:dyDescent="0.25">
      <c r="B47" s="23"/>
      <c r="C47" s="67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4"/>
      <c r="C48" s="9" t="s">
        <v>18</v>
      </c>
      <c r="D48" s="16">
        <f>SUM(D42:D47)</f>
        <v>0</v>
      </c>
      <c r="E48" s="16">
        <f>SUM(E42:E47)</f>
        <v>0</v>
      </c>
      <c r="F48" s="16">
        <f>F46</f>
        <v>14997000</v>
      </c>
      <c r="G48" s="16">
        <f t="shared" ref="G48:H48" si="10">G46</f>
        <v>14997000</v>
      </c>
      <c r="H48" s="16">
        <f t="shared" si="10"/>
        <v>14997000</v>
      </c>
      <c r="J48" s="16">
        <f>J46</f>
        <v>44991000</v>
      </c>
    </row>
    <row r="49" spans="2:10" x14ac:dyDescent="0.25">
      <c r="B49" s="24"/>
      <c r="C49" s="9" t="s">
        <v>19</v>
      </c>
      <c r="D49" s="16">
        <f>SUM(D48,D40,D34,D30,D26,D16,D11)</f>
        <v>897520</v>
      </c>
      <c r="E49" s="16">
        <f>SUM(E48,E40,E34,E30,E26,E16,E11)</f>
        <v>1020820</v>
      </c>
      <c r="F49" s="16">
        <f>SUM(F48,F40,F34,F30,F26,F16,F11)</f>
        <v>16019420</v>
      </c>
      <c r="G49" s="16">
        <f>SUM(G48,G40,G34,G30,G26,G16,G11)</f>
        <v>16023820</v>
      </c>
      <c r="H49" s="16">
        <f>SUM(H48,H40,H34,H30,H26,H16,H11)</f>
        <v>16028420</v>
      </c>
      <c r="J49" s="16">
        <f t="shared" si="5"/>
        <v>49990000</v>
      </c>
    </row>
    <row r="50" spans="2:10" x14ac:dyDescent="0.25">
      <c r="B50" s="6"/>
      <c r="D50"/>
      <c r="E50"/>
      <c r="H50"/>
      <c r="I50"/>
      <c r="J50" t="s">
        <v>20</v>
      </c>
    </row>
    <row r="51" spans="2:10" ht="30" x14ac:dyDescent="0.25">
      <c r="B51" s="64" t="s">
        <v>47</v>
      </c>
      <c r="C51" s="17" t="s">
        <v>47</v>
      </c>
      <c r="D51" s="18"/>
      <c r="E51" s="18"/>
      <c r="F51" s="18"/>
      <c r="G51" s="18"/>
      <c r="H51" s="18"/>
      <c r="I51"/>
      <c r="J51" s="18" t="s">
        <v>20</v>
      </c>
    </row>
    <row r="52" spans="2:10" x14ac:dyDescent="0.25">
      <c r="B52" s="23"/>
      <c r="C52" s="25"/>
      <c r="D52" s="13"/>
      <c r="E52" s="10"/>
      <c r="F52" s="10"/>
      <c r="G52" s="10"/>
      <c r="H52" s="10"/>
      <c r="J52" s="15">
        <f>SUM(D52:H52)</f>
        <v>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 t="shared" ref="J53" si="11">SUM(D53:H53)</f>
        <v>0</v>
      </c>
    </row>
    <row r="54" spans="2:10" x14ac:dyDescent="0.25">
      <c r="B54" s="24"/>
      <c r="C54" s="9" t="s">
        <v>21</v>
      </c>
      <c r="D54" s="16">
        <f>SUM(D52:D53)</f>
        <v>0</v>
      </c>
      <c r="E54" s="16">
        <f t="shared" ref="E54:H54" si="12">SUM(E52:E53)</f>
        <v>0</v>
      </c>
      <c r="F54" s="16">
        <f t="shared" si="12"/>
        <v>0</v>
      </c>
      <c r="G54" s="16">
        <f t="shared" si="12"/>
        <v>0</v>
      </c>
      <c r="H54" s="16">
        <f t="shared" si="12"/>
        <v>0</v>
      </c>
      <c r="J54" s="16">
        <f>SUM(J52:J53)</f>
        <v>0</v>
      </c>
    </row>
    <row r="55" spans="2:10" ht="15.75" thickBot="1" x14ac:dyDescent="0.3">
      <c r="B55" s="6"/>
      <c r="D55"/>
      <c r="E55"/>
      <c r="H55"/>
      <c r="I55"/>
      <c r="J55" t="s">
        <v>20</v>
      </c>
    </row>
    <row r="56" spans="2:10" s="1" customFormat="1" ht="30.75" thickBot="1" x14ac:dyDescent="0.3">
      <c r="B56" s="19" t="s">
        <v>22</v>
      </c>
      <c r="C56" s="19"/>
      <c r="D56" s="20">
        <v>897520</v>
      </c>
      <c r="E56" s="20">
        <f t="shared" ref="E56:J56" si="13">SUM(E54,E49)</f>
        <v>1020820</v>
      </c>
      <c r="F56" s="20">
        <f t="shared" si="13"/>
        <v>16019420</v>
      </c>
      <c r="G56" s="20">
        <f t="shared" si="13"/>
        <v>16023820</v>
      </c>
      <c r="H56" s="20">
        <f t="shared" si="13"/>
        <v>16028420</v>
      </c>
      <c r="I56" s="7"/>
      <c r="J56" s="20">
        <f t="shared" si="13"/>
        <v>49990000</v>
      </c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</sheetData>
  <phoneticPr fontId="19" type="noConversion"/>
  <pageMargins left="0.7" right="0.7" top="0.75" bottom="0.75" header="0.3" footer="0.3"/>
  <pageSetup scale="97" fitToHeight="0" orientation="landscape" r:id="rId1"/>
  <ignoredErrors>
    <ignoredError sqref="J19:J25 J32 J36:J38 J8" formulaRange="1"/>
    <ignoredError sqref="J4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8BE050AD41234C84CF6300B7C5494A" ma:contentTypeVersion="6" ma:contentTypeDescription="Create a new document." ma:contentTypeScope="" ma:versionID="8c5d89e8d9066dbca9e49e42d29693a5">
  <xsd:schema xmlns:xsd="http://www.w3.org/2001/XMLSchema" xmlns:xs="http://www.w3.org/2001/XMLSchema" xmlns:p="http://schemas.microsoft.com/office/2006/metadata/properties" xmlns:ns2="0195a0de-4d7c-4694-92b8-4b600a5c22da" xmlns:ns3="407a534f-2fbf-40e4-9988-766b29e72985" targetNamespace="http://schemas.microsoft.com/office/2006/metadata/properties" ma:root="true" ma:fieldsID="4e2c29f76d1b8c2980062508d71ba298" ns2:_="" ns3:_="">
    <xsd:import namespace="0195a0de-4d7c-4694-92b8-4b600a5c22da"/>
    <xsd:import namespace="407a534f-2fbf-40e4-9988-766b29e729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5a0de-4d7c-4694-92b8-4b600a5c22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a534f-2fbf-40e4-9988-766b29e7298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07a534f-2fbf-40e4-9988-766b29e72985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A145E190-1322-4C32-8769-0A7748B9D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5a0de-4d7c-4694-92b8-4b600a5c22da"/>
    <ds:schemaRef ds:uri="407a534f-2fbf-40e4-9988-766b29e729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a34aa5d2-bd47-441b-ad6f-17a487aaf127"/>
    <ds:schemaRef ds:uri="4d07db8f-a873-4930-9689-40145cbadc2c"/>
    <ds:schemaRef ds:uri="http://schemas.microsoft.com/sharepoint/v3"/>
    <ds:schemaRef ds:uri="407a534f-2fbf-40e4-9988-766b29e7298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Consolidated Budget</vt:lpstr>
      <vt:lpstr>Central Texas Clean Civic Hubs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2024-03-29T17:53:40Z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0x010100348BE050AD41234C84CF6300B7C5494A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