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BD531097-5139-48C6-B41C-3DC930D1CF4D}" xr6:coauthVersionLast="47" xr6:coauthVersionMax="47" xr10:uidLastSave="{00000000-0000-0000-0000-000000000000}"/>
  <bookViews>
    <workbookView xWindow="2685" yWindow="2685" windowWidth="21600" windowHeight="11385" tabRatio="979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16" l="1"/>
  <c r="G54" i="16"/>
  <c r="F54" i="16"/>
  <c r="E54" i="16"/>
  <c r="D54" i="16"/>
  <c r="J22" i="16"/>
  <c r="J42" i="16" l="1"/>
  <c r="J43" i="16"/>
  <c r="J35" i="16"/>
  <c r="J36" i="16"/>
  <c r="J11" i="16"/>
  <c r="J10" i="16"/>
  <c r="J9" i="16"/>
  <c r="J8" i="16"/>
  <c r="H18" i="16"/>
  <c r="G18" i="16"/>
  <c r="F18" i="16"/>
  <c r="E18" i="16"/>
  <c r="D18" i="16"/>
  <c r="H16" i="16"/>
  <c r="G16" i="16"/>
  <c r="F16" i="16"/>
  <c r="E16" i="16"/>
  <c r="D16" i="16"/>
  <c r="H28" i="16"/>
  <c r="G28" i="16"/>
  <c r="F28" i="16"/>
  <c r="E28" i="16"/>
  <c r="D28" i="16"/>
  <c r="J13" i="16"/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5" i="16"/>
  <c r="J21" i="16"/>
  <c r="E54" i="34"/>
  <c r="J54" i="34" s="1"/>
  <c r="F54" i="34"/>
  <c r="F56" i="34" s="1"/>
  <c r="J56" i="34" s="1"/>
  <c r="G54" i="34"/>
  <c r="H54" i="34"/>
  <c r="D54" i="34"/>
  <c r="J12" i="16"/>
  <c r="J14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55" i="16"/>
  <c r="E50" i="16"/>
  <c r="F50" i="16"/>
  <c r="G50" i="16"/>
  <c r="H50" i="16"/>
  <c r="D50" i="16"/>
  <c r="E46" i="16"/>
  <c r="F46" i="16"/>
  <c r="G46" i="16"/>
  <c r="H46" i="16"/>
  <c r="D46" i="16"/>
  <c r="J45" i="16"/>
  <c r="E38" i="16"/>
  <c r="F38" i="16"/>
  <c r="G38" i="16"/>
  <c r="H38" i="16"/>
  <c r="D38" i="16"/>
  <c r="J34" i="16"/>
  <c r="J37" i="16"/>
  <c r="J40" i="16"/>
  <c r="J41" i="16"/>
  <c r="J44" i="16"/>
  <c r="J48" i="16"/>
  <c r="J49" i="16"/>
  <c r="E32" i="16"/>
  <c r="F32" i="16"/>
  <c r="G32" i="16"/>
  <c r="H32" i="16"/>
  <c r="D32" i="16"/>
  <c r="J31" i="16"/>
  <c r="J30" i="16"/>
  <c r="J24" i="16"/>
  <c r="J25" i="16"/>
  <c r="J26" i="16"/>
  <c r="J27" i="16"/>
  <c r="J23" i="16"/>
  <c r="E19" i="16"/>
  <c r="F19" i="16"/>
  <c r="G19" i="16"/>
  <c r="H19" i="16"/>
  <c r="D19" i="16"/>
  <c r="J16" i="16" l="1"/>
  <c r="J18" i="16"/>
  <c r="J38" i="16"/>
  <c r="J46" i="16"/>
  <c r="J32" i="16"/>
  <c r="G10" i="30"/>
  <c r="J50" i="16"/>
  <c r="J28" i="16"/>
  <c r="D51" i="16"/>
  <c r="E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51" i="16"/>
  <c r="J19" i="16"/>
  <c r="J55" i="29"/>
  <c r="J49" i="29"/>
  <c r="J50" i="28"/>
  <c r="J56" i="27"/>
  <c r="E51" i="16"/>
  <c r="G51" i="16"/>
  <c r="F51" i="16"/>
  <c r="H56" i="16" l="1"/>
  <c r="H16" i="30" s="1"/>
  <c r="G56" i="16"/>
  <c r="G16" i="30" s="1"/>
  <c r="E56" i="16"/>
  <c r="E16" i="30" s="1"/>
  <c r="F56" i="16"/>
  <c r="F16" i="30" s="1"/>
  <c r="J10" i="30"/>
  <c r="J11" i="30"/>
  <c r="D58" i="34"/>
  <c r="J51" i="34"/>
  <c r="J58" i="34" s="1"/>
  <c r="J51" i="33"/>
  <c r="J58" i="33" s="1"/>
  <c r="D58" i="33"/>
  <c r="J46" i="32"/>
  <c r="J53" i="32" s="1"/>
  <c r="E14" i="30"/>
  <c r="J12" i="30"/>
  <c r="F14" i="30"/>
  <c r="J9" i="30"/>
  <c r="J8" i="30"/>
  <c r="J51" i="28"/>
  <c r="J58" i="28" s="1"/>
  <c r="D25" i="30" s="1"/>
  <c r="G14" i="30"/>
  <c r="J7" i="30"/>
  <c r="F58" i="28"/>
  <c r="H14" i="30"/>
  <c r="D14" i="30"/>
  <c r="J13" i="30"/>
  <c r="J50" i="31"/>
  <c r="J57" i="31" s="1"/>
  <c r="J50" i="29"/>
  <c r="J57" i="29" s="1"/>
  <c r="D26" i="30" s="1"/>
  <c r="J51" i="27"/>
  <c r="J58" i="27" s="1"/>
  <c r="D24" i="30" s="1"/>
  <c r="J51" i="16"/>
  <c r="F58" i="16" l="1"/>
  <c r="F18" i="30"/>
  <c r="E58" i="16"/>
  <c r="H18" i="30"/>
  <c r="E18" i="30"/>
  <c r="G58" i="16"/>
  <c r="D56" i="16"/>
  <c r="J54" i="16"/>
  <c r="J56" i="16" s="1"/>
  <c r="J58" i="16" s="1"/>
  <c r="D23" i="30" s="1"/>
  <c r="D29" i="30" s="1"/>
  <c r="E24" i="30" s="1"/>
  <c r="G18" i="30"/>
  <c r="H58" i="16"/>
  <c r="J14" i="30"/>
  <c r="D16" i="30" l="1"/>
  <c r="D58" i="16"/>
  <c r="E25" i="30"/>
  <c r="E23" i="30"/>
  <c r="E26" i="30"/>
  <c r="E27" i="30"/>
  <c r="J16" i="30" l="1"/>
  <c r="J18" i="30" s="1"/>
  <c r="D18" i="30"/>
  <c r="E29" i="30"/>
</calcChain>
</file>

<file path=xl/sharedStrings.xml><?xml version="1.0" encoding="utf-8"?>
<sst xmlns="http://schemas.openxmlformats.org/spreadsheetml/2006/main" count="526" uniqueCount="113">
  <si>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</si>
  <si>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</si>
  <si>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</si>
  <si>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</si>
  <si>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</si>
  <si>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</si>
  <si>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</si>
  <si>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</si>
  <si>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</si>
  <si>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</si>
  <si>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</si>
  <si>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</si>
  <si>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</si>
  <si>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</si>
  <si>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</si>
  <si>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</si>
  <si>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</si>
  <si>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</si>
  <si>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</si>
  <si>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</si>
  <si>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</si>
  <si>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</si>
  <si>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</si>
  <si>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</si>
  <si>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</si>
  <si>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</si>
  <si>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</si>
  <si>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</si>
  <si>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</si>
  <si>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</si>
  <si>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</si>
  <si>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</si>
  <si>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</si>
  <si>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</si>
  <si>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</si>
  <si>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</si>
  <si>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</si>
  <si>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</si>
  <si>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</si>
  <si>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</si>
  <si>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</si>
  <si>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</si>
  <si>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</si>
  <si>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</si>
  <si>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</si>
  <si>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</si>
  <si>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</si>
  <si>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</si>
  <si>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</si>
  <si>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</si>
  <si>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</si>
  <si>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</si>
  <si>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</si>
  <si>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</si>
  <si>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</si>
  <si>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</si>
  <si>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</si>
  <si>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</si>
  <si>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</si>
  <si>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</si>
  <si>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</si>
  <si>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</si>
  <si>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</si>
  <si>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</si>
  <si>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</si>
  <si>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</si>
  <si>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</si>
  <si>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</si>
  <si>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</si>
  <si>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</si>
  <si>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</si>
  <si>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</si>
  <si>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</si>
  <si>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</si>
  <si>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</si>
  <si>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</si>
  <si>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</si>
  <si>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</si>
  <si>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</si>
  <si>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2 Laptop Computers @ $2,700 each</t>
  </si>
  <si>
    <t>Mileage for local travel, 500 miles @ $0.67/mile, increase $0.02/year</t>
  </si>
  <si>
    <t>Award Ceremony: Partners Travel Reimbursement - 12 partners travel, average $800 reimbursement</t>
  </si>
  <si>
    <t>2 mobile phones for business use @ $700 each</t>
  </si>
  <si>
    <t>CMSF Program Coordinator (2080 hours, project management, outreach, web content, with salary increase)</t>
  </si>
  <si>
    <t>CMSF Full-time employees @ 30% of salary</t>
  </si>
  <si>
    <t>Advertising and Publicity of Program Results</t>
  </si>
  <si>
    <t>Awards and Recognition Events</t>
  </si>
  <si>
    <t>AIS Analysis and Air Emission Reduction Calculations</t>
  </si>
  <si>
    <r>
      <rPr>
        <b/>
        <i/>
        <sz val="11"/>
        <rFont val="Calibri"/>
        <family val="2"/>
        <scheme val="minor"/>
      </rPr>
      <t>Benioff Ocean Science Laboratory:</t>
    </r>
    <r>
      <rPr>
        <i/>
        <sz val="11"/>
        <rFont val="Calibri"/>
        <family val="2"/>
        <scheme val="minor"/>
      </rPr>
      <t xml:space="preserve"> Near-real-time AIS data analysis, carrier performance and benefits reporting</t>
    </r>
  </si>
  <si>
    <t>Acoustic analysis and noise reduction benefit determination</t>
  </si>
  <si>
    <t>Whale mortality risk reduction analysis</t>
  </si>
  <si>
    <t xml:space="preserve"> Supplies and Data Subscriptions</t>
  </si>
  <si>
    <t>IHS Markit Maritime Portal Subscription</t>
  </si>
  <si>
    <t>Gatehouse Data Subscription</t>
  </si>
  <si>
    <t>CMSF Leadership and strategy (600 hours, Executive, with salary increase)</t>
  </si>
  <si>
    <t>Marine Exchange of Sourthern California Data Subscription</t>
  </si>
  <si>
    <t>Marine Exchange of Alaska Data Subscription</t>
  </si>
  <si>
    <t>Legal Services (currently received pro bono)</t>
  </si>
  <si>
    <t>CMSF Indirect Cost - 12% of funds managed by CMSF</t>
  </si>
  <si>
    <t>Protecting Blue Whales and Blue Skies</t>
  </si>
  <si>
    <t>CMSF Corporate and Public Engagement (4160 hours, outreach, public relations, direct engagement with cargo owners and freight forwarders, with salary increase)</t>
  </si>
  <si>
    <t xml:space="preserve">CMSF Marine Resource Protection Specialist (1200 hours, carrier and OGV owner interface, data analysis, with salary increase) </t>
  </si>
  <si>
    <t>Santa Barbara County APCD Division Manager (120 hours at $292/hour fully burdened rate, with salary increase)</t>
  </si>
  <si>
    <t>Santa Barbara County APCD Air Quality Engineer (400 hours at $220/hour fully burdened rate, with salary increase)</t>
  </si>
  <si>
    <t>Santa Barbara County APCD Public Information Officer (160 hours at $186/hour fully burdened rate, with salary increase)</t>
  </si>
  <si>
    <t>Conferences and direct corporate engagement: 25 trips per year - airfare and fees $600 round trip</t>
  </si>
  <si>
    <t>Hotel - $200 per night, 60 nights per year</t>
  </si>
  <si>
    <t>Per Diem $70/day, 60 days per year, increase $2/year</t>
  </si>
  <si>
    <t>Conference registration fees: 6 conferences per year, $3,000 registration fees (2 attendees at $1,500 each)</t>
  </si>
  <si>
    <t>Ground Transportation and parking, $100 per day, 60 days</t>
  </si>
  <si>
    <t>Ventura County APCD Division Manager (200 hours at $238/hour fully burdened rate, with salary increase)</t>
  </si>
  <si>
    <r>
      <t>Personnel</t>
    </r>
    <r>
      <rPr>
        <sz val="11"/>
        <rFont val="Calibri"/>
        <family val="2"/>
        <scheme val="minor"/>
      </rPr>
      <t xml:space="preserve"> (Note: shaded rows listed at fully burdened rates so fringe and indirect costs not calculated separately, funds not managed by CMSF)</t>
    </r>
  </si>
  <si>
    <t xml:space="preserve"> TOTAL SUPPLIES AND DATA SUBSCRIPTIONS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</si>
</sst>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E0E6F4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9" fillId="5" borderId="8" xfId="0" applyFont="1" applyFill="1" applyBorder="1"/>
    <xf numFmtId="0" fontId="20" fillId="5" borderId="7" xfId="0" applyFont="1" applyFill="1" applyBorder="1" applyAlignment="1">
      <alignment wrapText="1"/>
    </xf>
    <xf numFmtId="0" fontId="20" fillId="5" borderId="6" xfId="0" applyFont="1" applyFill="1" applyBorder="1" applyAlignment="1">
      <alignment wrapText="1"/>
    </xf>
    <xf numFmtId="0" fontId="21" fillId="0" borderId="0" xfId="0" applyFont="1"/>
    <xf numFmtId="0" fontId="20" fillId="6" borderId="13" xfId="0" applyFont="1" applyFill="1" applyBorder="1" applyAlignment="1">
      <alignment wrapText="1"/>
    </xf>
    <xf numFmtId="0" fontId="20" fillId="6" borderId="14" xfId="0" applyFont="1" applyFill="1" applyBorder="1" applyAlignment="1">
      <alignment wrapText="1"/>
    </xf>
    <xf numFmtId="0" fontId="20" fillId="6" borderId="15" xfId="0" applyFont="1" applyFill="1" applyBorder="1" applyAlignment="1">
      <alignment wrapText="1"/>
    </xf>
    <xf numFmtId="0" fontId="20" fillId="6" borderId="7" xfId="0" applyFont="1" applyFill="1" applyBorder="1" applyAlignment="1">
      <alignment wrapText="1"/>
    </xf>
    <xf numFmtId="0" fontId="20" fillId="6" borderId="3" xfId="0" applyFont="1" applyFill="1" applyBorder="1"/>
    <xf numFmtId="0" fontId="20" fillId="0" borderId="2" xfId="0" applyFont="1" applyBorder="1" applyAlignment="1">
      <alignment vertical="top" wrapText="1"/>
    </xf>
    <xf numFmtId="0" fontId="21" fillId="0" borderId="1" xfId="0" applyFont="1" applyBorder="1" applyAlignment="1">
      <alignment wrapText="1"/>
    </xf>
    <xf numFmtId="0" fontId="21" fillId="0" borderId="1" xfId="0" applyFont="1" applyBorder="1"/>
    <xf numFmtId="0" fontId="21" fillId="0" borderId="5" xfId="0" applyFont="1" applyBorder="1" applyAlignment="1">
      <alignment vertical="top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21" fillId="0" borderId="0" xfId="0" applyNumberFormat="1" applyFont="1"/>
    <xf numFmtId="6" fontId="21" fillId="0" borderId="1" xfId="0" applyNumberFormat="1" applyFont="1" applyBorder="1" applyAlignment="1">
      <alignment wrapText="1"/>
    </xf>
    <xf numFmtId="0" fontId="21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21" fillId="0" borderId="3" xfId="0" applyFont="1" applyBorder="1" applyAlignment="1">
      <alignment vertical="top"/>
    </xf>
    <xf numFmtId="0" fontId="21" fillId="0" borderId="0" xfId="0" applyFont="1" applyAlignment="1">
      <alignment vertical="top"/>
    </xf>
    <xf numFmtId="0" fontId="20" fillId="0" borderId="1" xfId="0" applyFont="1" applyBorder="1"/>
    <xf numFmtId="0" fontId="20" fillId="0" borderId="11" xfId="0" applyFont="1" applyBorder="1" applyAlignment="1">
      <alignment wrapText="1"/>
    </xf>
    <xf numFmtId="6" fontId="22" fillId="0" borderId="12" xfId="0" applyNumberFormat="1" applyFont="1" applyBorder="1" applyAlignment="1">
      <alignment wrapText="1"/>
    </xf>
    <xf numFmtId="0" fontId="20" fillId="0" borderId="0" xfId="0" applyFont="1"/>
    <xf numFmtId="164" fontId="21" fillId="0" borderId="0" xfId="1" applyNumberFormat="1" applyFont="1" applyBorder="1"/>
    <xf numFmtId="6" fontId="22" fillId="4" borderId="1" xfId="0" applyNumberFormat="1" applyFont="1" applyFill="1" applyBorder="1" applyAlignment="1">
      <alignment wrapText="1"/>
    </xf>
    <xf numFmtId="6" fontId="22" fillId="4" borderId="4" xfId="0" applyNumberFormat="1" applyFont="1" applyFill="1" applyBorder="1" applyAlignment="1">
      <alignment wrapText="1"/>
    </xf>
    <xf numFmtId="0" fontId="20" fillId="0" borderId="5" xfId="0" applyFont="1" applyBorder="1" applyAlignment="1">
      <alignment vertical="top" wrapText="1"/>
    </xf>
    <xf numFmtId="0" fontId="18" fillId="9" borderId="1" xfId="0" applyFont="1" applyFill="1" applyBorder="1" applyAlignment="1">
      <alignment horizontal="left" vertical="top" wrapText="1" indent="2"/>
    </xf>
    <xf numFmtId="6" fontId="18" fillId="9" borderId="1" xfId="0" applyNumberFormat="1" applyFont="1" applyFill="1" applyBorder="1" applyAlignment="1">
      <alignment wrapText="1"/>
    </xf>
    <xf numFmtId="0" fontId="21" fillId="9" borderId="0" xfId="0" applyFont="1" applyFill="1"/>
    <xf numFmtId="8" fontId="18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0E6F4"/>
      <color rgb="FFEDF1F9"/>
      <color rgb="FFED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1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C21" sqref="C21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37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108" t="s">
        <v>1</v>
      </c>
      <c r="C3" s="108"/>
      <c r="D3" s="108"/>
      <c r="E3" s="108"/>
      <c r="F3" s="108"/>
      <c r="G3" s="108"/>
      <c r="H3" s="108"/>
      <c r="I3" s="108"/>
      <c r="J3" s="108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Budget'!D16+'Measure 2 Budget'!D11+'Measure 3 Budget'!D11+'Measure 4 Budget'!D11+'Measure 5 Budget'!D11</f>
        <v>774000</v>
      </c>
      <c r="E7" s="52">
        <f>'Measure 1 Budget'!E16+'Measure 2 Budget'!E11+'Measure 3 Budget'!E11+'Measure 4 Budget'!E11+'Measure 5 Budget'!E11</f>
        <v>822375</v>
      </c>
      <c r="F7" s="52">
        <f>'Measure 1 Budget'!F16+'Measure 2 Budget'!F11+'Measure 3 Budget'!F11+'Measure 4 Budget'!F11+'Measure 5 Budget'!F11</f>
        <v>870750</v>
      </c>
      <c r="G7" s="52">
        <f>'Measure 1 Budget'!G16+'Measure 2 Budget'!G11+'Measure 3 Budget'!G11+'Measure 4 Budget'!G11+'Measure 5 Budget'!G11</f>
        <v>919125</v>
      </c>
      <c r="H7" s="52">
        <f>'Measure 1 Budget'!H16+'Measure 2 Budget'!H11+'Measure 3 Budget'!H11+'Measure 4 Budget'!H11+'Measure 5 Budget'!H11</f>
        <v>967500</v>
      </c>
      <c r="I7" s="53"/>
      <c r="J7" s="52">
        <f>SUM(D7:I7)</f>
        <v>4353750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Budget'!D19+'Measure 2 Budget'!D16+'Measure 3 Budget'!D16+'Measure 4 Budget'!D16+'Measure 5 Budget'!D16</f>
        <v>172080</v>
      </c>
      <c r="E8" s="52">
        <f>'Measure 1 Budget'!E19+'Measure 2 Budget'!E16+'Measure 3 Budget'!E16+'Measure 4 Budget'!E16</f>
        <v>182835</v>
      </c>
      <c r="F8" s="52">
        <f>'Measure 1 Budget'!F19+'Measure 2 Budget'!F16+'Measure 3 Budget'!F16+'Measure 4 Budget'!F16</f>
        <v>193590</v>
      </c>
      <c r="G8" s="52">
        <f>'Measure 1 Budget'!G19+'Measure 2 Budget'!G16+'Measure 3 Budget'!G16+'Measure 4 Budget'!G16</f>
        <v>204345</v>
      </c>
      <c r="H8" s="52">
        <f>'Measure 1 Budget'!H19+'Measure 2 Budget'!H16+'Measure 3 Budget'!H16+'Measure 4 Budget'!H16</f>
        <v>215100</v>
      </c>
      <c r="I8" s="53"/>
      <c r="J8" s="52">
        <f t="shared" ref="J8:J14" si="0">SUM(D8:I8)</f>
        <v>967950</v>
      </c>
    </row>
    <row r="9" spans="2:39" x14ac:dyDescent="0.25">
      <c r="B9" s="23"/>
      <c r="C9" s="51" t="s">
        <v>14</v>
      </c>
      <c r="D9" s="52">
        <f>'Measure 1 Budget'!D28+'Measure 2 Budget'!D27+'Measure 3 Budget'!D27+'Measure 4 Budget'!D27+'Measure 5 Budget'!D27</f>
        <v>65135</v>
      </c>
      <c r="E9" s="52">
        <f>'Measure 1 Budget'!E28+'Measure 2 Budget'!E27+'Measure 3 Budget'!E27+'Measure 4 Budget'!E27</f>
        <v>65265</v>
      </c>
      <c r="F9" s="52">
        <f>'Measure 1 Budget'!F28+'Measure 2 Budget'!F27+'Measure 3 Budget'!F27+'Measure 4 Budget'!F27</f>
        <v>65395</v>
      </c>
      <c r="G9" s="52">
        <f>'Measure 1 Budget'!G28+'Measure 2 Budget'!G27+'Measure 3 Budget'!G27+'Measure 4 Budget'!G27</f>
        <v>65525</v>
      </c>
      <c r="H9" s="52">
        <f>'Measure 1 Budget'!H28+'Measure 2 Budget'!H27+'Measure 3 Budget'!H27+'Measure 4 Budget'!H27</f>
        <v>65655</v>
      </c>
      <c r="I9" s="53"/>
      <c r="J9" s="52">
        <f t="shared" si="0"/>
        <v>326975</v>
      </c>
    </row>
    <row r="10" spans="2:39" x14ac:dyDescent="0.25">
      <c r="B10" s="23"/>
      <c r="C10" s="51" t="s">
        <v>15</v>
      </c>
      <c r="D10" s="52">
        <f>'Measure 1 Budget'!D32+'Measure 2 Budget'!D31+'Measure 3 Budget'!D31+'Measure 4 Budget'!D31+'Measure 5 Budget'!D31</f>
        <v>6800</v>
      </c>
      <c r="E10" s="52">
        <f>'Measure 1 Budget'!E32+'Measure 2 Budget'!E31+'Measure 3 Budget'!E31+'Measure 4 Budget'!E31</f>
        <v>0</v>
      </c>
      <c r="F10" s="52">
        <f>'Measure 1 Budget'!F32+'Measure 2 Budget'!F31+'Measure 3 Budget'!F31+'Measure 4 Budget'!F31</f>
        <v>0</v>
      </c>
      <c r="G10" s="52">
        <f>'Measure 1 Budget'!G32+'Measure 2 Budget'!G31+'Measure 3 Budget'!G31+'Measure 4 Budget'!G31</f>
        <v>0</v>
      </c>
      <c r="H10" s="52">
        <f>'Measure 1 Budget'!H32+'Measure 2 Budget'!H31+'Measure 3 Budget'!H31+'Measure 4 Budget'!H31</f>
        <v>0</v>
      </c>
      <c r="I10" s="53"/>
      <c r="J10" s="52">
        <f t="shared" si="0"/>
        <v>6800</v>
      </c>
    </row>
    <row r="11" spans="2:39" x14ac:dyDescent="0.25">
      <c r="B11" s="23"/>
      <c r="C11" s="51" t="s">
        <v>16</v>
      </c>
      <c r="D11" s="52">
        <f>'Measure 1 Budget'!D38+'Measure 2 Budget'!D35+'Measure 3 Budget'!D35+'Measure 4 Budget'!D35+'Measure 5 Budget'!D35</f>
        <v>45500</v>
      </c>
      <c r="E11" s="52">
        <f>'Measure 1 Budget'!E38+'Measure 2 Budget'!E35+'Measure 3 Budget'!E35+'Measure 4 Budget'!E35</f>
        <v>45500</v>
      </c>
      <c r="F11" s="52">
        <f>'Measure 1 Budget'!F38+'Measure 2 Budget'!F35+'Measure 3 Budget'!F35+'Measure 4 Budget'!F35</f>
        <v>45500</v>
      </c>
      <c r="G11" s="52">
        <f>'Measure 1 Budget'!G38+'Measure 2 Budget'!G35+'Measure 3 Budget'!G35+'Measure 4 Budget'!G35</f>
        <v>45500</v>
      </c>
      <c r="H11" s="52">
        <f>'Measure 1 Budget'!H38+'Measure 2 Budget'!H35+'Measure 3 Budget'!H35+'Measure 4 Budget'!H35</f>
        <v>45500</v>
      </c>
      <c r="I11" s="53"/>
      <c r="J11" s="52">
        <f t="shared" si="0"/>
        <v>227500</v>
      </c>
    </row>
    <row r="12" spans="2:39" x14ac:dyDescent="0.25">
      <c r="B12" s="23"/>
      <c r="C12" s="51" t="s">
        <v>17</v>
      </c>
      <c r="D12" s="52">
        <f>'Measure 1 Budget'!D46+'Measure 2 Budget'!D42+'Measure 3 Budget'!D42+'Measure 4 Budget'!D41+'Measure 5 Budget'!D41</f>
        <v>1330000</v>
      </c>
      <c r="E12" s="52">
        <f>'Measure 1 Budget'!E46+'Measure 2 Budget'!E42+'Measure 3 Budget'!E42+'Measure 4 Budget'!E41</f>
        <v>1330000</v>
      </c>
      <c r="F12" s="52">
        <f>'Measure 1 Budget'!F46+'Measure 2 Budget'!F42+'Measure 3 Budget'!F42+'Measure 4 Budget'!F41</f>
        <v>1330000</v>
      </c>
      <c r="G12" s="52">
        <f>'Measure 1 Budget'!G46+'Measure 2 Budget'!G42+'Measure 3 Budget'!G42+'Measure 4 Budget'!G41</f>
        <v>1330000</v>
      </c>
      <c r="H12" s="52">
        <f>'Measure 1 Budget'!H46+'Measure 2 Budget'!H42+'Measure 3 Budget'!H42+'Measure 4 Budget'!H41</f>
        <v>1330000</v>
      </c>
      <c r="I12" s="53"/>
      <c r="J12" s="52">
        <f t="shared" si="0"/>
        <v>6650000</v>
      </c>
    </row>
    <row r="13" spans="2:39" x14ac:dyDescent="0.25">
      <c r="B13" s="23"/>
      <c r="C13" s="51" t="s">
        <v>18</v>
      </c>
      <c r="D13" s="52">
        <f>'Measure 1 Budget'!D50+'Measure 2 Budget'!D50+'Measure 3 Budget'!D50+'Measure 4 Budget'!D49+'Measure 5 Budget'!D49</f>
        <v>50340</v>
      </c>
      <c r="E13" s="52">
        <f>'Measure 1 Budget'!E50+'Measure 2 Budget'!E50+'Measure 3 Budget'!E50+'Measure 4 Budget'!E49</f>
        <v>50340</v>
      </c>
      <c r="F13" s="52">
        <f>'Measure 1 Budget'!F50+'Measure 2 Budget'!F50+'Measure 3 Budget'!F50+'Measure 4 Budget'!F49</f>
        <v>50340</v>
      </c>
      <c r="G13" s="52">
        <f>'Measure 1 Budget'!G50+'Measure 2 Budget'!G50+'Measure 3 Budget'!G50+'Measure 4 Budget'!G49</f>
        <v>50340</v>
      </c>
      <c r="H13" s="52">
        <f>'Measure 1 Budget'!H50+'Measure 2 Budget'!H50+'Measure 3 Budget'!H50+'Measure 4 Budget'!H49</f>
        <v>50340</v>
      </c>
      <c r="I13" s="53"/>
      <c r="J13" s="52">
        <f t="shared" si="0"/>
        <v>251700</v>
      </c>
    </row>
    <row r="14" spans="2:39" x14ac:dyDescent="0.25">
      <c r="B14" s="24"/>
      <c r="C14" s="9" t="s">
        <v>19</v>
      </c>
      <c r="D14" s="16">
        <f>D13+D12+D11+D10+D9+D8+D7</f>
        <v>2443855</v>
      </c>
      <c r="E14" s="16">
        <f>E13+E12+E11+E10+E9+E8+E7</f>
        <v>2496315</v>
      </c>
      <c r="F14" s="16">
        <f>F13+F12+F11+F10+F9+F8+F7</f>
        <v>2555575</v>
      </c>
      <c r="G14" s="16">
        <f>G13+G12+G11+G10+G9+G8+G7</f>
        <v>2614835</v>
      </c>
      <c r="H14" s="16">
        <f>H13+H12+H11+H10+H9+H8+H7</f>
        <v>2674095</v>
      </c>
      <c r="J14" s="16">
        <f t="shared" si="0"/>
        <v>12784675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Budget'!D56+'Measure 2 Budget'!D56+'Measure 3 Budget'!D56+'Measure 4 Budget'!D55+'Measure 5 Budget'!D55</f>
        <v>305925</v>
      </c>
      <c r="E16" s="59">
        <f>'Measure 1 Budget'!E56+'Measure 2 Budget'!E56+'Measure 3 Budget'!E56+'Measure 4 Budget'!E55</f>
        <v>311371</v>
      </c>
      <c r="F16" s="59">
        <f>'Measure 1 Budget'!F56+'Measure 2 Budget'!F56+'Measure 3 Budget'!F56+'Measure 4 Budget'!F55</f>
        <v>317744</v>
      </c>
      <c r="G16" s="59">
        <f>'Measure 1 Budget'!G56+'Measure 2 Budget'!G56+'Measure 3 Budget'!G56+'Measure 4 Budget'!G55</f>
        <v>324117</v>
      </c>
      <c r="H16" s="59">
        <f>'Measure 1 Budget'!H56+'Measure 2 Budget'!H56+'Measure 3 Budget'!H56+'Measure 4 Budget'!H55</f>
        <v>330490</v>
      </c>
      <c r="J16" s="59">
        <f>SUM(D16:H16)</f>
        <v>1589647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2749780</v>
      </c>
      <c r="E18" s="54">
        <f>E14+E16</f>
        <v>2807686</v>
      </c>
      <c r="F18" s="54">
        <f>F14+F16</f>
        <v>2873319</v>
      </c>
      <c r="G18" s="54">
        <f>G14+G16</f>
        <v>2938952</v>
      </c>
      <c r="H18" s="54">
        <f>H14+H16</f>
        <v>3004585</v>
      </c>
      <c r="I18" s="55"/>
      <c r="J18" s="70">
        <f>J14+J16</f>
        <v>14374322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110"/>
      <c r="F21" s="110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111" t="s">
        <v>27</v>
      </c>
      <c r="F22" s="111"/>
      <c r="H22"/>
      <c r="I22"/>
    </row>
    <row r="23" spans="2:10" ht="15" customHeight="1" x14ac:dyDescent="0.25">
      <c r="B23" s="51">
        <v>1</v>
      </c>
      <c r="C23" s="57" t="s">
        <v>99</v>
      </c>
      <c r="D23" s="58">
        <f>'Measure 1 Budget'!J58</f>
        <v>14374322</v>
      </c>
      <c r="E23" s="109">
        <f>D23/D$29</f>
        <v>1</v>
      </c>
      <c r="F23" s="109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109">
        <f t="shared" ref="E24:E27" si="1">D24/D$29</f>
        <v>0</v>
      </c>
      <c r="F24" s="109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109">
        <f t="shared" si="1"/>
        <v>0</v>
      </c>
      <c r="F25" s="109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109">
        <f t="shared" si="1"/>
        <v>0</v>
      </c>
      <c r="F26" s="109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109">
        <f t="shared" si="1"/>
        <v>0</v>
      </c>
      <c r="F27" s="109"/>
      <c r="H27"/>
      <c r="I27"/>
    </row>
    <row r="28" spans="2:10" ht="15" customHeight="1" x14ac:dyDescent="0.25">
      <c r="B28" s="51"/>
      <c r="C28" s="52"/>
      <c r="D28" s="58"/>
      <c r="E28" s="109"/>
      <c r="F28" s="109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14374322</v>
      </c>
      <c r="E29" s="109">
        <f t="shared" ref="E29" si="2">SUM(E23:E28)</f>
        <v>1</v>
      </c>
      <c r="F29" s="109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3"/>
  <sheetViews>
    <sheetView showGridLines="0" tabSelected="1" topLeftCell="A34" zoomScale="85" zoomScaleNormal="85" workbookViewId="0">
      <selection activeCell="C55" sqref="C55"/>
    </sheetView>
  </sheetViews>
  <sheetFormatPr defaultColWidth="9.140625" defaultRowHeight="15" x14ac:dyDescent="0.25"/>
  <cols>
    <col min="1" max="1" width="3.140625" customWidth="1"/>
    <col min="2" max="2" width="11.42578125" customWidth="1"/>
    <col min="3" max="3" width="53" customWidth="1"/>
    <col min="4" max="4" width="14.5703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s="75" customFormat="1" ht="18.75" x14ac:dyDescent="0.3">
      <c r="B5" s="72" t="s">
        <v>2</v>
      </c>
      <c r="C5" s="73"/>
      <c r="D5" s="73"/>
      <c r="E5" s="73"/>
      <c r="F5" s="73"/>
      <c r="G5" s="73"/>
      <c r="H5" s="73"/>
      <c r="I5" s="73"/>
      <c r="J5" s="74"/>
    </row>
    <row r="6" spans="2:39" s="75" customFormat="1" x14ac:dyDescent="0.25">
      <c r="B6" s="76" t="s">
        <v>3</v>
      </c>
      <c r="C6" s="76" t="s">
        <v>4</v>
      </c>
      <c r="D6" s="76" t="s">
        <v>5</v>
      </c>
      <c r="E6" s="77" t="s">
        <v>6</v>
      </c>
      <c r="F6" s="77" t="s">
        <v>7</v>
      </c>
      <c r="G6" s="77" t="s">
        <v>8</v>
      </c>
      <c r="H6" s="78" t="s">
        <v>9</v>
      </c>
      <c r="I6" s="79"/>
      <c r="J6" s="80" t="s">
        <v>10</v>
      </c>
    </row>
    <row r="7" spans="2:39" s="65" customFormat="1" ht="45" x14ac:dyDescent="0.25">
      <c r="B7" s="81" t="s">
        <v>11</v>
      </c>
      <c r="C7" s="107" t="s">
        <v>111</v>
      </c>
      <c r="D7" s="82" t="s">
        <v>35</v>
      </c>
      <c r="E7" s="82" t="s">
        <v>35</v>
      </c>
      <c r="F7" s="82" t="s">
        <v>35</v>
      </c>
      <c r="G7" s="82"/>
      <c r="H7" s="82" t="s">
        <v>35</v>
      </c>
      <c r="I7" s="75"/>
      <c r="J7" s="83" t="s">
        <v>35</v>
      </c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</row>
    <row r="8" spans="2:39" s="65" customFormat="1" ht="30" customHeight="1" x14ac:dyDescent="0.25">
      <c r="B8" s="102"/>
      <c r="C8" s="103" t="s">
        <v>102</v>
      </c>
      <c r="D8" s="104">
        <v>35040</v>
      </c>
      <c r="E8" s="104">
        <v>37230</v>
      </c>
      <c r="F8" s="104">
        <v>39420</v>
      </c>
      <c r="G8" s="104">
        <v>41610</v>
      </c>
      <c r="H8" s="104">
        <v>43800</v>
      </c>
      <c r="I8" s="105"/>
      <c r="J8" s="104">
        <f t="shared" ref="J8:J11" si="0">SUM(D8:H8)</f>
        <v>197100</v>
      </c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</row>
    <row r="9" spans="2:39" s="65" customFormat="1" ht="30" customHeight="1" x14ac:dyDescent="0.25">
      <c r="B9" s="102"/>
      <c r="C9" s="103" t="s">
        <v>103</v>
      </c>
      <c r="D9" s="104">
        <v>88000</v>
      </c>
      <c r="E9" s="104">
        <v>93500</v>
      </c>
      <c r="F9" s="104">
        <v>99000</v>
      </c>
      <c r="G9" s="104">
        <v>104500</v>
      </c>
      <c r="H9" s="104">
        <v>110000</v>
      </c>
      <c r="I9" s="105"/>
      <c r="J9" s="104">
        <f t="shared" si="0"/>
        <v>495000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s="65" customFormat="1" ht="45" x14ac:dyDescent="0.25">
      <c r="B10" s="102"/>
      <c r="C10" s="103" t="s">
        <v>104</v>
      </c>
      <c r="D10" s="104">
        <v>29760</v>
      </c>
      <c r="E10" s="104">
        <v>31620</v>
      </c>
      <c r="F10" s="104">
        <v>33480</v>
      </c>
      <c r="G10" s="104">
        <v>35340</v>
      </c>
      <c r="H10" s="104">
        <v>37200</v>
      </c>
      <c r="I10" s="105"/>
      <c r="J10" s="104">
        <f t="shared" si="0"/>
        <v>167400</v>
      </c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s="65" customFormat="1" ht="30" x14ac:dyDescent="0.25">
      <c r="B11" s="102"/>
      <c r="C11" s="103" t="s">
        <v>110</v>
      </c>
      <c r="D11" s="104">
        <v>47600</v>
      </c>
      <c r="E11" s="104">
        <v>50575</v>
      </c>
      <c r="F11" s="104">
        <v>53550</v>
      </c>
      <c r="G11" s="104">
        <v>56525</v>
      </c>
      <c r="H11" s="104">
        <v>59500</v>
      </c>
      <c r="I11" s="105"/>
      <c r="J11" s="104">
        <f t="shared" si="0"/>
        <v>267750</v>
      </c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</row>
    <row r="12" spans="2:39" s="75" customFormat="1" ht="30" x14ac:dyDescent="0.25">
      <c r="B12" s="84"/>
      <c r="C12" s="85" t="s">
        <v>94</v>
      </c>
      <c r="D12" s="86">
        <v>72000</v>
      </c>
      <c r="E12" s="86">
        <v>76500</v>
      </c>
      <c r="F12" s="86">
        <v>81000</v>
      </c>
      <c r="G12" s="86">
        <v>85500</v>
      </c>
      <c r="H12" s="86">
        <v>90000</v>
      </c>
      <c r="I12" s="87"/>
      <c r="J12" s="86">
        <f>SUM(D12:H12)</f>
        <v>405000</v>
      </c>
    </row>
    <row r="13" spans="2:39" s="75" customFormat="1" ht="45" x14ac:dyDescent="0.25">
      <c r="B13" s="84"/>
      <c r="C13" s="85" t="s">
        <v>101</v>
      </c>
      <c r="D13" s="86">
        <v>96000</v>
      </c>
      <c r="E13" s="86">
        <v>102000</v>
      </c>
      <c r="F13" s="86">
        <v>108000</v>
      </c>
      <c r="G13" s="86">
        <v>114000</v>
      </c>
      <c r="H13" s="86">
        <v>120000</v>
      </c>
      <c r="I13" s="87"/>
      <c r="J13" s="86">
        <f>SUM(D13:H13)</f>
        <v>540000</v>
      </c>
    </row>
    <row r="14" spans="2:39" s="75" customFormat="1" ht="30" customHeight="1" x14ac:dyDescent="0.25">
      <c r="B14" s="84"/>
      <c r="C14" s="85" t="s">
        <v>83</v>
      </c>
      <c r="D14" s="86">
        <v>135200</v>
      </c>
      <c r="E14" s="86">
        <v>143650</v>
      </c>
      <c r="F14" s="86">
        <v>152100</v>
      </c>
      <c r="G14" s="86">
        <v>160550</v>
      </c>
      <c r="H14" s="86">
        <v>169000</v>
      </c>
      <c r="J14" s="86">
        <f>SUM(D14:H14)</f>
        <v>760500</v>
      </c>
    </row>
    <row r="15" spans="2:39" s="75" customFormat="1" ht="45" customHeight="1" x14ac:dyDescent="0.25">
      <c r="B15" s="84"/>
      <c r="C15" s="85" t="s">
        <v>100</v>
      </c>
      <c r="D15" s="86">
        <v>270400</v>
      </c>
      <c r="E15" s="88">
        <v>287300</v>
      </c>
      <c r="F15" s="88">
        <v>304200</v>
      </c>
      <c r="G15" s="88">
        <v>321100</v>
      </c>
      <c r="H15" s="88">
        <v>338000</v>
      </c>
      <c r="J15" s="86">
        <f>SUM(D15:H15)</f>
        <v>1521000</v>
      </c>
    </row>
    <row r="16" spans="2:39" s="75" customFormat="1" x14ac:dyDescent="0.25">
      <c r="B16" s="84"/>
      <c r="C16" s="89" t="s">
        <v>12</v>
      </c>
      <c r="D16" s="100">
        <f>SUM(D8:D15)</f>
        <v>774000</v>
      </c>
      <c r="E16" s="100">
        <f>SUM(E8:E15)</f>
        <v>822375</v>
      </c>
      <c r="F16" s="100">
        <f>SUM(F8:F15)</f>
        <v>870750</v>
      </c>
      <c r="G16" s="100">
        <f>SUM(G8:G15)</f>
        <v>919125</v>
      </c>
      <c r="H16" s="100">
        <f>SUM(H8:H15)</f>
        <v>967500</v>
      </c>
      <c r="J16" s="100">
        <f>SUM(J8:J15)</f>
        <v>4353750</v>
      </c>
    </row>
    <row r="17" spans="2:10" s="75" customFormat="1" x14ac:dyDescent="0.25">
      <c r="B17" s="84"/>
      <c r="C17" s="91" t="s">
        <v>36</v>
      </c>
      <c r="D17" s="92" t="s">
        <v>35</v>
      </c>
      <c r="E17" s="82"/>
      <c r="F17" s="82"/>
      <c r="G17" s="82"/>
      <c r="H17" s="82"/>
      <c r="J17" s="83" t="s">
        <v>35</v>
      </c>
    </row>
    <row r="18" spans="2:10" s="75" customFormat="1" x14ac:dyDescent="0.25">
      <c r="B18" s="84"/>
      <c r="C18" s="85" t="s">
        <v>84</v>
      </c>
      <c r="D18" s="86">
        <f>SUM(D12:D15)*0.3</f>
        <v>172080</v>
      </c>
      <c r="E18" s="86">
        <f t="shared" ref="E18:H18" si="1">SUM(E12:E15)*0.3</f>
        <v>182835</v>
      </c>
      <c r="F18" s="86">
        <f t="shared" si="1"/>
        <v>193590</v>
      </c>
      <c r="G18" s="86">
        <f t="shared" si="1"/>
        <v>204345</v>
      </c>
      <c r="H18" s="86">
        <f t="shared" si="1"/>
        <v>215100</v>
      </c>
      <c r="J18" s="86">
        <f>SUM(J12:J15)*0.3</f>
        <v>967950</v>
      </c>
    </row>
    <row r="19" spans="2:10" s="75" customFormat="1" x14ac:dyDescent="0.25">
      <c r="B19" s="84"/>
      <c r="C19" s="89" t="s">
        <v>13</v>
      </c>
      <c r="D19" s="100">
        <f>SUM(D18:D18)</f>
        <v>172080</v>
      </c>
      <c r="E19" s="100">
        <f>SUM(E18:E18)</f>
        <v>182835</v>
      </c>
      <c r="F19" s="100">
        <f>SUM(F18:F18)</f>
        <v>193590</v>
      </c>
      <c r="G19" s="100">
        <f>SUM(G18:G18)</f>
        <v>204345</v>
      </c>
      <c r="H19" s="100">
        <f>SUM(H18:H18)</f>
        <v>215100</v>
      </c>
      <c r="J19" s="100">
        <f>SUM(J18:J18)</f>
        <v>967950</v>
      </c>
    </row>
    <row r="20" spans="2:10" s="75" customFormat="1" x14ac:dyDescent="0.25">
      <c r="B20" s="84"/>
      <c r="C20" s="91" t="s">
        <v>37</v>
      </c>
      <c r="D20" s="92" t="s">
        <v>35</v>
      </c>
      <c r="E20" s="82"/>
      <c r="F20" s="82"/>
      <c r="G20" s="82"/>
      <c r="H20" s="82"/>
      <c r="J20" s="83" t="s">
        <v>35</v>
      </c>
    </row>
    <row r="21" spans="2:10" s="75" customFormat="1" ht="30" x14ac:dyDescent="0.25">
      <c r="B21" s="84"/>
      <c r="C21" s="85" t="s">
        <v>105</v>
      </c>
      <c r="D21" s="86">
        <v>15000</v>
      </c>
      <c r="E21" s="86">
        <v>15000</v>
      </c>
      <c r="F21" s="86">
        <v>15000</v>
      </c>
      <c r="G21" s="86">
        <v>15000</v>
      </c>
      <c r="H21" s="86">
        <v>15000</v>
      </c>
      <c r="J21" s="86">
        <f>SUM(D21:H21)</f>
        <v>75000</v>
      </c>
    </row>
    <row r="22" spans="2:10" s="75" customFormat="1" ht="30" x14ac:dyDescent="0.25">
      <c r="B22" s="84"/>
      <c r="C22" s="85" t="s">
        <v>108</v>
      </c>
      <c r="D22" s="86">
        <v>18000</v>
      </c>
      <c r="E22" s="86">
        <v>18000</v>
      </c>
      <c r="F22" s="86">
        <v>18000</v>
      </c>
      <c r="G22" s="86">
        <v>18000</v>
      </c>
      <c r="H22" s="86">
        <v>18000</v>
      </c>
      <c r="J22" s="86">
        <f>SUM(D22:H22)</f>
        <v>90000</v>
      </c>
    </row>
    <row r="23" spans="2:10" s="75" customFormat="1" x14ac:dyDescent="0.25">
      <c r="B23" s="84"/>
      <c r="C23" s="85" t="s">
        <v>106</v>
      </c>
      <c r="D23" s="86">
        <v>12000</v>
      </c>
      <c r="E23" s="86">
        <v>12000</v>
      </c>
      <c r="F23" s="86">
        <v>12000</v>
      </c>
      <c r="G23" s="86">
        <v>12000</v>
      </c>
      <c r="H23" s="86">
        <v>12000</v>
      </c>
      <c r="I23" s="87"/>
      <c r="J23" s="86">
        <f>SUM(D23:H23)</f>
        <v>60000</v>
      </c>
    </row>
    <row r="24" spans="2:10" s="75" customFormat="1" x14ac:dyDescent="0.25">
      <c r="B24" s="84"/>
      <c r="C24" s="85" t="s">
        <v>107</v>
      </c>
      <c r="D24" s="86">
        <v>4200</v>
      </c>
      <c r="E24" s="86">
        <v>4320</v>
      </c>
      <c r="F24" s="86">
        <v>4440</v>
      </c>
      <c r="G24" s="86">
        <v>4560</v>
      </c>
      <c r="H24" s="86">
        <v>4680</v>
      </c>
      <c r="I24" s="87"/>
      <c r="J24" s="86">
        <f t="shared" ref="J24:J27" si="2">SUM(D24:H24)</f>
        <v>22200</v>
      </c>
    </row>
    <row r="25" spans="2:10" s="75" customFormat="1" ht="15" customHeight="1" x14ac:dyDescent="0.25">
      <c r="B25" s="84"/>
      <c r="C25" s="85" t="s">
        <v>109</v>
      </c>
      <c r="D25" s="86">
        <v>6000</v>
      </c>
      <c r="E25" s="86">
        <v>6000</v>
      </c>
      <c r="F25" s="86">
        <v>6000</v>
      </c>
      <c r="G25" s="86">
        <v>6000</v>
      </c>
      <c r="H25" s="86">
        <v>6000</v>
      </c>
      <c r="I25" s="87"/>
      <c r="J25" s="86">
        <f t="shared" si="2"/>
        <v>30000</v>
      </c>
    </row>
    <row r="26" spans="2:10" s="75" customFormat="1" ht="30" x14ac:dyDescent="0.25">
      <c r="B26" s="84"/>
      <c r="C26" s="85" t="s">
        <v>80</v>
      </c>
      <c r="D26" s="86">
        <v>335</v>
      </c>
      <c r="E26" s="86">
        <v>345</v>
      </c>
      <c r="F26" s="86">
        <v>355</v>
      </c>
      <c r="G26" s="86">
        <v>365</v>
      </c>
      <c r="H26" s="86">
        <v>375</v>
      </c>
      <c r="I26" s="87"/>
      <c r="J26" s="86">
        <f t="shared" si="2"/>
        <v>1775</v>
      </c>
    </row>
    <row r="27" spans="2:10" s="75" customFormat="1" ht="30" x14ac:dyDescent="0.25">
      <c r="B27" s="84"/>
      <c r="C27" s="85" t="s">
        <v>81</v>
      </c>
      <c r="D27" s="86">
        <v>9600</v>
      </c>
      <c r="E27" s="86">
        <v>9600</v>
      </c>
      <c r="F27" s="86">
        <v>9600</v>
      </c>
      <c r="G27" s="86">
        <v>9600</v>
      </c>
      <c r="H27" s="86">
        <v>9600</v>
      </c>
      <c r="I27" s="87"/>
      <c r="J27" s="86">
        <f t="shared" si="2"/>
        <v>48000</v>
      </c>
    </row>
    <row r="28" spans="2:10" s="75" customFormat="1" x14ac:dyDescent="0.25">
      <c r="B28" s="84"/>
      <c r="C28" s="89" t="s">
        <v>14</v>
      </c>
      <c r="D28" s="100">
        <f>SUM(D21:D27)</f>
        <v>65135</v>
      </c>
      <c r="E28" s="100">
        <f>SUM(E21:E27)</f>
        <v>65265</v>
      </c>
      <c r="F28" s="100">
        <f>SUM(F21:F27)</f>
        <v>65395</v>
      </c>
      <c r="G28" s="100">
        <f>SUM(G21:G27)</f>
        <v>65525</v>
      </c>
      <c r="H28" s="100">
        <f>SUM(H21:H27)</f>
        <v>65655</v>
      </c>
      <c r="I28" s="98"/>
      <c r="J28" s="100">
        <f>SUM(J21:J27)</f>
        <v>326975</v>
      </c>
    </row>
    <row r="29" spans="2:10" s="75" customFormat="1" x14ac:dyDescent="0.25">
      <c r="B29" s="84"/>
      <c r="C29" s="91" t="s">
        <v>38</v>
      </c>
      <c r="D29" s="86"/>
      <c r="E29" s="82"/>
      <c r="F29" s="82"/>
      <c r="G29" s="82"/>
      <c r="H29" s="82"/>
      <c r="J29" s="86" t="s">
        <v>20</v>
      </c>
    </row>
    <row r="30" spans="2:10" s="75" customFormat="1" x14ac:dyDescent="0.25">
      <c r="B30" s="84"/>
      <c r="C30" s="85" t="s">
        <v>79</v>
      </c>
      <c r="D30" s="86">
        <v>5400</v>
      </c>
      <c r="E30" s="82"/>
      <c r="F30" s="82"/>
      <c r="G30" s="82"/>
      <c r="H30" s="82"/>
      <c r="J30" s="86">
        <f>SUM(D30:H30)</f>
        <v>5400</v>
      </c>
    </row>
    <row r="31" spans="2:10" s="75" customFormat="1" x14ac:dyDescent="0.25">
      <c r="B31" s="84" t="s">
        <v>39</v>
      </c>
      <c r="C31" s="85" t="s">
        <v>82</v>
      </c>
      <c r="D31" s="86">
        <v>1400</v>
      </c>
      <c r="E31" s="82"/>
      <c r="F31" s="82"/>
      <c r="G31" s="82"/>
      <c r="H31" s="82"/>
      <c r="J31" s="86">
        <f t="shared" ref="J31:J51" si="3">SUM(D31:H31)</f>
        <v>1400</v>
      </c>
    </row>
    <row r="32" spans="2:10" s="75" customFormat="1" x14ac:dyDescent="0.25">
      <c r="B32" s="84"/>
      <c r="C32" s="89" t="s">
        <v>15</v>
      </c>
      <c r="D32" s="101">
        <f>SUM(D30:D31)</f>
        <v>6800</v>
      </c>
      <c r="E32" s="101">
        <f t="shared" ref="E32:H32" si="4">SUM(E30:E31)</f>
        <v>0</v>
      </c>
      <c r="F32" s="101">
        <f t="shared" si="4"/>
        <v>0</v>
      </c>
      <c r="G32" s="101">
        <f t="shared" si="4"/>
        <v>0</v>
      </c>
      <c r="H32" s="101">
        <f t="shared" si="4"/>
        <v>0</v>
      </c>
      <c r="I32" s="98"/>
      <c r="J32" s="100">
        <f>SUM(J30:J31)</f>
        <v>6800</v>
      </c>
    </row>
    <row r="33" spans="2:10" s="75" customFormat="1" x14ac:dyDescent="0.25">
      <c r="B33" s="84"/>
      <c r="C33" s="91" t="s">
        <v>91</v>
      </c>
      <c r="D33" s="92" t="s">
        <v>35</v>
      </c>
      <c r="E33" s="82"/>
      <c r="F33" s="82"/>
      <c r="G33" s="82"/>
      <c r="H33" s="82"/>
      <c r="J33" s="86"/>
    </row>
    <row r="34" spans="2:10" s="75" customFormat="1" x14ac:dyDescent="0.25">
      <c r="B34" s="84"/>
      <c r="C34" s="85" t="s">
        <v>92</v>
      </c>
      <c r="D34" s="86">
        <v>6500</v>
      </c>
      <c r="E34" s="86">
        <v>6500</v>
      </c>
      <c r="F34" s="86">
        <v>6500</v>
      </c>
      <c r="G34" s="86">
        <v>6500</v>
      </c>
      <c r="H34" s="86">
        <v>6500</v>
      </c>
      <c r="I34" s="87"/>
      <c r="J34" s="86">
        <f t="shared" si="3"/>
        <v>32500</v>
      </c>
    </row>
    <row r="35" spans="2:10" s="75" customFormat="1" x14ac:dyDescent="0.25">
      <c r="B35" s="84"/>
      <c r="C35" s="85" t="s">
        <v>93</v>
      </c>
      <c r="D35" s="86">
        <v>24000</v>
      </c>
      <c r="E35" s="86">
        <v>24000</v>
      </c>
      <c r="F35" s="86">
        <v>24000</v>
      </c>
      <c r="G35" s="86">
        <v>24000</v>
      </c>
      <c r="H35" s="86">
        <v>24000</v>
      </c>
      <c r="I35" s="87"/>
      <c r="J35" s="86">
        <f t="shared" si="3"/>
        <v>120000</v>
      </c>
    </row>
    <row r="36" spans="2:10" s="75" customFormat="1" ht="15" customHeight="1" x14ac:dyDescent="0.25">
      <c r="B36" s="84"/>
      <c r="C36" s="85" t="s">
        <v>95</v>
      </c>
      <c r="D36" s="86">
        <v>3000</v>
      </c>
      <c r="E36" s="86">
        <v>3000</v>
      </c>
      <c r="F36" s="86">
        <v>3000</v>
      </c>
      <c r="G36" s="86">
        <v>3000</v>
      </c>
      <c r="H36" s="86">
        <v>3000</v>
      </c>
      <c r="I36" s="87"/>
      <c r="J36" s="86">
        <f t="shared" si="3"/>
        <v>15000</v>
      </c>
    </row>
    <row r="37" spans="2:10" s="75" customFormat="1" x14ac:dyDescent="0.25">
      <c r="B37" s="84"/>
      <c r="C37" s="85" t="s">
        <v>96</v>
      </c>
      <c r="D37" s="86">
        <v>12000</v>
      </c>
      <c r="E37" s="86">
        <v>12000</v>
      </c>
      <c r="F37" s="86">
        <v>12000</v>
      </c>
      <c r="G37" s="86">
        <v>12000</v>
      </c>
      <c r="H37" s="86">
        <v>12000</v>
      </c>
      <c r="J37" s="86">
        <f t="shared" si="3"/>
        <v>60000</v>
      </c>
    </row>
    <row r="38" spans="2:10" s="75" customFormat="1" x14ac:dyDescent="0.25">
      <c r="B38" s="84"/>
      <c r="C38" s="89" t="s">
        <v>112</v>
      </c>
      <c r="D38" s="100">
        <f>SUM(D34:D37)</f>
        <v>45500</v>
      </c>
      <c r="E38" s="100">
        <f t="shared" ref="E38:H38" si="5">SUM(E34:E37)</f>
        <v>45500</v>
      </c>
      <c r="F38" s="100">
        <f t="shared" si="5"/>
        <v>45500</v>
      </c>
      <c r="G38" s="100">
        <f t="shared" si="5"/>
        <v>45500</v>
      </c>
      <c r="H38" s="100">
        <f t="shared" si="5"/>
        <v>45500</v>
      </c>
      <c r="I38" s="98"/>
      <c r="J38" s="100">
        <f>SUM(J34:J37)</f>
        <v>227500</v>
      </c>
    </row>
    <row r="39" spans="2:10" s="75" customFormat="1" x14ac:dyDescent="0.25">
      <c r="B39" s="84"/>
      <c r="C39" s="91" t="s">
        <v>41</v>
      </c>
      <c r="D39" s="92" t="s">
        <v>35</v>
      </c>
      <c r="E39" s="82"/>
      <c r="F39" s="82"/>
      <c r="G39" s="82"/>
      <c r="H39" s="82"/>
      <c r="J39" s="86"/>
    </row>
    <row r="40" spans="2:10" s="75" customFormat="1" x14ac:dyDescent="0.25">
      <c r="B40" s="84"/>
      <c r="C40" s="85" t="s">
        <v>85</v>
      </c>
      <c r="D40" s="86">
        <v>750000</v>
      </c>
      <c r="E40" s="86">
        <v>750000</v>
      </c>
      <c r="F40" s="86">
        <v>750000</v>
      </c>
      <c r="G40" s="86">
        <v>750000</v>
      </c>
      <c r="H40" s="86">
        <v>750000</v>
      </c>
      <c r="I40" s="87"/>
      <c r="J40" s="86">
        <f t="shared" si="3"/>
        <v>3750000</v>
      </c>
    </row>
    <row r="41" spans="2:10" s="75" customFormat="1" x14ac:dyDescent="0.25">
      <c r="B41" s="84"/>
      <c r="C41" s="85" t="s">
        <v>86</v>
      </c>
      <c r="D41" s="86">
        <v>40000</v>
      </c>
      <c r="E41" s="86">
        <v>40000</v>
      </c>
      <c r="F41" s="86">
        <v>40000</v>
      </c>
      <c r="G41" s="86">
        <v>40000</v>
      </c>
      <c r="H41" s="86">
        <v>40000</v>
      </c>
      <c r="I41" s="87"/>
      <c r="J41" s="86">
        <f t="shared" si="3"/>
        <v>200000</v>
      </c>
    </row>
    <row r="42" spans="2:10" s="75" customFormat="1" x14ac:dyDescent="0.25">
      <c r="B42" s="84"/>
      <c r="C42" s="85" t="s">
        <v>87</v>
      </c>
      <c r="D42" s="86">
        <v>120000</v>
      </c>
      <c r="E42" s="86">
        <v>120000</v>
      </c>
      <c r="F42" s="86">
        <v>120000</v>
      </c>
      <c r="G42" s="86">
        <v>120000</v>
      </c>
      <c r="H42" s="86">
        <v>120000</v>
      </c>
      <c r="I42" s="87"/>
      <c r="J42" s="86">
        <f t="shared" si="3"/>
        <v>600000</v>
      </c>
    </row>
    <row r="43" spans="2:10" s="75" customFormat="1" x14ac:dyDescent="0.25">
      <c r="B43" s="84"/>
      <c r="C43" s="85" t="s">
        <v>90</v>
      </c>
      <c r="D43" s="86">
        <v>90000</v>
      </c>
      <c r="E43" s="86">
        <v>90000</v>
      </c>
      <c r="F43" s="86">
        <v>90000</v>
      </c>
      <c r="G43" s="86">
        <v>90000</v>
      </c>
      <c r="H43" s="86">
        <v>90000</v>
      </c>
      <c r="I43" s="87"/>
      <c r="J43" s="86">
        <f t="shared" si="3"/>
        <v>450000</v>
      </c>
    </row>
    <row r="44" spans="2:10" s="75" customFormat="1" ht="30" x14ac:dyDescent="0.25">
      <c r="B44" s="84"/>
      <c r="C44" s="85" t="s">
        <v>89</v>
      </c>
      <c r="D44" s="86">
        <v>90000</v>
      </c>
      <c r="E44" s="86">
        <v>90000</v>
      </c>
      <c r="F44" s="86">
        <v>90000</v>
      </c>
      <c r="G44" s="86">
        <v>90000</v>
      </c>
      <c r="H44" s="86">
        <v>90000</v>
      </c>
      <c r="I44" s="87"/>
      <c r="J44" s="86">
        <f t="shared" si="3"/>
        <v>450000</v>
      </c>
    </row>
    <row r="45" spans="2:10" s="75" customFormat="1" ht="30" customHeight="1" x14ac:dyDescent="0.25">
      <c r="B45" s="84"/>
      <c r="C45" s="85" t="s">
        <v>88</v>
      </c>
      <c r="D45" s="86">
        <v>240000</v>
      </c>
      <c r="E45" s="86">
        <v>240000</v>
      </c>
      <c r="F45" s="86">
        <v>240000</v>
      </c>
      <c r="G45" s="86">
        <v>240000</v>
      </c>
      <c r="H45" s="86">
        <v>240000</v>
      </c>
      <c r="J45" s="86">
        <f t="shared" si="3"/>
        <v>1200000</v>
      </c>
    </row>
    <row r="46" spans="2:10" s="75" customFormat="1" x14ac:dyDescent="0.25">
      <c r="B46" s="84"/>
      <c r="C46" s="89" t="s">
        <v>17</v>
      </c>
      <c r="D46" s="100">
        <f>SUM(D40:D45)</f>
        <v>1330000</v>
      </c>
      <c r="E46" s="100">
        <f t="shared" ref="E46:H46" si="6">SUM(E40:E45)</f>
        <v>1330000</v>
      </c>
      <c r="F46" s="100">
        <f t="shared" si="6"/>
        <v>1330000</v>
      </c>
      <c r="G46" s="100">
        <f t="shared" si="6"/>
        <v>1330000</v>
      </c>
      <c r="H46" s="100">
        <f t="shared" si="6"/>
        <v>1330000</v>
      </c>
      <c r="I46" s="98"/>
      <c r="J46" s="100">
        <f>SUM(J40:J45)</f>
        <v>6650000</v>
      </c>
    </row>
    <row r="47" spans="2:10" s="75" customFormat="1" x14ac:dyDescent="0.25">
      <c r="B47" s="84"/>
      <c r="C47" s="91" t="s">
        <v>42</v>
      </c>
      <c r="D47" s="92" t="s">
        <v>35</v>
      </c>
      <c r="E47" s="82"/>
      <c r="F47" s="82"/>
      <c r="G47" s="82"/>
      <c r="H47" s="82"/>
      <c r="J47" s="86"/>
    </row>
    <row r="48" spans="2:10" s="75" customFormat="1" x14ac:dyDescent="0.25">
      <c r="B48" s="84"/>
      <c r="C48" s="85" t="s">
        <v>97</v>
      </c>
      <c r="D48" s="86">
        <v>50340</v>
      </c>
      <c r="E48" s="86">
        <v>50340</v>
      </c>
      <c r="F48" s="86">
        <v>50340</v>
      </c>
      <c r="G48" s="86">
        <v>50340</v>
      </c>
      <c r="H48" s="86">
        <v>50340</v>
      </c>
      <c r="J48" s="86">
        <f t="shared" si="3"/>
        <v>251700</v>
      </c>
    </row>
    <row r="49" spans="2:10" s="75" customFormat="1" x14ac:dyDescent="0.25">
      <c r="B49" s="84"/>
      <c r="C49" s="82"/>
      <c r="D49" s="86"/>
      <c r="E49" s="88"/>
      <c r="F49" s="88"/>
      <c r="G49" s="88"/>
      <c r="H49" s="88"/>
      <c r="J49" s="86">
        <f t="shared" si="3"/>
        <v>0</v>
      </c>
    </row>
    <row r="50" spans="2:10" s="75" customFormat="1" x14ac:dyDescent="0.25">
      <c r="B50" s="93"/>
      <c r="C50" s="89" t="s">
        <v>18</v>
      </c>
      <c r="D50" s="100">
        <f>SUM(D48:D49)</f>
        <v>50340</v>
      </c>
      <c r="E50" s="100">
        <f>SUM(E48:E49)</f>
        <v>50340</v>
      </c>
      <c r="F50" s="100">
        <f>SUM(F48:F49)</f>
        <v>50340</v>
      </c>
      <c r="G50" s="100">
        <f>SUM(G48:G49)</f>
        <v>50340</v>
      </c>
      <c r="H50" s="100">
        <f>SUM(H48:H49)</f>
        <v>50340</v>
      </c>
      <c r="I50" s="98"/>
      <c r="J50" s="100">
        <f>SUM(J48:J49)</f>
        <v>251700</v>
      </c>
    </row>
    <row r="51" spans="2:10" s="75" customFormat="1" x14ac:dyDescent="0.25">
      <c r="B51" s="93"/>
      <c r="C51" s="89" t="s">
        <v>19</v>
      </c>
      <c r="D51" s="90">
        <f>SUM(D50,D46,D38,D32,D28,D19,D16)</f>
        <v>2443855</v>
      </c>
      <c r="E51" s="90">
        <f>SUM(E50,E46,E38,E32,E28,E19,E16)</f>
        <v>2496315</v>
      </c>
      <c r="F51" s="90">
        <f>SUM(F50,F46,F38,F32,F28,F19,F16)</f>
        <v>2555575</v>
      </c>
      <c r="G51" s="90">
        <f>SUM(G50,G46,G38,G32,G28,G19,G16)</f>
        <v>2614835</v>
      </c>
      <c r="H51" s="90">
        <f>SUM(H50,H46,H38,H32,H28,H19,H16)</f>
        <v>2674095</v>
      </c>
      <c r="J51" s="90">
        <f t="shared" si="3"/>
        <v>12784675</v>
      </c>
    </row>
    <row r="52" spans="2:10" s="75" customFormat="1" x14ac:dyDescent="0.25">
      <c r="B52" s="94"/>
      <c r="J52" s="75" t="s">
        <v>20</v>
      </c>
    </row>
    <row r="53" spans="2:10" s="75" customFormat="1" ht="30" x14ac:dyDescent="0.25">
      <c r="B53" s="81" t="s">
        <v>43</v>
      </c>
      <c r="C53" s="95" t="s">
        <v>43</v>
      </c>
      <c r="D53" s="83"/>
      <c r="E53" s="83"/>
      <c r="F53" s="83"/>
      <c r="G53" s="83"/>
      <c r="H53" s="83"/>
      <c r="J53" s="83" t="s">
        <v>20</v>
      </c>
    </row>
    <row r="54" spans="2:10" s="75" customFormat="1" x14ac:dyDescent="0.25">
      <c r="B54" s="84"/>
      <c r="C54" s="85" t="s">
        <v>98</v>
      </c>
      <c r="D54" s="106">
        <f>ROUNDDOWN((D51-D8-D9-D10-D11)/0.88,0)-(D51-D8-D9-D10-D11)</f>
        <v>305925</v>
      </c>
      <c r="E54" s="106">
        <f t="shared" ref="E54:H54" si="7">ROUNDDOWN((E51-E8-E9-E10-E11)/0.88,0)-(E51-E8-E9-E10-E11)</f>
        <v>311371</v>
      </c>
      <c r="F54" s="106">
        <f t="shared" si="7"/>
        <v>317744</v>
      </c>
      <c r="G54" s="106">
        <f t="shared" si="7"/>
        <v>324117</v>
      </c>
      <c r="H54" s="106">
        <f t="shared" si="7"/>
        <v>330490</v>
      </c>
      <c r="J54" s="86">
        <f>SUM(D54:H54)</f>
        <v>1589647</v>
      </c>
    </row>
    <row r="55" spans="2:10" s="75" customFormat="1" x14ac:dyDescent="0.25">
      <c r="B55" s="84"/>
      <c r="C55" s="85"/>
      <c r="D55" s="92"/>
      <c r="E55" s="82"/>
      <c r="F55" s="82"/>
      <c r="G55" s="82"/>
      <c r="H55" s="82"/>
      <c r="J55" s="86">
        <f t="shared" ref="J55" si="8">SUM(D55:H55)</f>
        <v>0</v>
      </c>
    </row>
    <row r="56" spans="2:10" s="75" customFormat="1" x14ac:dyDescent="0.25">
      <c r="B56" s="93"/>
      <c r="C56" s="89" t="s">
        <v>21</v>
      </c>
      <c r="D56" s="100">
        <f>SUM(D54:D55)</f>
        <v>305925</v>
      </c>
      <c r="E56" s="100">
        <f t="shared" ref="E56:H56" si="9">SUM(E54:E55)</f>
        <v>311371</v>
      </c>
      <c r="F56" s="100">
        <f t="shared" si="9"/>
        <v>317744</v>
      </c>
      <c r="G56" s="100">
        <f t="shared" si="9"/>
        <v>324117</v>
      </c>
      <c r="H56" s="100">
        <f t="shared" si="9"/>
        <v>330490</v>
      </c>
      <c r="I56" s="98"/>
      <c r="J56" s="100">
        <f>SUM(J54:J55)</f>
        <v>1589647</v>
      </c>
    </row>
    <row r="57" spans="2:10" s="75" customFormat="1" ht="15.75" thickBot="1" x14ac:dyDescent="0.3">
      <c r="B57" s="94"/>
      <c r="J57" s="75" t="s">
        <v>20</v>
      </c>
    </row>
    <row r="58" spans="2:10" s="98" customFormat="1" ht="30.75" thickBot="1" x14ac:dyDescent="0.3">
      <c r="B58" s="96" t="s">
        <v>22</v>
      </c>
      <c r="C58" s="96"/>
      <c r="D58" s="97">
        <f>SUM(D56,D51)</f>
        <v>2749780</v>
      </c>
      <c r="E58" s="97">
        <f t="shared" ref="E58:J58" si="10">SUM(E56,E51)</f>
        <v>2807686</v>
      </c>
      <c r="F58" s="97">
        <f t="shared" si="10"/>
        <v>2873319</v>
      </c>
      <c r="G58" s="97">
        <f t="shared" si="10"/>
        <v>2938952</v>
      </c>
      <c r="H58" s="97">
        <f t="shared" si="10"/>
        <v>3004585</v>
      </c>
      <c r="I58" s="75"/>
      <c r="J58" s="97">
        <f t="shared" si="10"/>
        <v>14374322</v>
      </c>
    </row>
    <row r="59" spans="2:10" s="75" customFormat="1" x14ac:dyDescent="0.25">
      <c r="B59" s="94"/>
      <c r="D59" s="94"/>
      <c r="E59" s="99"/>
      <c r="H59" s="99"/>
    </row>
    <row r="60" spans="2:10" s="75" customFormat="1" x14ac:dyDescent="0.25">
      <c r="B60" s="94"/>
      <c r="D60" s="94"/>
      <c r="E60" s="99"/>
      <c r="H60" s="99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3" fitToHeight="0" orientation="landscape" r:id="rId1"/>
  <ignoredErrors>
    <ignoredError sqref="J23:J27 J34 J44 J12 J40:J4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6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25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2024-03-21T18:18:19Z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